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t konten vorlage excel\"/>
    </mc:Choice>
  </mc:AlternateContent>
  <xr:revisionPtr revIDLastSave="0" documentId="13_ncr:1_{52D8F206-9A4F-46F8-BC05-C1B54D9CD3C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tart" sheetId="1" r:id="rId1"/>
    <sheet name="Journal" sheetId="2" r:id="rId2"/>
    <sheet name="T-Konten" sheetId="3" r:id="rId3"/>
    <sheet name="Abschluss" sheetId="4" r:id="rId4"/>
  </sheets>
  <definedNames>
    <definedName name="_xlnm.Print_Area" localSheetId="3">Abschluss!$A$1:$I$28</definedName>
    <definedName name="_xlnm.Print_Area" localSheetId="2">'T-Konten'!$B$1:$P$41</definedName>
    <definedName name="KontenAuswahl">Start!$F$9:$F$40</definedName>
    <definedName name="Kontotypen">Start!$X$2:$X$5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4" i="3" l="1"/>
  <c r="R103" i="2" s="1"/>
  <c r="C24" i="3"/>
  <c r="K3" i="3"/>
  <c r="J105" i="2"/>
  <c r="I105" i="2"/>
  <c r="A105" i="2"/>
  <c r="N104" i="2"/>
  <c r="J104" i="2"/>
  <c r="I104" i="2"/>
  <c r="A104" i="2"/>
  <c r="J103" i="2"/>
  <c r="I103" i="2"/>
  <c r="A103" i="2"/>
  <c r="J102" i="2"/>
  <c r="I102" i="2"/>
  <c r="A102" i="2"/>
  <c r="R101" i="2"/>
  <c r="Q101" i="2"/>
  <c r="J101" i="2"/>
  <c r="I101" i="2"/>
  <c r="A101" i="2"/>
  <c r="R100" i="2"/>
  <c r="J100" i="2"/>
  <c r="I100" i="2"/>
  <c r="A100" i="2"/>
  <c r="J99" i="2"/>
  <c r="I99" i="2"/>
  <c r="A99" i="2"/>
  <c r="R98" i="2"/>
  <c r="Q98" i="2"/>
  <c r="M98" i="2"/>
  <c r="J98" i="2"/>
  <c r="I98" i="2"/>
  <c r="A98" i="2"/>
  <c r="J97" i="2"/>
  <c r="I97" i="2"/>
  <c r="A97" i="2"/>
  <c r="N96" i="2"/>
  <c r="M96" i="2"/>
  <c r="J96" i="2"/>
  <c r="I96" i="2"/>
  <c r="A96" i="2"/>
  <c r="N95" i="2"/>
  <c r="J95" i="2"/>
  <c r="I95" i="2"/>
  <c r="A95" i="2"/>
  <c r="N94" i="2"/>
  <c r="J94" i="2"/>
  <c r="I94" i="2"/>
  <c r="A94" i="2"/>
  <c r="N93" i="2"/>
  <c r="J93" i="2"/>
  <c r="I93" i="2"/>
  <c r="A93" i="2"/>
  <c r="J92" i="2"/>
  <c r="I92" i="2"/>
  <c r="A92" i="2"/>
  <c r="N91" i="2"/>
  <c r="M91" i="2"/>
  <c r="J91" i="2"/>
  <c r="I91" i="2"/>
  <c r="A91" i="2"/>
  <c r="J90" i="2"/>
  <c r="I90" i="2"/>
  <c r="A90" i="2"/>
  <c r="M89" i="2"/>
  <c r="J89" i="2"/>
  <c r="I89" i="2"/>
  <c r="A89" i="2"/>
  <c r="J88" i="2"/>
  <c r="I88" i="2"/>
  <c r="A88" i="2"/>
  <c r="R87" i="2"/>
  <c r="J87" i="2"/>
  <c r="I87" i="2"/>
  <c r="A87" i="2"/>
  <c r="M86" i="2"/>
  <c r="J86" i="2"/>
  <c r="I86" i="2"/>
  <c r="A86" i="2"/>
  <c r="R85" i="2"/>
  <c r="J85" i="2"/>
  <c r="I85" i="2"/>
  <c r="A85" i="2"/>
  <c r="J84" i="2"/>
  <c r="I84" i="2"/>
  <c r="A84" i="2"/>
  <c r="R83" i="2"/>
  <c r="Q83" i="2"/>
  <c r="J83" i="2"/>
  <c r="I83" i="2"/>
  <c r="A83" i="2"/>
  <c r="J82" i="2"/>
  <c r="I82" i="2"/>
  <c r="A82" i="2"/>
  <c r="J81" i="2"/>
  <c r="I81" i="2"/>
  <c r="A81" i="2"/>
  <c r="R80" i="2"/>
  <c r="Q80" i="2"/>
  <c r="N80" i="2"/>
  <c r="J80" i="2"/>
  <c r="I80" i="2"/>
  <c r="A80" i="2"/>
  <c r="J79" i="2"/>
  <c r="I79" i="2"/>
  <c r="A79" i="2"/>
  <c r="N78" i="2"/>
  <c r="M78" i="2"/>
  <c r="J78" i="2"/>
  <c r="I78" i="2"/>
  <c r="A78" i="2"/>
  <c r="J77" i="2"/>
  <c r="I77" i="2"/>
  <c r="A77" i="2"/>
  <c r="N76" i="2"/>
  <c r="M76" i="2"/>
  <c r="J76" i="2"/>
  <c r="I76" i="2"/>
  <c r="A76" i="2"/>
  <c r="N75" i="2"/>
  <c r="M75" i="2"/>
  <c r="J75" i="2"/>
  <c r="I75" i="2"/>
  <c r="A75" i="2"/>
  <c r="J74" i="2"/>
  <c r="I74" i="2"/>
  <c r="A74" i="2"/>
  <c r="N73" i="2"/>
  <c r="M73" i="2"/>
  <c r="J73" i="2"/>
  <c r="I73" i="2"/>
  <c r="A73" i="2"/>
  <c r="R72" i="2"/>
  <c r="J72" i="2"/>
  <c r="I72" i="2"/>
  <c r="A72" i="2"/>
  <c r="N71" i="2"/>
  <c r="M71" i="2"/>
  <c r="J71" i="2"/>
  <c r="I71" i="2"/>
  <c r="A71" i="2"/>
  <c r="R70" i="2"/>
  <c r="J70" i="2"/>
  <c r="I70" i="2"/>
  <c r="A70" i="2"/>
  <c r="J69" i="2"/>
  <c r="I69" i="2"/>
  <c r="A69" i="2"/>
  <c r="J68" i="2"/>
  <c r="I68" i="2"/>
  <c r="A68" i="2"/>
  <c r="R67" i="2"/>
  <c r="Q67" i="2"/>
  <c r="N67" i="2"/>
  <c r="J67" i="2"/>
  <c r="I67" i="2"/>
  <c r="A67" i="2"/>
  <c r="J66" i="2"/>
  <c r="I66" i="2"/>
  <c r="A66" i="2"/>
  <c r="R65" i="2"/>
  <c r="Q65" i="2"/>
  <c r="N65" i="2"/>
  <c r="J65" i="2"/>
  <c r="I65" i="2"/>
  <c r="A65" i="2"/>
  <c r="J64" i="2"/>
  <c r="I64" i="2"/>
  <c r="A64" i="2"/>
  <c r="J63" i="2"/>
  <c r="I63" i="2"/>
  <c r="A63" i="2"/>
  <c r="Q62" i="2"/>
  <c r="N62" i="2"/>
  <c r="J62" i="2"/>
  <c r="I62" i="2"/>
  <c r="A62" i="2"/>
  <c r="J61" i="2"/>
  <c r="I61" i="2"/>
  <c r="A61" i="2"/>
  <c r="Q60" i="2"/>
  <c r="O60" i="2"/>
  <c r="N60" i="2"/>
  <c r="M60" i="2"/>
  <c r="J60" i="2"/>
  <c r="I60" i="2"/>
  <c r="A60" i="2"/>
  <c r="J59" i="2"/>
  <c r="I59" i="2"/>
  <c r="A59" i="2"/>
  <c r="N58" i="2"/>
  <c r="M58" i="2"/>
  <c r="J58" i="2"/>
  <c r="I58" i="2"/>
  <c r="A58" i="2"/>
  <c r="J57" i="2"/>
  <c r="I57" i="2"/>
  <c r="A57" i="2"/>
  <c r="J56" i="2"/>
  <c r="I56" i="2"/>
  <c r="A56" i="2"/>
  <c r="M55" i="2"/>
  <c r="J55" i="2"/>
  <c r="I55" i="2"/>
  <c r="A55" i="2"/>
  <c r="Q54" i="2"/>
  <c r="J54" i="2"/>
  <c r="I54" i="2"/>
  <c r="A54" i="2"/>
  <c r="M53" i="2"/>
  <c r="J53" i="2"/>
  <c r="I53" i="2"/>
  <c r="A53" i="2"/>
  <c r="R52" i="2"/>
  <c r="Q52" i="2"/>
  <c r="J52" i="2"/>
  <c r="I52" i="2"/>
  <c r="A52" i="2"/>
  <c r="J51" i="2"/>
  <c r="I51" i="2"/>
  <c r="A51" i="2"/>
  <c r="R50" i="2"/>
  <c r="J50" i="2"/>
  <c r="I50" i="2"/>
  <c r="A50" i="2"/>
  <c r="R49" i="2"/>
  <c r="J49" i="2"/>
  <c r="I49" i="2"/>
  <c r="A49" i="2"/>
  <c r="J48" i="2"/>
  <c r="I48" i="2"/>
  <c r="A48" i="2"/>
  <c r="Q47" i="2"/>
  <c r="P47" i="2"/>
  <c r="N47" i="2"/>
  <c r="M47" i="2"/>
  <c r="J47" i="2"/>
  <c r="I47" i="2"/>
  <c r="A47" i="2"/>
  <c r="J46" i="2"/>
  <c r="I46" i="2"/>
  <c r="A46" i="2"/>
  <c r="N45" i="2"/>
  <c r="M45" i="2"/>
  <c r="J45" i="2"/>
  <c r="I45" i="2"/>
  <c r="A45" i="2"/>
  <c r="N44" i="2"/>
  <c r="M44" i="2"/>
  <c r="J44" i="2"/>
  <c r="I44" i="2"/>
  <c r="A44" i="2"/>
  <c r="J43" i="2"/>
  <c r="I43" i="2"/>
  <c r="A43" i="2"/>
  <c r="Q42" i="2"/>
  <c r="P42" i="2"/>
  <c r="O42" i="2"/>
  <c r="N42" i="2"/>
  <c r="M42" i="2"/>
  <c r="J42" i="2"/>
  <c r="I42" i="2"/>
  <c r="A42" i="2"/>
  <c r="J41" i="2"/>
  <c r="I41" i="2"/>
  <c r="A41" i="2"/>
  <c r="M40" i="2"/>
  <c r="J40" i="2"/>
  <c r="I40" i="2"/>
  <c r="A40" i="2"/>
  <c r="J39" i="2"/>
  <c r="I39" i="2"/>
  <c r="A39" i="2"/>
  <c r="J38" i="2"/>
  <c r="I38" i="2"/>
  <c r="A38" i="2"/>
  <c r="J37" i="2"/>
  <c r="I37" i="2"/>
  <c r="A37" i="2"/>
  <c r="J36" i="2"/>
  <c r="I36" i="2"/>
  <c r="A36" i="2"/>
  <c r="J35" i="2"/>
  <c r="I35" i="2"/>
  <c r="A35" i="2"/>
  <c r="R34" i="2"/>
  <c r="Q34" i="2"/>
  <c r="P34" i="2"/>
  <c r="N34" i="2"/>
  <c r="J34" i="2"/>
  <c r="I34" i="2"/>
  <c r="A34" i="2"/>
  <c r="J33" i="2"/>
  <c r="I33" i="2"/>
  <c r="A33" i="2"/>
  <c r="Q32" i="2"/>
  <c r="P32" i="2"/>
  <c r="J32" i="2"/>
  <c r="I32" i="2"/>
  <c r="A32" i="2"/>
  <c r="J31" i="2"/>
  <c r="I31" i="2"/>
  <c r="A31" i="2"/>
  <c r="J30" i="2"/>
  <c r="I30" i="2"/>
  <c r="A30" i="2"/>
  <c r="R29" i="2"/>
  <c r="Q29" i="2"/>
  <c r="N29" i="2"/>
  <c r="J29" i="2"/>
  <c r="I29" i="2"/>
  <c r="A29" i="2"/>
  <c r="J28" i="2"/>
  <c r="I28" i="2"/>
  <c r="A28" i="2"/>
  <c r="M27" i="2"/>
  <c r="J27" i="2"/>
  <c r="I27" i="2"/>
  <c r="A27" i="2"/>
  <c r="M26" i="2"/>
  <c r="J26" i="2"/>
  <c r="I26" i="2"/>
  <c r="A26" i="2"/>
  <c r="M25" i="2"/>
  <c r="J25" i="2"/>
  <c r="I25" i="2"/>
  <c r="A25" i="2"/>
  <c r="O24" i="2"/>
  <c r="N24" i="2"/>
  <c r="M24" i="2"/>
  <c r="J24" i="2"/>
  <c r="I24" i="2"/>
  <c r="A24" i="2"/>
  <c r="J23" i="2"/>
  <c r="I23" i="2"/>
  <c r="A23" i="2"/>
  <c r="M22" i="2"/>
  <c r="J22" i="2"/>
  <c r="I22" i="2"/>
  <c r="A22" i="2"/>
  <c r="Q21" i="2"/>
  <c r="J21" i="2"/>
  <c r="I21" i="2"/>
  <c r="A21" i="2"/>
  <c r="J20" i="2"/>
  <c r="I20" i="2"/>
  <c r="A20" i="2"/>
  <c r="J19" i="2"/>
  <c r="I19" i="2"/>
  <c r="A19" i="2"/>
  <c r="J18" i="2"/>
  <c r="I18" i="2"/>
  <c r="A18" i="2"/>
  <c r="J17" i="2"/>
  <c r="I17" i="2"/>
  <c r="A17" i="2"/>
  <c r="R16" i="2"/>
  <c r="Q16" i="2"/>
  <c r="M16" i="2"/>
  <c r="J16" i="2"/>
  <c r="I16" i="2"/>
  <c r="A16" i="2"/>
  <c r="J15" i="2"/>
  <c r="I15" i="2"/>
  <c r="A15" i="2"/>
  <c r="R14" i="2"/>
  <c r="N14" i="2"/>
  <c r="J14" i="2"/>
  <c r="I14" i="2"/>
  <c r="A14" i="2"/>
  <c r="J13" i="2"/>
  <c r="I13" i="2"/>
  <c r="A13" i="2"/>
  <c r="J12" i="2"/>
  <c r="I12" i="2"/>
  <c r="A12" i="2"/>
  <c r="R11" i="2"/>
  <c r="Q11" i="2"/>
  <c r="P11" i="2"/>
  <c r="O11" i="2"/>
  <c r="M11" i="2"/>
  <c r="J11" i="2"/>
  <c r="I11" i="2"/>
  <c r="A11" i="2"/>
  <c r="J10" i="2"/>
  <c r="I10" i="2"/>
  <c r="A10" i="2"/>
  <c r="Q9" i="2"/>
  <c r="N9" i="2"/>
  <c r="M9" i="2"/>
  <c r="J9" i="2"/>
  <c r="I9" i="2"/>
  <c r="A9" i="2"/>
  <c r="J8" i="2"/>
  <c r="I8" i="2"/>
  <c r="A8" i="2"/>
  <c r="N7" i="2"/>
  <c r="M7" i="2"/>
  <c r="J7" i="2"/>
  <c r="I7" i="2"/>
  <c r="A7" i="2"/>
  <c r="J6" i="2"/>
  <c r="I6" i="2"/>
  <c r="A6" i="2"/>
  <c r="M4" i="2"/>
  <c r="M3" i="2"/>
  <c r="Q19" i="1"/>
  <c r="P19" i="1"/>
  <c r="G19" i="1"/>
  <c r="F19" i="1"/>
  <c r="H19" i="1" s="1"/>
  <c r="I19" i="1" s="1"/>
  <c r="Q18" i="1"/>
  <c r="P18" i="1"/>
  <c r="F18" i="1"/>
  <c r="H18" i="1" s="1"/>
  <c r="Q17" i="1"/>
  <c r="P17" i="1"/>
  <c r="F17" i="1"/>
  <c r="Q16" i="1"/>
  <c r="P16" i="1"/>
  <c r="F16" i="1"/>
  <c r="Q15" i="1"/>
  <c r="P15" i="1"/>
  <c r="F15" i="1"/>
  <c r="H15" i="1" s="1"/>
  <c r="Q14" i="1"/>
  <c r="P14" i="1"/>
  <c r="H14" i="1"/>
  <c r="I14" i="1" s="1"/>
  <c r="F14" i="1"/>
  <c r="G14" i="1" s="1"/>
  <c r="Q13" i="1"/>
  <c r="C8" i="4" s="1"/>
  <c r="D8" i="4" s="1"/>
  <c r="P13" i="1"/>
  <c r="F13" i="1"/>
  <c r="H13" i="1" s="1"/>
  <c r="Q12" i="1"/>
  <c r="P12" i="1"/>
  <c r="F12" i="1"/>
  <c r="H12" i="1" s="1"/>
  <c r="Q11" i="1"/>
  <c r="P11" i="1"/>
  <c r="A7" i="4" s="1"/>
  <c r="B7" i="4" s="1"/>
  <c r="F11" i="1"/>
  <c r="Q10" i="1"/>
  <c r="P10" i="1"/>
  <c r="F10" i="1"/>
  <c r="Q9" i="1"/>
  <c r="P9" i="1"/>
  <c r="A9" i="4" s="1"/>
  <c r="B9" i="4" s="1"/>
  <c r="F9" i="1"/>
  <c r="M3" i="1" s="1"/>
  <c r="M6" i="1"/>
  <c r="M7" i="1" s="1"/>
  <c r="M8" i="1" s="1"/>
  <c r="M5" i="1"/>
  <c r="R14" i="1" l="1"/>
  <c r="U14" i="1"/>
  <c r="T14" i="1"/>
  <c r="J14" i="1"/>
  <c r="H9" i="1"/>
  <c r="O16" i="2"/>
  <c r="O29" i="2"/>
  <c r="P60" i="2"/>
  <c r="O65" i="2"/>
  <c r="O83" i="2"/>
  <c r="J19" i="1"/>
  <c r="U19" i="1"/>
  <c r="T19" i="1"/>
  <c r="S19" i="1"/>
  <c r="R19" i="1"/>
  <c r="P16" i="2"/>
  <c r="P29" i="2"/>
  <c r="P65" i="2"/>
  <c r="P83" i="2"/>
  <c r="C3" i="3"/>
  <c r="O47" i="2"/>
  <c r="H16" i="1"/>
  <c r="G16" i="1"/>
  <c r="I16" i="1" s="1"/>
  <c r="O13" i="2"/>
  <c r="O93" i="2"/>
  <c r="C11" i="4"/>
  <c r="D11" i="4" s="1"/>
  <c r="P93" i="2"/>
  <c r="P6" i="2"/>
  <c r="O14" i="2"/>
  <c r="P18" i="2"/>
  <c r="P31" i="2"/>
  <c r="O85" i="2"/>
  <c r="O98" i="2"/>
  <c r="P101" i="2"/>
  <c r="O92" i="2"/>
  <c r="P81" i="2"/>
  <c r="O72" i="2"/>
  <c r="P61" i="2"/>
  <c r="O52" i="2"/>
  <c r="P41" i="2"/>
  <c r="O32" i="2"/>
  <c r="P21" i="2"/>
  <c r="O12" i="2"/>
  <c r="O101" i="2"/>
  <c r="P90" i="2"/>
  <c r="O81" i="2"/>
  <c r="P70" i="2"/>
  <c r="O61" i="2"/>
  <c r="P50" i="2"/>
  <c r="O41" i="2"/>
  <c r="P30" i="2"/>
  <c r="O21" i="2"/>
  <c r="P10" i="2"/>
  <c r="F36" i="3" s="1"/>
  <c r="P99" i="2"/>
  <c r="O90" i="2"/>
  <c r="P79" i="2"/>
  <c r="O70" i="2"/>
  <c r="P59" i="2"/>
  <c r="O50" i="2"/>
  <c r="P39" i="2"/>
  <c r="O30" i="2"/>
  <c r="P19" i="2"/>
  <c r="O10" i="2"/>
  <c r="O99" i="2"/>
  <c r="P88" i="2"/>
  <c r="O79" i="2"/>
  <c r="P68" i="2"/>
  <c r="O59" i="2"/>
  <c r="P48" i="2"/>
  <c r="O39" i="2"/>
  <c r="P28" i="2"/>
  <c r="O19" i="2"/>
  <c r="P8" i="2"/>
  <c r="P97" i="2"/>
  <c r="O88" i="2"/>
  <c r="P77" i="2"/>
  <c r="O68" i="2"/>
  <c r="P57" i="2"/>
  <c r="O48" i="2"/>
  <c r="P37" i="2"/>
  <c r="O28" i="2"/>
  <c r="P17" i="2"/>
  <c r="O8" i="2"/>
  <c r="O97" i="2"/>
  <c r="P86" i="2"/>
  <c r="O77" i="2"/>
  <c r="P66" i="2"/>
  <c r="O57" i="2"/>
  <c r="P46" i="2"/>
  <c r="O37" i="2"/>
  <c r="P26" i="2"/>
  <c r="O17" i="2"/>
  <c r="P95" i="2"/>
  <c r="O86" i="2"/>
  <c r="P75" i="2"/>
  <c r="O66" i="2"/>
  <c r="P55" i="2"/>
  <c r="O46" i="2"/>
  <c r="P35" i="2"/>
  <c r="O26" i="2"/>
  <c r="P15" i="2"/>
  <c r="O6" i="2"/>
  <c r="B35" i="3" s="1"/>
  <c r="P104" i="2"/>
  <c r="O95" i="2"/>
  <c r="P84" i="2"/>
  <c r="O75" i="2"/>
  <c r="P64" i="2"/>
  <c r="O55" i="2"/>
  <c r="P44" i="2"/>
  <c r="O35" i="2"/>
  <c r="P24" i="2"/>
  <c r="O15" i="2"/>
  <c r="O103" i="2"/>
  <c r="P54" i="2"/>
  <c r="O36" i="2"/>
  <c r="O31" i="2"/>
  <c r="O18" i="2"/>
  <c r="P22" i="2"/>
  <c r="P73" i="2"/>
  <c r="O27" i="2"/>
  <c r="P100" i="2"/>
  <c r="P87" i="2"/>
  <c r="P82" i="2"/>
  <c r="P72" i="2"/>
  <c r="O64" i="2"/>
  <c r="O54" i="2"/>
  <c r="P105" i="2"/>
  <c r="O100" i="2"/>
  <c r="O87" i="2"/>
  <c r="O82" i="2"/>
  <c r="P69" i="2"/>
  <c r="P33" i="2"/>
  <c r="P12" i="2"/>
  <c r="O105" i="2"/>
  <c r="O69" i="2"/>
  <c r="P56" i="2"/>
  <c r="P51" i="2"/>
  <c r="P38" i="2"/>
  <c r="O33" i="2"/>
  <c r="P23" i="2"/>
  <c r="P74" i="2"/>
  <c r="O56" i="2"/>
  <c r="O51" i="2"/>
  <c r="O38" i="2"/>
  <c r="O23" i="2"/>
  <c r="P45" i="2"/>
  <c r="P102" i="2"/>
  <c r="P92" i="2"/>
  <c r="O84" i="2"/>
  <c r="O74" i="2"/>
  <c r="P20" i="2"/>
  <c r="O102" i="2"/>
  <c r="P89" i="2"/>
  <c r="P53" i="2"/>
  <c r="P25" i="2"/>
  <c r="O20" i="2"/>
  <c r="O76" i="2"/>
  <c r="O71" i="2"/>
  <c r="O58" i="2"/>
  <c r="O43" i="2"/>
  <c r="O7" i="2"/>
  <c r="O40" i="2"/>
  <c r="O22" i="2"/>
  <c r="O89" i="2"/>
  <c r="P76" i="2"/>
  <c r="P71" i="2"/>
  <c r="P58" i="2"/>
  <c r="O53" i="2"/>
  <c r="P43" i="2"/>
  <c r="O25" i="2"/>
  <c r="P7" i="2"/>
  <c r="F28" i="3"/>
  <c r="P94" i="2"/>
  <c r="O104" i="2"/>
  <c r="O94" i="2"/>
  <c r="P40" i="2"/>
  <c r="P27" i="2"/>
  <c r="P96" i="2"/>
  <c r="P91" i="2"/>
  <c r="P78" i="2"/>
  <c r="O73" i="2"/>
  <c r="P63" i="2"/>
  <c r="O45" i="2"/>
  <c r="P9" i="2"/>
  <c r="O96" i="2"/>
  <c r="O91" i="2"/>
  <c r="O78" i="2"/>
  <c r="O63" i="2"/>
  <c r="P14" i="2"/>
  <c r="O9" i="2"/>
  <c r="P80" i="2"/>
  <c r="P67" i="2"/>
  <c r="P62" i="2"/>
  <c r="P52" i="2"/>
  <c r="O44" i="2"/>
  <c r="O34" i="2"/>
  <c r="P85" i="2"/>
  <c r="O80" i="2"/>
  <c r="O67" i="2"/>
  <c r="O62" i="2"/>
  <c r="P49" i="2"/>
  <c r="P13" i="2"/>
  <c r="O49" i="2"/>
  <c r="P98" i="2"/>
  <c r="G9" i="1"/>
  <c r="I9" i="1" s="1"/>
  <c r="H11" i="1"/>
  <c r="G11" i="1"/>
  <c r="P36" i="2"/>
  <c r="P103" i="2"/>
  <c r="Q18" i="2"/>
  <c r="R21" i="2"/>
  <c r="Q31" i="2"/>
  <c r="Q36" i="2"/>
  <c r="R54" i="2"/>
  <c r="Q103" i="2"/>
  <c r="N103" i="2"/>
  <c r="M94" i="2"/>
  <c r="N83" i="2"/>
  <c r="M74" i="2"/>
  <c r="N63" i="2"/>
  <c r="M54" i="2"/>
  <c r="N43" i="2"/>
  <c r="M34" i="2"/>
  <c r="N23" i="2"/>
  <c r="M14" i="2"/>
  <c r="M103" i="2"/>
  <c r="N92" i="2"/>
  <c r="M83" i="2"/>
  <c r="N72" i="2"/>
  <c r="M63" i="2"/>
  <c r="N52" i="2"/>
  <c r="M43" i="2"/>
  <c r="N32" i="2"/>
  <c r="N9" i="3" s="1"/>
  <c r="M23" i="2"/>
  <c r="N12" i="2"/>
  <c r="N101" i="2"/>
  <c r="M92" i="2"/>
  <c r="N81" i="2"/>
  <c r="M72" i="2"/>
  <c r="N61" i="2"/>
  <c r="M52" i="2"/>
  <c r="N41" i="2"/>
  <c r="M32" i="2"/>
  <c r="N21" i="2"/>
  <c r="M12" i="2"/>
  <c r="M21" i="2"/>
  <c r="M101" i="2"/>
  <c r="N90" i="2"/>
  <c r="M81" i="2"/>
  <c r="N70" i="2"/>
  <c r="M61" i="2"/>
  <c r="N50" i="2"/>
  <c r="M41" i="2"/>
  <c r="N30" i="2"/>
  <c r="N10" i="2"/>
  <c r="N99" i="2"/>
  <c r="M90" i="2"/>
  <c r="N79" i="2"/>
  <c r="M70" i="2"/>
  <c r="N59" i="2"/>
  <c r="M50" i="2"/>
  <c r="N39" i="2"/>
  <c r="M30" i="2"/>
  <c r="N19" i="2"/>
  <c r="M10" i="2"/>
  <c r="M99" i="2"/>
  <c r="N88" i="2"/>
  <c r="M79" i="2"/>
  <c r="N68" i="2"/>
  <c r="M59" i="2"/>
  <c r="N48" i="2"/>
  <c r="M39" i="2"/>
  <c r="N28" i="2"/>
  <c r="M19" i="2"/>
  <c r="N97" i="2"/>
  <c r="M88" i="2"/>
  <c r="N77" i="2"/>
  <c r="M68" i="2"/>
  <c r="N57" i="2"/>
  <c r="M48" i="2"/>
  <c r="N37" i="2"/>
  <c r="M28" i="2"/>
  <c r="N17" i="2"/>
  <c r="M8" i="2"/>
  <c r="M97" i="2"/>
  <c r="N86" i="2"/>
  <c r="M77" i="2"/>
  <c r="N66" i="2"/>
  <c r="M57" i="2"/>
  <c r="N46" i="2"/>
  <c r="M37" i="2"/>
  <c r="N26" i="2"/>
  <c r="M17" i="2"/>
  <c r="N6" i="2"/>
  <c r="N17" i="3" s="1"/>
  <c r="N11" i="2"/>
  <c r="N8" i="3" s="1"/>
  <c r="N16" i="2"/>
  <c r="R18" i="2"/>
  <c r="M29" i="2"/>
  <c r="R31" i="2"/>
  <c r="R36" i="2"/>
  <c r="Q49" i="2"/>
  <c r="M65" i="2"/>
  <c r="Q85" i="2"/>
  <c r="M93" i="2"/>
  <c r="N98" i="2"/>
  <c r="R99" i="2"/>
  <c r="Q90" i="2"/>
  <c r="R79" i="2"/>
  <c r="Q70" i="2"/>
  <c r="R59" i="2"/>
  <c r="Q50" i="2"/>
  <c r="R39" i="2"/>
  <c r="Q30" i="2"/>
  <c r="R19" i="2"/>
  <c r="Q10" i="2"/>
  <c r="Q99" i="2"/>
  <c r="R88" i="2"/>
  <c r="Q79" i="2"/>
  <c r="R68" i="2"/>
  <c r="Q59" i="2"/>
  <c r="R48" i="2"/>
  <c r="Q39" i="2"/>
  <c r="R28" i="2"/>
  <c r="Q19" i="2"/>
  <c r="R8" i="2"/>
  <c r="Q17" i="2"/>
  <c r="R6" i="2"/>
  <c r="N30" i="3" s="1"/>
  <c r="R97" i="2"/>
  <c r="Q88" i="2"/>
  <c r="R77" i="2"/>
  <c r="Q68" i="2"/>
  <c r="R57" i="2"/>
  <c r="Q48" i="2"/>
  <c r="R37" i="2"/>
  <c r="Q28" i="2"/>
  <c r="R17" i="2"/>
  <c r="Q8" i="2"/>
  <c r="Q97" i="2"/>
  <c r="R86" i="2"/>
  <c r="Q77" i="2"/>
  <c r="R66" i="2"/>
  <c r="Q57" i="2"/>
  <c r="R46" i="2"/>
  <c r="Q37" i="2"/>
  <c r="R26" i="2"/>
  <c r="R95" i="2"/>
  <c r="Q86" i="2"/>
  <c r="R75" i="2"/>
  <c r="Q66" i="2"/>
  <c r="R55" i="2"/>
  <c r="Q46" i="2"/>
  <c r="R35" i="2"/>
  <c r="Q26" i="2"/>
  <c r="R15" i="2"/>
  <c r="Q6" i="2"/>
  <c r="J35" i="3" s="1"/>
  <c r="R104" i="2"/>
  <c r="Q95" i="2"/>
  <c r="R84" i="2"/>
  <c r="Q75" i="2"/>
  <c r="R64" i="2"/>
  <c r="Q55" i="2"/>
  <c r="R44" i="2"/>
  <c r="Q35" i="2"/>
  <c r="R24" i="2"/>
  <c r="Q15" i="2"/>
  <c r="Q104" i="2"/>
  <c r="R93" i="2"/>
  <c r="Q84" i="2"/>
  <c r="R73" i="2"/>
  <c r="Q64" i="2"/>
  <c r="R53" i="2"/>
  <c r="Q44" i="2"/>
  <c r="J34" i="3" s="1"/>
  <c r="R33" i="2"/>
  <c r="Q24" i="2"/>
  <c r="R13" i="2"/>
  <c r="R102" i="2"/>
  <c r="Q93" i="2"/>
  <c r="R82" i="2"/>
  <c r="Q73" i="2"/>
  <c r="R62" i="2"/>
  <c r="Q53" i="2"/>
  <c r="R42" i="2"/>
  <c r="Q33" i="2"/>
  <c r="R22" i="2"/>
  <c r="Q13" i="2"/>
  <c r="Q14" i="2"/>
  <c r="N22" i="2"/>
  <c r="N27" i="2"/>
  <c r="R32" i="2"/>
  <c r="N40" i="2"/>
  <c r="R47" i="2"/>
  <c r="N55" i="2"/>
  <c r="R60" i="2"/>
  <c r="Q81" i="2"/>
  <c r="M104" i="2"/>
  <c r="C10" i="4"/>
  <c r="D10" i="4" s="1"/>
  <c r="C5" i="4"/>
  <c r="D5" i="4" s="1"/>
  <c r="C7" i="4"/>
  <c r="D7" i="4" s="1"/>
  <c r="Q27" i="2"/>
  <c r="Q40" i="2"/>
  <c r="R45" i="2"/>
  <c r="N53" i="2"/>
  <c r="N89" i="2"/>
  <c r="M102" i="2"/>
  <c r="R12" i="2"/>
  <c r="N20" i="2"/>
  <c r="R27" i="2"/>
  <c r="N35" i="2"/>
  <c r="R40" i="2"/>
  <c r="Q61" i="2"/>
  <c r="M84" i="2"/>
  <c r="Q94" i="2"/>
  <c r="N102" i="2"/>
  <c r="Q78" i="2"/>
  <c r="R81" i="2"/>
  <c r="Q91" i="2"/>
  <c r="Q96" i="2"/>
  <c r="R78" i="2"/>
  <c r="H17" i="1"/>
  <c r="G17" i="1"/>
  <c r="I17" i="1" s="1"/>
  <c r="Q12" i="2"/>
  <c r="Q22" i="2"/>
  <c r="R30" i="2"/>
  <c r="M35" i="2"/>
  <c r="H10" i="1"/>
  <c r="G10" i="1"/>
  <c r="Q7" i="2"/>
  <c r="M38" i="2"/>
  <c r="Q43" i="2"/>
  <c r="M51" i="2"/>
  <c r="M56" i="2"/>
  <c r="Q58" i="2"/>
  <c r="R61" i="2"/>
  <c r="M66" i="2"/>
  <c r="Q71" i="2"/>
  <c r="N74" i="2"/>
  <c r="Q76" i="2"/>
  <c r="N84" i="2"/>
  <c r="R94" i="2"/>
  <c r="C9" i="4"/>
  <c r="D9" i="4" s="1"/>
  <c r="A8" i="4"/>
  <c r="B8" i="4" s="1"/>
  <c r="A10" i="4"/>
  <c r="B10" i="4" s="1"/>
  <c r="A5" i="4"/>
  <c r="B5" i="4" s="1"/>
  <c r="Q63" i="2"/>
  <c r="R7" i="2"/>
  <c r="Q25" i="2"/>
  <c r="M33" i="2"/>
  <c r="N38" i="2"/>
  <c r="R43" i="2"/>
  <c r="N51" i="2"/>
  <c r="N56" i="2"/>
  <c r="R58" i="2"/>
  <c r="M69" i="2"/>
  <c r="R71" i="2"/>
  <c r="R76" i="2"/>
  <c r="Q89" i="2"/>
  <c r="M105" i="2"/>
  <c r="N25" i="2"/>
  <c r="R10" i="2"/>
  <c r="M15" i="2"/>
  <c r="Q20" i="2"/>
  <c r="R25" i="2"/>
  <c r="N33" i="2"/>
  <c r="N69" i="2"/>
  <c r="M82" i="2"/>
  <c r="M87" i="2"/>
  <c r="R89" i="2"/>
  <c r="Q92" i="2"/>
  <c r="M100" i="2"/>
  <c r="Q102" i="2"/>
  <c r="N105" i="2"/>
  <c r="Q45" i="2"/>
  <c r="M20" i="2"/>
  <c r="G15" i="1"/>
  <c r="I15" i="1" s="1"/>
  <c r="N15" i="2"/>
  <c r="N14" i="3" s="1"/>
  <c r="R20" i="2"/>
  <c r="Q41" i="2"/>
  <c r="M64" i="2"/>
  <c r="Q74" i="2"/>
  <c r="N82" i="2"/>
  <c r="N87" i="2"/>
  <c r="R92" i="2"/>
  <c r="N100" i="2"/>
  <c r="A6" i="4"/>
  <c r="B6" i="4" s="1"/>
  <c r="R63" i="2"/>
  <c r="M18" i="2"/>
  <c r="Q23" i="2"/>
  <c r="M31" i="2"/>
  <c r="M36" i="2"/>
  <c r="Q38" i="2"/>
  <c r="R41" i="2"/>
  <c r="M46" i="2"/>
  <c r="Q51" i="2"/>
  <c r="N54" i="2"/>
  <c r="Q56" i="2"/>
  <c r="N64" i="2"/>
  <c r="R74" i="2"/>
  <c r="G13" i="1"/>
  <c r="I13" i="1" s="1"/>
  <c r="S14" i="1" s="1"/>
  <c r="G18" i="1"/>
  <c r="I18" i="1" s="1"/>
  <c r="M13" i="2"/>
  <c r="N18" i="2"/>
  <c r="R23" i="2"/>
  <c r="N31" i="2"/>
  <c r="N36" i="2"/>
  <c r="R38" i="2"/>
  <c r="M49" i="2"/>
  <c r="R51" i="2"/>
  <c r="R56" i="2"/>
  <c r="Q69" i="2"/>
  <c r="M85" i="2"/>
  <c r="Q105" i="2"/>
  <c r="C6" i="4"/>
  <c r="D6" i="4" s="1"/>
  <c r="A11" i="4"/>
  <c r="B11" i="4" s="1"/>
  <c r="R9" i="2"/>
  <c r="N35" i="3" s="1"/>
  <c r="R91" i="2"/>
  <c r="R96" i="2"/>
  <c r="M4" i="1"/>
  <c r="N8" i="2"/>
  <c r="N13" i="2"/>
  <c r="N49" i="2"/>
  <c r="M62" i="2"/>
  <c r="M67" i="2"/>
  <c r="R69" i="2"/>
  <c r="Q72" i="2"/>
  <c r="M80" i="2"/>
  <c r="Q82" i="2"/>
  <c r="N85" i="2"/>
  <c r="Q87" i="2"/>
  <c r="R90" i="2"/>
  <c r="M95" i="2"/>
  <c r="Q100" i="2"/>
  <c r="R105" i="2"/>
  <c r="G12" i="1"/>
  <c r="I12" i="1" s="1"/>
  <c r="U15" i="1" l="1"/>
  <c r="T15" i="1"/>
  <c r="R15" i="1"/>
  <c r="S15" i="1"/>
  <c r="J15" i="1"/>
  <c r="B28" i="3"/>
  <c r="J29" i="3"/>
  <c r="B12" i="4"/>
  <c r="J30" i="3"/>
  <c r="L37" i="3"/>
  <c r="L32" i="3"/>
  <c r="K37" i="3"/>
  <c r="K32" i="3"/>
  <c r="L35" i="3"/>
  <c r="L30" i="3"/>
  <c r="K35" i="3"/>
  <c r="K30" i="3"/>
  <c r="L29" i="3"/>
  <c r="K29" i="3"/>
  <c r="L28" i="3"/>
  <c r="L40" i="3" s="1"/>
  <c r="K28" i="3"/>
  <c r="L31" i="3"/>
  <c r="K34" i="3"/>
  <c r="L33" i="3"/>
  <c r="K31" i="3"/>
  <c r="L34" i="3"/>
  <c r="K33" i="3"/>
  <c r="L36" i="3"/>
  <c r="L38" i="3"/>
  <c r="K38" i="3"/>
  <c r="J38" i="3"/>
  <c r="J39" i="3"/>
  <c r="K36" i="3"/>
  <c r="L39" i="3"/>
  <c r="K39" i="3"/>
  <c r="J36" i="3"/>
  <c r="B29" i="3"/>
  <c r="N13" i="3"/>
  <c r="N34" i="3"/>
  <c r="B39" i="3"/>
  <c r="J33" i="3"/>
  <c r="B37" i="3"/>
  <c r="H39" i="3"/>
  <c r="H34" i="3"/>
  <c r="H29" i="3"/>
  <c r="G39" i="3"/>
  <c r="G34" i="3"/>
  <c r="G29" i="3"/>
  <c r="H37" i="3"/>
  <c r="H32" i="3"/>
  <c r="G37" i="3"/>
  <c r="G32" i="3"/>
  <c r="H35" i="3"/>
  <c r="H30" i="3"/>
  <c r="H38" i="3"/>
  <c r="G38" i="3"/>
  <c r="G31" i="3"/>
  <c r="H28" i="3"/>
  <c r="H31" i="3"/>
  <c r="G28" i="3"/>
  <c r="G30" i="3"/>
  <c r="G35" i="3"/>
  <c r="H33" i="3"/>
  <c r="H36" i="3"/>
  <c r="G33" i="3"/>
  <c r="G36" i="3"/>
  <c r="N31" i="3"/>
  <c r="N28" i="3"/>
  <c r="I11" i="1"/>
  <c r="F30" i="3"/>
  <c r="N11" i="3"/>
  <c r="C36" i="3"/>
  <c r="C31" i="3"/>
  <c r="D39" i="3"/>
  <c r="D34" i="3"/>
  <c r="D29" i="3"/>
  <c r="C39" i="3"/>
  <c r="C34" i="3"/>
  <c r="C29" i="3"/>
  <c r="D37" i="3"/>
  <c r="D32" i="3"/>
  <c r="C37" i="3"/>
  <c r="C32" i="3"/>
  <c r="C28" i="3"/>
  <c r="D35" i="3"/>
  <c r="C35" i="3"/>
  <c r="D38" i="3"/>
  <c r="C38" i="3"/>
  <c r="D28" i="3"/>
  <c r="D31" i="3"/>
  <c r="C33" i="3"/>
  <c r="D36" i="3"/>
  <c r="D33" i="3"/>
  <c r="D30" i="3"/>
  <c r="C30" i="3"/>
  <c r="J31" i="3"/>
  <c r="D12" i="4"/>
  <c r="N15" i="3"/>
  <c r="F35" i="3"/>
  <c r="B30" i="3"/>
  <c r="J28" i="3"/>
  <c r="N33" i="3"/>
  <c r="N38" i="3"/>
  <c r="B38" i="3"/>
  <c r="F32" i="3"/>
  <c r="B32" i="3"/>
  <c r="J37" i="3"/>
  <c r="F37" i="3"/>
  <c r="S16" i="1"/>
  <c r="T16" i="1"/>
  <c r="U16" i="1"/>
  <c r="R16" i="1"/>
  <c r="J16" i="1"/>
  <c r="F33" i="3"/>
  <c r="S17" i="1"/>
  <c r="R17" i="1"/>
  <c r="J17" i="1"/>
  <c r="U17" i="1"/>
  <c r="T17" i="1"/>
  <c r="N10" i="3"/>
  <c r="N36" i="3"/>
  <c r="N12" i="3"/>
  <c r="F31" i="3"/>
  <c r="J12" i="1"/>
  <c r="U12" i="1"/>
  <c r="T12" i="1"/>
  <c r="S12" i="1"/>
  <c r="B34" i="3"/>
  <c r="T9" i="1"/>
  <c r="R9" i="1"/>
  <c r="U9" i="1"/>
  <c r="S9" i="1"/>
  <c r="J9" i="1"/>
  <c r="B36" i="3"/>
  <c r="P35" i="3"/>
  <c r="P30" i="3"/>
  <c r="O35" i="3"/>
  <c r="O30" i="3"/>
  <c r="P38" i="3"/>
  <c r="P33" i="3"/>
  <c r="P28" i="3"/>
  <c r="O38" i="3"/>
  <c r="O33" i="3"/>
  <c r="O28" i="3"/>
  <c r="O32" i="3"/>
  <c r="P31" i="3"/>
  <c r="O31" i="3"/>
  <c r="P36" i="3"/>
  <c r="P34" i="3"/>
  <c r="O36" i="3"/>
  <c r="O34" i="3"/>
  <c r="P37" i="3"/>
  <c r="O37" i="3"/>
  <c r="P39" i="3"/>
  <c r="O39" i="3"/>
  <c r="P29" i="3"/>
  <c r="O29" i="3"/>
  <c r="P32" i="3"/>
  <c r="N29" i="3"/>
  <c r="N39" i="3"/>
  <c r="N7" i="3"/>
  <c r="N32" i="3"/>
  <c r="F29" i="3"/>
  <c r="J32" i="3"/>
  <c r="P17" i="3"/>
  <c r="P12" i="3"/>
  <c r="P7" i="3"/>
  <c r="O17" i="3"/>
  <c r="O12" i="3"/>
  <c r="O7" i="3"/>
  <c r="P15" i="3"/>
  <c r="P10" i="3"/>
  <c r="O15" i="3"/>
  <c r="O10" i="3"/>
  <c r="P18" i="3"/>
  <c r="P13" i="3"/>
  <c r="P11" i="3"/>
  <c r="P8" i="3"/>
  <c r="P14" i="3"/>
  <c r="O11" i="3"/>
  <c r="O8" i="3"/>
  <c r="O14" i="3"/>
  <c r="P16" i="3"/>
  <c r="O13" i="3"/>
  <c r="O16" i="3"/>
  <c r="N16" i="3"/>
  <c r="P9" i="3"/>
  <c r="O9" i="3"/>
  <c r="O18" i="3"/>
  <c r="N18" i="3"/>
  <c r="U18" i="1"/>
  <c r="J18" i="1"/>
  <c r="R18" i="1"/>
  <c r="T18" i="1"/>
  <c r="S18" i="1"/>
  <c r="N37" i="3"/>
  <c r="F34" i="3"/>
  <c r="L105" i="2"/>
  <c r="K96" i="2"/>
  <c r="L85" i="2"/>
  <c r="K76" i="2"/>
  <c r="L65" i="2"/>
  <c r="K56" i="2"/>
  <c r="L45" i="2"/>
  <c r="K36" i="2"/>
  <c r="L25" i="2"/>
  <c r="K16" i="2"/>
  <c r="K105" i="2"/>
  <c r="L94" i="2"/>
  <c r="K85" i="2"/>
  <c r="L74" i="2"/>
  <c r="K65" i="2"/>
  <c r="L54" i="2"/>
  <c r="K45" i="2"/>
  <c r="L34" i="2"/>
  <c r="K25" i="2"/>
  <c r="L14" i="2"/>
  <c r="F11" i="3" s="1"/>
  <c r="L103" i="2"/>
  <c r="K94" i="2"/>
  <c r="L83" i="2"/>
  <c r="K74" i="2"/>
  <c r="L63" i="2"/>
  <c r="K54" i="2"/>
  <c r="L43" i="2"/>
  <c r="K34" i="2"/>
  <c r="L23" i="2"/>
  <c r="K14" i="2"/>
  <c r="K103" i="2"/>
  <c r="L92" i="2"/>
  <c r="K83" i="2"/>
  <c r="L72" i="2"/>
  <c r="K63" i="2"/>
  <c r="L52" i="2"/>
  <c r="K43" i="2"/>
  <c r="L32" i="2"/>
  <c r="K23" i="2"/>
  <c r="L12" i="2"/>
  <c r="L101" i="2"/>
  <c r="K92" i="2"/>
  <c r="L81" i="2"/>
  <c r="K72" i="2"/>
  <c r="L61" i="2"/>
  <c r="K52" i="2"/>
  <c r="L41" i="2"/>
  <c r="K32" i="2"/>
  <c r="L21" i="2"/>
  <c r="K12" i="2"/>
  <c r="K101" i="2"/>
  <c r="L90" i="2"/>
  <c r="K81" i="2"/>
  <c r="L70" i="2"/>
  <c r="K61" i="2"/>
  <c r="L50" i="2"/>
  <c r="K41" i="2"/>
  <c r="L30" i="2"/>
  <c r="K21" i="2"/>
  <c r="L99" i="2"/>
  <c r="K90" i="2"/>
  <c r="L79" i="2"/>
  <c r="K70" i="2"/>
  <c r="L59" i="2"/>
  <c r="K50" i="2"/>
  <c r="L39" i="2"/>
  <c r="K30" i="2"/>
  <c r="L19" i="2"/>
  <c r="K10" i="2"/>
  <c r="K99" i="2"/>
  <c r="L88" i="2"/>
  <c r="K79" i="2"/>
  <c r="L68" i="2"/>
  <c r="K59" i="2"/>
  <c r="L48" i="2"/>
  <c r="K39" i="2"/>
  <c r="L28" i="2"/>
  <c r="K19" i="2"/>
  <c r="L8" i="2"/>
  <c r="K98" i="2"/>
  <c r="L77" i="2"/>
  <c r="L44" i="2"/>
  <c r="K26" i="2"/>
  <c r="K11" i="2"/>
  <c r="L102" i="2"/>
  <c r="K84" i="2"/>
  <c r="K102" i="2"/>
  <c r="L95" i="2"/>
  <c r="L80" i="2"/>
  <c r="K77" i="2"/>
  <c r="L67" i="2"/>
  <c r="L62" i="2"/>
  <c r="K44" i="2"/>
  <c r="K8" i="2"/>
  <c r="K38" i="2"/>
  <c r="K95" i="2"/>
  <c r="K80" i="2"/>
  <c r="K67" i="2"/>
  <c r="K62" i="2"/>
  <c r="L49" i="2"/>
  <c r="L13" i="2"/>
  <c r="L17" i="2"/>
  <c r="L35" i="2"/>
  <c r="K49" i="2"/>
  <c r="L46" i="2"/>
  <c r="L36" i="2"/>
  <c r="L31" i="2"/>
  <c r="K28" i="2"/>
  <c r="L18" i="2"/>
  <c r="K13" i="2"/>
  <c r="L97" i="2"/>
  <c r="L64" i="2"/>
  <c r="K46" i="2"/>
  <c r="K31" i="2"/>
  <c r="K18" i="2"/>
  <c r="L100" i="2"/>
  <c r="K97" i="2"/>
  <c r="L87" i="2"/>
  <c r="L82" i="2"/>
  <c r="K64" i="2"/>
  <c r="L15" i="2"/>
  <c r="L10" i="2"/>
  <c r="K100" i="2"/>
  <c r="K87" i="2"/>
  <c r="K82" i="2"/>
  <c r="L69" i="2"/>
  <c r="L33" i="2"/>
  <c r="K15" i="2"/>
  <c r="B12" i="3" s="1"/>
  <c r="K66" i="2"/>
  <c r="K51" i="2"/>
  <c r="K17" i="2"/>
  <c r="L89" i="2"/>
  <c r="L53" i="2"/>
  <c r="K35" i="2"/>
  <c r="K20" i="2"/>
  <c r="K69" i="2"/>
  <c r="L66" i="2"/>
  <c r="L56" i="2"/>
  <c r="L51" i="2"/>
  <c r="K48" i="2"/>
  <c r="L38" i="2"/>
  <c r="K33" i="2"/>
  <c r="L84" i="2"/>
  <c r="L20" i="2"/>
  <c r="K89" i="2"/>
  <c r="L86" i="2"/>
  <c r="L76" i="2"/>
  <c r="L71" i="2"/>
  <c r="K68" i="2"/>
  <c r="L58" i="2"/>
  <c r="K53" i="2"/>
  <c r="L7" i="2"/>
  <c r="F14" i="3" s="1"/>
  <c r="L104" i="2"/>
  <c r="K86" i="2"/>
  <c r="K71" i="2"/>
  <c r="K58" i="2"/>
  <c r="K7" i="2"/>
  <c r="B8" i="3" s="1"/>
  <c r="L75" i="2"/>
  <c r="L60" i="2"/>
  <c r="K57" i="2"/>
  <c r="L47" i="2"/>
  <c r="L42" i="2"/>
  <c r="K24" i="2"/>
  <c r="L93" i="2"/>
  <c r="K75" i="2"/>
  <c r="K60" i="2"/>
  <c r="K47" i="2"/>
  <c r="K42" i="2"/>
  <c r="L29" i="2"/>
  <c r="K6" i="2"/>
  <c r="B15" i="3" s="1"/>
  <c r="L55" i="2"/>
  <c r="K73" i="2"/>
  <c r="L24" i="2"/>
  <c r="L9" i="2"/>
  <c r="F17" i="3" s="1"/>
  <c r="K29" i="2"/>
  <c r="L16" i="2"/>
  <c r="L27" i="2"/>
  <c r="K88" i="2"/>
  <c r="K27" i="2"/>
  <c r="K22" i="2"/>
  <c r="K78" i="2"/>
  <c r="L91" i="2"/>
  <c r="L98" i="2"/>
  <c r="L40" i="2"/>
  <c r="K40" i="2"/>
  <c r="K91" i="2"/>
  <c r="L57" i="2"/>
  <c r="L22" i="2"/>
  <c r="K93" i="2"/>
  <c r="L26" i="2"/>
  <c r="L37" i="2"/>
  <c r="K55" i="2"/>
  <c r="K37" i="2"/>
  <c r="K9" i="2"/>
  <c r="B16" i="3" s="1"/>
  <c r="L96" i="2"/>
  <c r="L78" i="2"/>
  <c r="K104" i="2"/>
  <c r="L73" i="2"/>
  <c r="F12" i="3" s="1"/>
  <c r="L11" i="2"/>
  <c r="F13" i="3" s="1"/>
  <c r="B31" i="3"/>
  <c r="F38" i="3"/>
  <c r="U13" i="1"/>
  <c r="T13" i="1"/>
  <c r="S13" i="1"/>
  <c r="J13" i="1"/>
  <c r="R13" i="1"/>
  <c r="I10" i="1"/>
  <c r="R12" i="1" s="1"/>
  <c r="B33" i="3"/>
  <c r="F39" i="3"/>
  <c r="F16" i="3" l="1"/>
  <c r="H40" i="3"/>
  <c r="B14" i="3"/>
  <c r="B7" i="3"/>
  <c r="H10" i="4"/>
  <c r="I10" i="4" s="1"/>
  <c r="H5" i="4"/>
  <c r="I5" i="4" s="1"/>
  <c r="H20" i="4"/>
  <c r="I20" i="4" s="1"/>
  <c r="H23" i="4"/>
  <c r="I23" i="4" s="1"/>
  <c r="H6" i="4"/>
  <c r="I6" i="4" s="1"/>
  <c r="H11" i="4"/>
  <c r="I11" i="4" s="1"/>
  <c r="B10" i="3"/>
  <c r="B11" i="3"/>
  <c r="F18" i="3"/>
  <c r="D40" i="3"/>
  <c r="U11" i="1"/>
  <c r="R11" i="1"/>
  <c r="F25" i="4" s="1"/>
  <c r="G25" i="4" s="1"/>
  <c r="T11" i="1"/>
  <c r="S11" i="1"/>
  <c r="H26" i="4" s="1"/>
  <c r="I26" i="4" s="1"/>
  <c r="J11" i="1"/>
  <c r="F7" i="3"/>
  <c r="F15" i="3"/>
  <c r="B17" i="3"/>
  <c r="P19" i="3"/>
  <c r="F8" i="3"/>
  <c r="A23" i="4"/>
  <c r="B23" i="4" s="1"/>
  <c r="B9" i="3"/>
  <c r="B13" i="3"/>
  <c r="F20" i="4"/>
  <c r="G20" i="4" s="1"/>
  <c r="F10" i="4"/>
  <c r="G10" i="4" s="1"/>
  <c r="F5" i="4"/>
  <c r="G5" i="4" s="1"/>
  <c r="F22" i="4"/>
  <c r="G22" i="4" s="1"/>
  <c r="F7" i="4"/>
  <c r="G7" i="4" s="1"/>
  <c r="F26" i="4"/>
  <c r="G26" i="4" s="1"/>
  <c r="F9" i="4"/>
  <c r="G9" i="4" s="1"/>
  <c r="F21" i="4"/>
  <c r="G21" i="4" s="1"/>
  <c r="F24" i="4"/>
  <c r="G24" i="4" s="1"/>
  <c r="J10" i="1"/>
  <c r="U10" i="1"/>
  <c r="C25" i="4" s="1"/>
  <c r="D25" i="4" s="1"/>
  <c r="T10" i="1"/>
  <c r="A25" i="4" s="1"/>
  <c r="B25" i="4" s="1"/>
  <c r="S10" i="1"/>
  <c r="H7" i="4" s="1"/>
  <c r="I7" i="4" s="1"/>
  <c r="R10" i="1"/>
  <c r="F8" i="4" s="1"/>
  <c r="G8" i="4" s="1"/>
  <c r="F10" i="3"/>
  <c r="D16" i="3"/>
  <c r="D11" i="3"/>
  <c r="C16" i="3"/>
  <c r="C11" i="3"/>
  <c r="D14" i="3"/>
  <c r="D9" i="3"/>
  <c r="C14" i="3"/>
  <c r="C9" i="3"/>
  <c r="D15" i="3"/>
  <c r="C12" i="3"/>
  <c r="C15" i="3"/>
  <c r="D18" i="3"/>
  <c r="C18" i="3"/>
  <c r="D17" i="3"/>
  <c r="C17" i="3"/>
  <c r="D8" i="3"/>
  <c r="C8" i="3"/>
  <c r="D12" i="3"/>
  <c r="C13" i="3"/>
  <c r="D13" i="3"/>
  <c r="D10" i="3"/>
  <c r="C10" i="3"/>
  <c r="C7" i="3"/>
  <c r="D7" i="3"/>
  <c r="H14" i="3"/>
  <c r="H9" i="3"/>
  <c r="G14" i="3"/>
  <c r="G9" i="3"/>
  <c r="H17" i="3"/>
  <c r="H12" i="3"/>
  <c r="H7" i="3"/>
  <c r="G17" i="3"/>
  <c r="G12" i="3"/>
  <c r="G7" i="3"/>
  <c r="G18" i="3"/>
  <c r="H8" i="3"/>
  <c r="G8" i="3"/>
  <c r="H11" i="3"/>
  <c r="G11" i="3"/>
  <c r="H13" i="3"/>
  <c r="H10" i="3"/>
  <c r="H15" i="3"/>
  <c r="G15" i="3"/>
  <c r="H18" i="3"/>
  <c r="G10" i="3"/>
  <c r="G13" i="3"/>
  <c r="H16" i="3"/>
  <c r="G16" i="3"/>
  <c r="F9" i="3"/>
  <c r="B18" i="3"/>
  <c r="P40" i="3"/>
  <c r="O41" i="3" s="1"/>
  <c r="H8" i="4" l="1"/>
  <c r="I8" i="4" s="1"/>
  <c r="D19" i="3"/>
  <c r="H25" i="4"/>
  <c r="I25" i="4" s="1"/>
  <c r="K41" i="3"/>
  <c r="H9" i="4"/>
  <c r="I9" i="4" s="1"/>
  <c r="I12" i="4" s="1"/>
  <c r="H24" i="4"/>
  <c r="I24" i="4" s="1"/>
  <c r="G41" i="3"/>
  <c r="C41" i="3"/>
  <c r="A24" i="4"/>
  <c r="B24" i="4" s="1"/>
  <c r="C21" i="4"/>
  <c r="D21" i="4" s="1"/>
  <c r="H22" i="4"/>
  <c r="I22" i="4" s="1"/>
  <c r="C24" i="4"/>
  <c r="D24" i="4" s="1"/>
  <c r="C23" i="4"/>
  <c r="D23" i="4" s="1"/>
  <c r="H21" i="4"/>
  <c r="I21" i="4" s="1"/>
  <c r="A21" i="4"/>
  <c r="B21" i="4" s="1"/>
  <c r="C26" i="4"/>
  <c r="D26" i="4" s="1"/>
  <c r="F6" i="4"/>
  <c r="G6" i="4" s="1"/>
  <c r="G12" i="4" s="1"/>
  <c r="F23" i="4"/>
  <c r="G23" i="4" s="1"/>
  <c r="A22" i="4"/>
  <c r="B22" i="4" s="1"/>
  <c r="C22" i="4"/>
  <c r="D22" i="4" s="1"/>
  <c r="A26" i="4"/>
  <c r="B26" i="4" s="1"/>
  <c r="F11" i="4"/>
  <c r="G11" i="4" s="1"/>
  <c r="A20" i="4"/>
  <c r="B20" i="4" s="1"/>
  <c r="C20" i="4"/>
  <c r="D20" i="4" s="1"/>
  <c r="H19" i="3"/>
  <c r="D27" i="4" l="1"/>
  <c r="B27" i="4"/>
  <c r="G20" i="3"/>
  <c r="C20" i="3"/>
  <c r="D28" i="4" l="1"/>
  <c r="B28" i="4"/>
  <c r="I27" i="4" l="1"/>
  <c r="I28" i="4" s="1"/>
  <c r="H27" i="4"/>
  <c r="G27" i="4"/>
  <c r="G28" i="4" s="1"/>
  <c r="F27" i="4"/>
  <c r="K20" i="3"/>
  <c r="L7" i="3"/>
  <c r="L19" i="3"/>
  <c r="O20" i="3"/>
  <c r="M5" i="2"/>
  <c r="K9" i="3"/>
  <c r="K7" i="3"/>
  <c r="J7" i="3"/>
  <c r="L12" i="3"/>
  <c r="J15" i="3"/>
  <c r="K14" i="3"/>
  <c r="K16" i="3"/>
  <c r="L13" i="3"/>
  <c r="J12" i="3"/>
  <c r="J13" i="3"/>
  <c r="L16" i="3"/>
  <c r="K8" i="3"/>
  <c r="J8" i="3"/>
  <c r="K11" i="3"/>
  <c r="J14" i="3"/>
  <c r="L11" i="3"/>
  <c r="L18" i="3"/>
  <c r="L15" i="3"/>
  <c r="J18" i="3"/>
  <c r="L17" i="3"/>
  <c r="L14" i="3"/>
  <c r="K10" i="3"/>
  <c r="J17" i="3"/>
  <c r="K18" i="3"/>
  <c r="K13" i="3"/>
  <c r="L8" i="3"/>
  <c r="L10" i="3"/>
  <c r="L9" i="3"/>
  <c r="K15" i="3"/>
  <c r="K12" i="3"/>
  <c r="J16" i="3"/>
  <c r="K17" i="3"/>
  <c r="J9" i="3"/>
  <c r="J11" i="3"/>
  <c r="M6" i="2"/>
  <c r="J10" i="3"/>
</calcChain>
</file>

<file path=xl/sharedStrings.xml><?xml version="1.0" encoding="utf-8"?>
<sst xmlns="http://schemas.openxmlformats.org/spreadsheetml/2006/main" count="202" uniqueCount="117">
  <si>
    <t>T-Konten Vorlage Excel</t>
  </si>
  <si>
    <t>Kontrollübersicht</t>
  </si>
  <si>
    <t>Aktivkonto</t>
  </si>
  <si>
    <t>Journal, Hauptbuch, EBK, SBK, GuV und Bilanz</t>
  </si>
  <si>
    <t>Anzahl Konten</t>
  </si>
  <si>
    <t>Passivkonto</t>
  </si>
  <si>
    <t>Anzahl Buchungen</t>
  </si>
  <si>
    <t>Aufwandskonto</t>
  </si>
  <si>
    <t>1. Buchung im Journal erfassen</t>
  </si>
  <si>
    <t>Summe Soll</t>
  </si>
  <si>
    <t>Ertragskonto</t>
  </si>
  <si>
    <t>2. Bewegungen in den T-Konten prüfen</t>
  </si>
  <si>
    <t>Summe Haben</t>
  </si>
  <si>
    <t>3. Salden kontrollieren</t>
  </si>
  <si>
    <t>Differenz</t>
  </si>
  <si>
    <t>Kontonummer</t>
  </si>
  <si>
    <t>Kontoname</t>
  </si>
  <si>
    <t>Kontotyp</t>
  </si>
  <si>
    <t>Anfangssaldo</t>
  </si>
  <si>
    <t>Aktiv?</t>
  </si>
  <si>
    <t>Kontoauswahl</t>
  </si>
  <si>
    <t>Soll gesamt</t>
  </si>
  <si>
    <t>Haben gesamt</t>
  </si>
  <si>
    <t>Endsaldo</t>
  </si>
  <si>
    <t>Saldoseite</t>
  </si>
  <si>
    <t>Status</t>
  </si>
  <si>
    <t>Kasse</t>
  </si>
  <si>
    <t>Ja</t>
  </si>
  <si>
    <t>Bank</t>
  </si>
  <si>
    <t>Kurze Merkhilfe</t>
  </si>
  <si>
    <t>Forderungen</t>
  </si>
  <si>
    <t>Aktivkonto: Mehrung im Soll, Minderung im Haben</t>
  </si>
  <si>
    <t>Maschinen</t>
  </si>
  <si>
    <t>Passivkonto: Mehrung im Haben, Minderung im Soll</t>
  </si>
  <si>
    <t>Verbindlichkeiten</t>
  </si>
  <si>
    <t>Nein</t>
  </si>
  <si>
    <t>Aufwandskonto: Zugang im Soll</t>
  </si>
  <si>
    <t>Eigenkapital</t>
  </si>
  <si>
    <t>Ertragskonto: Zugang im Haben</t>
  </si>
  <si>
    <t>Umsatzerlöse</t>
  </si>
  <si>
    <t>Wareneinsatz</t>
  </si>
  <si>
    <t>Abschreibungen</t>
  </si>
  <si>
    <t>Vorsteuer</t>
  </si>
  <si>
    <t>Umsatzsteuer</t>
  </si>
  <si>
    <t>Hinweis: Hellblaue Zellen sind Eingaben. Helle graublaue Zellen enthalten Formeln und berechnen sich automatisch.</t>
  </si>
  <si>
    <t>Journal</t>
  </si>
  <si>
    <t>Journal-Kontrolle</t>
  </si>
  <si>
    <t>Chronologische Erfassung der Buchungen</t>
  </si>
  <si>
    <t>Gesamtsumme Soll</t>
  </si>
  <si>
    <t>Gesamtsumme Haben</t>
  </si>
  <si>
    <t>Lfd. Nr.</t>
  </si>
  <si>
    <t>Datum</t>
  </si>
  <si>
    <t>Beleg-Nr.</t>
  </si>
  <si>
    <t>Buchungstext</t>
  </si>
  <si>
    <t>Sollkonto</t>
  </si>
  <si>
    <t>Habenkonto</t>
  </si>
  <si>
    <t>Sollbetrag</t>
  </si>
  <si>
    <t>Habenbetrag</t>
  </si>
  <si>
    <t>Hinweis</t>
  </si>
  <si>
    <t>02.01.2026</t>
  </si>
  <si>
    <t>ER-001</t>
  </si>
  <si>
    <t>Verkauf auf Ziel</t>
  </si>
  <si>
    <t>1400 - Forderungen</t>
  </si>
  <si>
    <t>4000 - Umsatzerlöse</t>
  </si>
  <si>
    <t>03.01.2026</t>
  </si>
  <si>
    <t>RE-010</t>
  </si>
  <si>
    <t>Materialeinkauf auf Ziel</t>
  </si>
  <si>
    <t>5000 - Wareneinsatz</t>
  </si>
  <si>
    <t>2000 - Verbindlichkeiten</t>
  </si>
  <si>
    <t>05.01.2026</t>
  </si>
  <si>
    <t>BNK-001</t>
  </si>
  <si>
    <t>Kundenzahlung per Bank</t>
  </si>
  <si>
    <t>1200 - Bank</t>
  </si>
  <si>
    <t>07.01.2026</t>
  </si>
  <si>
    <t>KAS-001</t>
  </si>
  <si>
    <t>Bareinzahlung auf Bank</t>
  </si>
  <si>
    <t>1000 - Kasse</t>
  </si>
  <si>
    <t>10.01.2026</t>
  </si>
  <si>
    <t>RE-011</t>
  </si>
  <si>
    <t>Zahlung an Lieferant</t>
  </si>
  <si>
    <t>15.01.2026</t>
  </si>
  <si>
    <t>AFA-001</t>
  </si>
  <si>
    <t>Monatsabschreibung</t>
  </si>
  <si>
    <t>5100 - Abschreibungen</t>
  </si>
  <si>
    <t>1600 - Maschinen</t>
  </si>
  <si>
    <t>18.01.2026</t>
  </si>
  <si>
    <t>KAS-002</t>
  </si>
  <si>
    <t>Barverkauf</t>
  </si>
  <si>
    <t>20.01.2026</t>
  </si>
  <si>
    <t>KAS-003</t>
  </si>
  <si>
    <t>Wareneinsatz bar bezahlt</t>
  </si>
  <si>
    <t>T-Konten</t>
  </si>
  <si>
    <t>T-Konto 1</t>
  </si>
  <si>
    <t>T-Konto 2</t>
  </si>
  <si>
    <t>Konto</t>
  </si>
  <si>
    <t>Soll</t>
  </si>
  <si>
    <t>Haben</t>
  </si>
  <si>
    <t>Gegenkonto</t>
  </si>
  <si>
    <t>Betrag</t>
  </si>
  <si>
    <t>Saldo</t>
  </si>
  <si>
    <t>Saldoart</t>
  </si>
  <si>
    <t>T-Konto 3</t>
  </si>
  <si>
    <t>T-Konto 4</t>
  </si>
  <si>
    <t>Abschluss</t>
  </si>
  <si>
    <t>EBK</t>
  </si>
  <si>
    <t>SBK</t>
  </si>
  <si>
    <t>Gewinn- und Verlustkonto</t>
  </si>
  <si>
    <t>Schlussbilanz</t>
  </si>
  <si>
    <t>Aufwendungen</t>
  </si>
  <si>
    <t>Erträge</t>
  </si>
  <si>
    <t>Aktiva</t>
  </si>
  <si>
    <t>Passiva</t>
  </si>
  <si>
    <t>Summe Aufwendungen</t>
  </si>
  <si>
    <t>Summe Erträge</t>
  </si>
  <si>
    <t>Ergebnis</t>
  </si>
  <si>
    <t>Summe Aktiva</t>
  </si>
  <si>
    <t>Summe Passiva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</si>
</sst>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407];[Red]\-#,##0.00\ [$€-407]"/>
    <numFmt numFmtId="165" formatCode="dd\.mm\.yyyy"/>
  </numFmts>
  <fonts count="6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2"/>
      <color rgb="FFFFFFFF"/>
      <name val="Calibri"/>
    </font>
    <font>
      <b/>
      <sz val="11"/>
      <color rgb="FF000000"/>
      <name val="Calibri"/>
    </font>
    <font>
      <sz val="10"/>
      <color rgb="FF000000"/>
      <name val="Calibri"/>
    </font>
    <font>
      <b/>
      <sz val="11"/>
      <color rgb="FFFFFFFF"/>
      <name val="Calibri"/>
    </font>
  </fonts>
  <fills count="7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EEF5F7"/>
      </patternFill>
    </fill>
    <fill>
      <patternFill patternType="solid">
        <fgColor rgb="FFF7FAFB"/>
      </patternFill>
    </fill>
    <fill>
      <patternFill patternType="solid">
        <fgColor rgb="FFE7EEF2"/>
      </patternFill>
    </fill>
  </fills>
  <borders count="13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  <border>
      <left style="thin">
        <color rgb="FFD1D5DB"/>
      </left>
      <right style="medium">
        <color rgb="FF00484E"/>
      </right>
      <top style="thin">
        <color rgb="FFD1D5DB"/>
      </top>
      <bottom style="thin">
        <color rgb="FFD1D5DB"/>
      </bottom>
      <diagonal/>
    </border>
    <border>
      <left style="medium">
        <color rgb="FF00484E"/>
      </left>
      <right style="thin">
        <color rgb="FFD1D5DB"/>
      </right>
      <top style="thin">
        <color rgb="FFD1D5DB"/>
      </top>
      <bottom style="thin">
        <color rgb="FFD1D5DB"/>
      </bottom>
      <diagonal/>
    </border>
    <border>
      <left style="thin">
        <color rgb="FFD1D5DB"/>
      </left>
      <right style="thin">
        <color rgb="FFD1D5DB"/>
      </right>
      <top style="medium">
        <color rgb="FF00484E"/>
      </top>
      <bottom style="thin">
        <color rgb="FFD1D5DB"/>
      </bottom>
      <diagonal/>
    </border>
    <border>
      <left/>
      <right/>
      <top style="thin">
        <color rgb="FFD1D5DB"/>
      </top>
      <bottom/>
      <diagonal/>
    </border>
    <border>
      <left/>
      <right style="thin">
        <color rgb="FFD1D5DB"/>
      </right>
      <top style="thin">
        <color rgb="FFD1D5DB"/>
      </top>
      <bottom/>
      <diagonal/>
    </border>
    <border>
      <left/>
      <right/>
      <top style="thin">
        <color rgb="FFD1D5DB"/>
      </top>
      <bottom style="thin">
        <color rgb="FFD1D5DB"/>
      </bottom>
      <diagonal/>
    </border>
    <border>
      <left/>
      <right style="thin">
        <color rgb="FFD1D5DB"/>
      </right>
      <top style="thin">
        <color rgb="FFD1D5DB"/>
      </top>
      <bottom style="thin">
        <color rgb="FFD1D5DB"/>
      </bottom>
      <diagonal/>
    </border>
    <border>
      <left style="thin">
        <color rgb="FFD1D5DB"/>
      </left>
      <right/>
      <top/>
      <bottom style="thin">
        <color rgb="FFD1D5DB"/>
      </bottom>
      <diagonal/>
    </border>
    <border>
      <left/>
      <right/>
      <top/>
      <bottom style="thin">
        <color rgb="FFD1D5DB"/>
      </bottom>
      <diagonal/>
    </border>
    <border>
      <left/>
      <right style="thin">
        <color rgb="FFD1D5DB"/>
      </right>
      <top/>
      <bottom style="thin">
        <color rgb="FFD1D5DB"/>
      </bottom>
      <diagonal/>
    </border>
    <border>
      <left/>
      <right style="thin">
        <color rgb="FFD1D5DB"/>
      </right>
      <top style="medium">
        <color rgb="FF00484E"/>
      </top>
      <bottom style="thin">
        <color rgb="FFD1D5DB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6" borderId="1" xfId="0" applyFont="1" applyFill="1" applyBorder="1"/>
    <xf numFmtId="0" fontId="0" fillId="5" borderId="1" xfId="0" applyFill="1" applyBorder="1" applyAlignment="1">
      <alignment horizontal="center"/>
    </xf>
    <xf numFmtId="0" fontId="3" fillId="0" borderId="0" xfId="0" applyFont="1"/>
    <xf numFmtId="164" fontId="0" fillId="5" borderId="1" xfId="0" applyNumberFormat="1" applyFill="1" applyBorder="1" applyAlignment="1">
      <alignment horizontal="right"/>
    </xf>
    <xf numFmtId="0" fontId="4" fillId="0" borderId="0" xfId="0" applyFont="1"/>
    <xf numFmtId="0" fontId="5" fillId="2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/>
    <xf numFmtId="164" fontId="0" fillId="4" borderId="1" xfId="0" applyNumberFormat="1" applyFill="1" applyBorder="1"/>
    <xf numFmtId="0" fontId="0" fillId="5" borderId="1" xfId="0" applyFill="1" applyBorder="1"/>
    <xf numFmtId="164" fontId="0" fillId="5" borderId="1" xfId="0" applyNumberFormat="1" applyFill="1" applyBorder="1"/>
    <xf numFmtId="165" fontId="0" fillId="4" borderId="1" xfId="0" applyNumberFormat="1" applyFill="1" applyBorder="1"/>
    <xf numFmtId="0" fontId="3" fillId="4" borderId="1" xfId="0" applyFont="1" applyFill="1" applyBorder="1"/>
    <xf numFmtId="0" fontId="3" fillId="6" borderId="1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164" fontId="0" fillId="5" borderId="2" xfId="0" applyNumberFormat="1" applyFill="1" applyBorder="1" applyAlignment="1">
      <alignment horizontal="right"/>
    </xf>
    <xf numFmtId="164" fontId="5" fillId="3" borderId="4" xfId="0" applyNumberFormat="1" applyFont="1" applyFill="1" applyBorder="1" applyAlignment="1">
      <alignment horizontal="right"/>
    </xf>
    <xf numFmtId="0" fontId="3" fillId="6" borderId="4" xfId="0" applyFont="1" applyFill="1" applyBorder="1"/>
    <xf numFmtId="164" fontId="0" fillId="5" borderId="4" xfId="0" applyNumberFormat="1" applyFill="1" applyBorder="1"/>
    <xf numFmtId="0" fontId="5" fillId="3" borderId="1" xfId="0" applyFont="1" applyFill="1" applyBorder="1"/>
    <xf numFmtId="0" fontId="0" fillId="5" borderId="3" xfId="0" applyFill="1" applyBorder="1"/>
    <xf numFmtId="0" fontId="4" fillId="5" borderId="1" xfId="0" applyFont="1" applyFill="1" applyBorder="1"/>
    <xf numFmtId="0" fontId="0" fillId="0" borderId="7" xfId="0" applyBorder="1"/>
    <xf numFmtId="0" fontId="0" fillId="0" borderId="8" xfId="0" applyBorder="1"/>
    <xf numFmtId="0" fontId="2" fillId="3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wrapText="1"/>
    </xf>
    <xf numFmtId="0" fontId="0" fillId="0" borderId="5" xfId="0" applyBorder="1"/>
    <xf numFmtId="0" fontId="0" fillId="0" borderId="6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3" borderId="4" xfId="0" applyFont="1" applyFill="1" applyBorder="1"/>
    <xf numFmtId="0" fontId="0" fillId="0" borderId="12" xfId="0" applyBorder="1"/>
  </cellXfs>
  <cellStyles count="1">
    <cellStyle name="Normal" xfId="0" builtinId="0"/>
  </cellStyles>
  <dxfs count="6">
    <dxf>
      <fill>
        <patternFill>
          <bgColor rgb="FFFDECEC"/>
        </patternFill>
      </fill>
    </dxf>
    <dxf>
      <fill>
        <patternFill>
          <bgColor rgb="FFE6F4EA"/>
        </patternFill>
      </fill>
    </dxf>
    <dxf>
      <fill>
        <patternFill>
          <bgColor rgb="FFFDECEC"/>
        </patternFill>
      </fill>
    </dxf>
    <dxf>
      <fill>
        <patternFill>
          <bgColor rgb="FFE6F4EA"/>
        </patternFill>
      </fill>
    </dxf>
    <dxf>
      <fill>
        <patternFill>
          <bgColor rgb="FFFDECEC"/>
        </patternFill>
      </fill>
    </dxf>
    <dxf>
      <fill>
        <patternFill>
          <bgColor rgb="FFE6F4EA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X23"/>
  <sheetViews>
    <sheetView showGridLines="0" tabSelected="1" workbookViewId="0"/>
  </sheetViews>
  <sheetFormatPr baseColWidth="10" defaultColWidth="9.140625" defaultRowHeight="15" x14ac:dyDescent="0.25"/>
  <cols>
    <col min="1" max="1" width="12" customWidth="1"/>
    <col min="2" max="2" width="24" customWidth="1"/>
    <col min="3" max="3" width="17" customWidth="1"/>
    <col min="4" max="4" width="14" customWidth="1"/>
    <col min="5" max="5" width="10" customWidth="1"/>
    <col min="6" max="6" width="24" customWidth="1"/>
    <col min="7" max="7" width="13" customWidth="1"/>
    <col min="8" max="8" width="14" customWidth="1"/>
    <col min="9" max="9" width="13" customWidth="1"/>
    <col min="10" max="10" width="12" customWidth="1"/>
    <col min="12" max="12" width="16" customWidth="1"/>
    <col min="13" max="14" width="14" customWidth="1"/>
    <col min="15" max="15" width="2" hidden="1" customWidth="1"/>
    <col min="16" max="21" width="12" hidden="1" customWidth="1"/>
    <col min="22" max="23" width="13" hidden="1" customWidth="1"/>
    <col min="24" max="24" width="16" hidden="1" customWidth="1"/>
  </cols>
  <sheetData>
    <row r="2" spans="1:24" ht="23.25" x14ac:dyDescent="0.35">
      <c r="A2" s="33" t="s">
        <v>0</v>
      </c>
      <c r="B2" s="24"/>
      <c r="C2" s="24"/>
      <c r="D2" s="24"/>
      <c r="E2" s="24"/>
      <c r="F2" s="24"/>
      <c r="G2" s="24"/>
      <c r="H2" s="24"/>
      <c r="I2" s="24"/>
      <c r="J2" s="25"/>
      <c r="L2" s="34" t="s">
        <v>1</v>
      </c>
      <c r="M2" s="24"/>
      <c r="N2" s="25"/>
      <c r="X2" t="s">
        <v>2</v>
      </c>
    </row>
    <row r="3" spans="1:24" ht="15.75" x14ac:dyDescent="0.25">
      <c r="A3" s="26" t="s">
        <v>3</v>
      </c>
      <c r="B3" s="24"/>
      <c r="C3" s="24"/>
      <c r="D3" s="24"/>
      <c r="E3" s="24"/>
      <c r="F3" s="24"/>
      <c r="G3" s="24"/>
      <c r="H3" s="24"/>
      <c r="I3" s="24"/>
      <c r="J3" s="25"/>
      <c r="L3" s="1" t="s">
        <v>4</v>
      </c>
      <c r="M3" s="2">
        <f>COUNTA(F9:F40)</f>
        <v>11</v>
      </c>
      <c r="X3" t="s">
        <v>5</v>
      </c>
    </row>
    <row r="4" spans="1:24" x14ac:dyDescent="0.25">
      <c r="L4" s="1" t="s">
        <v>6</v>
      </c>
      <c r="M4" s="2">
        <f>COUNTIF(Journal!$I$6:$I$105,"OK")</f>
        <v>8</v>
      </c>
      <c r="X4" t="s">
        <v>7</v>
      </c>
    </row>
    <row r="5" spans="1:24" x14ac:dyDescent="0.25">
      <c r="A5" s="3" t="s">
        <v>8</v>
      </c>
      <c r="L5" s="1" t="s">
        <v>9</v>
      </c>
      <c r="M5" s="4">
        <f>SUM(Journal!$G$6:$G$105)</f>
        <v>4420</v>
      </c>
      <c r="X5" t="s">
        <v>10</v>
      </c>
    </row>
    <row r="6" spans="1:24" x14ac:dyDescent="0.25">
      <c r="A6" s="5" t="s">
        <v>11</v>
      </c>
      <c r="L6" s="1" t="s">
        <v>12</v>
      </c>
      <c r="M6" s="4">
        <f>SUM(Journal!$H$6:$H$105)</f>
        <v>4420</v>
      </c>
    </row>
    <row r="7" spans="1:24" x14ac:dyDescent="0.25">
      <c r="A7" s="5" t="s">
        <v>13</v>
      </c>
      <c r="L7" s="1" t="s">
        <v>14</v>
      </c>
      <c r="M7" s="4">
        <f>M5-M6</f>
        <v>0</v>
      </c>
    </row>
    <row r="8" spans="1:24" x14ac:dyDescent="0.25">
      <c r="A8" s="6" t="s">
        <v>15</v>
      </c>
      <c r="B8" s="6" t="s">
        <v>16</v>
      </c>
      <c r="C8" s="6" t="s">
        <v>17</v>
      </c>
      <c r="D8" s="6" t="s">
        <v>18</v>
      </c>
      <c r="E8" s="6" t="s">
        <v>19</v>
      </c>
      <c r="F8" s="6" t="s">
        <v>20</v>
      </c>
      <c r="G8" s="6" t="s">
        <v>21</v>
      </c>
      <c r="H8" s="6" t="s">
        <v>22</v>
      </c>
      <c r="I8" s="6" t="s">
        <v>23</v>
      </c>
      <c r="J8" s="6" t="s">
        <v>24</v>
      </c>
      <c r="L8" s="1" t="s">
        <v>25</v>
      </c>
      <c r="M8" s="2" t="str">
        <f>IF(M7=0,"OK","Prüfen")</f>
        <v>OK</v>
      </c>
    </row>
    <row r="9" spans="1:24" x14ac:dyDescent="0.25">
      <c r="A9" s="7">
        <v>1000</v>
      </c>
      <c r="B9" s="8" t="s">
        <v>26</v>
      </c>
      <c r="C9" s="8" t="s">
        <v>2</v>
      </c>
      <c r="D9" s="9">
        <v>1500</v>
      </c>
      <c r="E9" s="7" t="s">
        <v>27</v>
      </c>
      <c r="F9" s="10" t="str">
        <f t="shared" ref="F9:F19" si="0">A9&amp;" - "&amp;B9</f>
        <v>1000 - Kasse</v>
      </c>
      <c r="G9" s="11">
        <f>SUMIFS(Journal!$G$6:$G$105,Journal!$E$6:$E$105,$F9)</f>
        <v>500</v>
      </c>
      <c r="H9" s="11">
        <f>SUMIFS(Journal!$H$6:$H$105,Journal!$F$6:$F$105,$F9)</f>
        <v>420</v>
      </c>
      <c r="I9" s="11">
        <f t="shared" ref="I9:I19" si="1">IF(C9="Aktivkonto",D9+G9-H9,IF(C9="Passivkonto",D9+H9-G9,IF(C9="Aufwandskonto",G9-H9,IF(C9="Ertragskonto",H9-G9,""))))</f>
        <v>1580</v>
      </c>
      <c r="J9" s="2" t="str">
        <f t="shared" ref="J9:J19" si="2">IF(I9=0,"ausgeglichen",IF(OR(C9="Aktivkonto",C9="Aufwandskonto"),IF(I9&gt;0,"Soll","Haben"),IF(I9&gt;0,"Haben","Soll")))</f>
        <v>Soll</v>
      </c>
      <c r="P9">
        <f>IF(AND(C9="Aktivkonto",D9&lt;&gt;0),COUNTIFS($C$9:C9,"Aktivkonto",$D$9:D9,"&lt;&gt;0"),"")</f>
        <v>1</v>
      </c>
      <c r="Q9" t="str">
        <f>IF(AND(C9="Passivkonto",D9&lt;&gt;0),COUNTIFS($C$9:C9,"Passivkonto",$D$9:D9,"&lt;&gt;0"),"")</f>
        <v/>
      </c>
      <c r="R9">
        <f>IF(AND(C9="Aktivkonto",I9&lt;&gt;0),COUNTIFS($C$9:C9,"Aktivkonto",$I$9:I9,"&lt;&gt;0"),"")</f>
        <v>1</v>
      </c>
      <c r="S9" t="str">
        <f>IF(AND(C9="Passivkonto",I9&lt;&gt;0),COUNTIFS($C$9:C9,"Passivkonto",$I$9:I9,"&lt;&gt;0"),"")</f>
        <v/>
      </c>
      <c r="T9" t="str">
        <f>IF(AND(C9="Aufwandskonto",I9&lt;&gt;0),COUNTIFS($C$9:C9,"Aufwandskonto",$I$9:I9,"&lt;&gt;0"),"")</f>
        <v/>
      </c>
      <c r="U9" t="str">
        <f>IF(AND(C9="Ertragskonto",I9&lt;&gt;0),COUNTIFS($C$9:C9,"Ertragskonto",$I$9:I9,"&lt;&gt;0"),"")</f>
        <v/>
      </c>
    </row>
    <row r="10" spans="1:24" ht="15.75" x14ac:dyDescent="0.25">
      <c r="A10" s="7">
        <v>1200</v>
      </c>
      <c r="B10" s="8" t="s">
        <v>28</v>
      </c>
      <c r="C10" s="8" t="s">
        <v>2</v>
      </c>
      <c r="D10" s="9">
        <v>5000</v>
      </c>
      <c r="E10" s="7" t="s">
        <v>27</v>
      </c>
      <c r="F10" s="10" t="str">
        <f t="shared" si="0"/>
        <v>1200 - Bank</v>
      </c>
      <c r="G10" s="11">
        <f>SUMIFS(Journal!$G$6:$G$105,Journal!$E$6:$E$105,$F10)</f>
        <v>1200</v>
      </c>
      <c r="H10" s="11">
        <f>SUMIFS(Journal!$H$6:$H$105,Journal!$F$6:$F$105,$F10)</f>
        <v>450</v>
      </c>
      <c r="I10" s="11">
        <f t="shared" si="1"/>
        <v>5750</v>
      </c>
      <c r="J10" s="2" t="str">
        <f t="shared" si="2"/>
        <v>Soll</v>
      </c>
      <c r="L10" s="26" t="s">
        <v>29</v>
      </c>
      <c r="M10" s="24"/>
      <c r="N10" s="25"/>
      <c r="P10">
        <f>IF(AND(C10="Aktivkonto",D10&lt;&gt;0),COUNTIFS($C$9:C10,"Aktivkonto",$D$9:D10,"&lt;&gt;0"),"")</f>
        <v>2</v>
      </c>
      <c r="Q10" t="str">
        <f>IF(AND(C10="Passivkonto",D10&lt;&gt;0),COUNTIFS($C$9:C10,"Passivkonto",$D$9:D10,"&lt;&gt;0"),"")</f>
        <v/>
      </c>
      <c r="R10">
        <f>IF(AND(C10="Aktivkonto",I10&lt;&gt;0),COUNTIFS($C$9:C10,"Aktivkonto",$I$9:I10,"&lt;&gt;0"),"")</f>
        <v>2</v>
      </c>
      <c r="S10" t="str">
        <f>IF(AND(C10="Passivkonto",I10&lt;&gt;0),COUNTIFS($C$9:C10,"Passivkonto",$I$9:I10,"&lt;&gt;0"),"")</f>
        <v/>
      </c>
      <c r="T10" t="str">
        <f>IF(AND(C10="Aufwandskonto",I10&lt;&gt;0),COUNTIFS($C$9:C10,"Aufwandskonto",$I$9:I10,"&lt;&gt;0"),"")</f>
        <v/>
      </c>
      <c r="U10" t="str">
        <f>IF(AND(C10="Ertragskonto",I10&lt;&gt;0),COUNTIFS($C$9:C10,"Ertragskonto",$I$9:I10,"&lt;&gt;0"),"")</f>
        <v/>
      </c>
    </row>
    <row r="11" spans="1:24" x14ac:dyDescent="0.25">
      <c r="A11" s="7">
        <v>1400</v>
      </c>
      <c r="B11" s="8" t="s">
        <v>30</v>
      </c>
      <c r="C11" s="8" t="s">
        <v>2</v>
      </c>
      <c r="D11" s="9">
        <v>2000</v>
      </c>
      <c r="E11" s="7" t="s">
        <v>27</v>
      </c>
      <c r="F11" s="10" t="str">
        <f t="shared" si="0"/>
        <v>1400 - Forderungen</v>
      </c>
      <c r="G11" s="11">
        <f>SUMIFS(Journal!$G$6:$G$105,Journal!$E$6:$E$105,$F11)</f>
        <v>1200</v>
      </c>
      <c r="H11" s="11">
        <f>SUMIFS(Journal!$H$6:$H$105,Journal!$F$6:$F$105,$F11)</f>
        <v>900</v>
      </c>
      <c r="I11" s="11">
        <f t="shared" si="1"/>
        <v>2300</v>
      </c>
      <c r="J11" s="2" t="str">
        <f t="shared" si="2"/>
        <v>Soll</v>
      </c>
      <c r="L11" s="23" t="s">
        <v>31</v>
      </c>
      <c r="M11" s="24"/>
      <c r="N11" s="25"/>
      <c r="P11">
        <f>IF(AND(C11="Aktivkonto",D11&lt;&gt;0),COUNTIFS($C$9:C11,"Aktivkonto",$D$9:D11,"&lt;&gt;0"),"")</f>
        <v>3</v>
      </c>
      <c r="Q11" t="str">
        <f>IF(AND(C11="Passivkonto",D11&lt;&gt;0),COUNTIFS($C$9:C11,"Passivkonto",$D$9:D11,"&lt;&gt;0"),"")</f>
        <v/>
      </c>
      <c r="R11">
        <f>IF(AND(C11="Aktivkonto",I11&lt;&gt;0),COUNTIFS($C$9:C11,"Aktivkonto",$I$9:I11,"&lt;&gt;0"),"")</f>
        <v>3</v>
      </c>
      <c r="S11" t="str">
        <f>IF(AND(C11="Passivkonto",I11&lt;&gt;0),COUNTIFS($C$9:C11,"Passivkonto",$I$9:I11,"&lt;&gt;0"),"")</f>
        <v/>
      </c>
      <c r="T11" t="str">
        <f>IF(AND(C11="Aufwandskonto",I11&lt;&gt;0),COUNTIFS($C$9:C11,"Aufwandskonto",$I$9:I11,"&lt;&gt;0"),"")</f>
        <v/>
      </c>
      <c r="U11" t="str">
        <f>IF(AND(C11="Ertragskonto",I11&lt;&gt;0),COUNTIFS($C$9:C11,"Ertragskonto",$I$9:I11,"&lt;&gt;0"),"")</f>
        <v/>
      </c>
    </row>
    <row r="12" spans="1:24" x14ac:dyDescent="0.25">
      <c r="A12" s="7">
        <v>1600</v>
      </c>
      <c r="B12" s="8" t="s">
        <v>32</v>
      </c>
      <c r="C12" s="8" t="s">
        <v>2</v>
      </c>
      <c r="D12" s="9">
        <v>12000</v>
      </c>
      <c r="E12" s="7" t="s">
        <v>27</v>
      </c>
      <c r="F12" s="10" t="str">
        <f t="shared" si="0"/>
        <v>1600 - Maschinen</v>
      </c>
      <c r="G12" s="11">
        <f>SUMIFS(Journal!$G$6:$G$105,Journal!$E$6:$E$105,$F12)</f>
        <v>0</v>
      </c>
      <c r="H12" s="11">
        <f>SUMIFS(Journal!$H$6:$H$105,Journal!$F$6:$F$105,$F12)</f>
        <v>250</v>
      </c>
      <c r="I12" s="11">
        <f t="shared" si="1"/>
        <v>11750</v>
      </c>
      <c r="J12" s="2" t="str">
        <f t="shared" si="2"/>
        <v>Soll</v>
      </c>
      <c r="L12" s="23" t="s">
        <v>33</v>
      </c>
      <c r="M12" s="24"/>
      <c r="N12" s="25"/>
      <c r="P12">
        <f>IF(AND(C12="Aktivkonto",D12&lt;&gt;0),COUNTIFS($C$9:C12,"Aktivkonto",$D$9:D12,"&lt;&gt;0"),"")</f>
        <v>4</v>
      </c>
      <c r="Q12" t="str">
        <f>IF(AND(C12="Passivkonto",D12&lt;&gt;0),COUNTIFS($C$9:C12,"Passivkonto",$D$9:D12,"&lt;&gt;0"),"")</f>
        <v/>
      </c>
      <c r="R12">
        <f>IF(AND(C12="Aktivkonto",I12&lt;&gt;0),COUNTIFS($C$9:C12,"Aktivkonto",$I$9:I12,"&lt;&gt;0"),"")</f>
        <v>4</v>
      </c>
      <c r="S12" t="str">
        <f>IF(AND(C12="Passivkonto",I12&lt;&gt;0),COUNTIFS($C$9:C12,"Passivkonto",$I$9:I12,"&lt;&gt;0"),"")</f>
        <v/>
      </c>
      <c r="T12" t="str">
        <f>IF(AND(C12="Aufwandskonto",I12&lt;&gt;0),COUNTIFS($C$9:C12,"Aufwandskonto",$I$9:I12,"&lt;&gt;0"),"")</f>
        <v/>
      </c>
      <c r="U12" t="str">
        <f>IF(AND(C12="Ertragskonto",I12&lt;&gt;0),COUNTIFS($C$9:C12,"Ertragskonto",$I$9:I12,"&lt;&gt;0"),"")</f>
        <v/>
      </c>
    </row>
    <row r="13" spans="1:24" x14ac:dyDescent="0.25">
      <c r="A13" s="7">
        <v>2000</v>
      </c>
      <c r="B13" s="8" t="s">
        <v>34</v>
      </c>
      <c r="C13" s="8" t="s">
        <v>5</v>
      </c>
      <c r="D13" s="9">
        <v>4000</v>
      </c>
      <c r="E13" s="7" t="s">
        <v>35</v>
      </c>
      <c r="F13" s="10" t="str">
        <f t="shared" si="0"/>
        <v>2000 - Verbindlichkeiten</v>
      </c>
      <c r="G13" s="11">
        <f>SUMIFS(Journal!$G$6:$G$105,Journal!$E$6:$E$105,$F13)</f>
        <v>450</v>
      </c>
      <c r="H13" s="11">
        <f>SUMIFS(Journal!$H$6:$H$105,Journal!$F$6:$F$105,$F13)</f>
        <v>700</v>
      </c>
      <c r="I13" s="11">
        <f t="shared" si="1"/>
        <v>4250</v>
      </c>
      <c r="J13" s="2" t="str">
        <f t="shared" si="2"/>
        <v>Haben</v>
      </c>
      <c r="L13" s="23" t="s">
        <v>36</v>
      </c>
      <c r="M13" s="24"/>
      <c r="N13" s="25"/>
      <c r="P13" t="str">
        <f>IF(AND(C13="Aktivkonto",D13&lt;&gt;0),COUNTIFS($C$9:C13,"Aktivkonto",$D$9:D13,"&lt;&gt;0"),"")</f>
        <v/>
      </c>
      <c r="Q13">
        <f>IF(AND(C13="Passivkonto",D13&lt;&gt;0),COUNTIFS($C$9:C13,"Passivkonto",$D$9:D13,"&lt;&gt;0"),"")</f>
        <v>1</v>
      </c>
      <c r="R13" t="str">
        <f>IF(AND(C13="Aktivkonto",I13&lt;&gt;0),COUNTIFS($C$9:C13,"Aktivkonto",$I$9:I13,"&lt;&gt;0"),"")</f>
        <v/>
      </c>
      <c r="S13">
        <f>IF(AND(C13="Passivkonto",I13&lt;&gt;0),COUNTIFS($C$9:C13,"Passivkonto",$I$9:I13,"&lt;&gt;0"),"")</f>
        <v>1</v>
      </c>
      <c r="T13" t="str">
        <f>IF(AND(C13="Aufwandskonto",I13&lt;&gt;0),COUNTIFS($C$9:C13,"Aufwandskonto",$I$9:I13,"&lt;&gt;0"),"")</f>
        <v/>
      </c>
      <c r="U13" t="str">
        <f>IF(AND(C13="Ertragskonto",I13&lt;&gt;0),COUNTIFS($C$9:C13,"Ertragskonto",$I$9:I13,"&lt;&gt;0"),"")</f>
        <v/>
      </c>
    </row>
    <row r="14" spans="1:24" x14ac:dyDescent="0.25">
      <c r="A14" s="7">
        <v>3000</v>
      </c>
      <c r="B14" s="8" t="s">
        <v>37</v>
      </c>
      <c r="C14" s="8" t="s">
        <v>5</v>
      </c>
      <c r="D14" s="9">
        <v>16500</v>
      </c>
      <c r="E14" s="7" t="s">
        <v>35</v>
      </c>
      <c r="F14" s="10" t="str">
        <f t="shared" si="0"/>
        <v>3000 - Eigenkapital</v>
      </c>
      <c r="G14" s="11">
        <f>SUMIFS(Journal!$G$6:$G$105,Journal!$E$6:$E$105,$F14)</f>
        <v>0</v>
      </c>
      <c r="H14" s="11">
        <f>SUMIFS(Journal!$H$6:$H$105,Journal!$F$6:$F$105,$F14)</f>
        <v>0</v>
      </c>
      <c r="I14" s="11">
        <f t="shared" si="1"/>
        <v>16500</v>
      </c>
      <c r="J14" s="2" t="str">
        <f t="shared" si="2"/>
        <v>Haben</v>
      </c>
      <c r="L14" s="23" t="s">
        <v>38</v>
      </c>
      <c r="M14" s="24"/>
      <c r="N14" s="25"/>
      <c r="P14" t="str">
        <f>IF(AND(C14="Aktivkonto",D14&lt;&gt;0),COUNTIFS($C$9:C14,"Aktivkonto",$D$9:D14,"&lt;&gt;0"),"")</f>
        <v/>
      </c>
      <c r="Q14">
        <f>IF(AND(C14="Passivkonto",D14&lt;&gt;0),COUNTIFS($C$9:C14,"Passivkonto",$D$9:D14,"&lt;&gt;0"),"")</f>
        <v>2</v>
      </c>
      <c r="R14" t="str">
        <f>IF(AND(C14="Aktivkonto",I14&lt;&gt;0),COUNTIFS($C$9:C14,"Aktivkonto",$I$9:I14,"&lt;&gt;0"),"")</f>
        <v/>
      </c>
      <c r="S14">
        <f>IF(AND(C14="Passivkonto",I14&lt;&gt;0),COUNTIFS($C$9:C14,"Passivkonto",$I$9:I14,"&lt;&gt;0"),"")</f>
        <v>2</v>
      </c>
      <c r="T14" t="str">
        <f>IF(AND(C14="Aufwandskonto",I14&lt;&gt;0),COUNTIFS($C$9:C14,"Aufwandskonto",$I$9:I14,"&lt;&gt;0"),"")</f>
        <v/>
      </c>
      <c r="U14" t="str">
        <f>IF(AND(C14="Ertragskonto",I14&lt;&gt;0),COUNTIFS($C$9:C14,"Ertragskonto",$I$9:I14,"&lt;&gt;0"),"")</f>
        <v/>
      </c>
    </row>
    <row r="15" spans="1:24" x14ac:dyDescent="0.25">
      <c r="A15" s="7">
        <v>4000</v>
      </c>
      <c r="B15" s="8" t="s">
        <v>39</v>
      </c>
      <c r="C15" s="8" t="s">
        <v>10</v>
      </c>
      <c r="D15" s="9">
        <v>0</v>
      </c>
      <c r="E15" s="7" t="s">
        <v>35</v>
      </c>
      <c r="F15" s="10" t="str">
        <f t="shared" si="0"/>
        <v>4000 - Umsatzerlöse</v>
      </c>
      <c r="G15" s="11">
        <f>SUMIFS(Journal!$G$6:$G$105,Journal!$E$6:$E$105,$F15)</f>
        <v>0</v>
      </c>
      <c r="H15" s="11">
        <f>SUMIFS(Journal!$H$6:$H$105,Journal!$F$6:$F$105,$F15)</f>
        <v>1700</v>
      </c>
      <c r="I15" s="11">
        <f t="shared" si="1"/>
        <v>1700</v>
      </c>
      <c r="J15" s="2" t="str">
        <f t="shared" si="2"/>
        <v>Haben</v>
      </c>
      <c r="P15" t="str">
        <f>IF(AND(C15="Aktivkonto",D15&lt;&gt;0),COUNTIFS($C$9:C15,"Aktivkonto",$D$9:D15,"&lt;&gt;0"),"")</f>
        <v/>
      </c>
      <c r="Q15" t="str">
        <f>IF(AND(C15="Passivkonto",D15&lt;&gt;0),COUNTIFS($C$9:C15,"Passivkonto",$D$9:D15,"&lt;&gt;0"),"")</f>
        <v/>
      </c>
      <c r="R15" t="str">
        <f>IF(AND(C15="Aktivkonto",I15&lt;&gt;0),COUNTIFS($C$9:C15,"Aktivkonto",$I$9:I15,"&lt;&gt;0"),"")</f>
        <v/>
      </c>
      <c r="S15" t="str">
        <f>IF(AND(C15="Passivkonto",I15&lt;&gt;0),COUNTIFS($C$9:C15,"Passivkonto",$I$9:I15,"&lt;&gt;0"),"")</f>
        <v/>
      </c>
      <c r="T15" t="str">
        <f>IF(AND(C15="Aufwandskonto",I15&lt;&gt;0),COUNTIFS($C$9:C15,"Aufwandskonto",$I$9:I15,"&lt;&gt;0"),"")</f>
        <v/>
      </c>
      <c r="U15">
        <f>IF(AND(C15="Ertragskonto",I15&lt;&gt;0),COUNTIFS($C$9:C15,"Ertragskonto",$I$9:I15,"&lt;&gt;0"),"")</f>
        <v>1</v>
      </c>
    </row>
    <row r="16" spans="1:24" x14ac:dyDescent="0.25">
      <c r="A16" s="7">
        <v>5000</v>
      </c>
      <c r="B16" s="8" t="s">
        <v>40</v>
      </c>
      <c r="C16" s="8" t="s">
        <v>7</v>
      </c>
      <c r="D16" s="9">
        <v>0</v>
      </c>
      <c r="E16" s="7" t="s">
        <v>35</v>
      </c>
      <c r="F16" s="10" t="str">
        <f t="shared" si="0"/>
        <v>5000 - Wareneinsatz</v>
      </c>
      <c r="G16" s="11">
        <f>SUMIFS(Journal!$G$6:$G$105,Journal!$E$6:$E$105,$F16)</f>
        <v>820</v>
      </c>
      <c r="H16" s="11">
        <f>SUMIFS(Journal!$H$6:$H$105,Journal!$F$6:$F$105,$F16)</f>
        <v>0</v>
      </c>
      <c r="I16" s="11">
        <f t="shared" si="1"/>
        <v>820</v>
      </c>
      <c r="J16" s="2" t="str">
        <f t="shared" si="2"/>
        <v>Soll</v>
      </c>
      <c r="P16" t="str">
        <f>IF(AND(C16="Aktivkonto",D16&lt;&gt;0),COUNTIFS($C$9:C16,"Aktivkonto",$D$9:D16,"&lt;&gt;0"),"")</f>
        <v/>
      </c>
      <c r="Q16" t="str">
        <f>IF(AND(C16="Passivkonto",D16&lt;&gt;0),COUNTIFS($C$9:C16,"Passivkonto",$D$9:D16,"&lt;&gt;0"),"")</f>
        <v/>
      </c>
      <c r="R16" t="str">
        <f>IF(AND(C16="Aktivkonto",I16&lt;&gt;0),COUNTIFS($C$9:C16,"Aktivkonto",$I$9:I16,"&lt;&gt;0"),"")</f>
        <v/>
      </c>
      <c r="S16" t="str">
        <f>IF(AND(C16="Passivkonto",I16&lt;&gt;0),COUNTIFS($C$9:C16,"Passivkonto",$I$9:I16,"&lt;&gt;0"),"")</f>
        <v/>
      </c>
      <c r="T16">
        <f>IF(AND(C16="Aufwandskonto",I16&lt;&gt;0),COUNTIFS($C$9:C16,"Aufwandskonto",$I$9:I16,"&lt;&gt;0"),"")</f>
        <v>1</v>
      </c>
      <c r="U16" t="str">
        <f>IF(AND(C16="Ertragskonto",I16&lt;&gt;0),COUNTIFS($C$9:C16,"Ertragskonto",$I$9:I16,"&lt;&gt;0"),"")</f>
        <v/>
      </c>
    </row>
    <row r="17" spans="1:21" x14ac:dyDescent="0.25">
      <c r="A17" s="7">
        <v>5100</v>
      </c>
      <c r="B17" s="8" t="s">
        <v>41</v>
      </c>
      <c r="C17" s="8" t="s">
        <v>7</v>
      </c>
      <c r="D17" s="9">
        <v>0</v>
      </c>
      <c r="E17" s="7" t="s">
        <v>35</v>
      </c>
      <c r="F17" s="10" t="str">
        <f t="shared" si="0"/>
        <v>5100 - Abschreibungen</v>
      </c>
      <c r="G17" s="11">
        <f>SUMIFS(Journal!$G$6:$G$105,Journal!$E$6:$E$105,$F17)</f>
        <v>250</v>
      </c>
      <c r="H17" s="11">
        <f>SUMIFS(Journal!$H$6:$H$105,Journal!$F$6:$F$105,$F17)</f>
        <v>0</v>
      </c>
      <c r="I17" s="11">
        <f t="shared" si="1"/>
        <v>250</v>
      </c>
      <c r="J17" s="2" t="str">
        <f t="shared" si="2"/>
        <v>Soll</v>
      </c>
      <c r="P17" t="str">
        <f>IF(AND(C17="Aktivkonto",D17&lt;&gt;0),COUNTIFS($C$9:C17,"Aktivkonto",$D$9:D17,"&lt;&gt;0"),"")</f>
        <v/>
      </c>
      <c r="Q17" t="str">
        <f>IF(AND(C17="Passivkonto",D17&lt;&gt;0),COUNTIFS($C$9:C17,"Passivkonto",$D$9:D17,"&lt;&gt;0"),"")</f>
        <v/>
      </c>
      <c r="R17" t="str">
        <f>IF(AND(C17="Aktivkonto",I17&lt;&gt;0),COUNTIFS($C$9:C17,"Aktivkonto",$I$9:I17,"&lt;&gt;0"),"")</f>
        <v/>
      </c>
      <c r="S17" t="str">
        <f>IF(AND(C17="Passivkonto",I17&lt;&gt;0),COUNTIFS($C$9:C17,"Passivkonto",$I$9:I17,"&lt;&gt;0"),"")</f>
        <v/>
      </c>
      <c r="T17">
        <f>IF(AND(C17="Aufwandskonto",I17&lt;&gt;0),COUNTIFS($C$9:C17,"Aufwandskonto",$I$9:I17,"&lt;&gt;0"),"")</f>
        <v>2</v>
      </c>
      <c r="U17" t="str">
        <f>IF(AND(C17="Ertragskonto",I17&lt;&gt;0),COUNTIFS($C$9:C17,"Ertragskonto",$I$9:I17,"&lt;&gt;0"),"")</f>
        <v/>
      </c>
    </row>
    <row r="18" spans="1:21" x14ac:dyDescent="0.25">
      <c r="A18" s="7">
        <v>1576</v>
      </c>
      <c r="B18" s="8" t="s">
        <v>42</v>
      </c>
      <c r="C18" s="8" t="s">
        <v>2</v>
      </c>
      <c r="D18" s="9">
        <v>0</v>
      </c>
      <c r="E18" s="7" t="s">
        <v>27</v>
      </c>
      <c r="F18" s="10" t="str">
        <f t="shared" si="0"/>
        <v>1576 - Vorsteuer</v>
      </c>
      <c r="G18" s="11">
        <f>SUMIFS(Journal!$G$6:$G$105,Journal!$E$6:$E$105,$F18)</f>
        <v>0</v>
      </c>
      <c r="H18" s="11">
        <f>SUMIFS(Journal!$H$6:$H$105,Journal!$F$6:$F$105,$F18)</f>
        <v>0</v>
      </c>
      <c r="I18" s="11">
        <f t="shared" si="1"/>
        <v>0</v>
      </c>
      <c r="J18" s="2" t="str">
        <f t="shared" si="2"/>
        <v>ausgeglichen</v>
      </c>
      <c r="P18" t="str">
        <f>IF(AND(C18="Aktivkonto",D18&lt;&gt;0),COUNTIFS($C$9:C18,"Aktivkonto",$D$9:D18,"&lt;&gt;0"),"")</f>
        <v/>
      </c>
      <c r="Q18" t="str">
        <f>IF(AND(C18="Passivkonto",D18&lt;&gt;0),COUNTIFS($C$9:C18,"Passivkonto",$D$9:D18,"&lt;&gt;0"),"")</f>
        <v/>
      </c>
      <c r="R18" t="str">
        <f>IF(AND(C18="Aktivkonto",I18&lt;&gt;0),COUNTIFS($C$9:C18,"Aktivkonto",$I$9:I18,"&lt;&gt;0"),"")</f>
        <v/>
      </c>
      <c r="S18" t="str">
        <f>IF(AND(C18="Passivkonto",I18&lt;&gt;0),COUNTIFS($C$9:C18,"Passivkonto",$I$9:I18,"&lt;&gt;0"),"")</f>
        <v/>
      </c>
      <c r="T18" t="str">
        <f>IF(AND(C18="Aufwandskonto",I18&lt;&gt;0),COUNTIFS($C$9:C18,"Aufwandskonto",$I$9:I18,"&lt;&gt;0"),"")</f>
        <v/>
      </c>
      <c r="U18" t="str">
        <f>IF(AND(C18="Ertragskonto",I18&lt;&gt;0),COUNTIFS($C$9:C18,"Ertragskonto",$I$9:I18,"&lt;&gt;0"),"")</f>
        <v/>
      </c>
    </row>
    <row r="19" spans="1:21" x14ac:dyDescent="0.25">
      <c r="A19" s="7">
        <v>1776</v>
      </c>
      <c r="B19" s="8" t="s">
        <v>43</v>
      </c>
      <c r="C19" s="8" t="s">
        <v>5</v>
      </c>
      <c r="D19" s="9">
        <v>0</v>
      </c>
      <c r="E19" s="7" t="s">
        <v>35</v>
      </c>
      <c r="F19" s="10" t="str">
        <f t="shared" si="0"/>
        <v>1776 - Umsatzsteuer</v>
      </c>
      <c r="G19" s="11">
        <f>SUMIFS(Journal!$G$6:$G$105,Journal!$E$6:$E$105,$F19)</f>
        <v>0</v>
      </c>
      <c r="H19" s="11">
        <f>SUMIFS(Journal!$H$6:$H$105,Journal!$F$6:$F$105,$F19)</f>
        <v>0</v>
      </c>
      <c r="I19" s="11">
        <f t="shared" si="1"/>
        <v>0</v>
      </c>
      <c r="J19" s="2" t="str">
        <f t="shared" si="2"/>
        <v>ausgeglichen</v>
      </c>
      <c r="P19" t="str">
        <f>IF(AND(C19="Aktivkonto",D19&lt;&gt;0),COUNTIFS($C$9:C19,"Aktivkonto",$D$9:D19,"&lt;&gt;0"),"")</f>
        <v/>
      </c>
      <c r="Q19" t="str">
        <f>IF(AND(C19="Passivkonto",D19&lt;&gt;0),COUNTIFS($C$9:C19,"Passivkonto",$D$9:D19,"&lt;&gt;0"),"")</f>
        <v/>
      </c>
      <c r="R19" t="str">
        <f>IF(AND(C19="Aktivkonto",I19&lt;&gt;0),COUNTIFS($C$9:C19,"Aktivkonto",$I$9:I19,"&lt;&gt;0"),"")</f>
        <v/>
      </c>
      <c r="S19" t="str">
        <f>IF(AND(C19="Passivkonto",I19&lt;&gt;0),COUNTIFS($C$9:C19,"Passivkonto",$I$9:I19,"&lt;&gt;0"),"")</f>
        <v/>
      </c>
      <c r="T19" t="str">
        <f>IF(AND(C19="Aufwandskonto",I19&lt;&gt;0),COUNTIFS($C$9:C19,"Aufwandskonto",$I$9:I19,"&lt;&gt;0"),"")</f>
        <v/>
      </c>
      <c r="U19" t="str">
        <f>IF(AND(C19="Ertragskonto",I19&lt;&gt;0),COUNTIFS($C$9:C19,"Ertragskonto",$I$9:I19,"&lt;&gt;0"),"")</f>
        <v/>
      </c>
    </row>
    <row r="22" spans="1:21" x14ac:dyDescent="0.25">
      <c r="A22" s="27" t="s">
        <v>44</v>
      </c>
      <c r="B22" s="28"/>
      <c r="C22" s="28"/>
      <c r="D22" s="28"/>
      <c r="E22" s="28"/>
      <c r="F22" s="28"/>
      <c r="G22" s="28"/>
      <c r="H22" s="28"/>
      <c r="I22" s="28"/>
      <c r="J22" s="29"/>
    </row>
    <row r="23" spans="1:21" x14ac:dyDescent="0.25">
      <c r="A23" s="30"/>
      <c r="B23" s="31"/>
      <c r="C23" s="31"/>
      <c r="D23" s="31"/>
      <c r="E23" s="31"/>
      <c r="F23" s="31"/>
      <c r="G23" s="31"/>
      <c r="H23" s="31"/>
      <c r="I23" s="31"/>
      <c r="J23" s="32"/>
    </row>
  </sheetData>
  <mergeCells count="9">
    <mergeCell ref="A3:J3"/>
    <mergeCell ref="L13:N13"/>
    <mergeCell ref="A2:J2"/>
    <mergeCell ref="L2:N2"/>
    <mergeCell ref="L11:N11"/>
    <mergeCell ref="L10:N10"/>
    <mergeCell ref="L14:N14"/>
    <mergeCell ref="A22:J23"/>
    <mergeCell ref="L12:N12"/>
  </mergeCells>
  <conditionalFormatting sqref="M8">
    <cfRule type="expression" dxfId="5" priority="1">
      <formula>M8="OK"</formula>
    </cfRule>
    <cfRule type="expression" dxfId="4" priority="2">
      <formula>M8="Prüfen"</formula>
    </cfRule>
  </conditionalFormatting>
  <dataValidations count="2">
    <dataValidation type="list" sqref="C9:C40" xr:uid="{00000000-0002-0000-0000-000000000000}">
      <formula1>Kontotypen</formula1>
    </dataValidation>
    <dataValidation type="list" sqref="E9:E40" xr:uid="{00000000-0002-0000-0000-000001000000}">
      <formula1>"Ja,Nein"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R105"/>
  <sheetViews>
    <sheetView showGridLines="0" workbookViewId="0"/>
  </sheetViews>
  <sheetFormatPr baseColWidth="10" defaultColWidth="9.140625" defaultRowHeight="15" x14ac:dyDescent="0.25"/>
  <cols>
    <col min="1" max="1" width="10" customWidth="1"/>
    <col min="2" max="3" width="12" customWidth="1"/>
    <col min="4" max="4" width="30" customWidth="1"/>
    <col min="5" max="6" width="22" customWidth="1"/>
    <col min="7" max="8" width="14" customWidth="1"/>
    <col min="9" max="9" width="12" customWidth="1"/>
    <col min="10" max="10" width="26" customWidth="1"/>
    <col min="11" max="11" width="13" hidden="1" customWidth="1"/>
    <col min="12" max="12" width="16" hidden="1" customWidth="1"/>
    <col min="13" max="13" width="14" hidden="1" customWidth="1"/>
    <col min="14" max="18" width="13" hidden="1" customWidth="1"/>
  </cols>
  <sheetData>
    <row r="2" spans="1:18" ht="23.25" x14ac:dyDescent="0.35">
      <c r="A2" s="33" t="s">
        <v>45</v>
      </c>
      <c r="B2" s="24"/>
      <c r="C2" s="24"/>
      <c r="D2" s="24"/>
      <c r="E2" s="24"/>
      <c r="F2" s="24"/>
      <c r="G2" s="24"/>
      <c r="H2" s="24"/>
      <c r="I2" s="24"/>
      <c r="J2" s="25"/>
      <c r="L2" s="34" t="s">
        <v>46</v>
      </c>
      <c r="M2" s="25"/>
    </row>
    <row r="3" spans="1:18" ht="15.75" x14ac:dyDescent="0.25">
      <c r="A3" s="26" t="s">
        <v>47</v>
      </c>
      <c r="B3" s="24"/>
      <c r="C3" s="24"/>
      <c r="D3" s="24"/>
      <c r="E3" s="24"/>
      <c r="F3" s="24"/>
      <c r="G3" s="24"/>
      <c r="H3" s="24"/>
      <c r="I3" s="24"/>
      <c r="J3" s="25"/>
      <c r="L3" s="1" t="s">
        <v>48</v>
      </c>
      <c r="M3" s="4">
        <f>SUM(G6:G105)</f>
        <v>4420</v>
      </c>
    </row>
    <row r="4" spans="1:18" x14ac:dyDescent="0.25">
      <c r="L4" s="1" t="s">
        <v>49</v>
      </c>
      <c r="M4" s="4">
        <f>SUM(H6:H105)</f>
        <v>4420</v>
      </c>
    </row>
    <row r="5" spans="1:18" x14ac:dyDescent="0.25">
      <c r="A5" s="6" t="s">
        <v>50</v>
      </c>
      <c r="B5" s="6" t="s">
        <v>51</v>
      </c>
      <c r="C5" s="6" t="s">
        <v>52</v>
      </c>
      <c r="D5" s="6" t="s">
        <v>53</v>
      </c>
      <c r="E5" s="6" t="s">
        <v>54</v>
      </c>
      <c r="F5" s="6" t="s">
        <v>55</v>
      </c>
      <c r="G5" s="6" t="s">
        <v>56</v>
      </c>
      <c r="H5" s="6" t="s">
        <v>57</v>
      </c>
      <c r="I5" s="6" t="s">
        <v>25</v>
      </c>
      <c r="J5" s="6" t="s">
        <v>58</v>
      </c>
      <c r="L5" s="1" t="s">
        <v>14</v>
      </c>
      <c r="M5" s="4" t="str">
        <f ca="1">M4-M5</f>
        <v/>
      </c>
    </row>
    <row r="6" spans="1:18" x14ac:dyDescent="0.25">
      <c r="A6" s="2">
        <f t="shared" ref="A6:A37" si="0">IF(COUNTA(B6:H6)=0,"",ROW()-5)</f>
        <v>1</v>
      </c>
      <c r="B6" s="8" t="s">
        <v>59</v>
      </c>
      <c r="C6" s="8" t="s">
        <v>60</v>
      </c>
      <c r="D6" s="8" t="s">
        <v>61</v>
      </c>
      <c r="E6" s="8" t="s">
        <v>62</v>
      </c>
      <c r="F6" s="8" t="s">
        <v>63</v>
      </c>
      <c r="G6" s="9">
        <v>1200</v>
      </c>
      <c r="H6" s="9">
        <v>1200</v>
      </c>
      <c r="I6" s="2" t="str">
        <f t="shared" ref="I6:I37" si="1">IF(COUNTA(B6:H6)=0,"",IF(AND(B6&lt;&gt;"",E6&lt;&gt;"",F6&lt;&gt;"",G6&lt;&gt;"",H6&lt;&gt;"",G6=H6),"OK","Fehler"))</f>
        <v>OK</v>
      </c>
      <c r="J6" s="10" t="str">
        <f t="shared" ref="J6:J37" si="2">IF(COUNTA(B6:H6)=0,"",IF(B6="","Datum fehlt",IF(OR(E6="",F6=""),"Konto fehlt",IF(G6&lt;&gt;H6,"Beträge stimmen nicht überein",""))))</f>
        <v/>
      </c>
      <c r="K6" t="str">
        <f>IF($E6='T-Konten'!$C$3,COUNTIF($E$6:$E6,'T-Konten'!$C$3),"")</f>
        <v/>
      </c>
      <c r="L6" s="1" t="s">
        <v>25</v>
      </c>
      <c r="M6" s="2" t="str">
        <f ca="1">IF(M6=0,"OK","Prüfen")</f>
        <v/>
      </c>
      <c r="N6" t="str">
        <f>IF($F6='T-Konten'!$K$3,COUNTIF($F$6:$F6,'T-Konten'!$K$3),"")</f>
        <v/>
      </c>
      <c r="O6" t="str">
        <f>IF($E6='T-Konten'!$C$24,COUNTIF($E$6:$E6,'T-Konten'!$C$24),"")</f>
        <v/>
      </c>
      <c r="P6">
        <f>IF($F6='T-Konten'!$C$24,COUNTIF($F$6:$F6,'T-Konten'!$C$24),"")</f>
        <v>1</v>
      </c>
      <c r="Q6" t="str">
        <f>IF($E6='T-Konten'!$K$24,COUNTIF($E$6:$E6,'T-Konten'!$K$24),"")</f>
        <v/>
      </c>
      <c r="R6" t="str">
        <f>IF($F6='T-Konten'!$K$24,COUNTIF($F$6:$F6,'T-Konten'!$K$24),"")</f>
        <v/>
      </c>
    </row>
    <row r="7" spans="1:18" x14ac:dyDescent="0.25">
      <c r="A7" s="2">
        <f t="shared" si="0"/>
        <v>2</v>
      </c>
      <c r="B7" s="8" t="s">
        <v>64</v>
      </c>
      <c r="C7" s="8" t="s">
        <v>65</v>
      </c>
      <c r="D7" s="8" t="s">
        <v>66</v>
      </c>
      <c r="E7" s="8" t="s">
        <v>67</v>
      </c>
      <c r="F7" s="8" t="s">
        <v>68</v>
      </c>
      <c r="G7" s="9">
        <v>700</v>
      </c>
      <c r="H7" s="9">
        <v>700</v>
      </c>
      <c r="I7" s="2" t="str">
        <f t="shared" si="1"/>
        <v>OK</v>
      </c>
      <c r="J7" s="10" t="str">
        <f t="shared" si="2"/>
        <v/>
      </c>
      <c r="K7" t="str">
        <f>IF($E7='T-Konten'!$C$3,COUNTIF($E$6:$E7,'T-Konten'!$C$3),"")</f>
        <v/>
      </c>
      <c r="L7" t="str">
        <f>IF($F7='T-Konten'!$C$3,COUNTIF($F$6:$F7,'T-Konten'!$C$3),"")</f>
        <v/>
      </c>
      <c r="M7" t="str">
        <f>IF($E7='T-Konten'!$K$3,COUNTIF($E$6:$E7,'T-Konten'!$K$3),"")</f>
        <v/>
      </c>
      <c r="N7" t="str">
        <f>IF($F7='T-Konten'!$K$3,COUNTIF($F$6:$F7,'T-Konten'!$K$3),"")</f>
        <v/>
      </c>
      <c r="O7" t="str">
        <f>IF($E7='T-Konten'!$C$24,COUNTIF($E$6:$E7,'T-Konten'!$C$24),"")</f>
        <v/>
      </c>
      <c r="P7" t="str">
        <f>IF($F7='T-Konten'!$C$24,COUNTIF($F$6:$F7,'T-Konten'!$C$24),"")</f>
        <v/>
      </c>
      <c r="Q7" t="str">
        <f>IF($E7='T-Konten'!$K$24,COUNTIF($E$6:$E7,'T-Konten'!$K$24),"")</f>
        <v/>
      </c>
      <c r="R7">
        <f>IF($F7='T-Konten'!$K$24,COUNTIF($F$6:$F7,'T-Konten'!$K$24),"")</f>
        <v>1</v>
      </c>
    </row>
    <row r="8" spans="1:18" x14ac:dyDescent="0.25">
      <c r="A8" s="2">
        <f t="shared" si="0"/>
        <v>3</v>
      </c>
      <c r="B8" s="8" t="s">
        <v>69</v>
      </c>
      <c r="C8" s="8" t="s">
        <v>70</v>
      </c>
      <c r="D8" s="8" t="s">
        <v>71</v>
      </c>
      <c r="E8" s="8" t="s">
        <v>72</v>
      </c>
      <c r="F8" s="8" t="s">
        <v>62</v>
      </c>
      <c r="G8" s="9">
        <v>900</v>
      </c>
      <c r="H8" s="9">
        <v>900</v>
      </c>
      <c r="I8" s="2" t="str">
        <f t="shared" si="1"/>
        <v>OK</v>
      </c>
      <c r="J8" s="10" t="str">
        <f t="shared" si="2"/>
        <v/>
      </c>
      <c r="K8" t="str">
        <f>IF($E8='T-Konten'!$C$3,COUNTIF($E$6:$E8,'T-Konten'!$C$3),"")</f>
        <v/>
      </c>
      <c r="L8" t="str">
        <f>IF($F8='T-Konten'!$C$3,COUNTIF($F$6:$F8,'T-Konten'!$C$3),"")</f>
        <v/>
      </c>
      <c r="M8">
        <f>IF($E8='T-Konten'!$K$3,COUNTIF($E$6:$E8,'T-Konten'!$K$3),"")</f>
        <v>1</v>
      </c>
      <c r="N8" t="str">
        <f>IF($F8='T-Konten'!$K$3,COUNTIF($F$6:$F8,'T-Konten'!$K$3),"")</f>
        <v/>
      </c>
      <c r="O8" t="str">
        <f>IF($E8='T-Konten'!$C$24,COUNTIF($E$6:$E8,'T-Konten'!$C$24),"")</f>
        <v/>
      </c>
      <c r="P8" t="str">
        <f>IF($F8='T-Konten'!$C$24,COUNTIF($F$6:$F8,'T-Konten'!$C$24),"")</f>
        <v/>
      </c>
      <c r="Q8" t="str">
        <f>IF($E8='T-Konten'!$K$24,COUNTIF($E$6:$E8,'T-Konten'!$K$24),"")</f>
        <v/>
      </c>
      <c r="R8" t="str">
        <f>IF($F8='T-Konten'!$K$24,COUNTIF($F$6:$F8,'T-Konten'!$K$24),"")</f>
        <v/>
      </c>
    </row>
    <row r="9" spans="1:18" x14ac:dyDescent="0.25">
      <c r="A9" s="2">
        <f t="shared" si="0"/>
        <v>4</v>
      </c>
      <c r="B9" s="8" t="s">
        <v>73</v>
      </c>
      <c r="C9" s="8" t="s">
        <v>74</v>
      </c>
      <c r="D9" s="8" t="s">
        <v>75</v>
      </c>
      <c r="E9" s="8" t="s">
        <v>72</v>
      </c>
      <c r="F9" s="8" t="s">
        <v>76</v>
      </c>
      <c r="G9" s="9">
        <v>300</v>
      </c>
      <c r="H9" s="9">
        <v>300</v>
      </c>
      <c r="I9" s="2" t="str">
        <f t="shared" si="1"/>
        <v>OK</v>
      </c>
      <c r="J9" s="10" t="str">
        <f t="shared" si="2"/>
        <v/>
      </c>
      <c r="K9" t="str">
        <f>IF($E9='T-Konten'!$C$3,COUNTIF($E$6:$E9,'T-Konten'!$C$3),"")</f>
        <v/>
      </c>
      <c r="L9">
        <f>IF($F9='T-Konten'!$C$3,COUNTIF($F$6:$F9,'T-Konten'!$C$3),"")</f>
        <v>1</v>
      </c>
      <c r="M9">
        <f>IF($E9='T-Konten'!$K$3,COUNTIF($E$6:$E9,'T-Konten'!$K$3),"")</f>
        <v>2</v>
      </c>
      <c r="N9" t="str">
        <f>IF($F9='T-Konten'!$K$3,COUNTIF($F$6:$F9,'T-Konten'!$K$3),"")</f>
        <v/>
      </c>
      <c r="O9" t="str">
        <f>IF($E9='T-Konten'!$C$24,COUNTIF($E$6:$E9,'T-Konten'!$C$24),"")</f>
        <v/>
      </c>
      <c r="P9" t="str">
        <f>IF($F9='T-Konten'!$C$24,COUNTIF($F$6:$F9,'T-Konten'!$C$24),"")</f>
        <v/>
      </c>
      <c r="Q9" t="str">
        <f>IF($E9='T-Konten'!$K$24,COUNTIF($E$6:$E9,'T-Konten'!$K$24),"")</f>
        <v/>
      </c>
      <c r="R9" t="str">
        <f>IF($F9='T-Konten'!$K$24,COUNTIF($F$6:$F9,'T-Konten'!$K$24),"")</f>
        <v/>
      </c>
    </row>
    <row r="10" spans="1:18" x14ac:dyDescent="0.25">
      <c r="A10" s="2">
        <f t="shared" si="0"/>
        <v>5</v>
      </c>
      <c r="B10" s="8" t="s">
        <v>77</v>
      </c>
      <c r="C10" s="8" t="s">
        <v>78</v>
      </c>
      <c r="D10" s="8" t="s">
        <v>79</v>
      </c>
      <c r="E10" s="8" t="s">
        <v>68</v>
      </c>
      <c r="F10" s="8" t="s">
        <v>72</v>
      </c>
      <c r="G10" s="9">
        <v>450</v>
      </c>
      <c r="H10" s="9">
        <v>450</v>
      </c>
      <c r="I10" s="2" t="str">
        <f t="shared" si="1"/>
        <v>OK</v>
      </c>
      <c r="J10" s="10" t="str">
        <f t="shared" si="2"/>
        <v/>
      </c>
      <c r="K10" t="str">
        <f>IF($E10='T-Konten'!$C$3,COUNTIF($E$6:$E10,'T-Konten'!$C$3),"")</f>
        <v/>
      </c>
      <c r="L10" t="str">
        <f>IF($F10='T-Konten'!$C$3,COUNTIF($F$6:$F10,'T-Konten'!$C$3),"")</f>
        <v/>
      </c>
      <c r="M10" t="str">
        <f>IF($E10='T-Konten'!$K$3,COUNTIF($E$6:$E10,'T-Konten'!$K$3),"")</f>
        <v/>
      </c>
      <c r="N10">
        <f>IF($F10='T-Konten'!$K$3,COUNTIF($F$6:$F10,'T-Konten'!$K$3),"")</f>
        <v>1</v>
      </c>
      <c r="O10" t="str">
        <f>IF($E10='T-Konten'!$C$24,COUNTIF($E$6:$E10,'T-Konten'!$C$24),"")</f>
        <v/>
      </c>
      <c r="P10" t="str">
        <f>IF($F10='T-Konten'!$C$24,COUNTIF($F$6:$F10,'T-Konten'!$C$24),"")</f>
        <v/>
      </c>
      <c r="Q10">
        <f>IF($E10='T-Konten'!$K$24,COUNTIF($E$6:$E10,'T-Konten'!$K$24),"")</f>
        <v>1</v>
      </c>
      <c r="R10" t="str">
        <f>IF($F10='T-Konten'!$K$24,COUNTIF($F$6:$F10,'T-Konten'!$K$24),"")</f>
        <v/>
      </c>
    </row>
    <row r="11" spans="1:18" x14ac:dyDescent="0.25">
      <c r="A11" s="2">
        <f t="shared" si="0"/>
        <v>6</v>
      </c>
      <c r="B11" s="8" t="s">
        <v>80</v>
      </c>
      <c r="C11" s="8" t="s">
        <v>81</v>
      </c>
      <c r="D11" s="8" t="s">
        <v>82</v>
      </c>
      <c r="E11" s="8" t="s">
        <v>83</v>
      </c>
      <c r="F11" s="8" t="s">
        <v>84</v>
      </c>
      <c r="G11" s="9">
        <v>250</v>
      </c>
      <c r="H11" s="9">
        <v>250</v>
      </c>
      <c r="I11" s="2" t="str">
        <f t="shared" si="1"/>
        <v>OK</v>
      </c>
      <c r="J11" s="10" t="str">
        <f t="shared" si="2"/>
        <v/>
      </c>
      <c r="K11" t="str">
        <f>IF($E11='T-Konten'!$C$3,COUNTIF($E$6:$E11,'T-Konten'!$C$3),"")</f>
        <v/>
      </c>
      <c r="L11" t="str">
        <f>IF($F11='T-Konten'!$C$3,COUNTIF($F$6:$F11,'T-Konten'!$C$3),"")</f>
        <v/>
      </c>
      <c r="M11" t="str">
        <f>IF($E11='T-Konten'!$K$3,COUNTIF($E$6:$E11,'T-Konten'!$K$3),"")</f>
        <v/>
      </c>
      <c r="N11" t="str">
        <f>IF($F11='T-Konten'!$K$3,COUNTIF($F$6:$F11,'T-Konten'!$K$3),"")</f>
        <v/>
      </c>
      <c r="O11" t="str">
        <f>IF($E11='T-Konten'!$C$24,COUNTIF($E$6:$E11,'T-Konten'!$C$24),"")</f>
        <v/>
      </c>
      <c r="P11" t="str">
        <f>IF($F11='T-Konten'!$C$24,COUNTIF($F$6:$F11,'T-Konten'!$C$24),"")</f>
        <v/>
      </c>
      <c r="Q11" t="str">
        <f>IF($E11='T-Konten'!$K$24,COUNTIF($E$6:$E11,'T-Konten'!$K$24),"")</f>
        <v/>
      </c>
      <c r="R11" t="str">
        <f>IF($F11='T-Konten'!$K$24,COUNTIF($F$6:$F11,'T-Konten'!$K$24),"")</f>
        <v/>
      </c>
    </row>
    <row r="12" spans="1:18" x14ac:dyDescent="0.25">
      <c r="A12" s="2">
        <f t="shared" si="0"/>
        <v>7</v>
      </c>
      <c r="B12" s="8" t="s">
        <v>85</v>
      </c>
      <c r="C12" s="8" t="s">
        <v>86</v>
      </c>
      <c r="D12" s="8" t="s">
        <v>87</v>
      </c>
      <c r="E12" s="8" t="s">
        <v>76</v>
      </c>
      <c r="F12" s="8" t="s">
        <v>63</v>
      </c>
      <c r="G12" s="9">
        <v>500</v>
      </c>
      <c r="H12" s="9">
        <v>500</v>
      </c>
      <c r="I12" s="2" t="str">
        <f t="shared" si="1"/>
        <v>OK</v>
      </c>
      <c r="J12" s="10" t="str">
        <f t="shared" si="2"/>
        <v/>
      </c>
      <c r="K12">
        <f>IF($E12='T-Konten'!$C$3,COUNTIF($E$6:$E12,'T-Konten'!$C$3),"")</f>
        <v>1</v>
      </c>
      <c r="L12" t="str">
        <f>IF($F12='T-Konten'!$C$3,COUNTIF($F$6:$F12,'T-Konten'!$C$3),"")</f>
        <v/>
      </c>
      <c r="M12" t="str">
        <f>IF($E12='T-Konten'!$K$3,COUNTIF($E$6:$E12,'T-Konten'!$K$3),"")</f>
        <v/>
      </c>
      <c r="N12" t="str">
        <f>IF($F12='T-Konten'!$K$3,COUNTIF($F$6:$F12,'T-Konten'!$K$3),"")</f>
        <v/>
      </c>
      <c r="O12" t="str">
        <f>IF($E12='T-Konten'!$C$24,COUNTIF($E$6:$E12,'T-Konten'!$C$24),"")</f>
        <v/>
      </c>
      <c r="P12">
        <f>IF($F12='T-Konten'!$C$24,COUNTIF($F$6:$F12,'T-Konten'!$C$24),"")</f>
        <v>2</v>
      </c>
      <c r="Q12" t="str">
        <f>IF($E12='T-Konten'!$K$24,COUNTIF($E$6:$E12,'T-Konten'!$K$24),"")</f>
        <v/>
      </c>
      <c r="R12" t="str">
        <f>IF($F12='T-Konten'!$K$24,COUNTIF($F$6:$F12,'T-Konten'!$K$24),"")</f>
        <v/>
      </c>
    </row>
    <row r="13" spans="1:18" x14ac:dyDescent="0.25">
      <c r="A13" s="2">
        <f t="shared" si="0"/>
        <v>8</v>
      </c>
      <c r="B13" s="8" t="s">
        <v>88</v>
      </c>
      <c r="C13" s="8" t="s">
        <v>89</v>
      </c>
      <c r="D13" s="8" t="s">
        <v>90</v>
      </c>
      <c r="E13" s="8" t="s">
        <v>67</v>
      </c>
      <c r="F13" s="8" t="s">
        <v>76</v>
      </c>
      <c r="G13" s="9">
        <v>120</v>
      </c>
      <c r="H13" s="9">
        <v>120</v>
      </c>
      <c r="I13" s="2" t="str">
        <f t="shared" si="1"/>
        <v>OK</v>
      </c>
      <c r="J13" s="10" t="str">
        <f t="shared" si="2"/>
        <v/>
      </c>
      <c r="K13" t="str">
        <f>IF($E13='T-Konten'!$C$3,COUNTIF($E$6:$E13,'T-Konten'!$C$3),"")</f>
        <v/>
      </c>
      <c r="L13">
        <f>IF($F13='T-Konten'!$C$3,COUNTIF($F$6:$F13,'T-Konten'!$C$3),"")</f>
        <v>2</v>
      </c>
      <c r="M13" t="str">
        <f>IF($E13='T-Konten'!$K$3,COUNTIF($E$6:$E13,'T-Konten'!$K$3),"")</f>
        <v/>
      </c>
      <c r="N13" t="str">
        <f>IF($F13='T-Konten'!$K$3,COUNTIF($F$6:$F13,'T-Konten'!$K$3),"")</f>
        <v/>
      </c>
      <c r="O13" t="str">
        <f>IF($E13='T-Konten'!$C$24,COUNTIF($E$6:$E13,'T-Konten'!$C$24),"")</f>
        <v/>
      </c>
      <c r="P13" t="str">
        <f>IF($F13='T-Konten'!$C$24,COUNTIF($F$6:$F13,'T-Konten'!$C$24),"")</f>
        <v/>
      </c>
      <c r="Q13" t="str">
        <f>IF($E13='T-Konten'!$K$24,COUNTIF($E$6:$E13,'T-Konten'!$K$24),"")</f>
        <v/>
      </c>
      <c r="R13" t="str">
        <f>IF($F13='T-Konten'!$K$24,COUNTIF($F$6:$F13,'T-Konten'!$K$24),"")</f>
        <v/>
      </c>
    </row>
    <row r="14" spans="1:18" x14ac:dyDescent="0.25">
      <c r="A14" s="2" t="str">
        <f t="shared" si="0"/>
        <v/>
      </c>
      <c r="B14" s="12"/>
      <c r="C14" s="8"/>
      <c r="D14" s="8"/>
      <c r="E14" s="8"/>
      <c r="F14" s="8"/>
      <c r="G14" s="9"/>
      <c r="H14" s="9"/>
      <c r="I14" s="2" t="str">
        <f t="shared" si="1"/>
        <v/>
      </c>
      <c r="J14" s="10" t="str">
        <f t="shared" si="2"/>
        <v/>
      </c>
      <c r="K14" t="str">
        <f>IF($E14='T-Konten'!$C$3,COUNTIF($E$6:$E14,'T-Konten'!$C$3),"")</f>
        <v/>
      </c>
      <c r="L14" t="str">
        <f>IF($F14='T-Konten'!$C$3,COUNTIF($F$6:$F14,'T-Konten'!$C$3),"")</f>
        <v/>
      </c>
      <c r="M14" t="str">
        <f>IF($E14='T-Konten'!$K$3,COUNTIF($E$6:$E14,'T-Konten'!$K$3),"")</f>
        <v/>
      </c>
      <c r="N14" t="str">
        <f>IF($F14='T-Konten'!$K$3,COUNTIF($F$6:$F14,'T-Konten'!$K$3),"")</f>
        <v/>
      </c>
      <c r="O14" t="str">
        <f>IF($E14='T-Konten'!$C$24,COUNTIF($E$6:$E14,'T-Konten'!$C$24),"")</f>
        <v/>
      </c>
      <c r="P14" t="str">
        <f>IF($F14='T-Konten'!$C$24,COUNTIF($F$6:$F14,'T-Konten'!$C$24),"")</f>
        <v/>
      </c>
      <c r="Q14" t="str">
        <f>IF($E14='T-Konten'!$K$24,COUNTIF($E$6:$E14,'T-Konten'!$K$24),"")</f>
        <v/>
      </c>
      <c r="R14" t="str">
        <f>IF($F14='T-Konten'!$K$24,COUNTIF($F$6:$F14,'T-Konten'!$K$24),"")</f>
        <v/>
      </c>
    </row>
    <row r="15" spans="1:18" x14ac:dyDescent="0.25">
      <c r="A15" s="2" t="str">
        <f t="shared" si="0"/>
        <v/>
      </c>
      <c r="B15" s="12"/>
      <c r="C15" s="8"/>
      <c r="D15" s="8"/>
      <c r="E15" s="8"/>
      <c r="F15" s="8"/>
      <c r="G15" s="9"/>
      <c r="H15" s="9"/>
      <c r="I15" s="2" t="str">
        <f t="shared" si="1"/>
        <v/>
      </c>
      <c r="J15" s="10" t="str">
        <f t="shared" si="2"/>
        <v/>
      </c>
      <c r="K15" t="str">
        <f>IF($E15='T-Konten'!$C$3,COUNTIF($E$6:$E15,'T-Konten'!$C$3),"")</f>
        <v/>
      </c>
      <c r="L15" t="str">
        <f>IF($F15='T-Konten'!$C$3,COUNTIF($F$6:$F15,'T-Konten'!$C$3),"")</f>
        <v/>
      </c>
      <c r="M15" t="str">
        <f>IF($E15='T-Konten'!$K$3,COUNTIF($E$6:$E15,'T-Konten'!$K$3),"")</f>
        <v/>
      </c>
      <c r="N15" t="str">
        <f>IF($F15='T-Konten'!$K$3,COUNTIF($F$6:$F15,'T-Konten'!$K$3),"")</f>
        <v/>
      </c>
      <c r="O15" t="str">
        <f>IF($E15='T-Konten'!$C$24,COUNTIF($E$6:$E15,'T-Konten'!$C$24),"")</f>
        <v/>
      </c>
      <c r="P15" t="str">
        <f>IF($F15='T-Konten'!$C$24,COUNTIF($F$6:$F15,'T-Konten'!$C$24),"")</f>
        <v/>
      </c>
      <c r="Q15" t="str">
        <f>IF($E15='T-Konten'!$K$24,COUNTIF($E$6:$E15,'T-Konten'!$K$24),"")</f>
        <v/>
      </c>
      <c r="R15" t="str">
        <f>IF($F15='T-Konten'!$K$24,COUNTIF($F$6:$F15,'T-Konten'!$K$24),"")</f>
        <v/>
      </c>
    </row>
    <row r="16" spans="1:18" x14ac:dyDescent="0.25">
      <c r="A16" s="2" t="str">
        <f t="shared" si="0"/>
        <v/>
      </c>
      <c r="B16" s="12"/>
      <c r="C16" s="8"/>
      <c r="D16" s="8"/>
      <c r="E16" s="8"/>
      <c r="F16" s="8"/>
      <c r="G16" s="9"/>
      <c r="H16" s="9"/>
      <c r="I16" s="2" t="str">
        <f t="shared" si="1"/>
        <v/>
      </c>
      <c r="J16" s="10" t="str">
        <f t="shared" si="2"/>
        <v/>
      </c>
      <c r="K16" t="str">
        <f>IF($E16='T-Konten'!$C$3,COUNTIF($E$6:$E16,'T-Konten'!$C$3),"")</f>
        <v/>
      </c>
      <c r="L16" t="str">
        <f>IF($F16='T-Konten'!$C$3,COUNTIF($F$6:$F16,'T-Konten'!$C$3),"")</f>
        <v/>
      </c>
      <c r="M16" t="str">
        <f>IF($E16='T-Konten'!$K$3,COUNTIF($E$6:$E16,'T-Konten'!$K$3),"")</f>
        <v/>
      </c>
      <c r="N16" t="str">
        <f>IF($F16='T-Konten'!$K$3,COUNTIF($F$6:$F16,'T-Konten'!$K$3),"")</f>
        <v/>
      </c>
      <c r="O16" t="str">
        <f>IF($E16='T-Konten'!$C$24,COUNTIF($E$6:$E16,'T-Konten'!$C$24),"")</f>
        <v/>
      </c>
      <c r="P16" t="str">
        <f>IF($F16='T-Konten'!$C$24,COUNTIF($F$6:$F16,'T-Konten'!$C$24),"")</f>
        <v/>
      </c>
      <c r="Q16" t="str">
        <f>IF($E16='T-Konten'!$K$24,COUNTIF($E$6:$E16,'T-Konten'!$K$24),"")</f>
        <v/>
      </c>
      <c r="R16" t="str">
        <f>IF($F16='T-Konten'!$K$24,COUNTIF($F$6:$F16,'T-Konten'!$K$24),"")</f>
        <v/>
      </c>
    </row>
    <row r="17" spans="1:18" x14ac:dyDescent="0.25">
      <c r="A17" s="2" t="str">
        <f t="shared" si="0"/>
        <v/>
      </c>
      <c r="B17" s="12"/>
      <c r="C17" s="8"/>
      <c r="D17" s="8"/>
      <c r="E17" s="8"/>
      <c r="F17" s="8"/>
      <c r="G17" s="9"/>
      <c r="H17" s="9"/>
      <c r="I17" s="2" t="str">
        <f t="shared" si="1"/>
        <v/>
      </c>
      <c r="J17" s="10" t="str">
        <f t="shared" si="2"/>
        <v/>
      </c>
      <c r="K17" t="str">
        <f>IF($E17='T-Konten'!$C$3,COUNTIF($E$6:$E17,'T-Konten'!$C$3),"")</f>
        <v/>
      </c>
      <c r="L17" t="str">
        <f>IF($F17='T-Konten'!$C$3,COUNTIF($F$6:$F17,'T-Konten'!$C$3),"")</f>
        <v/>
      </c>
      <c r="M17" t="str">
        <f>IF($E17='T-Konten'!$K$3,COUNTIF($E$6:$E17,'T-Konten'!$K$3),"")</f>
        <v/>
      </c>
      <c r="N17" t="str">
        <f>IF($F17='T-Konten'!$K$3,COUNTIF($F$6:$F17,'T-Konten'!$K$3),"")</f>
        <v/>
      </c>
      <c r="O17" t="str">
        <f>IF($E17='T-Konten'!$C$24,COUNTIF($E$6:$E17,'T-Konten'!$C$24),"")</f>
        <v/>
      </c>
      <c r="P17" t="str">
        <f>IF($F17='T-Konten'!$C$24,COUNTIF($F$6:$F17,'T-Konten'!$C$24),"")</f>
        <v/>
      </c>
      <c r="Q17" t="str">
        <f>IF($E17='T-Konten'!$K$24,COUNTIF($E$6:$E17,'T-Konten'!$K$24),"")</f>
        <v/>
      </c>
      <c r="R17" t="str">
        <f>IF($F17='T-Konten'!$K$24,COUNTIF($F$6:$F17,'T-Konten'!$K$24),"")</f>
        <v/>
      </c>
    </row>
    <row r="18" spans="1:18" x14ac:dyDescent="0.25">
      <c r="A18" s="2" t="str">
        <f t="shared" si="0"/>
        <v/>
      </c>
      <c r="B18" s="12"/>
      <c r="C18" s="8"/>
      <c r="D18" s="8"/>
      <c r="E18" s="8"/>
      <c r="F18" s="8"/>
      <c r="G18" s="9"/>
      <c r="H18" s="9"/>
      <c r="I18" s="2" t="str">
        <f t="shared" si="1"/>
        <v/>
      </c>
      <c r="J18" s="10" t="str">
        <f t="shared" si="2"/>
        <v/>
      </c>
      <c r="K18" t="str">
        <f>IF($E18='T-Konten'!$C$3,COUNTIF($E$6:$E18,'T-Konten'!$C$3),"")</f>
        <v/>
      </c>
      <c r="L18" t="str">
        <f>IF($F18='T-Konten'!$C$3,COUNTIF($F$6:$F18,'T-Konten'!$C$3),"")</f>
        <v/>
      </c>
      <c r="M18" t="str">
        <f>IF($E18='T-Konten'!$K$3,COUNTIF($E$6:$E18,'T-Konten'!$K$3),"")</f>
        <v/>
      </c>
      <c r="N18" t="str">
        <f>IF($F18='T-Konten'!$K$3,COUNTIF($F$6:$F18,'T-Konten'!$K$3),"")</f>
        <v/>
      </c>
      <c r="O18" t="str">
        <f>IF($E18='T-Konten'!$C$24,COUNTIF($E$6:$E18,'T-Konten'!$C$24),"")</f>
        <v/>
      </c>
      <c r="P18" t="str">
        <f>IF($F18='T-Konten'!$C$24,COUNTIF($F$6:$F18,'T-Konten'!$C$24),"")</f>
        <v/>
      </c>
      <c r="Q18" t="str">
        <f>IF($E18='T-Konten'!$K$24,COUNTIF($E$6:$E18,'T-Konten'!$K$24),"")</f>
        <v/>
      </c>
      <c r="R18" t="str">
        <f>IF($F18='T-Konten'!$K$24,COUNTIF($F$6:$F18,'T-Konten'!$K$24),"")</f>
        <v/>
      </c>
    </row>
    <row r="19" spans="1:18" x14ac:dyDescent="0.25">
      <c r="A19" s="2" t="str">
        <f t="shared" si="0"/>
        <v/>
      </c>
      <c r="B19" s="12"/>
      <c r="C19" s="8"/>
      <c r="D19" s="8"/>
      <c r="E19" s="8"/>
      <c r="F19" s="8"/>
      <c r="G19" s="9"/>
      <c r="H19" s="9"/>
      <c r="I19" s="2" t="str">
        <f t="shared" si="1"/>
        <v/>
      </c>
      <c r="J19" s="10" t="str">
        <f t="shared" si="2"/>
        <v/>
      </c>
      <c r="K19" t="str">
        <f>IF($E19='T-Konten'!$C$3,COUNTIF($E$6:$E19,'T-Konten'!$C$3),"")</f>
        <v/>
      </c>
      <c r="L19" t="str">
        <f>IF($F19='T-Konten'!$C$3,COUNTIF($F$6:$F19,'T-Konten'!$C$3),"")</f>
        <v/>
      </c>
      <c r="M19" t="str">
        <f>IF($E19='T-Konten'!$K$3,COUNTIF($E$6:$E19,'T-Konten'!$K$3),"")</f>
        <v/>
      </c>
      <c r="N19" t="str">
        <f>IF($F19='T-Konten'!$K$3,COUNTIF($F$6:$F19,'T-Konten'!$K$3),"")</f>
        <v/>
      </c>
      <c r="O19" t="str">
        <f>IF($E19='T-Konten'!$C$24,COUNTIF($E$6:$E19,'T-Konten'!$C$24),"")</f>
        <v/>
      </c>
      <c r="P19" t="str">
        <f>IF($F19='T-Konten'!$C$24,COUNTIF($F$6:$F19,'T-Konten'!$C$24),"")</f>
        <v/>
      </c>
      <c r="Q19" t="str">
        <f>IF($E19='T-Konten'!$K$24,COUNTIF($E$6:$E19,'T-Konten'!$K$24),"")</f>
        <v/>
      </c>
      <c r="R19" t="str">
        <f>IF($F19='T-Konten'!$K$24,COUNTIF($F$6:$F19,'T-Konten'!$K$24),"")</f>
        <v/>
      </c>
    </row>
    <row r="20" spans="1:18" x14ac:dyDescent="0.25">
      <c r="A20" s="2" t="str">
        <f t="shared" si="0"/>
        <v/>
      </c>
      <c r="B20" s="12"/>
      <c r="C20" s="8"/>
      <c r="D20" s="8"/>
      <c r="E20" s="8"/>
      <c r="F20" s="8"/>
      <c r="G20" s="9"/>
      <c r="H20" s="9"/>
      <c r="I20" s="2" t="str">
        <f t="shared" si="1"/>
        <v/>
      </c>
      <c r="J20" s="10" t="str">
        <f t="shared" si="2"/>
        <v/>
      </c>
      <c r="K20" t="str">
        <f>IF($E20='T-Konten'!$C$3,COUNTIF($E$6:$E20,'T-Konten'!$C$3),"")</f>
        <v/>
      </c>
      <c r="L20" t="str">
        <f>IF($F20='T-Konten'!$C$3,COUNTIF($F$6:$F20,'T-Konten'!$C$3),"")</f>
        <v/>
      </c>
      <c r="M20" t="str">
        <f>IF($E20='T-Konten'!$K$3,COUNTIF($E$6:$E20,'T-Konten'!$K$3),"")</f>
        <v/>
      </c>
      <c r="N20" t="str">
        <f>IF($F20='T-Konten'!$K$3,COUNTIF($F$6:$F20,'T-Konten'!$K$3),"")</f>
        <v/>
      </c>
      <c r="O20" t="str">
        <f>IF($E20='T-Konten'!$C$24,COUNTIF($E$6:$E20,'T-Konten'!$C$24),"")</f>
        <v/>
      </c>
      <c r="P20" t="str">
        <f>IF($F20='T-Konten'!$C$24,COUNTIF($F$6:$F20,'T-Konten'!$C$24),"")</f>
        <v/>
      </c>
      <c r="Q20" t="str">
        <f>IF($E20='T-Konten'!$K$24,COUNTIF($E$6:$E20,'T-Konten'!$K$24),"")</f>
        <v/>
      </c>
      <c r="R20" t="str">
        <f>IF($F20='T-Konten'!$K$24,COUNTIF($F$6:$F20,'T-Konten'!$K$24),"")</f>
        <v/>
      </c>
    </row>
    <row r="21" spans="1:18" x14ac:dyDescent="0.25">
      <c r="A21" s="2" t="str">
        <f t="shared" si="0"/>
        <v/>
      </c>
      <c r="B21" s="12"/>
      <c r="C21" s="8"/>
      <c r="D21" s="8"/>
      <c r="E21" s="8"/>
      <c r="F21" s="8"/>
      <c r="G21" s="9"/>
      <c r="H21" s="9"/>
      <c r="I21" s="2" t="str">
        <f t="shared" si="1"/>
        <v/>
      </c>
      <c r="J21" s="10" t="str">
        <f t="shared" si="2"/>
        <v/>
      </c>
      <c r="K21" t="str">
        <f>IF($E21='T-Konten'!$C$3,COUNTIF($E$6:$E21,'T-Konten'!$C$3),"")</f>
        <v/>
      </c>
      <c r="L21" t="str">
        <f>IF($F21='T-Konten'!$C$3,COUNTIF($F$6:$F21,'T-Konten'!$C$3),"")</f>
        <v/>
      </c>
      <c r="M21" t="str">
        <f>IF($E21='T-Konten'!$K$3,COUNTIF($E$6:$E21,'T-Konten'!$K$3),"")</f>
        <v/>
      </c>
      <c r="N21" t="str">
        <f>IF($F21='T-Konten'!$K$3,COUNTIF($F$6:$F21,'T-Konten'!$K$3),"")</f>
        <v/>
      </c>
      <c r="O21" t="str">
        <f>IF($E21='T-Konten'!$C$24,COUNTIF($E$6:$E21,'T-Konten'!$C$24),"")</f>
        <v/>
      </c>
      <c r="P21" t="str">
        <f>IF($F21='T-Konten'!$C$24,COUNTIF($F$6:$F21,'T-Konten'!$C$24),"")</f>
        <v/>
      </c>
      <c r="Q21" t="str">
        <f>IF($E21='T-Konten'!$K$24,COUNTIF($E$6:$E21,'T-Konten'!$K$24),"")</f>
        <v/>
      </c>
      <c r="R21" t="str">
        <f>IF($F21='T-Konten'!$K$24,COUNTIF($F$6:$F21,'T-Konten'!$K$24),"")</f>
        <v/>
      </c>
    </row>
    <row r="22" spans="1:18" x14ac:dyDescent="0.25">
      <c r="A22" s="2" t="str">
        <f t="shared" si="0"/>
        <v/>
      </c>
      <c r="B22" s="12"/>
      <c r="C22" s="8"/>
      <c r="D22" s="8"/>
      <c r="E22" s="8"/>
      <c r="F22" s="8"/>
      <c r="G22" s="9"/>
      <c r="H22" s="9"/>
      <c r="I22" s="2" t="str">
        <f t="shared" si="1"/>
        <v/>
      </c>
      <c r="J22" s="10" t="str">
        <f t="shared" si="2"/>
        <v/>
      </c>
      <c r="K22" t="str">
        <f>IF($E22='T-Konten'!$C$3,COUNTIF($E$6:$E22,'T-Konten'!$C$3),"")</f>
        <v/>
      </c>
      <c r="L22" t="str">
        <f>IF($F22='T-Konten'!$C$3,COUNTIF($F$6:$F22,'T-Konten'!$C$3),"")</f>
        <v/>
      </c>
      <c r="M22" t="str">
        <f>IF($E22='T-Konten'!$K$3,COUNTIF($E$6:$E22,'T-Konten'!$K$3),"")</f>
        <v/>
      </c>
      <c r="N22" t="str">
        <f>IF($F22='T-Konten'!$K$3,COUNTIF($F$6:$F22,'T-Konten'!$K$3),"")</f>
        <v/>
      </c>
      <c r="O22" t="str">
        <f>IF($E22='T-Konten'!$C$24,COUNTIF($E$6:$E22,'T-Konten'!$C$24),"")</f>
        <v/>
      </c>
      <c r="P22" t="str">
        <f>IF($F22='T-Konten'!$C$24,COUNTIF($F$6:$F22,'T-Konten'!$C$24),"")</f>
        <v/>
      </c>
      <c r="Q22" t="str">
        <f>IF($E22='T-Konten'!$K$24,COUNTIF($E$6:$E22,'T-Konten'!$K$24),"")</f>
        <v/>
      </c>
      <c r="R22" t="str">
        <f>IF($F22='T-Konten'!$K$24,COUNTIF($F$6:$F22,'T-Konten'!$K$24),"")</f>
        <v/>
      </c>
    </row>
    <row r="23" spans="1:18" x14ac:dyDescent="0.25">
      <c r="A23" s="2" t="str">
        <f t="shared" si="0"/>
        <v/>
      </c>
      <c r="B23" s="12"/>
      <c r="C23" s="8"/>
      <c r="D23" s="8"/>
      <c r="E23" s="8"/>
      <c r="F23" s="8"/>
      <c r="G23" s="9"/>
      <c r="H23" s="9"/>
      <c r="I23" s="2" t="str">
        <f t="shared" si="1"/>
        <v/>
      </c>
      <c r="J23" s="10" t="str">
        <f t="shared" si="2"/>
        <v/>
      </c>
      <c r="K23" t="str">
        <f>IF($E23='T-Konten'!$C$3,COUNTIF($E$6:$E23,'T-Konten'!$C$3),"")</f>
        <v/>
      </c>
      <c r="L23" t="str">
        <f>IF($F23='T-Konten'!$C$3,COUNTIF($F$6:$F23,'T-Konten'!$C$3),"")</f>
        <v/>
      </c>
      <c r="M23" t="str">
        <f>IF($E23='T-Konten'!$K$3,COUNTIF($E$6:$E23,'T-Konten'!$K$3),"")</f>
        <v/>
      </c>
      <c r="N23" t="str">
        <f>IF($F23='T-Konten'!$K$3,COUNTIF($F$6:$F23,'T-Konten'!$K$3),"")</f>
        <v/>
      </c>
      <c r="O23" t="str">
        <f>IF($E23='T-Konten'!$C$24,COUNTIF($E$6:$E23,'T-Konten'!$C$24),"")</f>
        <v/>
      </c>
      <c r="P23" t="str">
        <f>IF($F23='T-Konten'!$C$24,COUNTIF($F$6:$F23,'T-Konten'!$C$24),"")</f>
        <v/>
      </c>
      <c r="Q23" t="str">
        <f>IF($E23='T-Konten'!$K$24,COUNTIF($E$6:$E23,'T-Konten'!$K$24),"")</f>
        <v/>
      </c>
      <c r="R23" t="str">
        <f>IF($F23='T-Konten'!$K$24,COUNTIF($F$6:$F23,'T-Konten'!$K$24),"")</f>
        <v/>
      </c>
    </row>
    <row r="24" spans="1:18" x14ac:dyDescent="0.25">
      <c r="A24" s="2" t="str">
        <f t="shared" si="0"/>
        <v/>
      </c>
      <c r="B24" s="12"/>
      <c r="C24" s="8"/>
      <c r="D24" s="8"/>
      <c r="E24" s="8"/>
      <c r="F24" s="8"/>
      <c r="G24" s="9"/>
      <c r="H24" s="9"/>
      <c r="I24" s="2" t="str">
        <f t="shared" si="1"/>
        <v/>
      </c>
      <c r="J24" s="10" t="str">
        <f t="shared" si="2"/>
        <v/>
      </c>
      <c r="K24" t="str">
        <f>IF($E24='T-Konten'!$C$3,COUNTIF($E$6:$E24,'T-Konten'!$C$3),"")</f>
        <v/>
      </c>
      <c r="L24" t="str">
        <f>IF($F24='T-Konten'!$C$3,COUNTIF($F$6:$F24,'T-Konten'!$C$3),"")</f>
        <v/>
      </c>
      <c r="M24" t="str">
        <f>IF($E24='T-Konten'!$K$3,COUNTIF($E$6:$E24,'T-Konten'!$K$3),"")</f>
        <v/>
      </c>
      <c r="N24" t="str">
        <f>IF($F24='T-Konten'!$K$3,COUNTIF($F$6:$F24,'T-Konten'!$K$3),"")</f>
        <v/>
      </c>
      <c r="O24" t="str">
        <f>IF($E24='T-Konten'!$C$24,COUNTIF($E$6:$E24,'T-Konten'!$C$24),"")</f>
        <v/>
      </c>
      <c r="P24" t="str">
        <f>IF($F24='T-Konten'!$C$24,COUNTIF($F$6:$F24,'T-Konten'!$C$24),"")</f>
        <v/>
      </c>
      <c r="Q24" t="str">
        <f>IF($E24='T-Konten'!$K$24,COUNTIF($E$6:$E24,'T-Konten'!$K$24),"")</f>
        <v/>
      </c>
      <c r="R24" t="str">
        <f>IF($F24='T-Konten'!$K$24,COUNTIF($F$6:$F24,'T-Konten'!$K$24),"")</f>
        <v/>
      </c>
    </row>
    <row r="25" spans="1:18" x14ac:dyDescent="0.25">
      <c r="A25" s="2" t="str">
        <f t="shared" si="0"/>
        <v/>
      </c>
      <c r="B25" s="12"/>
      <c r="C25" s="8"/>
      <c r="D25" s="8"/>
      <c r="E25" s="8"/>
      <c r="F25" s="8"/>
      <c r="G25" s="9"/>
      <c r="H25" s="9"/>
      <c r="I25" s="2" t="str">
        <f t="shared" si="1"/>
        <v/>
      </c>
      <c r="J25" s="10" t="str">
        <f t="shared" si="2"/>
        <v/>
      </c>
      <c r="K25" t="str">
        <f>IF($E25='T-Konten'!$C$3,COUNTIF($E$6:$E25,'T-Konten'!$C$3),"")</f>
        <v/>
      </c>
      <c r="L25" t="str">
        <f>IF($F25='T-Konten'!$C$3,COUNTIF($F$6:$F25,'T-Konten'!$C$3),"")</f>
        <v/>
      </c>
      <c r="M25" t="str">
        <f>IF($E25='T-Konten'!$K$3,COUNTIF($E$6:$E25,'T-Konten'!$K$3),"")</f>
        <v/>
      </c>
      <c r="N25" t="str">
        <f>IF($F25='T-Konten'!$K$3,COUNTIF($F$6:$F25,'T-Konten'!$K$3),"")</f>
        <v/>
      </c>
      <c r="O25" t="str">
        <f>IF($E25='T-Konten'!$C$24,COUNTIF($E$6:$E25,'T-Konten'!$C$24),"")</f>
        <v/>
      </c>
      <c r="P25" t="str">
        <f>IF($F25='T-Konten'!$C$24,COUNTIF($F$6:$F25,'T-Konten'!$C$24),"")</f>
        <v/>
      </c>
      <c r="Q25" t="str">
        <f>IF($E25='T-Konten'!$K$24,COUNTIF($E$6:$E25,'T-Konten'!$K$24),"")</f>
        <v/>
      </c>
      <c r="R25" t="str">
        <f>IF($F25='T-Konten'!$K$24,COUNTIF($F$6:$F25,'T-Konten'!$K$24),"")</f>
        <v/>
      </c>
    </row>
    <row r="26" spans="1:18" x14ac:dyDescent="0.25">
      <c r="A26" s="2" t="str">
        <f t="shared" si="0"/>
        <v/>
      </c>
      <c r="B26" s="12"/>
      <c r="C26" s="8"/>
      <c r="D26" s="8"/>
      <c r="E26" s="8"/>
      <c r="F26" s="8"/>
      <c r="G26" s="9"/>
      <c r="H26" s="9"/>
      <c r="I26" s="2" t="str">
        <f t="shared" si="1"/>
        <v/>
      </c>
      <c r="J26" s="10" t="str">
        <f t="shared" si="2"/>
        <v/>
      </c>
      <c r="K26" t="str">
        <f>IF($E26='T-Konten'!$C$3,COUNTIF($E$6:$E26,'T-Konten'!$C$3),"")</f>
        <v/>
      </c>
      <c r="L26" t="str">
        <f>IF($F26='T-Konten'!$C$3,COUNTIF($F$6:$F26,'T-Konten'!$C$3),"")</f>
        <v/>
      </c>
      <c r="M26" t="str">
        <f>IF($E26='T-Konten'!$K$3,COUNTIF($E$6:$E26,'T-Konten'!$K$3),"")</f>
        <v/>
      </c>
      <c r="N26" t="str">
        <f>IF($F26='T-Konten'!$K$3,COUNTIF($F$6:$F26,'T-Konten'!$K$3),"")</f>
        <v/>
      </c>
      <c r="O26" t="str">
        <f>IF($E26='T-Konten'!$C$24,COUNTIF($E$6:$E26,'T-Konten'!$C$24),"")</f>
        <v/>
      </c>
      <c r="P26" t="str">
        <f>IF($F26='T-Konten'!$C$24,COUNTIF($F$6:$F26,'T-Konten'!$C$24),"")</f>
        <v/>
      </c>
      <c r="Q26" t="str">
        <f>IF($E26='T-Konten'!$K$24,COUNTIF($E$6:$E26,'T-Konten'!$K$24),"")</f>
        <v/>
      </c>
      <c r="R26" t="str">
        <f>IF($F26='T-Konten'!$K$24,COUNTIF($F$6:$F26,'T-Konten'!$K$24),"")</f>
        <v/>
      </c>
    </row>
    <row r="27" spans="1:18" x14ac:dyDescent="0.25">
      <c r="A27" s="2" t="str">
        <f t="shared" si="0"/>
        <v/>
      </c>
      <c r="B27" s="12"/>
      <c r="C27" s="8"/>
      <c r="D27" s="8"/>
      <c r="E27" s="8"/>
      <c r="F27" s="8"/>
      <c r="G27" s="9"/>
      <c r="H27" s="9"/>
      <c r="I27" s="2" t="str">
        <f t="shared" si="1"/>
        <v/>
      </c>
      <c r="J27" s="10" t="str">
        <f t="shared" si="2"/>
        <v/>
      </c>
      <c r="K27" t="str">
        <f>IF($E27='T-Konten'!$C$3,COUNTIF($E$6:$E27,'T-Konten'!$C$3),"")</f>
        <v/>
      </c>
      <c r="L27" t="str">
        <f>IF($F27='T-Konten'!$C$3,COUNTIF($F$6:$F27,'T-Konten'!$C$3),"")</f>
        <v/>
      </c>
      <c r="M27" t="str">
        <f>IF($E27='T-Konten'!$K$3,COUNTIF($E$6:$E27,'T-Konten'!$K$3),"")</f>
        <v/>
      </c>
      <c r="N27" t="str">
        <f>IF($F27='T-Konten'!$K$3,COUNTIF($F$6:$F27,'T-Konten'!$K$3),"")</f>
        <v/>
      </c>
      <c r="O27" t="str">
        <f>IF($E27='T-Konten'!$C$24,COUNTIF($E$6:$E27,'T-Konten'!$C$24),"")</f>
        <v/>
      </c>
      <c r="P27" t="str">
        <f>IF($F27='T-Konten'!$C$24,COUNTIF($F$6:$F27,'T-Konten'!$C$24),"")</f>
        <v/>
      </c>
      <c r="Q27" t="str">
        <f>IF($E27='T-Konten'!$K$24,COUNTIF($E$6:$E27,'T-Konten'!$K$24),"")</f>
        <v/>
      </c>
      <c r="R27" t="str">
        <f>IF($F27='T-Konten'!$K$24,COUNTIF($F$6:$F27,'T-Konten'!$K$24),"")</f>
        <v/>
      </c>
    </row>
    <row r="28" spans="1:18" x14ac:dyDescent="0.25">
      <c r="A28" s="2" t="str">
        <f t="shared" si="0"/>
        <v/>
      </c>
      <c r="B28" s="12"/>
      <c r="C28" s="8"/>
      <c r="D28" s="8"/>
      <c r="E28" s="8"/>
      <c r="F28" s="8"/>
      <c r="G28" s="9"/>
      <c r="H28" s="9"/>
      <c r="I28" s="2" t="str">
        <f t="shared" si="1"/>
        <v/>
      </c>
      <c r="J28" s="10" t="str">
        <f t="shared" si="2"/>
        <v/>
      </c>
      <c r="K28" t="str">
        <f>IF($E28='T-Konten'!$C$3,COUNTIF($E$6:$E28,'T-Konten'!$C$3),"")</f>
        <v/>
      </c>
      <c r="L28" t="str">
        <f>IF($F28='T-Konten'!$C$3,COUNTIF($F$6:$F28,'T-Konten'!$C$3),"")</f>
        <v/>
      </c>
      <c r="M28" t="str">
        <f>IF($E28='T-Konten'!$K$3,COUNTIF($E$6:$E28,'T-Konten'!$K$3),"")</f>
        <v/>
      </c>
      <c r="N28" t="str">
        <f>IF($F28='T-Konten'!$K$3,COUNTIF($F$6:$F28,'T-Konten'!$K$3),"")</f>
        <v/>
      </c>
      <c r="O28" t="str">
        <f>IF($E28='T-Konten'!$C$24,COUNTIF($E$6:$E28,'T-Konten'!$C$24),"")</f>
        <v/>
      </c>
      <c r="P28" t="str">
        <f>IF($F28='T-Konten'!$C$24,COUNTIF($F$6:$F28,'T-Konten'!$C$24),"")</f>
        <v/>
      </c>
      <c r="Q28" t="str">
        <f>IF($E28='T-Konten'!$K$24,COUNTIF($E$6:$E28,'T-Konten'!$K$24),"")</f>
        <v/>
      </c>
      <c r="R28" t="str">
        <f>IF($F28='T-Konten'!$K$24,COUNTIF($F$6:$F28,'T-Konten'!$K$24),"")</f>
        <v/>
      </c>
    </row>
    <row r="29" spans="1:18" x14ac:dyDescent="0.25">
      <c r="A29" s="2" t="str">
        <f t="shared" si="0"/>
        <v/>
      </c>
      <c r="B29" s="12"/>
      <c r="C29" s="8"/>
      <c r="D29" s="8"/>
      <c r="E29" s="8"/>
      <c r="F29" s="8"/>
      <c r="G29" s="9"/>
      <c r="H29" s="9"/>
      <c r="I29" s="2" t="str">
        <f t="shared" si="1"/>
        <v/>
      </c>
      <c r="J29" s="10" t="str">
        <f t="shared" si="2"/>
        <v/>
      </c>
      <c r="K29" t="str">
        <f>IF($E29='T-Konten'!$C$3,COUNTIF($E$6:$E29,'T-Konten'!$C$3),"")</f>
        <v/>
      </c>
      <c r="L29" t="str">
        <f>IF($F29='T-Konten'!$C$3,COUNTIF($F$6:$F29,'T-Konten'!$C$3),"")</f>
        <v/>
      </c>
      <c r="M29" t="str">
        <f>IF($E29='T-Konten'!$K$3,COUNTIF($E$6:$E29,'T-Konten'!$K$3),"")</f>
        <v/>
      </c>
      <c r="N29" t="str">
        <f>IF($F29='T-Konten'!$K$3,COUNTIF($F$6:$F29,'T-Konten'!$K$3),"")</f>
        <v/>
      </c>
      <c r="O29" t="str">
        <f>IF($E29='T-Konten'!$C$24,COUNTIF($E$6:$E29,'T-Konten'!$C$24),"")</f>
        <v/>
      </c>
      <c r="P29" t="str">
        <f>IF($F29='T-Konten'!$C$24,COUNTIF($F$6:$F29,'T-Konten'!$C$24),"")</f>
        <v/>
      </c>
      <c r="Q29" t="str">
        <f>IF($E29='T-Konten'!$K$24,COUNTIF($E$6:$E29,'T-Konten'!$K$24),"")</f>
        <v/>
      </c>
      <c r="R29" t="str">
        <f>IF($F29='T-Konten'!$K$24,COUNTIF($F$6:$F29,'T-Konten'!$K$24),"")</f>
        <v/>
      </c>
    </row>
    <row r="30" spans="1:18" x14ac:dyDescent="0.25">
      <c r="A30" s="2" t="str">
        <f t="shared" si="0"/>
        <v/>
      </c>
      <c r="B30" s="12"/>
      <c r="C30" s="8"/>
      <c r="D30" s="8"/>
      <c r="E30" s="8"/>
      <c r="F30" s="8"/>
      <c r="G30" s="9"/>
      <c r="H30" s="9"/>
      <c r="I30" s="2" t="str">
        <f t="shared" si="1"/>
        <v/>
      </c>
      <c r="J30" s="10" t="str">
        <f t="shared" si="2"/>
        <v/>
      </c>
      <c r="K30" t="str">
        <f>IF($E30='T-Konten'!$C$3,COUNTIF($E$6:$E30,'T-Konten'!$C$3),"")</f>
        <v/>
      </c>
      <c r="L30" t="str">
        <f>IF($F30='T-Konten'!$C$3,COUNTIF($F$6:$F30,'T-Konten'!$C$3),"")</f>
        <v/>
      </c>
      <c r="M30" t="str">
        <f>IF($E30='T-Konten'!$K$3,COUNTIF($E$6:$E30,'T-Konten'!$K$3),"")</f>
        <v/>
      </c>
      <c r="N30" t="str">
        <f>IF($F30='T-Konten'!$K$3,COUNTIF($F$6:$F30,'T-Konten'!$K$3),"")</f>
        <v/>
      </c>
      <c r="O30" t="str">
        <f>IF($E30='T-Konten'!$C$24,COUNTIF($E$6:$E30,'T-Konten'!$C$24),"")</f>
        <v/>
      </c>
      <c r="P30" t="str">
        <f>IF($F30='T-Konten'!$C$24,COUNTIF($F$6:$F30,'T-Konten'!$C$24),"")</f>
        <v/>
      </c>
      <c r="Q30" t="str">
        <f>IF($E30='T-Konten'!$K$24,COUNTIF($E$6:$E30,'T-Konten'!$K$24),"")</f>
        <v/>
      </c>
      <c r="R30" t="str">
        <f>IF($F30='T-Konten'!$K$24,COUNTIF($F$6:$F30,'T-Konten'!$K$24),"")</f>
        <v/>
      </c>
    </row>
    <row r="31" spans="1:18" x14ac:dyDescent="0.25">
      <c r="A31" s="2" t="str">
        <f t="shared" si="0"/>
        <v/>
      </c>
      <c r="B31" s="12"/>
      <c r="C31" s="8"/>
      <c r="D31" s="8"/>
      <c r="E31" s="8"/>
      <c r="F31" s="8"/>
      <c r="G31" s="9"/>
      <c r="H31" s="9"/>
      <c r="I31" s="2" t="str">
        <f t="shared" si="1"/>
        <v/>
      </c>
      <c r="J31" s="10" t="str">
        <f t="shared" si="2"/>
        <v/>
      </c>
      <c r="K31" t="str">
        <f>IF($E31='T-Konten'!$C$3,COUNTIF($E$6:$E31,'T-Konten'!$C$3),"")</f>
        <v/>
      </c>
      <c r="L31" t="str">
        <f>IF($F31='T-Konten'!$C$3,COUNTIF($F$6:$F31,'T-Konten'!$C$3),"")</f>
        <v/>
      </c>
      <c r="M31" t="str">
        <f>IF($E31='T-Konten'!$K$3,COUNTIF($E$6:$E31,'T-Konten'!$K$3),"")</f>
        <v/>
      </c>
      <c r="N31" t="str">
        <f>IF($F31='T-Konten'!$K$3,COUNTIF($F$6:$F31,'T-Konten'!$K$3),"")</f>
        <v/>
      </c>
      <c r="O31" t="str">
        <f>IF($E31='T-Konten'!$C$24,COUNTIF($E$6:$E31,'T-Konten'!$C$24),"")</f>
        <v/>
      </c>
      <c r="P31" t="str">
        <f>IF($F31='T-Konten'!$C$24,COUNTIF($F$6:$F31,'T-Konten'!$C$24),"")</f>
        <v/>
      </c>
      <c r="Q31" t="str">
        <f>IF($E31='T-Konten'!$K$24,COUNTIF($E$6:$E31,'T-Konten'!$K$24),"")</f>
        <v/>
      </c>
      <c r="R31" t="str">
        <f>IF($F31='T-Konten'!$K$24,COUNTIF($F$6:$F31,'T-Konten'!$K$24),"")</f>
        <v/>
      </c>
    </row>
    <row r="32" spans="1:18" x14ac:dyDescent="0.25">
      <c r="A32" s="2" t="str">
        <f t="shared" si="0"/>
        <v/>
      </c>
      <c r="B32" s="12"/>
      <c r="C32" s="8"/>
      <c r="D32" s="8"/>
      <c r="E32" s="8"/>
      <c r="F32" s="8"/>
      <c r="G32" s="9"/>
      <c r="H32" s="9"/>
      <c r="I32" s="2" t="str">
        <f t="shared" si="1"/>
        <v/>
      </c>
      <c r="J32" s="10" t="str">
        <f t="shared" si="2"/>
        <v/>
      </c>
      <c r="K32" t="str">
        <f>IF($E32='T-Konten'!$C$3,COUNTIF($E$6:$E32,'T-Konten'!$C$3),"")</f>
        <v/>
      </c>
      <c r="L32" t="str">
        <f>IF($F32='T-Konten'!$C$3,COUNTIF($F$6:$F32,'T-Konten'!$C$3),"")</f>
        <v/>
      </c>
      <c r="M32" t="str">
        <f>IF($E32='T-Konten'!$K$3,COUNTIF($E$6:$E32,'T-Konten'!$K$3),"")</f>
        <v/>
      </c>
      <c r="N32" t="str">
        <f>IF($F32='T-Konten'!$K$3,COUNTIF($F$6:$F32,'T-Konten'!$K$3),"")</f>
        <v/>
      </c>
      <c r="O32" t="str">
        <f>IF($E32='T-Konten'!$C$24,COUNTIF($E$6:$E32,'T-Konten'!$C$24),"")</f>
        <v/>
      </c>
      <c r="P32" t="str">
        <f>IF($F32='T-Konten'!$C$24,COUNTIF($F$6:$F32,'T-Konten'!$C$24),"")</f>
        <v/>
      </c>
      <c r="Q32" t="str">
        <f>IF($E32='T-Konten'!$K$24,COUNTIF($E$6:$E32,'T-Konten'!$K$24),"")</f>
        <v/>
      </c>
      <c r="R32" t="str">
        <f>IF($F32='T-Konten'!$K$24,COUNTIF($F$6:$F32,'T-Konten'!$K$24),"")</f>
        <v/>
      </c>
    </row>
    <row r="33" spans="1:18" x14ac:dyDescent="0.25">
      <c r="A33" s="2" t="str">
        <f t="shared" si="0"/>
        <v/>
      </c>
      <c r="B33" s="12"/>
      <c r="C33" s="8"/>
      <c r="D33" s="8"/>
      <c r="E33" s="8"/>
      <c r="F33" s="8"/>
      <c r="G33" s="9"/>
      <c r="H33" s="9"/>
      <c r="I33" s="2" t="str">
        <f t="shared" si="1"/>
        <v/>
      </c>
      <c r="J33" s="10" t="str">
        <f t="shared" si="2"/>
        <v/>
      </c>
      <c r="K33" t="str">
        <f>IF($E33='T-Konten'!$C$3,COUNTIF($E$6:$E33,'T-Konten'!$C$3),"")</f>
        <v/>
      </c>
      <c r="L33" t="str">
        <f>IF($F33='T-Konten'!$C$3,COUNTIF($F$6:$F33,'T-Konten'!$C$3),"")</f>
        <v/>
      </c>
      <c r="M33" t="str">
        <f>IF($E33='T-Konten'!$K$3,COUNTIF($E$6:$E33,'T-Konten'!$K$3),"")</f>
        <v/>
      </c>
      <c r="N33" t="str">
        <f>IF($F33='T-Konten'!$K$3,COUNTIF($F$6:$F33,'T-Konten'!$K$3),"")</f>
        <v/>
      </c>
      <c r="O33" t="str">
        <f>IF($E33='T-Konten'!$C$24,COUNTIF($E$6:$E33,'T-Konten'!$C$24),"")</f>
        <v/>
      </c>
      <c r="P33" t="str">
        <f>IF($F33='T-Konten'!$C$24,COUNTIF($F$6:$F33,'T-Konten'!$C$24),"")</f>
        <v/>
      </c>
      <c r="Q33" t="str">
        <f>IF($E33='T-Konten'!$K$24,COUNTIF($E$6:$E33,'T-Konten'!$K$24),"")</f>
        <v/>
      </c>
      <c r="R33" t="str">
        <f>IF($F33='T-Konten'!$K$24,COUNTIF($F$6:$F33,'T-Konten'!$K$24),"")</f>
        <v/>
      </c>
    </row>
    <row r="34" spans="1:18" x14ac:dyDescent="0.25">
      <c r="A34" s="2" t="str">
        <f t="shared" si="0"/>
        <v/>
      </c>
      <c r="B34" s="12"/>
      <c r="C34" s="8"/>
      <c r="D34" s="8"/>
      <c r="E34" s="8"/>
      <c r="F34" s="8"/>
      <c r="G34" s="9"/>
      <c r="H34" s="9"/>
      <c r="I34" s="2" t="str">
        <f t="shared" si="1"/>
        <v/>
      </c>
      <c r="J34" s="10" t="str">
        <f t="shared" si="2"/>
        <v/>
      </c>
      <c r="K34" t="str">
        <f>IF($E34='T-Konten'!$C$3,COUNTIF($E$6:$E34,'T-Konten'!$C$3),"")</f>
        <v/>
      </c>
      <c r="L34" t="str">
        <f>IF($F34='T-Konten'!$C$3,COUNTIF($F$6:$F34,'T-Konten'!$C$3),"")</f>
        <v/>
      </c>
      <c r="M34" t="str">
        <f>IF($E34='T-Konten'!$K$3,COUNTIF($E$6:$E34,'T-Konten'!$K$3),"")</f>
        <v/>
      </c>
      <c r="N34" t="str">
        <f>IF($F34='T-Konten'!$K$3,COUNTIF($F$6:$F34,'T-Konten'!$K$3),"")</f>
        <v/>
      </c>
      <c r="O34" t="str">
        <f>IF($E34='T-Konten'!$C$24,COUNTIF($E$6:$E34,'T-Konten'!$C$24),"")</f>
        <v/>
      </c>
      <c r="P34" t="str">
        <f>IF($F34='T-Konten'!$C$24,COUNTIF($F$6:$F34,'T-Konten'!$C$24),"")</f>
        <v/>
      </c>
      <c r="Q34" t="str">
        <f>IF($E34='T-Konten'!$K$24,COUNTIF($E$6:$E34,'T-Konten'!$K$24),"")</f>
        <v/>
      </c>
      <c r="R34" t="str">
        <f>IF($F34='T-Konten'!$K$24,COUNTIF($F$6:$F34,'T-Konten'!$K$24),"")</f>
        <v/>
      </c>
    </row>
    <row r="35" spans="1:18" x14ac:dyDescent="0.25">
      <c r="A35" s="2" t="str">
        <f t="shared" si="0"/>
        <v/>
      </c>
      <c r="B35" s="12"/>
      <c r="C35" s="8"/>
      <c r="D35" s="8"/>
      <c r="E35" s="8"/>
      <c r="F35" s="8"/>
      <c r="G35" s="9"/>
      <c r="H35" s="9"/>
      <c r="I35" s="2" t="str">
        <f t="shared" si="1"/>
        <v/>
      </c>
      <c r="J35" s="10" t="str">
        <f t="shared" si="2"/>
        <v/>
      </c>
      <c r="K35" t="str">
        <f>IF($E35='T-Konten'!$C$3,COUNTIF($E$6:$E35,'T-Konten'!$C$3),"")</f>
        <v/>
      </c>
      <c r="L35" t="str">
        <f>IF($F35='T-Konten'!$C$3,COUNTIF($F$6:$F35,'T-Konten'!$C$3),"")</f>
        <v/>
      </c>
      <c r="M35" t="str">
        <f>IF($E35='T-Konten'!$K$3,COUNTIF($E$6:$E35,'T-Konten'!$K$3),"")</f>
        <v/>
      </c>
      <c r="N35" t="str">
        <f>IF($F35='T-Konten'!$K$3,COUNTIF($F$6:$F35,'T-Konten'!$K$3),"")</f>
        <v/>
      </c>
      <c r="O35" t="str">
        <f>IF($E35='T-Konten'!$C$24,COUNTIF($E$6:$E35,'T-Konten'!$C$24),"")</f>
        <v/>
      </c>
      <c r="P35" t="str">
        <f>IF($F35='T-Konten'!$C$24,COUNTIF($F$6:$F35,'T-Konten'!$C$24),"")</f>
        <v/>
      </c>
      <c r="Q35" t="str">
        <f>IF($E35='T-Konten'!$K$24,COUNTIF($E$6:$E35,'T-Konten'!$K$24),"")</f>
        <v/>
      </c>
      <c r="R35" t="str">
        <f>IF($F35='T-Konten'!$K$24,COUNTIF($F$6:$F35,'T-Konten'!$K$24),"")</f>
        <v/>
      </c>
    </row>
    <row r="36" spans="1:18" x14ac:dyDescent="0.25">
      <c r="A36" s="2" t="str">
        <f t="shared" si="0"/>
        <v/>
      </c>
      <c r="B36" s="12"/>
      <c r="C36" s="8"/>
      <c r="D36" s="8"/>
      <c r="E36" s="8"/>
      <c r="F36" s="8"/>
      <c r="G36" s="9"/>
      <c r="H36" s="9"/>
      <c r="I36" s="2" t="str">
        <f t="shared" si="1"/>
        <v/>
      </c>
      <c r="J36" s="10" t="str">
        <f t="shared" si="2"/>
        <v/>
      </c>
      <c r="K36" t="str">
        <f>IF($E36='T-Konten'!$C$3,COUNTIF($E$6:$E36,'T-Konten'!$C$3),"")</f>
        <v/>
      </c>
      <c r="L36" t="str">
        <f>IF($F36='T-Konten'!$C$3,COUNTIF($F$6:$F36,'T-Konten'!$C$3),"")</f>
        <v/>
      </c>
      <c r="M36" t="str">
        <f>IF($E36='T-Konten'!$K$3,COUNTIF($E$6:$E36,'T-Konten'!$K$3),"")</f>
        <v/>
      </c>
      <c r="N36" t="str">
        <f>IF($F36='T-Konten'!$K$3,COUNTIF($F$6:$F36,'T-Konten'!$K$3),"")</f>
        <v/>
      </c>
      <c r="O36" t="str">
        <f>IF($E36='T-Konten'!$C$24,COUNTIF($E$6:$E36,'T-Konten'!$C$24),"")</f>
        <v/>
      </c>
      <c r="P36" t="str">
        <f>IF($F36='T-Konten'!$C$24,COUNTIF($F$6:$F36,'T-Konten'!$C$24),"")</f>
        <v/>
      </c>
      <c r="Q36" t="str">
        <f>IF($E36='T-Konten'!$K$24,COUNTIF($E$6:$E36,'T-Konten'!$K$24),"")</f>
        <v/>
      </c>
      <c r="R36" t="str">
        <f>IF($F36='T-Konten'!$K$24,COUNTIF($F$6:$F36,'T-Konten'!$K$24),"")</f>
        <v/>
      </c>
    </row>
    <row r="37" spans="1:18" x14ac:dyDescent="0.25">
      <c r="A37" s="2" t="str">
        <f t="shared" si="0"/>
        <v/>
      </c>
      <c r="B37" s="12"/>
      <c r="C37" s="8"/>
      <c r="D37" s="8"/>
      <c r="E37" s="8"/>
      <c r="F37" s="8"/>
      <c r="G37" s="9"/>
      <c r="H37" s="9"/>
      <c r="I37" s="2" t="str">
        <f t="shared" si="1"/>
        <v/>
      </c>
      <c r="J37" s="10" t="str">
        <f t="shared" si="2"/>
        <v/>
      </c>
      <c r="K37" t="str">
        <f>IF($E37='T-Konten'!$C$3,COUNTIF($E$6:$E37,'T-Konten'!$C$3),"")</f>
        <v/>
      </c>
      <c r="L37" t="str">
        <f>IF($F37='T-Konten'!$C$3,COUNTIF($F$6:$F37,'T-Konten'!$C$3),"")</f>
        <v/>
      </c>
      <c r="M37" t="str">
        <f>IF($E37='T-Konten'!$K$3,COUNTIF($E$6:$E37,'T-Konten'!$K$3),"")</f>
        <v/>
      </c>
      <c r="N37" t="str">
        <f>IF($F37='T-Konten'!$K$3,COUNTIF($F$6:$F37,'T-Konten'!$K$3),"")</f>
        <v/>
      </c>
      <c r="O37" t="str">
        <f>IF($E37='T-Konten'!$C$24,COUNTIF($E$6:$E37,'T-Konten'!$C$24),"")</f>
        <v/>
      </c>
      <c r="P37" t="str">
        <f>IF($F37='T-Konten'!$C$24,COUNTIF($F$6:$F37,'T-Konten'!$C$24),"")</f>
        <v/>
      </c>
      <c r="Q37" t="str">
        <f>IF($E37='T-Konten'!$K$24,COUNTIF($E$6:$E37,'T-Konten'!$K$24),"")</f>
        <v/>
      </c>
      <c r="R37" t="str">
        <f>IF($F37='T-Konten'!$K$24,COUNTIF($F$6:$F37,'T-Konten'!$K$24),"")</f>
        <v/>
      </c>
    </row>
    <row r="38" spans="1:18" x14ac:dyDescent="0.25">
      <c r="A38" s="2" t="str">
        <f t="shared" ref="A38:A69" si="3">IF(COUNTA(B38:H38)=0,"",ROW()-5)</f>
        <v/>
      </c>
      <c r="B38" s="12"/>
      <c r="C38" s="8"/>
      <c r="D38" s="8"/>
      <c r="E38" s="8"/>
      <c r="F38" s="8"/>
      <c r="G38" s="9"/>
      <c r="H38" s="9"/>
      <c r="I38" s="2" t="str">
        <f t="shared" ref="I38:I69" si="4">IF(COUNTA(B38:H38)=0,"",IF(AND(B38&lt;&gt;"",E38&lt;&gt;"",F38&lt;&gt;"",G38&lt;&gt;"",H38&lt;&gt;"",G38=H38),"OK","Fehler"))</f>
        <v/>
      </c>
      <c r="J38" s="10" t="str">
        <f t="shared" ref="J38:J69" si="5">IF(COUNTA(B38:H38)=0,"",IF(B38="","Datum fehlt",IF(OR(E38="",F38=""),"Konto fehlt",IF(G38&lt;&gt;H38,"Beträge stimmen nicht überein",""))))</f>
        <v/>
      </c>
      <c r="K38" t="str">
        <f>IF($E38='T-Konten'!$C$3,COUNTIF($E$6:$E38,'T-Konten'!$C$3),"")</f>
        <v/>
      </c>
      <c r="L38" t="str">
        <f>IF($F38='T-Konten'!$C$3,COUNTIF($F$6:$F38,'T-Konten'!$C$3),"")</f>
        <v/>
      </c>
      <c r="M38" t="str">
        <f>IF($E38='T-Konten'!$K$3,COUNTIF($E$6:$E38,'T-Konten'!$K$3),"")</f>
        <v/>
      </c>
      <c r="N38" t="str">
        <f>IF($F38='T-Konten'!$K$3,COUNTIF($F$6:$F38,'T-Konten'!$K$3),"")</f>
        <v/>
      </c>
      <c r="O38" t="str">
        <f>IF($E38='T-Konten'!$C$24,COUNTIF($E$6:$E38,'T-Konten'!$C$24),"")</f>
        <v/>
      </c>
      <c r="P38" t="str">
        <f>IF($F38='T-Konten'!$C$24,COUNTIF($F$6:$F38,'T-Konten'!$C$24),"")</f>
        <v/>
      </c>
      <c r="Q38" t="str">
        <f>IF($E38='T-Konten'!$K$24,COUNTIF($E$6:$E38,'T-Konten'!$K$24),"")</f>
        <v/>
      </c>
      <c r="R38" t="str">
        <f>IF($F38='T-Konten'!$K$24,COUNTIF($F$6:$F38,'T-Konten'!$K$24),"")</f>
        <v/>
      </c>
    </row>
    <row r="39" spans="1:18" x14ac:dyDescent="0.25">
      <c r="A39" s="2" t="str">
        <f t="shared" si="3"/>
        <v/>
      </c>
      <c r="B39" s="12"/>
      <c r="C39" s="8"/>
      <c r="D39" s="8"/>
      <c r="E39" s="8"/>
      <c r="F39" s="8"/>
      <c r="G39" s="9"/>
      <c r="H39" s="9"/>
      <c r="I39" s="2" t="str">
        <f t="shared" si="4"/>
        <v/>
      </c>
      <c r="J39" s="10" t="str">
        <f t="shared" si="5"/>
        <v/>
      </c>
      <c r="K39" t="str">
        <f>IF($E39='T-Konten'!$C$3,COUNTIF($E$6:$E39,'T-Konten'!$C$3),"")</f>
        <v/>
      </c>
      <c r="L39" t="str">
        <f>IF($F39='T-Konten'!$C$3,COUNTIF($F$6:$F39,'T-Konten'!$C$3),"")</f>
        <v/>
      </c>
      <c r="M39" t="str">
        <f>IF($E39='T-Konten'!$K$3,COUNTIF($E$6:$E39,'T-Konten'!$K$3),"")</f>
        <v/>
      </c>
      <c r="N39" t="str">
        <f>IF($F39='T-Konten'!$K$3,COUNTIF($F$6:$F39,'T-Konten'!$K$3),"")</f>
        <v/>
      </c>
      <c r="O39" t="str">
        <f>IF($E39='T-Konten'!$C$24,COUNTIF($E$6:$E39,'T-Konten'!$C$24),"")</f>
        <v/>
      </c>
      <c r="P39" t="str">
        <f>IF($F39='T-Konten'!$C$24,COUNTIF($F$6:$F39,'T-Konten'!$C$24),"")</f>
        <v/>
      </c>
      <c r="Q39" t="str">
        <f>IF($E39='T-Konten'!$K$24,COUNTIF($E$6:$E39,'T-Konten'!$K$24),"")</f>
        <v/>
      </c>
      <c r="R39" t="str">
        <f>IF($F39='T-Konten'!$K$24,COUNTIF($F$6:$F39,'T-Konten'!$K$24),"")</f>
        <v/>
      </c>
    </row>
    <row r="40" spans="1:18" x14ac:dyDescent="0.25">
      <c r="A40" s="2" t="str">
        <f t="shared" si="3"/>
        <v/>
      </c>
      <c r="B40" s="12"/>
      <c r="C40" s="8"/>
      <c r="D40" s="8"/>
      <c r="E40" s="8"/>
      <c r="F40" s="8"/>
      <c r="G40" s="9"/>
      <c r="H40" s="9"/>
      <c r="I40" s="2" t="str">
        <f t="shared" si="4"/>
        <v/>
      </c>
      <c r="J40" s="10" t="str">
        <f t="shared" si="5"/>
        <v/>
      </c>
      <c r="K40" t="str">
        <f>IF($E40='T-Konten'!$C$3,COUNTIF($E$6:$E40,'T-Konten'!$C$3),"")</f>
        <v/>
      </c>
      <c r="L40" t="str">
        <f>IF($F40='T-Konten'!$C$3,COUNTIF($F$6:$F40,'T-Konten'!$C$3),"")</f>
        <v/>
      </c>
      <c r="M40" t="str">
        <f>IF($E40='T-Konten'!$K$3,COUNTIF($E$6:$E40,'T-Konten'!$K$3),"")</f>
        <v/>
      </c>
      <c r="N40" t="str">
        <f>IF($F40='T-Konten'!$K$3,COUNTIF($F$6:$F40,'T-Konten'!$K$3),"")</f>
        <v/>
      </c>
      <c r="O40" t="str">
        <f>IF($E40='T-Konten'!$C$24,COUNTIF($E$6:$E40,'T-Konten'!$C$24),"")</f>
        <v/>
      </c>
      <c r="P40" t="str">
        <f>IF($F40='T-Konten'!$C$24,COUNTIF($F$6:$F40,'T-Konten'!$C$24),"")</f>
        <v/>
      </c>
      <c r="Q40" t="str">
        <f>IF($E40='T-Konten'!$K$24,COUNTIF($E$6:$E40,'T-Konten'!$K$24),"")</f>
        <v/>
      </c>
      <c r="R40" t="str">
        <f>IF($F40='T-Konten'!$K$24,COUNTIF($F$6:$F40,'T-Konten'!$K$24),"")</f>
        <v/>
      </c>
    </row>
    <row r="41" spans="1:18" x14ac:dyDescent="0.25">
      <c r="A41" s="2" t="str">
        <f t="shared" si="3"/>
        <v/>
      </c>
      <c r="B41" s="12"/>
      <c r="C41" s="8"/>
      <c r="D41" s="8"/>
      <c r="E41" s="8"/>
      <c r="F41" s="8"/>
      <c r="G41" s="9"/>
      <c r="H41" s="9"/>
      <c r="I41" s="2" t="str">
        <f t="shared" si="4"/>
        <v/>
      </c>
      <c r="J41" s="10" t="str">
        <f t="shared" si="5"/>
        <v/>
      </c>
      <c r="K41" t="str">
        <f>IF($E41='T-Konten'!$C$3,COUNTIF($E$6:$E41,'T-Konten'!$C$3),"")</f>
        <v/>
      </c>
      <c r="L41" t="str">
        <f>IF($F41='T-Konten'!$C$3,COUNTIF($F$6:$F41,'T-Konten'!$C$3),"")</f>
        <v/>
      </c>
      <c r="M41" t="str">
        <f>IF($E41='T-Konten'!$K$3,COUNTIF($E$6:$E41,'T-Konten'!$K$3),"")</f>
        <v/>
      </c>
      <c r="N41" t="str">
        <f>IF($F41='T-Konten'!$K$3,COUNTIF($F$6:$F41,'T-Konten'!$K$3),"")</f>
        <v/>
      </c>
      <c r="O41" t="str">
        <f>IF($E41='T-Konten'!$C$24,COUNTIF($E$6:$E41,'T-Konten'!$C$24),"")</f>
        <v/>
      </c>
      <c r="P41" t="str">
        <f>IF($F41='T-Konten'!$C$24,COUNTIF($F$6:$F41,'T-Konten'!$C$24),"")</f>
        <v/>
      </c>
      <c r="Q41" t="str">
        <f>IF($E41='T-Konten'!$K$24,COUNTIF($E$6:$E41,'T-Konten'!$K$24),"")</f>
        <v/>
      </c>
      <c r="R41" t="str">
        <f>IF($F41='T-Konten'!$K$24,COUNTIF($F$6:$F41,'T-Konten'!$K$24),"")</f>
        <v/>
      </c>
    </row>
    <row r="42" spans="1:18" x14ac:dyDescent="0.25">
      <c r="A42" s="2" t="str">
        <f t="shared" si="3"/>
        <v/>
      </c>
      <c r="B42" s="12"/>
      <c r="C42" s="8"/>
      <c r="D42" s="8"/>
      <c r="E42" s="8"/>
      <c r="F42" s="8"/>
      <c r="G42" s="9"/>
      <c r="H42" s="9"/>
      <c r="I42" s="2" t="str">
        <f t="shared" si="4"/>
        <v/>
      </c>
      <c r="J42" s="10" t="str">
        <f t="shared" si="5"/>
        <v/>
      </c>
      <c r="K42" t="str">
        <f>IF($E42='T-Konten'!$C$3,COUNTIF($E$6:$E42,'T-Konten'!$C$3),"")</f>
        <v/>
      </c>
      <c r="L42" t="str">
        <f>IF($F42='T-Konten'!$C$3,COUNTIF($F$6:$F42,'T-Konten'!$C$3),"")</f>
        <v/>
      </c>
      <c r="M42" t="str">
        <f>IF($E42='T-Konten'!$K$3,COUNTIF($E$6:$E42,'T-Konten'!$K$3),"")</f>
        <v/>
      </c>
      <c r="N42" t="str">
        <f>IF($F42='T-Konten'!$K$3,COUNTIF($F$6:$F42,'T-Konten'!$K$3),"")</f>
        <v/>
      </c>
      <c r="O42" t="str">
        <f>IF($E42='T-Konten'!$C$24,COUNTIF($E$6:$E42,'T-Konten'!$C$24),"")</f>
        <v/>
      </c>
      <c r="P42" t="str">
        <f>IF($F42='T-Konten'!$C$24,COUNTIF($F$6:$F42,'T-Konten'!$C$24),"")</f>
        <v/>
      </c>
      <c r="Q42" t="str">
        <f>IF($E42='T-Konten'!$K$24,COUNTIF($E$6:$E42,'T-Konten'!$K$24),"")</f>
        <v/>
      </c>
      <c r="R42" t="str">
        <f>IF($F42='T-Konten'!$K$24,COUNTIF($F$6:$F42,'T-Konten'!$K$24),"")</f>
        <v/>
      </c>
    </row>
    <row r="43" spans="1:18" x14ac:dyDescent="0.25">
      <c r="A43" s="2" t="str">
        <f t="shared" si="3"/>
        <v/>
      </c>
      <c r="B43" s="12"/>
      <c r="C43" s="8"/>
      <c r="D43" s="8"/>
      <c r="E43" s="8"/>
      <c r="F43" s="8"/>
      <c r="G43" s="9"/>
      <c r="H43" s="9"/>
      <c r="I43" s="2" t="str">
        <f t="shared" si="4"/>
        <v/>
      </c>
      <c r="J43" s="10" t="str">
        <f t="shared" si="5"/>
        <v/>
      </c>
      <c r="K43" t="str">
        <f>IF($E43='T-Konten'!$C$3,COUNTIF($E$6:$E43,'T-Konten'!$C$3),"")</f>
        <v/>
      </c>
      <c r="L43" t="str">
        <f>IF($F43='T-Konten'!$C$3,COUNTIF($F$6:$F43,'T-Konten'!$C$3),"")</f>
        <v/>
      </c>
      <c r="M43" t="str">
        <f>IF($E43='T-Konten'!$K$3,COUNTIF($E$6:$E43,'T-Konten'!$K$3),"")</f>
        <v/>
      </c>
      <c r="N43" t="str">
        <f>IF($F43='T-Konten'!$K$3,COUNTIF($F$6:$F43,'T-Konten'!$K$3),"")</f>
        <v/>
      </c>
      <c r="O43" t="str">
        <f>IF($E43='T-Konten'!$C$24,COUNTIF($E$6:$E43,'T-Konten'!$C$24),"")</f>
        <v/>
      </c>
      <c r="P43" t="str">
        <f>IF($F43='T-Konten'!$C$24,COUNTIF($F$6:$F43,'T-Konten'!$C$24),"")</f>
        <v/>
      </c>
      <c r="Q43" t="str">
        <f>IF($E43='T-Konten'!$K$24,COUNTIF($E$6:$E43,'T-Konten'!$K$24),"")</f>
        <v/>
      </c>
      <c r="R43" t="str">
        <f>IF($F43='T-Konten'!$K$24,COUNTIF($F$6:$F43,'T-Konten'!$K$24),"")</f>
        <v/>
      </c>
    </row>
    <row r="44" spans="1:18" x14ac:dyDescent="0.25">
      <c r="A44" s="2" t="str">
        <f t="shared" si="3"/>
        <v/>
      </c>
      <c r="B44" s="12"/>
      <c r="C44" s="8"/>
      <c r="D44" s="8"/>
      <c r="E44" s="8"/>
      <c r="F44" s="8"/>
      <c r="G44" s="9"/>
      <c r="H44" s="9"/>
      <c r="I44" s="2" t="str">
        <f t="shared" si="4"/>
        <v/>
      </c>
      <c r="J44" s="10" t="str">
        <f t="shared" si="5"/>
        <v/>
      </c>
      <c r="K44" t="str">
        <f>IF($E44='T-Konten'!$C$3,COUNTIF($E$6:$E44,'T-Konten'!$C$3),"")</f>
        <v/>
      </c>
      <c r="L44" t="str">
        <f>IF($F44='T-Konten'!$C$3,COUNTIF($F$6:$F44,'T-Konten'!$C$3),"")</f>
        <v/>
      </c>
      <c r="M44" t="str">
        <f>IF($E44='T-Konten'!$K$3,COUNTIF($E$6:$E44,'T-Konten'!$K$3),"")</f>
        <v/>
      </c>
      <c r="N44" t="str">
        <f>IF($F44='T-Konten'!$K$3,COUNTIF($F$6:$F44,'T-Konten'!$K$3),"")</f>
        <v/>
      </c>
      <c r="O44" t="str">
        <f>IF($E44='T-Konten'!$C$24,COUNTIF($E$6:$E44,'T-Konten'!$C$24),"")</f>
        <v/>
      </c>
      <c r="P44" t="str">
        <f>IF($F44='T-Konten'!$C$24,COUNTIF($F$6:$F44,'T-Konten'!$C$24),"")</f>
        <v/>
      </c>
      <c r="Q44" t="str">
        <f>IF($E44='T-Konten'!$K$24,COUNTIF($E$6:$E44,'T-Konten'!$K$24),"")</f>
        <v/>
      </c>
      <c r="R44" t="str">
        <f>IF($F44='T-Konten'!$K$24,COUNTIF($F$6:$F44,'T-Konten'!$K$24),"")</f>
        <v/>
      </c>
    </row>
    <row r="45" spans="1:18" x14ac:dyDescent="0.25">
      <c r="A45" s="2" t="str">
        <f t="shared" si="3"/>
        <v/>
      </c>
      <c r="B45" s="12"/>
      <c r="C45" s="8"/>
      <c r="D45" s="8"/>
      <c r="E45" s="8"/>
      <c r="F45" s="8"/>
      <c r="G45" s="9"/>
      <c r="H45" s="9"/>
      <c r="I45" s="2" t="str">
        <f t="shared" si="4"/>
        <v/>
      </c>
      <c r="J45" s="10" t="str">
        <f t="shared" si="5"/>
        <v/>
      </c>
      <c r="K45" t="str">
        <f>IF($E45='T-Konten'!$C$3,COUNTIF($E$6:$E45,'T-Konten'!$C$3),"")</f>
        <v/>
      </c>
      <c r="L45" t="str">
        <f>IF($F45='T-Konten'!$C$3,COUNTIF($F$6:$F45,'T-Konten'!$C$3),"")</f>
        <v/>
      </c>
      <c r="M45" t="str">
        <f>IF($E45='T-Konten'!$K$3,COUNTIF($E$6:$E45,'T-Konten'!$K$3),"")</f>
        <v/>
      </c>
      <c r="N45" t="str">
        <f>IF($F45='T-Konten'!$K$3,COUNTIF($F$6:$F45,'T-Konten'!$K$3),"")</f>
        <v/>
      </c>
      <c r="O45" t="str">
        <f>IF($E45='T-Konten'!$C$24,COUNTIF($E$6:$E45,'T-Konten'!$C$24),"")</f>
        <v/>
      </c>
      <c r="P45" t="str">
        <f>IF($F45='T-Konten'!$C$24,COUNTIF($F$6:$F45,'T-Konten'!$C$24),"")</f>
        <v/>
      </c>
      <c r="Q45" t="str">
        <f>IF($E45='T-Konten'!$K$24,COUNTIF($E$6:$E45,'T-Konten'!$K$24),"")</f>
        <v/>
      </c>
      <c r="R45" t="str">
        <f>IF($F45='T-Konten'!$K$24,COUNTIF($F$6:$F45,'T-Konten'!$K$24),"")</f>
        <v/>
      </c>
    </row>
    <row r="46" spans="1:18" x14ac:dyDescent="0.25">
      <c r="A46" s="2" t="str">
        <f t="shared" si="3"/>
        <v/>
      </c>
      <c r="B46" s="12"/>
      <c r="C46" s="8"/>
      <c r="D46" s="8"/>
      <c r="E46" s="8"/>
      <c r="F46" s="8"/>
      <c r="G46" s="9"/>
      <c r="H46" s="9"/>
      <c r="I46" s="2" t="str">
        <f t="shared" si="4"/>
        <v/>
      </c>
      <c r="J46" s="10" t="str">
        <f t="shared" si="5"/>
        <v/>
      </c>
      <c r="K46" t="str">
        <f>IF($E46='T-Konten'!$C$3,COUNTIF($E$6:$E46,'T-Konten'!$C$3),"")</f>
        <v/>
      </c>
      <c r="L46" t="str">
        <f>IF($F46='T-Konten'!$C$3,COUNTIF($F$6:$F46,'T-Konten'!$C$3),"")</f>
        <v/>
      </c>
      <c r="M46" t="str">
        <f>IF($E46='T-Konten'!$K$3,COUNTIF($E$6:$E46,'T-Konten'!$K$3),"")</f>
        <v/>
      </c>
      <c r="N46" t="str">
        <f>IF($F46='T-Konten'!$K$3,COUNTIF($F$6:$F46,'T-Konten'!$K$3),"")</f>
        <v/>
      </c>
      <c r="O46" t="str">
        <f>IF($E46='T-Konten'!$C$24,COUNTIF($E$6:$E46,'T-Konten'!$C$24),"")</f>
        <v/>
      </c>
      <c r="P46" t="str">
        <f>IF($F46='T-Konten'!$C$24,COUNTIF($F$6:$F46,'T-Konten'!$C$24),"")</f>
        <v/>
      </c>
      <c r="Q46" t="str">
        <f>IF($E46='T-Konten'!$K$24,COUNTIF($E$6:$E46,'T-Konten'!$K$24),"")</f>
        <v/>
      </c>
      <c r="R46" t="str">
        <f>IF($F46='T-Konten'!$K$24,COUNTIF($F$6:$F46,'T-Konten'!$K$24),"")</f>
        <v/>
      </c>
    </row>
    <row r="47" spans="1:18" x14ac:dyDescent="0.25">
      <c r="A47" s="2" t="str">
        <f t="shared" si="3"/>
        <v/>
      </c>
      <c r="B47" s="12"/>
      <c r="C47" s="8"/>
      <c r="D47" s="8"/>
      <c r="E47" s="8"/>
      <c r="F47" s="8"/>
      <c r="G47" s="9"/>
      <c r="H47" s="9"/>
      <c r="I47" s="2" t="str">
        <f t="shared" si="4"/>
        <v/>
      </c>
      <c r="J47" s="10" t="str">
        <f t="shared" si="5"/>
        <v/>
      </c>
      <c r="K47" t="str">
        <f>IF($E47='T-Konten'!$C$3,COUNTIF($E$6:$E47,'T-Konten'!$C$3),"")</f>
        <v/>
      </c>
      <c r="L47" t="str">
        <f>IF($F47='T-Konten'!$C$3,COUNTIF($F$6:$F47,'T-Konten'!$C$3),"")</f>
        <v/>
      </c>
      <c r="M47" t="str">
        <f>IF($E47='T-Konten'!$K$3,COUNTIF($E$6:$E47,'T-Konten'!$K$3),"")</f>
        <v/>
      </c>
      <c r="N47" t="str">
        <f>IF($F47='T-Konten'!$K$3,COUNTIF($F$6:$F47,'T-Konten'!$K$3),"")</f>
        <v/>
      </c>
      <c r="O47" t="str">
        <f>IF($E47='T-Konten'!$C$24,COUNTIF($E$6:$E47,'T-Konten'!$C$24),"")</f>
        <v/>
      </c>
      <c r="P47" t="str">
        <f>IF($F47='T-Konten'!$C$24,COUNTIF($F$6:$F47,'T-Konten'!$C$24),"")</f>
        <v/>
      </c>
      <c r="Q47" t="str">
        <f>IF($E47='T-Konten'!$K$24,COUNTIF($E$6:$E47,'T-Konten'!$K$24),"")</f>
        <v/>
      </c>
      <c r="R47" t="str">
        <f>IF($F47='T-Konten'!$K$24,COUNTIF($F$6:$F47,'T-Konten'!$K$24),"")</f>
        <v/>
      </c>
    </row>
    <row r="48" spans="1:18" x14ac:dyDescent="0.25">
      <c r="A48" s="2" t="str">
        <f t="shared" si="3"/>
        <v/>
      </c>
      <c r="B48" s="12"/>
      <c r="C48" s="8"/>
      <c r="D48" s="8"/>
      <c r="E48" s="8"/>
      <c r="F48" s="8"/>
      <c r="G48" s="9"/>
      <c r="H48" s="9"/>
      <c r="I48" s="2" t="str">
        <f t="shared" si="4"/>
        <v/>
      </c>
      <c r="J48" s="10" t="str">
        <f t="shared" si="5"/>
        <v/>
      </c>
      <c r="K48" t="str">
        <f>IF($E48='T-Konten'!$C$3,COUNTIF($E$6:$E48,'T-Konten'!$C$3),"")</f>
        <v/>
      </c>
      <c r="L48" t="str">
        <f>IF($F48='T-Konten'!$C$3,COUNTIF($F$6:$F48,'T-Konten'!$C$3),"")</f>
        <v/>
      </c>
      <c r="M48" t="str">
        <f>IF($E48='T-Konten'!$K$3,COUNTIF($E$6:$E48,'T-Konten'!$K$3),"")</f>
        <v/>
      </c>
      <c r="N48" t="str">
        <f>IF($F48='T-Konten'!$K$3,COUNTIF($F$6:$F48,'T-Konten'!$K$3),"")</f>
        <v/>
      </c>
      <c r="O48" t="str">
        <f>IF($E48='T-Konten'!$C$24,COUNTIF($E$6:$E48,'T-Konten'!$C$24),"")</f>
        <v/>
      </c>
      <c r="P48" t="str">
        <f>IF($F48='T-Konten'!$C$24,COUNTIF($F$6:$F48,'T-Konten'!$C$24),"")</f>
        <v/>
      </c>
      <c r="Q48" t="str">
        <f>IF($E48='T-Konten'!$K$24,COUNTIF($E$6:$E48,'T-Konten'!$K$24),"")</f>
        <v/>
      </c>
      <c r="R48" t="str">
        <f>IF($F48='T-Konten'!$K$24,COUNTIF($F$6:$F48,'T-Konten'!$K$24),"")</f>
        <v/>
      </c>
    </row>
    <row r="49" spans="1:18" x14ac:dyDescent="0.25">
      <c r="A49" s="2" t="str">
        <f t="shared" si="3"/>
        <v/>
      </c>
      <c r="B49" s="12"/>
      <c r="C49" s="8"/>
      <c r="D49" s="8"/>
      <c r="E49" s="8"/>
      <c r="F49" s="8"/>
      <c r="G49" s="9"/>
      <c r="H49" s="9"/>
      <c r="I49" s="2" t="str">
        <f t="shared" si="4"/>
        <v/>
      </c>
      <c r="J49" s="10" t="str">
        <f t="shared" si="5"/>
        <v/>
      </c>
      <c r="K49" t="str">
        <f>IF($E49='T-Konten'!$C$3,COUNTIF($E$6:$E49,'T-Konten'!$C$3),"")</f>
        <v/>
      </c>
      <c r="L49" t="str">
        <f>IF($F49='T-Konten'!$C$3,COUNTIF($F$6:$F49,'T-Konten'!$C$3),"")</f>
        <v/>
      </c>
      <c r="M49" t="str">
        <f>IF($E49='T-Konten'!$K$3,COUNTIF($E$6:$E49,'T-Konten'!$K$3),"")</f>
        <v/>
      </c>
      <c r="N49" t="str">
        <f>IF($F49='T-Konten'!$K$3,COUNTIF($F$6:$F49,'T-Konten'!$K$3),"")</f>
        <v/>
      </c>
      <c r="O49" t="str">
        <f>IF($E49='T-Konten'!$C$24,COUNTIF($E$6:$E49,'T-Konten'!$C$24),"")</f>
        <v/>
      </c>
      <c r="P49" t="str">
        <f>IF($F49='T-Konten'!$C$24,COUNTIF($F$6:$F49,'T-Konten'!$C$24),"")</f>
        <v/>
      </c>
      <c r="Q49" t="str">
        <f>IF($E49='T-Konten'!$K$24,COUNTIF($E$6:$E49,'T-Konten'!$K$24),"")</f>
        <v/>
      </c>
      <c r="R49" t="str">
        <f>IF($F49='T-Konten'!$K$24,COUNTIF($F$6:$F49,'T-Konten'!$K$24),"")</f>
        <v/>
      </c>
    </row>
    <row r="50" spans="1:18" x14ac:dyDescent="0.25">
      <c r="A50" s="2" t="str">
        <f t="shared" si="3"/>
        <v/>
      </c>
      <c r="B50" s="12"/>
      <c r="C50" s="8"/>
      <c r="D50" s="8"/>
      <c r="E50" s="8"/>
      <c r="F50" s="8"/>
      <c r="G50" s="9"/>
      <c r="H50" s="9"/>
      <c r="I50" s="2" t="str">
        <f t="shared" si="4"/>
        <v/>
      </c>
      <c r="J50" s="10" t="str">
        <f t="shared" si="5"/>
        <v/>
      </c>
      <c r="K50" t="str">
        <f>IF($E50='T-Konten'!$C$3,COUNTIF($E$6:$E50,'T-Konten'!$C$3),"")</f>
        <v/>
      </c>
      <c r="L50" t="str">
        <f>IF($F50='T-Konten'!$C$3,COUNTIF($F$6:$F50,'T-Konten'!$C$3),"")</f>
        <v/>
      </c>
      <c r="M50" t="str">
        <f>IF($E50='T-Konten'!$K$3,COUNTIF($E$6:$E50,'T-Konten'!$K$3),"")</f>
        <v/>
      </c>
      <c r="N50" t="str">
        <f>IF($F50='T-Konten'!$K$3,COUNTIF($F$6:$F50,'T-Konten'!$K$3),"")</f>
        <v/>
      </c>
      <c r="O50" t="str">
        <f>IF($E50='T-Konten'!$C$24,COUNTIF($E$6:$E50,'T-Konten'!$C$24),"")</f>
        <v/>
      </c>
      <c r="P50" t="str">
        <f>IF($F50='T-Konten'!$C$24,COUNTIF($F$6:$F50,'T-Konten'!$C$24),"")</f>
        <v/>
      </c>
      <c r="Q50" t="str">
        <f>IF($E50='T-Konten'!$K$24,COUNTIF($E$6:$E50,'T-Konten'!$K$24),"")</f>
        <v/>
      </c>
      <c r="R50" t="str">
        <f>IF($F50='T-Konten'!$K$24,COUNTIF($F$6:$F50,'T-Konten'!$K$24),"")</f>
        <v/>
      </c>
    </row>
    <row r="51" spans="1:18" x14ac:dyDescent="0.25">
      <c r="A51" s="2" t="str">
        <f t="shared" si="3"/>
        <v/>
      </c>
      <c r="B51" s="12"/>
      <c r="C51" s="8"/>
      <c r="D51" s="8"/>
      <c r="E51" s="8"/>
      <c r="F51" s="8"/>
      <c r="G51" s="9"/>
      <c r="H51" s="9"/>
      <c r="I51" s="2" t="str">
        <f t="shared" si="4"/>
        <v/>
      </c>
      <c r="J51" s="10" t="str">
        <f t="shared" si="5"/>
        <v/>
      </c>
      <c r="K51" t="str">
        <f>IF($E51='T-Konten'!$C$3,COUNTIF($E$6:$E51,'T-Konten'!$C$3),"")</f>
        <v/>
      </c>
      <c r="L51" t="str">
        <f>IF($F51='T-Konten'!$C$3,COUNTIF($F$6:$F51,'T-Konten'!$C$3),"")</f>
        <v/>
      </c>
      <c r="M51" t="str">
        <f>IF($E51='T-Konten'!$K$3,COUNTIF($E$6:$E51,'T-Konten'!$K$3),"")</f>
        <v/>
      </c>
      <c r="N51" t="str">
        <f>IF($F51='T-Konten'!$K$3,COUNTIF($F$6:$F51,'T-Konten'!$K$3),"")</f>
        <v/>
      </c>
      <c r="O51" t="str">
        <f>IF($E51='T-Konten'!$C$24,COUNTIF($E$6:$E51,'T-Konten'!$C$24),"")</f>
        <v/>
      </c>
      <c r="P51" t="str">
        <f>IF($F51='T-Konten'!$C$24,COUNTIF($F$6:$F51,'T-Konten'!$C$24),"")</f>
        <v/>
      </c>
      <c r="Q51" t="str">
        <f>IF($E51='T-Konten'!$K$24,COUNTIF($E$6:$E51,'T-Konten'!$K$24),"")</f>
        <v/>
      </c>
      <c r="R51" t="str">
        <f>IF($F51='T-Konten'!$K$24,COUNTIF($F$6:$F51,'T-Konten'!$K$24),"")</f>
        <v/>
      </c>
    </row>
    <row r="52" spans="1:18" x14ac:dyDescent="0.25">
      <c r="A52" s="2" t="str">
        <f t="shared" si="3"/>
        <v/>
      </c>
      <c r="B52" s="12"/>
      <c r="C52" s="8"/>
      <c r="D52" s="8"/>
      <c r="E52" s="8"/>
      <c r="F52" s="8"/>
      <c r="G52" s="9"/>
      <c r="H52" s="9"/>
      <c r="I52" s="2" t="str">
        <f t="shared" si="4"/>
        <v/>
      </c>
      <c r="J52" s="10" t="str">
        <f t="shared" si="5"/>
        <v/>
      </c>
      <c r="K52" t="str">
        <f>IF($E52='T-Konten'!$C$3,COUNTIF($E$6:$E52,'T-Konten'!$C$3),"")</f>
        <v/>
      </c>
      <c r="L52" t="str">
        <f>IF($F52='T-Konten'!$C$3,COUNTIF($F$6:$F52,'T-Konten'!$C$3),"")</f>
        <v/>
      </c>
      <c r="M52" t="str">
        <f>IF($E52='T-Konten'!$K$3,COUNTIF($E$6:$E52,'T-Konten'!$K$3),"")</f>
        <v/>
      </c>
      <c r="N52" t="str">
        <f>IF($F52='T-Konten'!$K$3,COUNTIF($F$6:$F52,'T-Konten'!$K$3),"")</f>
        <v/>
      </c>
      <c r="O52" t="str">
        <f>IF($E52='T-Konten'!$C$24,COUNTIF($E$6:$E52,'T-Konten'!$C$24),"")</f>
        <v/>
      </c>
      <c r="P52" t="str">
        <f>IF($F52='T-Konten'!$C$24,COUNTIF($F$6:$F52,'T-Konten'!$C$24),"")</f>
        <v/>
      </c>
      <c r="Q52" t="str">
        <f>IF($E52='T-Konten'!$K$24,COUNTIF($E$6:$E52,'T-Konten'!$K$24),"")</f>
        <v/>
      </c>
      <c r="R52" t="str">
        <f>IF($F52='T-Konten'!$K$24,COUNTIF($F$6:$F52,'T-Konten'!$K$24),"")</f>
        <v/>
      </c>
    </row>
    <row r="53" spans="1:18" x14ac:dyDescent="0.25">
      <c r="A53" s="2" t="str">
        <f t="shared" si="3"/>
        <v/>
      </c>
      <c r="B53" s="12"/>
      <c r="C53" s="8"/>
      <c r="D53" s="8"/>
      <c r="E53" s="8"/>
      <c r="F53" s="8"/>
      <c r="G53" s="9"/>
      <c r="H53" s="9"/>
      <c r="I53" s="2" t="str">
        <f t="shared" si="4"/>
        <v/>
      </c>
      <c r="J53" s="10" t="str">
        <f t="shared" si="5"/>
        <v/>
      </c>
      <c r="K53" t="str">
        <f>IF($E53='T-Konten'!$C$3,COUNTIF($E$6:$E53,'T-Konten'!$C$3),"")</f>
        <v/>
      </c>
      <c r="L53" t="str">
        <f>IF($F53='T-Konten'!$C$3,COUNTIF($F$6:$F53,'T-Konten'!$C$3),"")</f>
        <v/>
      </c>
      <c r="M53" t="str">
        <f>IF($E53='T-Konten'!$K$3,COUNTIF($E$6:$E53,'T-Konten'!$K$3),"")</f>
        <v/>
      </c>
      <c r="N53" t="str">
        <f>IF($F53='T-Konten'!$K$3,COUNTIF($F$6:$F53,'T-Konten'!$K$3),"")</f>
        <v/>
      </c>
      <c r="O53" t="str">
        <f>IF($E53='T-Konten'!$C$24,COUNTIF($E$6:$E53,'T-Konten'!$C$24),"")</f>
        <v/>
      </c>
      <c r="P53" t="str">
        <f>IF($F53='T-Konten'!$C$24,COUNTIF($F$6:$F53,'T-Konten'!$C$24),"")</f>
        <v/>
      </c>
      <c r="Q53" t="str">
        <f>IF($E53='T-Konten'!$K$24,COUNTIF($E$6:$E53,'T-Konten'!$K$24),"")</f>
        <v/>
      </c>
      <c r="R53" t="str">
        <f>IF($F53='T-Konten'!$K$24,COUNTIF($F$6:$F53,'T-Konten'!$K$24),"")</f>
        <v/>
      </c>
    </row>
    <row r="54" spans="1:18" x14ac:dyDescent="0.25">
      <c r="A54" s="2" t="str">
        <f t="shared" si="3"/>
        <v/>
      </c>
      <c r="B54" s="12"/>
      <c r="C54" s="8"/>
      <c r="D54" s="8"/>
      <c r="E54" s="8"/>
      <c r="F54" s="8"/>
      <c r="G54" s="9"/>
      <c r="H54" s="9"/>
      <c r="I54" s="2" t="str">
        <f t="shared" si="4"/>
        <v/>
      </c>
      <c r="J54" s="10" t="str">
        <f t="shared" si="5"/>
        <v/>
      </c>
      <c r="K54" t="str">
        <f>IF($E54='T-Konten'!$C$3,COUNTIF($E$6:$E54,'T-Konten'!$C$3),"")</f>
        <v/>
      </c>
      <c r="L54" t="str">
        <f>IF($F54='T-Konten'!$C$3,COUNTIF($F$6:$F54,'T-Konten'!$C$3),"")</f>
        <v/>
      </c>
      <c r="M54" t="str">
        <f>IF($E54='T-Konten'!$K$3,COUNTIF($E$6:$E54,'T-Konten'!$K$3),"")</f>
        <v/>
      </c>
      <c r="N54" t="str">
        <f>IF($F54='T-Konten'!$K$3,COUNTIF($F$6:$F54,'T-Konten'!$K$3),"")</f>
        <v/>
      </c>
      <c r="O54" t="str">
        <f>IF($E54='T-Konten'!$C$24,COUNTIF($E$6:$E54,'T-Konten'!$C$24),"")</f>
        <v/>
      </c>
      <c r="P54" t="str">
        <f>IF($F54='T-Konten'!$C$24,COUNTIF($F$6:$F54,'T-Konten'!$C$24),"")</f>
        <v/>
      </c>
      <c r="Q54" t="str">
        <f>IF($E54='T-Konten'!$K$24,COUNTIF($E$6:$E54,'T-Konten'!$K$24),"")</f>
        <v/>
      </c>
      <c r="R54" t="str">
        <f>IF($F54='T-Konten'!$K$24,COUNTIF($F$6:$F54,'T-Konten'!$K$24),"")</f>
        <v/>
      </c>
    </row>
    <row r="55" spans="1:18" x14ac:dyDescent="0.25">
      <c r="A55" s="2" t="str">
        <f t="shared" si="3"/>
        <v/>
      </c>
      <c r="B55" s="12"/>
      <c r="C55" s="8"/>
      <c r="D55" s="8"/>
      <c r="E55" s="8"/>
      <c r="F55" s="8"/>
      <c r="G55" s="9"/>
      <c r="H55" s="9"/>
      <c r="I55" s="2" t="str">
        <f t="shared" si="4"/>
        <v/>
      </c>
      <c r="J55" s="10" t="str">
        <f t="shared" si="5"/>
        <v/>
      </c>
      <c r="K55" t="str">
        <f>IF($E55='T-Konten'!$C$3,COUNTIF($E$6:$E55,'T-Konten'!$C$3),"")</f>
        <v/>
      </c>
      <c r="L55" t="str">
        <f>IF($F55='T-Konten'!$C$3,COUNTIF($F$6:$F55,'T-Konten'!$C$3),"")</f>
        <v/>
      </c>
      <c r="M55" t="str">
        <f>IF($E55='T-Konten'!$K$3,COUNTIF($E$6:$E55,'T-Konten'!$K$3),"")</f>
        <v/>
      </c>
      <c r="N55" t="str">
        <f>IF($F55='T-Konten'!$K$3,COUNTIF($F$6:$F55,'T-Konten'!$K$3),"")</f>
        <v/>
      </c>
      <c r="O55" t="str">
        <f>IF($E55='T-Konten'!$C$24,COUNTIF($E$6:$E55,'T-Konten'!$C$24),"")</f>
        <v/>
      </c>
      <c r="P55" t="str">
        <f>IF($F55='T-Konten'!$C$24,COUNTIF($F$6:$F55,'T-Konten'!$C$24),"")</f>
        <v/>
      </c>
      <c r="Q55" t="str">
        <f>IF($E55='T-Konten'!$K$24,COUNTIF($E$6:$E55,'T-Konten'!$K$24),"")</f>
        <v/>
      </c>
      <c r="R55" t="str">
        <f>IF($F55='T-Konten'!$K$24,COUNTIF($F$6:$F55,'T-Konten'!$K$24),"")</f>
        <v/>
      </c>
    </row>
    <row r="56" spans="1:18" x14ac:dyDescent="0.25">
      <c r="A56" s="2" t="str">
        <f t="shared" si="3"/>
        <v/>
      </c>
      <c r="B56" s="12"/>
      <c r="C56" s="8"/>
      <c r="D56" s="8"/>
      <c r="E56" s="8"/>
      <c r="F56" s="8"/>
      <c r="G56" s="9"/>
      <c r="H56" s="9"/>
      <c r="I56" s="2" t="str">
        <f t="shared" si="4"/>
        <v/>
      </c>
      <c r="J56" s="10" t="str">
        <f t="shared" si="5"/>
        <v/>
      </c>
      <c r="K56" t="str">
        <f>IF($E56='T-Konten'!$C$3,COUNTIF($E$6:$E56,'T-Konten'!$C$3),"")</f>
        <v/>
      </c>
      <c r="L56" t="str">
        <f>IF($F56='T-Konten'!$C$3,COUNTIF($F$6:$F56,'T-Konten'!$C$3),"")</f>
        <v/>
      </c>
      <c r="M56" t="str">
        <f>IF($E56='T-Konten'!$K$3,COUNTIF($E$6:$E56,'T-Konten'!$K$3),"")</f>
        <v/>
      </c>
      <c r="N56" t="str">
        <f>IF($F56='T-Konten'!$K$3,COUNTIF($F$6:$F56,'T-Konten'!$K$3),"")</f>
        <v/>
      </c>
      <c r="O56" t="str">
        <f>IF($E56='T-Konten'!$C$24,COUNTIF($E$6:$E56,'T-Konten'!$C$24),"")</f>
        <v/>
      </c>
      <c r="P56" t="str">
        <f>IF($F56='T-Konten'!$C$24,COUNTIF($F$6:$F56,'T-Konten'!$C$24),"")</f>
        <v/>
      </c>
      <c r="Q56" t="str">
        <f>IF($E56='T-Konten'!$K$24,COUNTIF($E$6:$E56,'T-Konten'!$K$24),"")</f>
        <v/>
      </c>
      <c r="R56" t="str">
        <f>IF($F56='T-Konten'!$K$24,COUNTIF($F$6:$F56,'T-Konten'!$K$24),"")</f>
        <v/>
      </c>
    </row>
    <row r="57" spans="1:18" x14ac:dyDescent="0.25">
      <c r="A57" s="2" t="str">
        <f t="shared" si="3"/>
        <v/>
      </c>
      <c r="B57" s="12"/>
      <c r="C57" s="8"/>
      <c r="D57" s="8"/>
      <c r="E57" s="8"/>
      <c r="F57" s="8"/>
      <c r="G57" s="9"/>
      <c r="H57" s="9"/>
      <c r="I57" s="2" t="str">
        <f t="shared" si="4"/>
        <v/>
      </c>
      <c r="J57" s="10" t="str">
        <f t="shared" si="5"/>
        <v/>
      </c>
      <c r="K57" t="str">
        <f>IF($E57='T-Konten'!$C$3,COUNTIF($E$6:$E57,'T-Konten'!$C$3),"")</f>
        <v/>
      </c>
      <c r="L57" t="str">
        <f>IF($F57='T-Konten'!$C$3,COUNTIF($F$6:$F57,'T-Konten'!$C$3),"")</f>
        <v/>
      </c>
      <c r="M57" t="str">
        <f>IF($E57='T-Konten'!$K$3,COUNTIF($E$6:$E57,'T-Konten'!$K$3),"")</f>
        <v/>
      </c>
      <c r="N57" t="str">
        <f>IF($F57='T-Konten'!$K$3,COUNTIF($F$6:$F57,'T-Konten'!$K$3),"")</f>
        <v/>
      </c>
      <c r="O57" t="str">
        <f>IF($E57='T-Konten'!$C$24,COUNTIF($E$6:$E57,'T-Konten'!$C$24),"")</f>
        <v/>
      </c>
      <c r="P57" t="str">
        <f>IF($F57='T-Konten'!$C$24,COUNTIF($F$6:$F57,'T-Konten'!$C$24),"")</f>
        <v/>
      </c>
      <c r="Q57" t="str">
        <f>IF($E57='T-Konten'!$K$24,COUNTIF($E$6:$E57,'T-Konten'!$K$24),"")</f>
        <v/>
      </c>
      <c r="R57" t="str">
        <f>IF($F57='T-Konten'!$K$24,COUNTIF($F$6:$F57,'T-Konten'!$K$24),"")</f>
        <v/>
      </c>
    </row>
    <row r="58" spans="1:18" x14ac:dyDescent="0.25">
      <c r="A58" s="2" t="str">
        <f t="shared" si="3"/>
        <v/>
      </c>
      <c r="B58" s="12"/>
      <c r="C58" s="8"/>
      <c r="D58" s="8"/>
      <c r="E58" s="8"/>
      <c r="F58" s="8"/>
      <c r="G58" s="9"/>
      <c r="H58" s="9"/>
      <c r="I58" s="2" t="str">
        <f t="shared" si="4"/>
        <v/>
      </c>
      <c r="J58" s="10" t="str">
        <f t="shared" si="5"/>
        <v/>
      </c>
      <c r="K58" t="str">
        <f>IF($E58='T-Konten'!$C$3,COUNTIF($E$6:$E58,'T-Konten'!$C$3),"")</f>
        <v/>
      </c>
      <c r="L58" t="str">
        <f>IF($F58='T-Konten'!$C$3,COUNTIF($F$6:$F58,'T-Konten'!$C$3),"")</f>
        <v/>
      </c>
      <c r="M58" t="str">
        <f>IF($E58='T-Konten'!$K$3,COUNTIF($E$6:$E58,'T-Konten'!$K$3),"")</f>
        <v/>
      </c>
      <c r="N58" t="str">
        <f>IF($F58='T-Konten'!$K$3,COUNTIF($F$6:$F58,'T-Konten'!$K$3),"")</f>
        <v/>
      </c>
      <c r="O58" t="str">
        <f>IF($E58='T-Konten'!$C$24,COUNTIF($E$6:$E58,'T-Konten'!$C$24),"")</f>
        <v/>
      </c>
      <c r="P58" t="str">
        <f>IF($F58='T-Konten'!$C$24,COUNTIF($F$6:$F58,'T-Konten'!$C$24),"")</f>
        <v/>
      </c>
      <c r="Q58" t="str">
        <f>IF($E58='T-Konten'!$K$24,COUNTIF($E$6:$E58,'T-Konten'!$K$24),"")</f>
        <v/>
      </c>
      <c r="R58" t="str">
        <f>IF($F58='T-Konten'!$K$24,COUNTIF($F$6:$F58,'T-Konten'!$K$24),"")</f>
        <v/>
      </c>
    </row>
    <row r="59" spans="1:18" x14ac:dyDescent="0.25">
      <c r="A59" s="2" t="str">
        <f t="shared" si="3"/>
        <v/>
      </c>
      <c r="B59" s="12"/>
      <c r="C59" s="8"/>
      <c r="D59" s="8"/>
      <c r="E59" s="8"/>
      <c r="F59" s="8"/>
      <c r="G59" s="9"/>
      <c r="H59" s="9"/>
      <c r="I59" s="2" t="str">
        <f t="shared" si="4"/>
        <v/>
      </c>
      <c r="J59" s="10" t="str">
        <f t="shared" si="5"/>
        <v/>
      </c>
      <c r="K59" t="str">
        <f>IF($E59='T-Konten'!$C$3,COUNTIF($E$6:$E59,'T-Konten'!$C$3),"")</f>
        <v/>
      </c>
      <c r="L59" t="str">
        <f>IF($F59='T-Konten'!$C$3,COUNTIF($F$6:$F59,'T-Konten'!$C$3),"")</f>
        <v/>
      </c>
      <c r="M59" t="str">
        <f>IF($E59='T-Konten'!$K$3,COUNTIF($E$6:$E59,'T-Konten'!$K$3),"")</f>
        <v/>
      </c>
      <c r="N59" t="str">
        <f>IF($F59='T-Konten'!$K$3,COUNTIF($F$6:$F59,'T-Konten'!$K$3),"")</f>
        <v/>
      </c>
      <c r="O59" t="str">
        <f>IF($E59='T-Konten'!$C$24,COUNTIF($E$6:$E59,'T-Konten'!$C$24),"")</f>
        <v/>
      </c>
      <c r="P59" t="str">
        <f>IF($F59='T-Konten'!$C$24,COUNTIF($F$6:$F59,'T-Konten'!$C$24),"")</f>
        <v/>
      </c>
      <c r="Q59" t="str">
        <f>IF($E59='T-Konten'!$K$24,COUNTIF($E$6:$E59,'T-Konten'!$K$24),"")</f>
        <v/>
      </c>
      <c r="R59" t="str">
        <f>IF($F59='T-Konten'!$K$24,COUNTIF($F$6:$F59,'T-Konten'!$K$24),"")</f>
        <v/>
      </c>
    </row>
    <row r="60" spans="1:18" x14ac:dyDescent="0.25">
      <c r="A60" s="2" t="str">
        <f t="shared" si="3"/>
        <v/>
      </c>
      <c r="B60" s="12"/>
      <c r="C60" s="8"/>
      <c r="D60" s="8"/>
      <c r="E60" s="8"/>
      <c r="F60" s="8"/>
      <c r="G60" s="9"/>
      <c r="H60" s="9"/>
      <c r="I60" s="2" t="str">
        <f t="shared" si="4"/>
        <v/>
      </c>
      <c r="J60" s="10" t="str">
        <f t="shared" si="5"/>
        <v/>
      </c>
      <c r="K60" t="str">
        <f>IF($E60='T-Konten'!$C$3,COUNTIF($E$6:$E60,'T-Konten'!$C$3),"")</f>
        <v/>
      </c>
      <c r="L60" t="str">
        <f>IF($F60='T-Konten'!$C$3,COUNTIF($F$6:$F60,'T-Konten'!$C$3),"")</f>
        <v/>
      </c>
      <c r="M60" t="str">
        <f>IF($E60='T-Konten'!$K$3,COUNTIF($E$6:$E60,'T-Konten'!$K$3),"")</f>
        <v/>
      </c>
      <c r="N60" t="str">
        <f>IF($F60='T-Konten'!$K$3,COUNTIF($F$6:$F60,'T-Konten'!$K$3),"")</f>
        <v/>
      </c>
      <c r="O60" t="str">
        <f>IF($E60='T-Konten'!$C$24,COUNTIF($E$6:$E60,'T-Konten'!$C$24),"")</f>
        <v/>
      </c>
      <c r="P60" t="str">
        <f>IF($F60='T-Konten'!$C$24,COUNTIF($F$6:$F60,'T-Konten'!$C$24),"")</f>
        <v/>
      </c>
      <c r="Q60" t="str">
        <f>IF($E60='T-Konten'!$K$24,COUNTIF($E$6:$E60,'T-Konten'!$K$24),"")</f>
        <v/>
      </c>
      <c r="R60" t="str">
        <f>IF($F60='T-Konten'!$K$24,COUNTIF($F$6:$F60,'T-Konten'!$K$24),"")</f>
        <v/>
      </c>
    </row>
    <row r="61" spans="1:18" x14ac:dyDescent="0.25">
      <c r="A61" s="2" t="str">
        <f t="shared" si="3"/>
        <v/>
      </c>
      <c r="B61" s="12"/>
      <c r="C61" s="8"/>
      <c r="D61" s="8"/>
      <c r="E61" s="8"/>
      <c r="F61" s="8"/>
      <c r="G61" s="9"/>
      <c r="H61" s="9"/>
      <c r="I61" s="2" t="str">
        <f t="shared" si="4"/>
        <v/>
      </c>
      <c r="J61" s="10" t="str">
        <f t="shared" si="5"/>
        <v/>
      </c>
      <c r="K61" t="str">
        <f>IF($E61='T-Konten'!$C$3,COUNTIF($E$6:$E61,'T-Konten'!$C$3),"")</f>
        <v/>
      </c>
      <c r="L61" t="str">
        <f>IF($F61='T-Konten'!$C$3,COUNTIF($F$6:$F61,'T-Konten'!$C$3),"")</f>
        <v/>
      </c>
      <c r="M61" t="str">
        <f>IF($E61='T-Konten'!$K$3,COUNTIF($E$6:$E61,'T-Konten'!$K$3),"")</f>
        <v/>
      </c>
      <c r="N61" t="str">
        <f>IF($F61='T-Konten'!$K$3,COUNTIF($F$6:$F61,'T-Konten'!$K$3),"")</f>
        <v/>
      </c>
      <c r="O61" t="str">
        <f>IF($E61='T-Konten'!$C$24,COUNTIF($E$6:$E61,'T-Konten'!$C$24),"")</f>
        <v/>
      </c>
      <c r="P61" t="str">
        <f>IF($F61='T-Konten'!$C$24,COUNTIF($F$6:$F61,'T-Konten'!$C$24),"")</f>
        <v/>
      </c>
      <c r="Q61" t="str">
        <f>IF($E61='T-Konten'!$K$24,COUNTIF($E$6:$E61,'T-Konten'!$K$24),"")</f>
        <v/>
      </c>
      <c r="R61" t="str">
        <f>IF($F61='T-Konten'!$K$24,COUNTIF($F$6:$F61,'T-Konten'!$K$24),"")</f>
        <v/>
      </c>
    </row>
    <row r="62" spans="1:18" x14ac:dyDescent="0.25">
      <c r="A62" s="2" t="str">
        <f t="shared" si="3"/>
        <v/>
      </c>
      <c r="B62" s="12"/>
      <c r="C62" s="8"/>
      <c r="D62" s="8"/>
      <c r="E62" s="8"/>
      <c r="F62" s="8"/>
      <c r="G62" s="9"/>
      <c r="H62" s="9"/>
      <c r="I62" s="2" t="str">
        <f t="shared" si="4"/>
        <v/>
      </c>
      <c r="J62" s="10" t="str">
        <f t="shared" si="5"/>
        <v/>
      </c>
      <c r="K62" t="str">
        <f>IF($E62='T-Konten'!$C$3,COUNTIF($E$6:$E62,'T-Konten'!$C$3),"")</f>
        <v/>
      </c>
      <c r="L62" t="str">
        <f>IF($F62='T-Konten'!$C$3,COUNTIF($F$6:$F62,'T-Konten'!$C$3),"")</f>
        <v/>
      </c>
      <c r="M62" t="str">
        <f>IF($E62='T-Konten'!$K$3,COUNTIF($E$6:$E62,'T-Konten'!$K$3),"")</f>
        <v/>
      </c>
      <c r="N62" t="str">
        <f>IF($F62='T-Konten'!$K$3,COUNTIF($F$6:$F62,'T-Konten'!$K$3),"")</f>
        <v/>
      </c>
      <c r="O62" t="str">
        <f>IF($E62='T-Konten'!$C$24,COUNTIF($E$6:$E62,'T-Konten'!$C$24),"")</f>
        <v/>
      </c>
      <c r="P62" t="str">
        <f>IF($F62='T-Konten'!$C$24,COUNTIF($F$6:$F62,'T-Konten'!$C$24),"")</f>
        <v/>
      </c>
      <c r="Q62" t="str">
        <f>IF($E62='T-Konten'!$K$24,COUNTIF($E$6:$E62,'T-Konten'!$K$24),"")</f>
        <v/>
      </c>
      <c r="R62" t="str">
        <f>IF($F62='T-Konten'!$K$24,COUNTIF($F$6:$F62,'T-Konten'!$K$24),"")</f>
        <v/>
      </c>
    </row>
    <row r="63" spans="1:18" x14ac:dyDescent="0.25">
      <c r="A63" s="2" t="str">
        <f t="shared" si="3"/>
        <v/>
      </c>
      <c r="B63" s="12"/>
      <c r="C63" s="8"/>
      <c r="D63" s="8"/>
      <c r="E63" s="8"/>
      <c r="F63" s="8"/>
      <c r="G63" s="9"/>
      <c r="H63" s="9"/>
      <c r="I63" s="2" t="str">
        <f t="shared" si="4"/>
        <v/>
      </c>
      <c r="J63" s="10" t="str">
        <f t="shared" si="5"/>
        <v/>
      </c>
      <c r="K63" t="str">
        <f>IF($E63='T-Konten'!$C$3,COUNTIF($E$6:$E63,'T-Konten'!$C$3),"")</f>
        <v/>
      </c>
      <c r="L63" t="str">
        <f>IF($F63='T-Konten'!$C$3,COUNTIF($F$6:$F63,'T-Konten'!$C$3),"")</f>
        <v/>
      </c>
      <c r="M63" t="str">
        <f>IF($E63='T-Konten'!$K$3,COUNTIF($E$6:$E63,'T-Konten'!$K$3),"")</f>
        <v/>
      </c>
      <c r="N63" t="str">
        <f>IF($F63='T-Konten'!$K$3,COUNTIF($F$6:$F63,'T-Konten'!$K$3),"")</f>
        <v/>
      </c>
      <c r="O63" t="str">
        <f>IF($E63='T-Konten'!$C$24,COUNTIF($E$6:$E63,'T-Konten'!$C$24),"")</f>
        <v/>
      </c>
      <c r="P63" t="str">
        <f>IF($F63='T-Konten'!$C$24,COUNTIF($F$6:$F63,'T-Konten'!$C$24),"")</f>
        <v/>
      </c>
      <c r="Q63" t="str">
        <f>IF($E63='T-Konten'!$K$24,COUNTIF($E$6:$E63,'T-Konten'!$K$24),"")</f>
        <v/>
      </c>
      <c r="R63" t="str">
        <f>IF($F63='T-Konten'!$K$24,COUNTIF($F$6:$F63,'T-Konten'!$K$24),"")</f>
        <v/>
      </c>
    </row>
    <row r="64" spans="1:18" x14ac:dyDescent="0.25">
      <c r="A64" s="2" t="str">
        <f t="shared" si="3"/>
        <v/>
      </c>
      <c r="B64" s="12"/>
      <c r="C64" s="8"/>
      <c r="D64" s="8"/>
      <c r="E64" s="8"/>
      <c r="F64" s="8"/>
      <c r="G64" s="9"/>
      <c r="H64" s="9"/>
      <c r="I64" s="2" t="str">
        <f t="shared" si="4"/>
        <v/>
      </c>
      <c r="J64" s="10" t="str">
        <f t="shared" si="5"/>
        <v/>
      </c>
      <c r="K64" t="str">
        <f>IF($E64='T-Konten'!$C$3,COUNTIF($E$6:$E64,'T-Konten'!$C$3),"")</f>
        <v/>
      </c>
      <c r="L64" t="str">
        <f>IF($F64='T-Konten'!$C$3,COUNTIF($F$6:$F64,'T-Konten'!$C$3),"")</f>
        <v/>
      </c>
      <c r="M64" t="str">
        <f>IF($E64='T-Konten'!$K$3,COUNTIF($E$6:$E64,'T-Konten'!$K$3),"")</f>
        <v/>
      </c>
      <c r="N64" t="str">
        <f>IF($F64='T-Konten'!$K$3,COUNTIF($F$6:$F64,'T-Konten'!$K$3),"")</f>
        <v/>
      </c>
      <c r="O64" t="str">
        <f>IF($E64='T-Konten'!$C$24,COUNTIF($E$6:$E64,'T-Konten'!$C$24),"")</f>
        <v/>
      </c>
      <c r="P64" t="str">
        <f>IF($F64='T-Konten'!$C$24,COUNTIF($F$6:$F64,'T-Konten'!$C$24),"")</f>
        <v/>
      </c>
      <c r="Q64" t="str">
        <f>IF($E64='T-Konten'!$K$24,COUNTIF($E$6:$E64,'T-Konten'!$K$24),"")</f>
        <v/>
      </c>
      <c r="R64" t="str">
        <f>IF($F64='T-Konten'!$K$24,COUNTIF($F$6:$F64,'T-Konten'!$K$24),"")</f>
        <v/>
      </c>
    </row>
    <row r="65" spans="1:18" x14ac:dyDescent="0.25">
      <c r="A65" s="2" t="str">
        <f t="shared" si="3"/>
        <v/>
      </c>
      <c r="B65" s="12"/>
      <c r="C65" s="8"/>
      <c r="D65" s="8"/>
      <c r="E65" s="8"/>
      <c r="F65" s="8"/>
      <c r="G65" s="9"/>
      <c r="H65" s="9"/>
      <c r="I65" s="2" t="str">
        <f t="shared" si="4"/>
        <v/>
      </c>
      <c r="J65" s="10" t="str">
        <f t="shared" si="5"/>
        <v/>
      </c>
      <c r="K65" t="str">
        <f>IF($E65='T-Konten'!$C$3,COUNTIF($E$6:$E65,'T-Konten'!$C$3),"")</f>
        <v/>
      </c>
      <c r="L65" t="str">
        <f>IF($F65='T-Konten'!$C$3,COUNTIF($F$6:$F65,'T-Konten'!$C$3),"")</f>
        <v/>
      </c>
      <c r="M65" t="str">
        <f>IF($E65='T-Konten'!$K$3,COUNTIF($E$6:$E65,'T-Konten'!$K$3),"")</f>
        <v/>
      </c>
      <c r="N65" t="str">
        <f>IF($F65='T-Konten'!$K$3,COUNTIF($F$6:$F65,'T-Konten'!$K$3),"")</f>
        <v/>
      </c>
      <c r="O65" t="str">
        <f>IF($E65='T-Konten'!$C$24,COUNTIF($E$6:$E65,'T-Konten'!$C$24),"")</f>
        <v/>
      </c>
      <c r="P65" t="str">
        <f>IF($F65='T-Konten'!$C$24,COUNTIF($F$6:$F65,'T-Konten'!$C$24),"")</f>
        <v/>
      </c>
      <c r="Q65" t="str">
        <f>IF($E65='T-Konten'!$K$24,COUNTIF($E$6:$E65,'T-Konten'!$K$24),"")</f>
        <v/>
      </c>
      <c r="R65" t="str">
        <f>IF($F65='T-Konten'!$K$24,COUNTIF($F$6:$F65,'T-Konten'!$K$24),"")</f>
        <v/>
      </c>
    </row>
    <row r="66" spans="1:18" x14ac:dyDescent="0.25">
      <c r="A66" s="2" t="str">
        <f t="shared" si="3"/>
        <v/>
      </c>
      <c r="B66" s="12"/>
      <c r="C66" s="8"/>
      <c r="D66" s="8"/>
      <c r="E66" s="8"/>
      <c r="F66" s="8"/>
      <c r="G66" s="9"/>
      <c r="H66" s="9"/>
      <c r="I66" s="2" t="str">
        <f t="shared" si="4"/>
        <v/>
      </c>
      <c r="J66" s="10" t="str">
        <f t="shared" si="5"/>
        <v/>
      </c>
      <c r="K66" t="str">
        <f>IF($E66='T-Konten'!$C$3,COUNTIF($E$6:$E66,'T-Konten'!$C$3),"")</f>
        <v/>
      </c>
      <c r="L66" t="str">
        <f>IF($F66='T-Konten'!$C$3,COUNTIF($F$6:$F66,'T-Konten'!$C$3),"")</f>
        <v/>
      </c>
      <c r="M66" t="str">
        <f>IF($E66='T-Konten'!$K$3,COUNTIF($E$6:$E66,'T-Konten'!$K$3),"")</f>
        <v/>
      </c>
      <c r="N66" t="str">
        <f>IF($F66='T-Konten'!$K$3,COUNTIF($F$6:$F66,'T-Konten'!$K$3),"")</f>
        <v/>
      </c>
      <c r="O66" t="str">
        <f>IF($E66='T-Konten'!$C$24,COUNTIF($E$6:$E66,'T-Konten'!$C$24),"")</f>
        <v/>
      </c>
      <c r="P66" t="str">
        <f>IF($F66='T-Konten'!$C$24,COUNTIF($F$6:$F66,'T-Konten'!$C$24),"")</f>
        <v/>
      </c>
      <c r="Q66" t="str">
        <f>IF($E66='T-Konten'!$K$24,COUNTIF($E$6:$E66,'T-Konten'!$K$24),"")</f>
        <v/>
      </c>
      <c r="R66" t="str">
        <f>IF($F66='T-Konten'!$K$24,COUNTIF($F$6:$F66,'T-Konten'!$K$24),"")</f>
        <v/>
      </c>
    </row>
    <row r="67" spans="1:18" x14ac:dyDescent="0.25">
      <c r="A67" s="2" t="str">
        <f t="shared" si="3"/>
        <v/>
      </c>
      <c r="B67" s="12"/>
      <c r="C67" s="8"/>
      <c r="D67" s="8"/>
      <c r="E67" s="8"/>
      <c r="F67" s="8"/>
      <c r="G67" s="9"/>
      <c r="H67" s="9"/>
      <c r="I67" s="2" t="str">
        <f t="shared" si="4"/>
        <v/>
      </c>
      <c r="J67" s="10" t="str">
        <f t="shared" si="5"/>
        <v/>
      </c>
      <c r="K67" t="str">
        <f>IF($E67='T-Konten'!$C$3,COUNTIF($E$6:$E67,'T-Konten'!$C$3),"")</f>
        <v/>
      </c>
      <c r="L67" t="str">
        <f>IF($F67='T-Konten'!$C$3,COUNTIF($F$6:$F67,'T-Konten'!$C$3),"")</f>
        <v/>
      </c>
      <c r="M67" t="str">
        <f>IF($E67='T-Konten'!$K$3,COUNTIF($E$6:$E67,'T-Konten'!$K$3),"")</f>
        <v/>
      </c>
      <c r="N67" t="str">
        <f>IF($F67='T-Konten'!$K$3,COUNTIF($F$6:$F67,'T-Konten'!$K$3),"")</f>
        <v/>
      </c>
      <c r="O67" t="str">
        <f>IF($E67='T-Konten'!$C$24,COUNTIF($E$6:$E67,'T-Konten'!$C$24),"")</f>
        <v/>
      </c>
      <c r="P67" t="str">
        <f>IF($F67='T-Konten'!$C$24,COUNTIF($F$6:$F67,'T-Konten'!$C$24),"")</f>
        <v/>
      </c>
      <c r="Q67" t="str">
        <f>IF($E67='T-Konten'!$K$24,COUNTIF($E$6:$E67,'T-Konten'!$K$24),"")</f>
        <v/>
      </c>
      <c r="R67" t="str">
        <f>IF($F67='T-Konten'!$K$24,COUNTIF($F$6:$F67,'T-Konten'!$K$24),"")</f>
        <v/>
      </c>
    </row>
    <row r="68" spans="1:18" x14ac:dyDescent="0.25">
      <c r="A68" s="2" t="str">
        <f t="shared" si="3"/>
        <v/>
      </c>
      <c r="B68" s="12"/>
      <c r="C68" s="8"/>
      <c r="D68" s="8"/>
      <c r="E68" s="8"/>
      <c r="F68" s="8"/>
      <c r="G68" s="9"/>
      <c r="H68" s="9"/>
      <c r="I68" s="2" t="str">
        <f t="shared" si="4"/>
        <v/>
      </c>
      <c r="J68" s="10" t="str">
        <f t="shared" si="5"/>
        <v/>
      </c>
      <c r="K68" t="str">
        <f>IF($E68='T-Konten'!$C$3,COUNTIF($E$6:$E68,'T-Konten'!$C$3),"")</f>
        <v/>
      </c>
      <c r="L68" t="str">
        <f>IF($F68='T-Konten'!$C$3,COUNTIF($F$6:$F68,'T-Konten'!$C$3),"")</f>
        <v/>
      </c>
      <c r="M68" t="str">
        <f>IF($E68='T-Konten'!$K$3,COUNTIF($E$6:$E68,'T-Konten'!$K$3),"")</f>
        <v/>
      </c>
      <c r="N68" t="str">
        <f>IF($F68='T-Konten'!$K$3,COUNTIF($F$6:$F68,'T-Konten'!$K$3),"")</f>
        <v/>
      </c>
      <c r="O68" t="str">
        <f>IF($E68='T-Konten'!$C$24,COUNTIF($E$6:$E68,'T-Konten'!$C$24),"")</f>
        <v/>
      </c>
      <c r="P68" t="str">
        <f>IF($F68='T-Konten'!$C$24,COUNTIF($F$6:$F68,'T-Konten'!$C$24),"")</f>
        <v/>
      </c>
      <c r="Q68" t="str">
        <f>IF($E68='T-Konten'!$K$24,COUNTIF($E$6:$E68,'T-Konten'!$K$24),"")</f>
        <v/>
      </c>
      <c r="R68" t="str">
        <f>IF($F68='T-Konten'!$K$24,COUNTIF($F$6:$F68,'T-Konten'!$K$24),"")</f>
        <v/>
      </c>
    </row>
    <row r="69" spans="1:18" x14ac:dyDescent="0.25">
      <c r="A69" s="2" t="str">
        <f t="shared" si="3"/>
        <v/>
      </c>
      <c r="B69" s="12"/>
      <c r="C69" s="8"/>
      <c r="D69" s="8"/>
      <c r="E69" s="8"/>
      <c r="F69" s="8"/>
      <c r="G69" s="9"/>
      <c r="H69" s="9"/>
      <c r="I69" s="2" t="str">
        <f t="shared" si="4"/>
        <v/>
      </c>
      <c r="J69" s="10" t="str">
        <f t="shared" si="5"/>
        <v/>
      </c>
      <c r="K69" t="str">
        <f>IF($E69='T-Konten'!$C$3,COUNTIF($E$6:$E69,'T-Konten'!$C$3),"")</f>
        <v/>
      </c>
      <c r="L69" t="str">
        <f>IF($F69='T-Konten'!$C$3,COUNTIF($F$6:$F69,'T-Konten'!$C$3),"")</f>
        <v/>
      </c>
      <c r="M69" t="str">
        <f>IF($E69='T-Konten'!$K$3,COUNTIF($E$6:$E69,'T-Konten'!$K$3),"")</f>
        <v/>
      </c>
      <c r="N69" t="str">
        <f>IF($F69='T-Konten'!$K$3,COUNTIF($F$6:$F69,'T-Konten'!$K$3),"")</f>
        <v/>
      </c>
      <c r="O69" t="str">
        <f>IF($E69='T-Konten'!$C$24,COUNTIF($E$6:$E69,'T-Konten'!$C$24),"")</f>
        <v/>
      </c>
      <c r="P69" t="str">
        <f>IF($F69='T-Konten'!$C$24,COUNTIF($F$6:$F69,'T-Konten'!$C$24),"")</f>
        <v/>
      </c>
      <c r="Q69" t="str">
        <f>IF($E69='T-Konten'!$K$24,COUNTIF($E$6:$E69,'T-Konten'!$K$24),"")</f>
        <v/>
      </c>
      <c r="R69" t="str">
        <f>IF($F69='T-Konten'!$K$24,COUNTIF($F$6:$F69,'T-Konten'!$K$24),"")</f>
        <v/>
      </c>
    </row>
    <row r="70" spans="1:18" x14ac:dyDescent="0.25">
      <c r="A70" s="2" t="str">
        <f t="shared" ref="A70:A101" si="6">IF(COUNTA(B70:H70)=0,"",ROW()-5)</f>
        <v/>
      </c>
      <c r="B70" s="12"/>
      <c r="C70" s="8"/>
      <c r="D70" s="8"/>
      <c r="E70" s="8"/>
      <c r="F70" s="8"/>
      <c r="G70" s="9"/>
      <c r="H70" s="9"/>
      <c r="I70" s="2" t="str">
        <f t="shared" ref="I70:I101" si="7">IF(COUNTA(B70:H70)=0,"",IF(AND(B70&lt;&gt;"",E70&lt;&gt;"",F70&lt;&gt;"",G70&lt;&gt;"",H70&lt;&gt;"",G70=H70),"OK","Fehler"))</f>
        <v/>
      </c>
      <c r="J70" s="10" t="str">
        <f t="shared" ref="J70:J105" si="8">IF(COUNTA(B70:H70)=0,"",IF(B70="","Datum fehlt",IF(OR(E70="",F70=""),"Konto fehlt",IF(G70&lt;&gt;H70,"Beträge stimmen nicht überein",""))))</f>
        <v/>
      </c>
      <c r="K70" t="str">
        <f>IF($E70='T-Konten'!$C$3,COUNTIF($E$6:$E70,'T-Konten'!$C$3),"")</f>
        <v/>
      </c>
      <c r="L70" t="str">
        <f>IF($F70='T-Konten'!$C$3,COUNTIF($F$6:$F70,'T-Konten'!$C$3),"")</f>
        <v/>
      </c>
      <c r="M70" t="str">
        <f>IF($E70='T-Konten'!$K$3,COUNTIF($E$6:$E70,'T-Konten'!$K$3),"")</f>
        <v/>
      </c>
      <c r="N70" t="str">
        <f>IF($F70='T-Konten'!$K$3,COUNTIF($F$6:$F70,'T-Konten'!$K$3),"")</f>
        <v/>
      </c>
      <c r="O70" t="str">
        <f>IF($E70='T-Konten'!$C$24,COUNTIF($E$6:$E70,'T-Konten'!$C$24),"")</f>
        <v/>
      </c>
      <c r="P70" t="str">
        <f>IF($F70='T-Konten'!$C$24,COUNTIF($F$6:$F70,'T-Konten'!$C$24),"")</f>
        <v/>
      </c>
      <c r="Q70" t="str">
        <f>IF($E70='T-Konten'!$K$24,COUNTIF($E$6:$E70,'T-Konten'!$K$24),"")</f>
        <v/>
      </c>
      <c r="R70" t="str">
        <f>IF($F70='T-Konten'!$K$24,COUNTIF($F$6:$F70,'T-Konten'!$K$24),"")</f>
        <v/>
      </c>
    </row>
    <row r="71" spans="1:18" x14ac:dyDescent="0.25">
      <c r="A71" s="2" t="str">
        <f t="shared" si="6"/>
        <v/>
      </c>
      <c r="B71" s="12"/>
      <c r="C71" s="8"/>
      <c r="D71" s="8"/>
      <c r="E71" s="8"/>
      <c r="F71" s="8"/>
      <c r="G71" s="9"/>
      <c r="H71" s="9"/>
      <c r="I71" s="2" t="str">
        <f t="shared" si="7"/>
        <v/>
      </c>
      <c r="J71" s="10" t="str">
        <f t="shared" si="8"/>
        <v/>
      </c>
      <c r="K71" t="str">
        <f>IF($E71='T-Konten'!$C$3,COUNTIF($E$6:$E71,'T-Konten'!$C$3),"")</f>
        <v/>
      </c>
      <c r="L71" t="str">
        <f>IF($F71='T-Konten'!$C$3,COUNTIF($F$6:$F71,'T-Konten'!$C$3),"")</f>
        <v/>
      </c>
      <c r="M71" t="str">
        <f>IF($E71='T-Konten'!$K$3,COUNTIF($E$6:$E71,'T-Konten'!$K$3),"")</f>
        <v/>
      </c>
      <c r="N71" t="str">
        <f>IF($F71='T-Konten'!$K$3,COUNTIF($F$6:$F71,'T-Konten'!$K$3),"")</f>
        <v/>
      </c>
      <c r="O71" t="str">
        <f>IF($E71='T-Konten'!$C$24,COUNTIF($E$6:$E71,'T-Konten'!$C$24),"")</f>
        <v/>
      </c>
      <c r="P71" t="str">
        <f>IF($F71='T-Konten'!$C$24,COUNTIF($F$6:$F71,'T-Konten'!$C$24),"")</f>
        <v/>
      </c>
      <c r="Q71" t="str">
        <f>IF($E71='T-Konten'!$K$24,COUNTIF($E$6:$E71,'T-Konten'!$K$24),"")</f>
        <v/>
      </c>
      <c r="R71" t="str">
        <f>IF($F71='T-Konten'!$K$24,COUNTIF($F$6:$F71,'T-Konten'!$K$24),"")</f>
        <v/>
      </c>
    </row>
    <row r="72" spans="1:18" x14ac:dyDescent="0.25">
      <c r="A72" s="2" t="str">
        <f t="shared" si="6"/>
        <v/>
      </c>
      <c r="B72" s="12"/>
      <c r="C72" s="8"/>
      <c r="D72" s="8"/>
      <c r="E72" s="8"/>
      <c r="F72" s="8"/>
      <c r="G72" s="9"/>
      <c r="H72" s="9"/>
      <c r="I72" s="2" t="str">
        <f t="shared" si="7"/>
        <v/>
      </c>
      <c r="J72" s="10" t="str">
        <f t="shared" si="8"/>
        <v/>
      </c>
      <c r="K72" t="str">
        <f>IF($E72='T-Konten'!$C$3,COUNTIF($E$6:$E72,'T-Konten'!$C$3),"")</f>
        <v/>
      </c>
      <c r="L72" t="str">
        <f>IF($F72='T-Konten'!$C$3,COUNTIF($F$6:$F72,'T-Konten'!$C$3),"")</f>
        <v/>
      </c>
      <c r="M72" t="str">
        <f>IF($E72='T-Konten'!$K$3,COUNTIF($E$6:$E72,'T-Konten'!$K$3),"")</f>
        <v/>
      </c>
      <c r="N72" t="str">
        <f>IF($F72='T-Konten'!$K$3,COUNTIF($F$6:$F72,'T-Konten'!$K$3),"")</f>
        <v/>
      </c>
      <c r="O72" t="str">
        <f>IF($E72='T-Konten'!$C$24,COUNTIF($E$6:$E72,'T-Konten'!$C$24),"")</f>
        <v/>
      </c>
      <c r="P72" t="str">
        <f>IF($F72='T-Konten'!$C$24,COUNTIF($F$6:$F72,'T-Konten'!$C$24),"")</f>
        <v/>
      </c>
      <c r="Q72" t="str">
        <f>IF($E72='T-Konten'!$K$24,COUNTIF($E$6:$E72,'T-Konten'!$K$24),"")</f>
        <v/>
      </c>
      <c r="R72" t="str">
        <f>IF($F72='T-Konten'!$K$24,COUNTIF($F$6:$F72,'T-Konten'!$K$24),"")</f>
        <v/>
      </c>
    </row>
    <row r="73" spans="1:18" x14ac:dyDescent="0.25">
      <c r="A73" s="2" t="str">
        <f t="shared" si="6"/>
        <v/>
      </c>
      <c r="B73" s="12"/>
      <c r="C73" s="8"/>
      <c r="D73" s="8"/>
      <c r="E73" s="8"/>
      <c r="F73" s="8"/>
      <c r="G73" s="9"/>
      <c r="H73" s="9"/>
      <c r="I73" s="2" t="str">
        <f t="shared" si="7"/>
        <v/>
      </c>
      <c r="J73" s="10" t="str">
        <f t="shared" si="8"/>
        <v/>
      </c>
      <c r="K73" t="str">
        <f>IF($E73='T-Konten'!$C$3,COUNTIF($E$6:$E73,'T-Konten'!$C$3),"")</f>
        <v/>
      </c>
      <c r="L73" t="str">
        <f>IF($F73='T-Konten'!$C$3,COUNTIF($F$6:$F73,'T-Konten'!$C$3),"")</f>
        <v/>
      </c>
      <c r="M73" t="str">
        <f>IF($E73='T-Konten'!$K$3,COUNTIF($E$6:$E73,'T-Konten'!$K$3),"")</f>
        <v/>
      </c>
      <c r="N73" t="str">
        <f>IF($F73='T-Konten'!$K$3,COUNTIF($F$6:$F73,'T-Konten'!$K$3),"")</f>
        <v/>
      </c>
      <c r="O73" t="str">
        <f>IF($E73='T-Konten'!$C$24,COUNTIF($E$6:$E73,'T-Konten'!$C$24),"")</f>
        <v/>
      </c>
      <c r="P73" t="str">
        <f>IF($F73='T-Konten'!$C$24,COUNTIF($F$6:$F73,'T-Konten'!$C$24),"")</f>
        <v/>
      </c>
      <c r="Q73" t="str">
        <f>IF($E73='T-Konten'!$K$24,COUNTIF($E$6:$E73,'T-Konten'!$K$24),"")</f>
        <v/>
      </c>
      <c r="R73" t="str">
        <f>IF($F73='T-Konten'!$K$24,COUNTIF($F$6:$F73,'T-Konten'!$K$24),"")</f>
        <v/>
      </c>
    </row>
    <row r="74" spans="1:18" x14ac:dyDescent="0.25">
      <c r="A74" s="2" t="str">
        <f t="shared" si="6"/>
        <v/>
      </c>
      <c r="B74" s="12"/>
      <c r="C74" s="8"/>
      <c r="D74" s="8"/>
      <c r="E74" s="8"/>
      <c r="F74" s="8"/>
      <c r="G74" s="9"/>
      <c r="H74" s="9"/>
      <c r="I74" s="2" t="str">
        <f t="shared" si="7"/>
        <v/>
      </c>
      <c r="J74" s="10" t="str">
        <f t="shared" si="8"/>
        <v/>
      </c>
      <c r="K74" t="str">
        <f>IF($E74='T-Konten'!$C$3,COUNTIF($E$6:$E74,'T-Konten'!$C$3),"")</f>
        <v/>
      </c>
      <c r="L74" t="str">
        <f>IF($F74='T-Konten'!$C$3,COUNTIF($F$6:$F74,'T-Konten'!$C$3),"")</f>
        <v/>
      </c>
      <c r="M74" t="str">
        <f>IF($E74='T-Konten'!$K$3,COUNTIF($E$6:$E74,'T-Konten'!$K$3),"")</f>
        <v/>
      </c>
      <c r="N74" t="str">
        <f>IF($F74='T-Konten'!$K$3,COUNTIF($F$6:$F74,'T-Konten'!$K$3),"")</f>
        <v/>
      </c>
      <c r="O74" t="str">
        <f>IF($E74='T-Konten'!$C$24,COUNTIF($E$6:$E74,'T-Konten'!$C$24),"")</f>
        <v/>
      </c>
      <c r="P74" t="str">
        <f>IF($F74='T-Konten'!$C$24,COUNTIF($F$6:$F74,'T-Konten'!$C$24),"")</f>
        <v/>
      </c>
      <c r="Q74" t="str">
        <f>IF($E74='T-Konten'!$K$24,COUNTIF($E$6:$E74,'T-Konten'!$K$24),"")</f>
        <v/>
      </c>
      <c r="R74" t="str">
        <f>IF($F74='T-Konten'!$K$24,COUNTIF($F$6:$F74,'T-Konten'!$K$24),"")</f>
        <v/>
      </c>
    </row>
    <row r="75" spans="1:18" x14ac:dyDescent="0.25">
      <c r="A75" s="2" t="str">
        <f t="shared" si="6"/>
        <v/>
      </c>
      <c r="B75" s="12"/>
      <c r="C75" s="8"/>
      <c r="D75" s="8"/>
      <c r="E75" s="8"/>
      <c r="F75" s="8"/>
      <c r="G75" s="9"/>
      <c r="H75" s="9"/>
      <c r="I75" s="2" t="str">
        <f t="shared" si="7"/>
        <v/>
      </c>
      <c r="J75" s="10" t="str">
        <f t="shared" si="8"/>
        <v/>
      </c>
      <c r="K75" t="str">
        <f>IF($E75='T-Konten'!$C$3,COUNTIF($E$6:$E75,'T-Konten'!$C$3),"")</f>
        <v/>
      </c>
      <c r="L75" t="str">
        <f>IF($F75='T-Konten'!$C$3,COUNTIF($F$6:$F75,'T-Konten'!$C$3),"")</f>
        <v/>
      </c>
      <c r="M75" t="str">
        <f>IF($E75='T-Konten'!$K$3,COUNTIF($E$6:$E75,'T-Konten'!$K$3),"")</f>
        <v/>
      </c>
      <c r="N75" t="str">
        <f>IF($F75='T-Konten'!$K$3,COUNTIF($F$6:$F75,'T-Konten'!$K$3),"")</f>
        <v/>
      </c>
      <c r="O75" t="str">
        <f>IF($E75='T-Konten'!$C$24,COUNTIF($E$6:$E75,'T-Konten'!$C$24),"")</f>
        <v/>
      </c>
      <c r="P75" t="str">
        <f>IF($F75='T-Konten'!$C$24,COUNTIF($F$6:$F75,'T-Konten'!$C$24),"")</f>
        <v/>
      </c>
      <c r="Q75" t="str">
        <f>IF($E75='T-Konten'!$K$24,COUNTIF($E$6:$E75,'T-Konten'!$K$24),"")</f>
        <v/>
      </c>
      <c r="R75" t="str">
        <f>IF($F75='T-Konten'!$K$24,COUNTIF($F$6:$F75,'T-Konten'!$K$24),"")</f>
        <v/>
      </c>
    </row>
    <row r="76" spans="1:18" x14ac:dyDescent="0.25">
      <c r="A76" s="2" t="str">
        <f t="shared" si="6"/>
        <v/>
      </c>
      <c r="B76" s="12"/>
      <c r="C76" s="8"/>
      <c r="D76" s="8"/>
      <c r="E76" s="8"/>
      <c r="F76" s="8"/>
      <c r="G76" s="9"/>
      <c r="H76" s="9"/>
      <c r="I76" s="2" t="str">
        <f t="shared" si="7"/>
        <v/>
      </c>
      <c r="J76" s="10" t="str">
        <f t="shared" si="8"/>
        <v/>
      </c>
      <c r="K76" t="str">
        <f>IF($E76='T-Konten'!$C$3,COUNTIF($E$6:$E76,'T-Konten'!$C$3),"")</f>
        <v/>
      </c>
      <c r="L76" t="str">
        <f>IF($F76='T-Konten'!$C$3,COUNTIF($F$6:$F76,'T-Konten'!$C$3),"")</f>
        <v/>
      </c>
      <c r="M76" t="str">
        <f>IF($E76='T-Konten'!$K$3,COUNTIF($E$6:$E76,'T-Konten'!$K$3),"")</f>
        <v/>
      </c>
      <c r="N76" t="str">
        <f>IF($F76='T-Konten'!$K$3,COUNTIF($F$6:$F76,'T-Konten'!$K$3),"")</f>
        <v/>
      </c>
      <c r="O76" t="str">
        <f>IF($E76='T-Konten'!$C$24,COUNTIF($E$6:$E76,'T-Konten'!$C$24),"")</f>
        <v/>
      </c>
      <c r="P76" t="str">
        <f>IF($F76='T-Konten'!$C$24,COUNTIF($F$6:$F76,'T-Konten'!$C$24),"")</f>
        <v/>
      </c>
      <c r="Q76" t="str">
        <f>IF($E76='T-Konten'!$K$24,COUNTIF($E$6:$E76,'T-Konten'!$K$24),"")</f>
        <v/>
      </c>
      <c r="R76" t="str">
        <f>IF($F76='T-Konten'!$K$24,COUNTIF($F$6:$F76,'T-Konten'!$K$24),"")</f>
        <v/>
      </c>
    </row>
    <row r="77" spans="1:18" x14ac:dyDescent="0.25">
      <c r="A77" s="2" t="str">
        <f t="shared" si="6"/>
        <v/>
      </c>
      <c r="B77" s="12"/>
      <c r="C77" s="8"/>
      <c r="D77" s="8"/>
      <c r="E77" s="8"/>
      <c r="F77" s="8"/>
      <c r="G77" s="9"/>
      <c r="H77" s="9"/>
      <c r="I77" s="2" t="str">
        <f t="shared" si="7"/>
        <v/>
      </c>
      <c r="J77" s="10" t="str">
        <f t="shared" si="8"/>
        <v/>
      </c>
      <c r="K77" t="str">
        <f>IF($E77='T-Konten'!$C$3,COUNTIF($E$6:$E77,'T-Konten'!$C$3),"")</f>
        <v/>
      </c>
      <c r="L77" t="str">
        <f>IF($F77='T-Konten'!$C$3,COUNTIF($F$6:$F77,'T-Konten'!$C$3),"")</f>
        <v/>
      </c>
      <c r="M77" t="str">
        <f>IF($E77='T-Konten'!$K$3,COUNTIF($E$6:$E77,'T-Konten'!$K$3),"")</f>
        <v/>
      </c>
      <c r="N77" t="str">
        <f>IF($F77='T-Konten'!$K$3,COUNTIF($F$6:$F77,'T-Konten'!$K$3),"")</f>
        <v/>
      </c>
      <c r="O77" t="str">
        <f>IF($E77='T-Konten'!$C$24,COUNTIF($E$6:$E77,'T-Konten'!$C$24),"")</f>
        <v/>
      </c>
      <c r="P77" t="str">
        <f>IF($F77='T-Konten'!$C$24,COUNTIF($F$6:$F77,'T-Konten'!$C$24),"")</f>
        <v/>
      </c>
      <c r="Q77" t="str">
        <f>IF($E77='T-Konten'!$K$24,COUNTIF($E$6:$E77,'T-Konten'!$K$24),"")</f>
        <v/>
      </c>
      <c r="R77" t="str">
        <f>IF($F77='T-Konten'!$K$24,COUNTIF($F$6:$F77,'T-Konten'!$K$24),"")</f>
        <v/>
      </c>
    </row>
    <row r="78" spans="1:18" x14ac:dyDescent="0.25">
      <c r="A78" s="2" t="str">
        <f t="shared" si="6"/>
        <v/>
      </c>
      <c r="B78" s="12"/>
      <c r="C78" s="8"/>
      <c r="D78" s="8"/>
      <c r="E78" s="8"/>
      <c r="F78" s="8"/>
      <c r="G78" s="9"/>
      <c r="H78" s="9"/>
      <c r="I78" s="2" t="str">
        <f t="shared" si="7"/>
        <v/>
      </c>
      <c r="J78" s="10" t="str">
        <f t="shared" si="8"/>
        <v/>
      </c>
      <c r="K78" t="str">
        <f>IF($E78='T-Konten'!$C$3,COUNTIF($E$6:$E78,'T-Konten'!$C$3),"")</f>
        <v/>
      </c>
      <c r="L78" t="str">
        <f>IF($F78='T-Konten'!$C$3,COUNTIF($F$6:$F78,'T-Konten'!$C$3),"")</f>
        <v/>
      </c>
      <c r="M78" t="str">
        <f>IF($E78='T-Konten'!$K$3,COUNTIF($E$6:$E78,'T-Konten'!$K$3),"")</f>
        <v/>
      </c>
      <c r="N78" t="str">
        <f>IF($F78='T-Konten'!$K$3,COUNTIF($F$6:$F78,'T-Konten'!$K$3),"")</f>
        <v/>
      </c>
      <c r="O78" t="str">
        <f>IF($E78='T-Konten'!$C$24,COUNTIF($E$6:$E78,'T-Konten'!$C$24),"")</f>
        <v/>
      </c>
      <c r="P78" t="str">
        <f>IF($F78='T-Konten'!$C$24,COUNTIF($F$6:$F78,'T-Konten'!$C$24),"")</f>
        <v/>
      </c>
      <c r="Q78" t="str">
        <f>IF($E78='T-Konten'!$K$24,COUNTIF($E$6:$E78,'T-Konten'!$K$24),"")</f>
        <v/>
      </c>
      <c r="R78" t="str">
        <f>IF($F78='T-Konten'!$K$24,COUNTIF($F$6:$F78,'T-Konten'!$K$24),"")</f>
        <v/>
      </c>
    </row>
    <row r="79" spans="1:18" x14ac:dyDescent="0.25">
      <c r="A79" s="2" t="str">
        <f t="shared" si="6"/>
        <v/>
      </c>
      <c r="B79" s="12"/>
      <c r="C79" s="8"/>
      <c r="D79" s="8"/>
      <c r="E79" s="8"/>
      <c r="F79" s="8"/>
      <c r="G79" s="9"/>
      <c r="H79" s="9"/>
      <c r="I79" s="2" t="str">
        <f t="shared" si="7"/>
        <v/>
      </c>
      <c r="J79" s="10" t="str">
        <f t="shared" si="8"/>
        <v/>
      </c>
      <c r="K79" t="str">
        <f>IF($E79='T-Konten'!$C$3,COUNTIF($E$6:$E79,'T-Konten'!$C$3),"")</f>
        <v/>
      </c>
      <c r="L79" t="str">
        <f>IF($F79='T-Konten'!$C$3,COUNTIF($F$6:$F79,'T-Konten'!$C$3),"")</f>
        <v/>
      </c>
      <c r="M79" t="str">
        <f>IF($E79='T-Konten'!$K$3,COUNTIF($E$6:$E79,'T-Konten'!$K$3),"")</f>
        <v/>
      </c>
      <c r="N79" t="str">
        <f>IF($F79='T-Konten'!$K$3,COUNTIF($F$6:$F79,'T-Konten'!$K$3),"")</f>
        <v/>
      </c>
      <c r="O79" t="str">
        <f>IF($E79='T-Konten'!$C$24,COUNTIF($E$6:$E79,'T-Konten'!$C$24),"")</f>
        <v/>
      </c>
      <c r="P79" t="str">
        <f>IF($F79='T-Konten'!$C$24,COUNTIF($F$6:$F79,'T-Konten'!$C$24),"")</f>
        <v/>
      </c>
      <c r="Q79" t="str">
        <f>IF($E79='T-Konten'!$K$24,COUNTIF($E$6:$E79,'T-Konten'!$K$24),"")</f>
        <v/>
      </c>
      <c r="R79" t="str">
        <f>IF($F79='T-Konten'!$K$24,COUNTIF($F$6:$F79,'T-Konten'!$K$24),"")</f>
        <v/>
      </c>
    </row>
    <row r="80" spans="1:18" x14ac:dyDescent="0.25">
      <c r="A80" s="2" t="str">
        <f t="shared" si="6"/>
        <v/>
      </c>
      <c r="B80" s="12"/>
      <c r="C80" s="8"/>
      <c r="D80" s="8"/>
      <c r="E80" s="8"/>
      <c r="F80" s="8"/>
      <c r="G80" s="9"/>
      <c r="H80" s="9"/>
      <c r="I80" s="2" t="str">
        <f t="shared" si="7"/>
        <v/>
      </c>
      <c r="J80" s="10" t="str">
        <f t="shared" si="8"/>
        <v/>
      </c>
      <c r="K80" t="str">
        <f>IF($E80='T-Konten'!$C$3,COUNTIF($E$6:$E80,'T-Konten'!$C$3),"")</f>
        <v/>
      </c>
      <c r="L80" t="str">
        <f>IF($F80='T-Konten'!$C$3,COUNTIF($F$6:$F80,'T-Konten'!$C$3),"")</f>
        <v/>
      </c>
      <c r="M80" t="str">
        <f>IF($E80='T-Konten'!$K$3,COUNTIF($E$6:$E80,'T-Konten'!$K$3),"")</f>
        <v/>
      </c>
      <c r="N80" t="str">
        <f>IF($F80='T-Konten'!$K$3,COUNTIF($F$6:$F80,'T-Konten'!$K$3),"")</f>
        <v/>
      </c>
      <c r="O80" t="str">
        <f>IF($E80='T-Konten'!$C$24,COUNTIF($E$6:$E80,'T-Konten'!$C$24),"")</f>
        <v/>
      </c>
      <c r="P80" t="str">
        <f>IF($F80='T-Konten'!$C$24,COUNTIF($F$6:$F80,'T-Konten'!$C$24),"")</f>
        <v/>
      </c>
      <c r="Q80" t="str">
        <f>IF($E80='T-Konten'!$K$24,COUNTIF($E$6:$E80,'T-Konten'!$K$24),"")</f>
        <v/>
      </c>
      <c r="R80" t="str">
        <f>IF($F80='T-Konten'!$K$24,COUNTIF($F$6:$F80,'T-Konten'!$K$24),"")</f>
        <v/>
      </c>
    </row>
    <row r="81" spans="1:18" x14ac:dyDescent="0.25">
      <c r="A81" s="2" t="str">
        <f t="shared" si="6"/>
        <v/>
      </c>
      <c r="B81" s="12"/>
      <c r="C81" s="8"/>
      <c r="D81" s="8"/>
      <c r="E81" s="8"/>
      <c r="F81" s="8"/>
      <c r="G81" s="9"/>
      <c r="H81" s="9"/>
      <c r="I81" s="2" t="str">
        <f t="shared" si="7"/>
        <v/>
      </c>
      <c r="J81" s="10" t="str">
        <f t="shared" si="8"/>
        <v/>
      </c>
      <c r="K81" t="str">
        <f>IF($E81='T-Konten'!$C$3,COUNTIF($E$6:$E81,'T-Konten'!$C$3),"")</f>
        <v/>
      </c>
      <c r="L81" t="str">
        <f>IF($F81='T-Konten'!$C$3,COUNTIF($F$6:$F81,'T-Konten'!$C$3),"")</f>
        <v/>
      </c>
      <c r="M81" t="str">
        <f>IF($E81='T-Konten'!$K$3,COUNTIF($E$6:$E81,'T-Konten'!$K$3),"")</f>
        <v/>
      </c>
      <c r="N81" t="str">
        <f>IF($F81='T-Konten'!$K$3,COUNTIF($F$6:$F81,'T-Konten'!$K$3),"")</f>
        <v/>
      </c>
      <c r="O81" t="str">
        <f>IF($E81='T-Konten'!$C$24,COUNTIF($E$6:$E81,'T-Konten'!$C$24),"")</f>
        <v/>
      </c>
      <c r="P81" t="str">
        <f>IF($F81='T-Konten'!$C$24,COUNTIF($F$6:$F81,'T-Konten'!$C$24),"")</f>
        <v/>
      </c>
      <c r="Q81" t="str">
        <f>IF($E81='T-Konten'!$K$24,COUNTIF($E$6:$E81,'T-Konten'!$K$24),"")</f>
        <v/>
      </c>
      <c r="R81" t="str">
        <f>IF($F81='T-Konten'!$K$24,COUNTIF($F$6:$F81,'T-Konten'!$K$24),"")</f>
        <v/>
      </c>
    </row>
    <row r="82" spans="1:18" x14ac:dyDescent="0.25">
      <c r="A82" s="2" t="str">
        <f t="shared" si="6"/>
        <v/>
      </c>
      <c r="B82" s="12"/>
      <c r="C82" s="8"/>
      <c r="D82" s="8"/>
      <c r="E82" s="8"/>
      <c r="F82" s="8"/>
      <c r="G82" s="9"/>
      <c r="H82" s="9"/>
      <c r="I82" s="2" t="str">
        <f t="shared" si="7"/>
        <v/>
      </c>
      <c r="J82" s="10" t="str">
        <f t="shared" si="8"/>
        <v/>
      </c>
      <c r="K82" t="str">
        <f>IF($E82='T-Konten'!$C$3,COUNTIF($E$6:$E82,'T-Konten'!$C$3),"")</f>
        <v/>
      </c>
      <c r="L82" t="str">
        <f>IF($F82='T-Konten'!$C$3,COUNTIF($F$6:$F82,'T-Konten'!$C$3),"")</f>
        <v/>
      </c>
      <c r="M82" t="str">
        <f>IF($E82='T-Konten'!$K$3,COUNTIF($E$6:$E82,'T-Konten'!$K$3),"")</f>
        <v/>
      </c>
      <c r="N82" t="str">
        <f>IF($F82='T-Konten'!$K$3,COUNTIF($F$6:$F82,'T-Konten'!$K$3),"")</f>
        <v/>
      </c>
      <c r="O82" t="str">
        <f>IF($E82='T-Konten'!$C$24,COUNTIF($E$6:$E82,'T-Konten'!$C$24),"")</f>
        <v/>
      </c>
      <c r="P82" t="str">
        <f>IF($F82='T-Konten'!$C$24,COUNTIF($F$6:$F82,'T-Konten'!$C$24),"")</f>
        <v/>
      </c>
      <c r="Q82" t="str">
        <f>IF($E82='T-Konten'!$K$24,COUNTIF($E$6:$E82,'T-Konten'!$K$24),"")</f>
        <v/>
      </c>
      <c r="R82" t="str">
        <f>IF($F82='T-Konten'!$K$24,COUNTIF($F$6:$F82,'T-Konten'!$K$24),"")</f>
        <v/>
      </c>
    </row>
    <row r="83" spans="1:18" x14ac:dyDescent="0.25">
      <c r="A83" s="2" t="str">
        <f t="shared" si="6"/>
        <v/>
      </c>
      <c r="B83" s="12"/>
      <c r="C83" s="8"/>
      <c r="D83" s="8"/>
      <c r="E83" s="8"/>
      <c r="F83" s="8"/>
      <c r="G83" s="9"/>
      <c r="H83" s="9"/>
      <c r="I83" s="2" t="str">
        <f t="shared" si="7"/>
        <v/>
      </c>
      <c r="J83" s="10" t="str">
        <f t="shared" si="8"/>
        <v/>
      </c>
      <c r="K83" t="str">
        <f>IF($E83='T-Konten'!$C$3,COUNTIF($E$6:$E83,'T-Konten'!$C$3),"")</f>
        <v/>
      </c>
      <c r="L83" t="str">
        <f>IF($F83='T-Konten'!$C$3,COUNTIF($F$6:$F83,'T-Konten'!$C$3),"")</f>
        <v/>
      </c>
      <c r="M83" t="str">
        <f>IF($E83='T-Konten'!$K$3,COUNTIF($E$6:$E83,'T-Konten'!$K$3),"")</f>
        <v/>
      </c>
      <c r="N83" t="str">
        <f>IF($F83='T-Konten'!$K$3,COUNTIF($F$6:$F83,'T-Konten'!$K$3),"")</f>
        <v/>
      </c>
      <c r="O83" t="str">
        <f>IF($E83='T-Konten'!$C$24,COUNTIF($E$6:$E83,'T-Konten'!$C$24),"")</f>
        <v/>
      </c>
      <c r="P83" t="str">
        <f>IF($F83='T-Konten'!$C$24,COUNTIF($F$6:$F83,'T-Konten'!$C$24),"")</f>
        <v/>
      </c>
      <c r="Q83" t="str">
        <f>IF($E83='T-Konten'!$K$24,COUNTIF($E$6:$E83,'T-Konten'!$K$24),"")</f>
        <v/>
      </c>
      <c r="R83" t="str">
        <f>IF($F83='T-Konten'!$K$24,COUNTIF($F$6:$F83,'T-Konten'!$K$24),"")</f>
        <v/>
      </c>
    </row>
    <row r="84" spans="1:18" x14ac:dyDescent="0.25">
      <c r="A84" s="2" t="str">
        <f t="shared" si="6"/>
        <v/>
      </c>
      <c r="B84" s="12"/>
      <c r="C84" s="8"/>
      <c r="D84" s="8"/>
      <c r="E84" s="8"/>
      <c r="F84" s="8"/>
      <c r="G84" s="9"/>
      <c r="H84" s="9"/>
      <c r="I84" s="2" t="str">
        <f t="shared" si="7"/>
        <v/>
      </c>
      <c r="J84" s="10" t="str">
        <f t="shared" si="8"/>
        <v/>
      </c>
      <c r="K84" t="str">
        <f>IF($E84='T-Konten'!$C$3,COUNTIF($E$6:$E84,'T-Konten'!$C$3),"")</f>
        <v/>
      </c>
      <c r="L84" t="str">
        <f>IF($F84='T-Konten'!$C$3,COUNTIF($F$6:$F84,'T-Konten'!$C$3),"")</f>
        <v/>
      </c>
      <c r="M84" t="str">
        <f>IF($E84='T-Konten'!$K$3,COUNTIF($E$6:$E84,'T-Konten'!$K$3),"")</f>
        <v/>
      </c>
      <c r="N84" t="str">
        <f>IF($F84='T-Konten'!$K$3,COUNTIF($F$6:$F84,'T-Konten'!$K$3),"")</f>
        <v/>
      </c>
      <c r="O84" t="str">
        <f>IF($E84='T-Konten'!$C$24,COUNTIF($E$6:$E84,'T-Konten'!$C$24),"")</f>
        <v/>
      </c>
      <c r="P84" t="str">
        <f>IF($F84='T-Konten'!$C$24,COUNTIF($F$6:$F84,'T-Konten'!$C$24),"")</f>
        <v/>
      </c>
      <c r="Q84" t="str">
        <f>IF($E84='T-Konten'!$K$24,COUNTIF($E$6:$E84,'T-Konten'!$K$24),"")</f>
        <v/>
      </c>
      <c r="R84" t="str">
        <f>IF($F84='T-Konten'!$K$24,COUNTIF($F$6:$F84,'T-Konten'!$K$24),"")</f>
        <v/>
      </c>
    </row>
    <row r="85" spans="1:18" x14ac:dyDescent="0.25">
      <c r="A85" s="2" t="str">
        <f t="shared" si="6"/>
        <v/>
      </c>
      <c r="B85" s="12"/>
      <c r="C85" s="8"/>
      <c r="D85" s="8"/>
      <c r="E85" s="8"/>
      <c r="F85" s="8"/>
      <c r="G85" s="9"/>
      <c r="H85" s="9"/>
      <c r="I85" s="2" t="str">
        <f t="shared" si="7"/>
        <v/>
      </c>
      <c r="J85" s="10" t="str">
        <f t="shared" si="8"/>
        <v/>
      </c>
      <c r="K85" t="str">
        <f>IF($E85='T-Konten'!$C$3,COUNTIF($E$6:$E85,'T-Konten'!$C$3),"")</f>
        <v/>
      </c>
      <c r="L85" t="str">
        <f>IF($F85='T-Konten'!$C$3,COUNTIF($F$6:$F85,'T-Konten'!$C$3),"")</f>
        <v/>
      </c>
      <c r="M85" t="str">
        <f>IF($E85='T-Konten'!$K$3,COUNTIF($E$6:$E85,'T-Konten'!$K$3),"")</f>
        <v/>
      </c>
      <c r="N85" t="str">
        <f>IF($F85='T-Konten'!$K$3,COUNTIF($F$6:$F85,'T-Konten'!$K$3),"")</f>
        <v/>
      </c>
      <c r="O85" t="str">
        <f>IF($E85='T-Konten'!$C$24,COUNTIF($E$6:$E85,'T-Konten'!$C$24),"")</f>
        <v/>
      </c>
      <c r="P85" t="str">
        <f>IF($F85='T-Konten'!$C$24,COUNTIF($F$6:$F85,'T-Konten'!$C$24),"")</f>
        <v/>
      </c>
      <c r="Q85" t="str">
        <f>IF($E85='T-Konten'!$K$24,COUNTIF($E$6:$E85,'T-Konten'!$K$24),"")</f>
        <v/>
      </c>
      <c r="R85" t="str">
        <f>IF($F85='T-Konten'!$K$24,COUNTIF($F$6:$F85,'T-Konten'!$K$24),"")</f>
        <v/>
      </c>
    </row>
    <row r="86" spans="1:18" x14ac:dyDescent="0.25">
      <c r="A86" s="2" t="str">
        <f t="shared" si="6"/>
        <v/>
      </c>
      <c r="B86" s="12"/>
      <c r="C86" s="8"/>
      <c r="D86" s="8"/>
      <c r="E86" s="8"/>
      <c r="F86" s="8"/>
      <c r="G86" s="9"/>
      <c r="H86" s="9"/>
      <c r="I86" s="2" t="str">
        <f t="shared" si="7"/>
        <v/>
      </c>
      <c r="J86" s="10" t="str">
        <f t="shared" si="8"/>
        <v/>
      </c>
      <c r="K86" t="str">
        <f>IF($E86='T-Konten'!$C$3,COUNTIF($E$6:$E86,'T-Konten'!$C$3),"")</f>
        <v/>
      </c>
      <c r="L86" t="str">
        <f>IF($F86='T-Konten'!$C$3,COUNTIF($F$6:$F86,'T-Konten'!$C$3),"")</f>
        <v/>
      </c>
      <c r="M86" t="str">
        <f>IF($E86='T-Konten'!$K$3,COUNTIF($E$6:$E86,'T-Konten'!$K$3),"")</f>
        <v/>
      </c>
      <c r="N86" t="str">
        <f>IF($F86='T-Konten'!$K$3,COUNTIF($F$6:$F86,'T-Konten'!$K$3),"")</f>
        <v/>
      </c>
      <c r="O86" t="str">
        <f>IF($E86='T-Konten'!$C$24,COUNTIF($E$6:$E86,'T-Konten'!$C$24),"")</f>
        <v/>
      </c>
      <c r="P86" t="str">
        <f>IF($F86='T-Konten'!$C$24,COUNTIF($F$6:$F86,'T-Konten'!$C$24),"")</f>
        <v/>
      </c>
      <c r="Q86" t="str">
        <f>IF($E86='T-Konten'!$K$24,COUNTIF($E$6:$E86,'T-Konten'!$K$24),"")</f>
        <v/>
      </c>
      <c r="R86" t="str">
        <f>IF($F86='T-Konten'!$K$24,COUNTIF($F$6:$F86,'T-Konten'!$K$24),"")</f>
        <v/>
      </c>
    </row>
    <row r="87" spans="1:18" x14ac:dyDescent="0.25">
      <c r="A87" s="2" t="str">
        <f t="shared" si="6"/>
        <v/>
      </c>
      <c r="B87" s="12"/>
      <c r="C87" s="8"/>
      <c r="D87" s="8"/>
      <c r="E87" s="8"/>
      <c r="F87" s="8"/>
      <c r="G87" s="9"/>
      <c r="H87" s="9"/>
      <c r="I87" s="2" t="str">
        <f t="shared" si="7"/>
        <v/>
      </c>
      <c r="J87" s="10" t="str">
        <f t="shared" si="8"/>
        <v/>
      </c>
      <c r="K87" t="str">
        <f>IF($E87='T-Konten'!$C$3,COUNTIF($E$6:$E87,'T-Konten'!$C$3),"")</f>
        <v/>
      </c>
      <c r="L87" t="str">
        <f>IF($F87='T-Konten'!$C$3,COUNTIF($F$6:$F87,'T-Konten'!$C$3),"")</f>
        <v/>
      </c>
      <c r="M87" t="str">
        <f>IF($E87='T-Konten'!$K$3,COUNTIF($E$6:$E87,'T-Konten'!$K$3),"")</f>
        <v/>
      </c>
      <c r="N87" t="str">
        <f>IF($F87='T-Konten'!$K$3,COUNTIF($F$6:$F87,'T-Konten'!$K$3),"")</f>
        <v/>
      </c>
      <c r="O87" t="str">
        <f>IF($E87='T-Konten'!$C$24,COUNTIF($E$6:$E87,'T-Konten'!$C$24),"")</f>
        <v/>
      </c>
      <c r="P87" t="str">
        <f>IF($F87='T-Konten'!$C$24,COUNTIF($F$6:$F87,'T-Konten'!$C$24),"")</f>
        <v/>
      </c>
      <c r="Q87" t="str">
        <f>IF($E87='T-Konten'!$K$24,COUNTIF($E$6:$E87,'T-Konten'!$K$24),"")</f>
        <v/>
      </c>
      <c r="R87" t="str">
        <f>IF($F87='T-Konten'!$K$24,COUNTIF($F$6:$F87,'T-Konten'!$K$24),"")</f>
        <v/>
      </c>
    </row>
    <row r="88" spans="1:18" x14ac:dyDescent="0.25">
      <c r="A88" s="2" t="str">
        <f t="shared" si="6"/>
        <v/>
      </c>
      <c r="B88" s="12"/>
      <c r="C88" s="8"/>
      <c r="D88" s="8"/>
      <c r="E88" s="8"/>
      <c r="F88" s="8"/>
      <c r="G88" s="9"/>
      <c r="H88" s="9"/>
      <c r="I88" s="2" t="str">
        <f t="shared" si="7"/>
        <v/>
      </c>
      <c r="J88" s="10" t="str">
        <f t="shared" si="8"/>
        <v/>
      </c>
      <c r="K88" t="str">
        <f>IF($E88='T-Konten'!$C$3,COUNTIF($E$6:$E88,'T-Konten'!$C$3),"")</f>
        <v/>
      </c>
      <c r="L88" t="str">
        <f>IF($F88='T-Konten'!$C$3,COUNTIF($F$6:$F88,'T-Konten'!$C$3),"")</f>
        <v/>
      </c>
      <c r="M88" t="str">
        <f>IF($E88='T-Konten'!$K$3,COUNTIF($E$6:$E88,'T-Konten'!$K$3),"")</f>
        <v/>
      </c>
      <c r="N88" t="str">
        <f>IF($F88='T-Konten'!$K$3,COUNTIF($F$6:$F88,'T-Konten'!$K$3),"")</f>
        <v/>
      </c>
      <c r="O88" t="str">
        <f>IF($E88='T-Konten'!$C$24,COUNTIF($E$6:$E88,'T-Konten'!$C$24),"")</f>
        <v/>
      </c>
      <c r="P88" t="str">
        <f>IF($F88='T-Konten'!$C$24,COUNTIF($F$6:$F88,'T-Konten'!$C$24),"")</f>
        <v/>
      </c>
      <c r="Q88" t="str">
        <f>IF($E88='T-Konten'!$K$24,COUNTIF($E$6:$E88,'T-Konten'!$K$24),"")</f>
        <v/>
      </c>
      <c r="R88" t="str">
        <f>IF($F88='T-Konten'!$K$24,COUNTIF($F$6:$F88,'T-Konten'!$K$24),"")</f>
        <v/>
      </c>
    </row>
    <row r="89" spans="1:18" x14ac:dyDescent="0.25">
      <c r="A89" s="2" t="str">
        <f t="shared" si="6"/>
        <v/>
      </c>
      <c r="B89" s="12"/>
      <c r="C89" s="8"/>
      <c r="D89" s="8"/>
      <c r="E89" s="8"/>
      <c r="F89" s="8"/>
      <c r="G89" s="9"/>
      <c r="H89" s="9"/>
      <c r="I89" s="2" t="str">
        <f t="shared" si="7"/>
        <v/>
      </c>
      <c r="J89" s="10" t="str">
        <f t="shared" si="8"/>
        <v/>
      </c>
      <c r="K89" t="str">
        <f>IF($E89='T-Konten'!$C$3,COUNTIF($E$6:$E89,'T-Konten'!$C$3),"")</f>
        <v/>
      </c>
      <c r="L89" t="str">
        <f>IF($F89='T-Konten'!$C$3,COUNTIF($F$6:$F89,'T-Konten'!$C$3),"")</f>
        <v/>
      </c>
      <c r="M89" t="str">
        <f>IF($E89='T-Konten'!$K$3,COUNTIF($E$6:$E89,'T-Konten'!$K$3),"")</f>
        <v/>
      </c>
      <c r="N89" t="str">
        <f>IF($F89='T-Konten'!$K$3,COUNTIF($F$6:$F89,'T-Konten'!$K$3),"")</f>
        <v/>
      </c>
      <c r="O89" t="str">
        <f>IF($E89='T-Konten'!$C$24,COUNTIF($E$6:$E89,'T-Konten'!$C$24),"")</f>
        <v/>
      </c>
      <c r="P89" t="str">
        <f>IF($F89='T-Konten'!$C$24,COUNTIF($F$6:$F89,'T-Konten'!$C$24),"")</f>
        <v/>
      </c>
      <c r="Q89" t="str">
        <f>IF($E89='T-Konten'!$K$24,COUNTIF($E$6:$E89,'T-Konten'!$K$24),"")</f>
        <v/>
      </c>
      <c r="R89" t="str">
        <f>IF($F89='T-Konten'!$K$24,COUNTIF($F$6:$F89,'T-Konten'!$K$24),"")</f>
        <v/>
      </c>
    </row>
    <row r="90" spans="1:18" x14ac:dyDescent="0.25">
      <c r="A90" s="2" t="str">
        <f t="shared" si="6"/>
        <v/>
      </c>
      <c r="B90" s="12"/>
      <c r="C90" s="8"/>
      <c r="D90" s="8"/>
      <c r="E90" s="8"/>
      <c r="F90" s="8"/>
      <c r="G90" s="9"/>
      <c r="H90" s="9"/>
      <c r="I90" s="2" t="str">
        <f t="shared" si="7"/>
        <v/>
      </c>
      <c r="J90" s="10" t="str">
        <f t="shared" si="8"/>
        <v/>
      </c>
      <c r="K90" t="str">
        <f>IF($E90='T-Konten'!$C$3,COUNTIF($E$6:$E90,'T-Konten'!$C$3),"")</f>
        <v/>
      </c>
      <c r="L90" t="str">
        <f>IF($F90='T-Konten'!$C$3,COUNTIF($F$6:$F90,'T-Konten'!$C$3),"")</f>
        <v/>
      </c>
      <c r="M90" t="str">
        <f>IF($E90='T-Konten'!$K$3,COUNTIF($E$6:$E90,'T-Konten'!$K$3),"")</f>
        <v/>
      </c>
      <c r="N90" t="str">
        <f>IF($F90='T-Konten'!$K$3,COUNTIF($F$6:$F90,'T-Konten'!$K$3),"")</f>
        <v/>
      </c>
      <c r="O90" t="str">
        <f>IF($E90='T-Konten'!$C$24,COUNTIF($E$6:$E90,'T-Konten'!$C$24),"")</f>
        <v/>
      </c>
      <c r="P90" t="str">
        <f>IF($F90='T-Konten'!$C$24,COUNTIF($F$6:$F90,'T-Konten'!$C$24),"")</f>
        <v/>
      </c>
      <c r="Q90" t="str">
        <f>IF($E90='T-Konten'!$K$24,COUNTIF($E$6:$E90,'T-Konten'!$K$24),"")</f>
        <v/>
      </c>
      <c r="R90" t="str">
        <f>IF($F90='T-Konten'!$K$24,COUNTIF($F$6:$F90,'T-Konten'!$K$24),"")</f>
        <v/>
      </c>
    </row>
    <row r="91" spans="1:18" x14ac:dyDescent="0.25">
      <c r="A91" s="2" t="str">
        <f t="shared" si="6"/>
        <v/>
      </c>
      <c r="B91" s="12"/>
      <c r="C91" s="8"/>
      <c r="D91" s="8"/>
      <c r="E91" s="8"/>
      <c r="F91" s="8"/>
      <c r="G91" s="9"/>
      <c r="H91" s="9"/>
      <c r="I91" s="2" t="str">
        <f t="shared" si="7"/>
        <v/>
      </c>
      <c r="J91" s="10" t="str">
        <f t="shared" si="8"/>
        <v/>
      </c>
      <c r="K91" t="str">
        <f>IF($E91='T-Konten'!$C$3,COUNTIF($E$6:$E91,'T-Konten'!$C$3),"")</f>
        <v/>
      </c>
      <c r="L91" t="str">
        <f>IF($F91='T-Konten'!$C$3,COUNTIF($F$6:$F91,'T-Konten'!$C$3),"")</f>
        <v/>
      </c>
      <c r="M91" t="str">
        <f>IF($E91='T-Konten'!$K$3,COUNTIF($E$6:$E91,'T-Konten'!$K$3),"")</f>
        <v/>
      </c>
      <c r="N91" t="str">
        <f>IF($F91='T-Konten'!$K$3,COUNTIF($F$6:$F91,'T-Konten'!$K$3),"")</f>
        <v/>
      </c>
      <c r="O91" t="str">
        <f>IF($E91='T-Konten'!$C$24,COUNTIF($E$6:$E91,'T-Konten'!$C$24),"")</f>
        <v/>
      </c>
      <c r="P91" t="str">
        <f>IF($F91='T-Konten'!$C$24,COUNTIF($F$6:$F91,'T-Konten'!$C$24),"")</f>
        <v/>
      </c>
      <c r="Q91" t="str">
        <f>IF($E91='T-Konten'!$K$24,COUNTIF($E$6:$E91,'T-Konten'!$K$24),"")</f>
        <v/>
      </c>
      <c r="R91" t="str">
        <f>IF($F91='T-Konten'!$K$24,COUNTIF($F$6:$F91,'T-Konten'!$K$24),"")</f>
        <v/>
      </c>
    </row>
    <row r="92" spans="1:18" x14ac:dyDescent="0.25">
      <c r="A92" s="2" t="str">
        <f t="shared" si="6"/>
        <v/>
      </c>
      <c r="B92" s="12"/>
      <c r="C92" s="8"/>
      <c r="D92" s="8"/>
      <c r="E92" s="8"/>
      <c r="F92" s="8"/>
      <c r="G92" s="9"/>
      <c r="H92" s="9"/>
      <c r="I92" s="2" t="str">
        <f t="shared" si="7"/>
        <v/>
      </c>
      <c r="J92" s="10" t="str">
        <f t="shared" si="8"/>
        <v/>
      </c>
      <c r="K92" t="str">
        <f>IF($E92='T-Konten'!$C$3,COUNTIF($E$6:$E92,'T-Konten'!$C$3),"")</f>
        <v/>
      </c>
      <c r="L92" t="str">
        <f>IF($F92='T-Konten'!$C$3,COUNTIF($F$6:$F92,'T-Konten'!$C$3),"")</f>
        <v/>
      </c>
      <c r="M92" t="str">
        <f>IF($E92='T-Konten'!$K$3,COUNTIF($E$6:$E92,'T-Konten'!$K$3),"")</f>
        <v/>
      </c>
      <c r="N92" t="str">
        <f>IF($F92='T-Konten'!$K$3,COUNTIF($F$6:$F92,'T-Konten'!$K$3),"")</f>
        <v/>
      </c>
      <c r="O92" t="str">
        <f>IF($E92='T-Konten'!$C$24,COUNTIF($E$6:$E92,'T-Konten'!$C$24),"")</f>
        <v/>
      </c>
      <c r="P92" t="str">
        <f>IF($F92='T-Konten'!$C$24,COUNTIF($F$6:$F92,'T-Konten'!$C$24),"")</f>
        <v/>
      </c>
      <c r="Q92" t="str">
        <f>IF($E92='T-Konten'!$K$24,COUNTIF($E$6:$E92,'T-Konten'!$K$24),"")</f>
        <v/>
      </c>
      <c r="R92" t="str">
        <f>IF($F92='T-Konten'!$K$24,COUNTIF($F$6:$F92,'T-Konten'!$K$24),"")</f>
        <v/>
      </c>
    </row>
    <row r="93" spans="1:18" x14ac:dyDescent="0.25">
      <c r="A93" s="2" t="str">
        <f t="shared" si="6"/>
        <v/>
      </c>
      <c r="B93" s="12"/>
      <c r="C93" s="8"/>
      <c r="D93" s="8"/>
      <c r="E93" s="8"/>
      <c r="F93" s="8"/>
      <c r="G93" s="9"/>
      <c r="H93" s="9"/>
      <c r="I93" s="2" t="str">
        <f t="shared" si="7"/>
        <v/>
      </c>
      <c r="J93" s="10" t="str">
        <f t="shared" si="8"/>
        <v/>
      </c>
      <c r="K93" t="str">
        <f>IF($E93='T-Konten'!$C$3,COUNTIF($E$6:$E93,'T-Konten'!$C$3),"")</f>
        <v/>
      </c>
      <c r="L93" t="str">
        <f>IF($F93='T-Konten'!$C$3,COUNTIF($F$6:$F93,'T-Konten'!$C$3),"")</f>
        <v/>
      </c>
      <c r="M93" t="str">
        <f>IF($E93='T-Konten'!$K$3,COUNTIF($E$6:$E93,'T-Konten'!$K$3),"")</f>
        <v/>
      </c>
      <c r="N93" t="str">
        <f>IF($F93='T-Konten'!$K$3,COUNTIF($F$6:$F93,'T-Konten'!$K$3),"")</f>
        <v/>
      </c>
      <c r="O93" t="str">
        <f>IF($E93='T-Konten'!$C$24,COUNTIF($E$6:$E93,'T-Konten'!$C$24),"")</f>
        <v/>
      </c>
      <c r="P93" t="str">
        <f>IF($F93='T-Konten'!$C$24,COUNTIF($F$6:$F93,'T-Konten'!$C$24),"")</f>
        <v/>
      </c>
      <c r="Q93" t="str">
        <f>IF($E93='T-Konten'!$K$24,COUNTIF($E$6:$E93,'T-Konten'!$K$24),"")</f>
        <v/>
      </c>
      <c r="R93" t="str">
        <f>IF($F93='T-Konten'!$K$24,COUNTIF($F$6:$F93,'T-Konten'!$K$24),"")</f>
        <v/>
      </c>
    </row>
    <row r="94" spans="1:18" x14ac:dyDescent="0.25">
      <c r="A94" s="2" t="str">
        <f t="shared" si="6"/>
        <v/>
      </c>
      <c r="B94" s="12"/>
      <c r="C94" s="8"/>
      <c r="D94" s="8"/>
      <c r="E94" s="8"/>
      <c r="F94" s="8"/>
      <c r="G94" s="9"/>
      <c r="H94" s="9"/>
      <c r="I94" s="2" t="str">
        <f t="shared" si="7"/>
        <v/>
      </c>
      <c r="J94" s="10" t="str">
        <f t="shared" si="8"/>
        <v/>
      </c>
      <c r="K94" t="str">
        <f>IF($E94='T-Konten'!$C$3,COUNTIF($E$6:$E94,'T-Konten'!$C$3),"")</f>
        <v/>
      </c>
      <c r="L94" t="str">
        <f>IF($F94='T-Konten'!$C$3,COUNTIF($F$6:$F94,'T-Konten'!$C$3),"")</f>
        <v/>
      </c>
      <c r="M94" t="str">
        <f>IF($E94='T-Konten'!$K$3,COUNTIF($E$6:$E94,'T-Konten'!$K$3),"")</f>
        <v/>
      </c>
      <c r="N94" t="str">
        <f>IF($F94='T-Konten'!$K$3,COUNTIF($F$6:$F94,'T-Konten'!$K$3),"")</f>
        <v/>
      </c>
      <c r="O94" t="str">
        <f>IF($E94='T-Konten'!$C$24,COUNTIF($E$6:$E94,'T-Konten'!$C$24),"")</f>
        <v/>
      </c>
      <c r="P94" t="str">
        <f>IF($F94='T-Konten'!$C$24,COUNTIF($F$6:$F94,'T-Konten'!$C$24),"")</f>
        <v/>
      </c>
      <c r="Q94" t="str">
        <f>IF($E94='T-Konten'!$K$24,COUNTIF($E$6:$E94,'T-Konten'!$K$24),"")</f>
        <v/>
      </c>
      <c r="R94" t="str">
        <f>IF($F94='T-Konten'!$K$24,COUNTIF($F$6:$F94,'T-Konten'!$K$24),"")</f>
        <v/>
      </c>
    </row>
    <row r="95" spans="1:18" x14ac:dyDescent="0.25">
      <c r="A95" s="2" t="str">
        <f t="shared" si="6"/>
        <v/>
      </c>
      <c r="B95" s="12"/>
      <c r="C95" s="8"/>
      <c r="D95" s="8"/>
      <c r="E95" s="8"/>
      <c r="F95" s="8"/>
      <c r="G95" s="9"/>
      <c r="H95" s="9"/>
      <c r="I95" s="2" t="str">
        <f t="shared" si="7"/>
        <v/>
      </c>
      <c r="J95" s="10" t="str">
        <f t="shared" si="8"/>
        <v/>
      </c>
      <c r="K95" t="str">
        <f>IF($E95='T-Konten'!$C$3,COUNTIF($E$6:$E95,'T-Konten'!$C$3),"")</f>
        <v/>
      </c>
      <c r="L95" t="str">
        <f>IF($F95='T-Konten'!$C$3,COUNTIF($F$6:$F95,'T-Konten'!$C$3),"")</f>
        <v/>
      </c>
      <c r="M95" t="str">
        <f>IF($E95='T-Konten'!$K$3,COUNTIF($E$6:$E95,'T-Konten'!$K$3),"")</f>
        <v/>
      </c>
      <c r="N95" t="str">
        <f>IF($F95='T-Konten'!$K$3,COUNTIF($F$6:$F95,'T-Konten'!$K$3),"")</f>
        <v/>
      </c>
      <c r="O95" t="str">
        <f>IF($E95='T-Konten'!$C$24,COUNTIF($E$6:$E95,'T-Konten'!$C$24),"")</f>
        <v/>
      </c>
      <c r="P95" t="str">
        <f>IF($F95='T-Konten'!$C$24,COUNTIF($F$6:$F95,'T-Konten'!$C$24),"")</f>
        <v/>
      </c>
      <c r="Q95" t="str">
        <f>IF($E95='T-Konten'!$K$24,COUNTIF($E$6:$E95,'T-Konten'!$K$24),"")</f>
        <v/>
      </c>
      <c r="R95" t="str">
        <f>IF($F95='T-Konten'!$K$24,COUNTIF($F$6:$F95,'T-Konten'!$K$24),"")</f>
        <v/>
      </c>
    </row>
    <row r="96" spans="1:18" x14ac:dyDescent="0.25">
      <c r="A96" s="2" t="str">
        <f t="shared" si="6"/>
        <v/>
      </c>
      <c r="B96" s="12"/>
      <c r="C96" s="8"/>
      <c r="D96" s="8"/>
      <c r="E96" s="8"/>
      <c r="F96" s="8"/>
      <c r="G96" s="9"/>
      <c r="H96" s="9"/>
      <c r="I96" s="2" t="str">
        <f t="shared" si="7"/>
        <v/>
      </c>
      <c r="J96" s="10" t="str">
        <f t="shared" si="8"/>
        <v/>
      </c>
      <c r="K96" t="str">
        <f>IF($E96='T-Konten'!$C$3,COUNTIF($E$6:$E96,'T-Konten'!$C$3),"")</f>
        <v/>
      </c>
      <c r="L96" t="str">
        <f>IF($F96='T-Konten'!$C$3,COUNTIF($F$6:$F96,'T-Konten'!$C$3),"")</f>
        <v/>
      </c>
      <c r="M96" t="str">
        <f>IF($E96='T-Konten'!$K$3,COUNTIF($E$6:$E96,'T-Konten'!$K$3),"")</f>
        <v/>
      </c>
      <c r="N96" t="str">
        <f>IF($F96='T-Konten'!$K$3,COUNTIF($F$6:$F96,'T-Konten'!$K$3),"")</f>
        <v/>
      </c>
      <c r="O96" t="str">
        <f>IF($E96='T-Konten'!$C$24,COUNTIF($E$6:$E96,'T-Konten'!$C$24),"")</f>
        <v/>
      </c>
      <c r="P96" t="str">
        <f>IF($F96='T-Konten'!$C$24,COUNTIF($F$6:$F96,'T-Konten'!$C$24),"")</f>
        <v/>
      </c>
      <c r="Q96" t="str">
        <f>IF($E96='T-Konten'!$K$24,COUNTIF($E$6:$E96,'T-Konten'!$K$24),"")</f>
        <v/>
      </c>
      <c r="R96" t="str">
        <f>IF($F96='T-Konten'!$K$24,COUNTIF($F$6:$F96,'T-Konten'!$K$24),"")</f>
        <v/>
      </c>
    </row>
    <row r="97" spans="1:18" x14ac:dyDescent="0.25">
      <c r="A97" s="2" t="str">
        <f t="shared" si="6"/>
        <v/>
      </c>
      <c r="B97" s="12"/>
      <c r="C97" s="8"/>
      <c r="D97" s="8"/>
      <c r="E97" s="8"/>
      <c r="F97" s="8"/>
      <c r="G97" s="9"/>
      <c r="H97" s="9"/>
      <c r="I97" s="2" t="str">
        <f t="shared" si="7"/>
        <v/>
      </c>
      <c r="J97" s="10" t="str">
        <f t="shared" si="8"/>
        <v/>
      </c>
      <c r="K97" t="str">
        <f>IF($E97='T-Konten'!$C$3,COUNTIF($E$6:$E97,'T-Konten'!$C$3),"")</f>
        <v/>
      </c>
      <c r="L97" t="str">
        <f>IF($F97='T-Konten'!$C$3,COUNTIF($F$6:$F97,'T-Konten'!$C$3),"")</f>
        <v/>
      </c>
      <c r="M97" t="str">
        <f>IF($E97='T-Konten'!$K$3,COUNTIF($E$6:$E97,'T-Konten'!$K$3),"")</f>
        <v/>
      </c>
      <c r="N97" t="str">
        <f>IF($F97='T-Konten'!$K$3,COUNTIF($F$6:$F97,'T-Konten'!$K$3),"")</f>
        <v/>
      </c>
      <c r="O97" t="str">
        <f>IF($E97='T-Konten'!$C$24,COUNTIF($E$6:$E97,'T-Konten'!$C$24),"")</f>
        <v/>
      </c>
      <c r="P97" t="str">
        <f>IF($F97='T-Konten'!$C$24,COUNTIF($F$6:$F97,'T-Konten'!$C$24),"")</f>
        <v/>
      </c>
      <c r="Q97" t="str">
        <f>IF($E97='T-Konten'!$K$24,COUNTIF($E$6:$E97,'T-Konten'!$K$24),"")</f>
        <v/>
      </c>
      <c r="R97" t="str">
        <f>IF($F97='T-Konten'!$K$24,COUNTIF($F$6:$F97,'T-Konten'!$K$24),"")</f>
        <v/>
      </c>
    </row>
    <row r="98" spans="1:18" x14ac:dyDescent="0.25">
      <c r="A98" s="2" t="str">
        <f t="shared" si="6"/>
        <v/>
      </c>
      <c r="B98" s="12"/>
      <c r="C98" s="8"/>
      <c r="D98" s="8"/>
      <c r="E98" s="8"/>
      <c r="F98" s="8"/>
      <c r="G98" s="9"/>
      <c r="H98" s="9"/>
      <c r="I98" s="2" t="str">
        <f t="shared" si="7"/>
        <v/>
      </c>
      <c r="J98" s="10" t="str">
        <f t="shared" si="8"/>
        <v/>
      </c>
      <c r="K98" t="str">
        <f>IF($E98='T-Konten'!$C$3,COUNTIF($E$6:$E98,'T-Konten'!$C$3),"")</f>
        <v/>
      </c>
      <c r="L98" t="str">
        <f>IF($F98='T-Konten'!$C$3,COUNTIF($F$6:$F98,'T-Konten'!$C$3),"")</f>
        <v/>
      </c>
      <c r="M98" t="str">
        <f>IF($E98='T-Konten'!$K$3,COUNTIF($E$6:$E98,'T-Konten'!$K$3),"")</f>
        <v/>
      </c>
      <c r="N98" t="str">
        <f>IF($F98='T-Konten'!$K$3,COUNTIF($F$6:$F98,'T-Konten'!$K$3),"")</f>
        <v/>
      </c>
      <c r="O98" t="str">
        <f>IF($E98='T-Konten'!$C$24,COUNTIF($E$6:$E98,'T-Konten'!$C$24),"")</f>
        <v/>
      </c>
      <c r="P98" t="str">
        <f>IF($F98='T-Konten'!$C$24,COUNTIF($F$6:$F98,'T-Konten'!$C$24),"")</f>
        <v/>
      </c>
      <c r="Q98" t="str">
        <f>IF($E98='T-Konten'!$K$24,COUNTIF($E$6:$E98,'T-Konten'!$K$24),"")</f>
        <v/>
      </c>
      <c r="R98" t="str">
        <f>IF($F98='T-Konten'!$K$24,COUNTIF($F$6:$F98,'T-Konten'!$K$24),"")</f>
        <v/>
      </c>
    </row>
    <row r="99" spans="1:18" x14ac:dyDescent="0.25">
      <c r="A99" s="2" t="str">
        <f t="shared" si="6"/>
        <v/>
      </c>
      <c r="B99" s="12"/>
      <c r="C99" s="8"/>
      <c r="D99" s="8"/>
      <c r="E99" s="8"/>
      <c r="F99" s="8"/>
      <c r="G99" s="9"/>
      <c r="H99" s="9"/>
      <c r="I99" s="2" t="str">
        <f t="shared" si="7"/>
        <v/>
      </c>
      <c r="J99" s="10" t="str">
        <f t="shared" si="8"/>
        <v/>
      </c>
      <c r="K99" t="str">
        <f>IF($E99='T-Konten'!$C$3,COUNTIF($E$6:$E99,'T-Konten'!$C$3),"")</f>
        <v/>
      </c>
      <c r="L99" t="str">
        <f>IF($F99='T-Konten'!$C$3,COUNTIF($F$6:$F99,'T-Konten'!$C$3),"")</f>
        <v/>
      </c>
      <c r="M99" t="str">
        <f>IF($E99='T-Konten'!$K$3,COUNTIF($E$6:$E99,'T-Konten'!$K$3),"")</f>
        <v/>
      </c>
      <c r="N99" t="str">
        <f>IF($F99='T-Konten'!$K$3,COUNTIF($F$6:$F99,'T-Konten'!$K$3),"")</f>
        <v/>
      </c>
      <c r="O99" t="str">
        <f>IF($E99='T-Konten'!$C$24,COUNTIF($E$6:$E99,'T-Konten'!$C$24),"")</f>
        <v/>
      </c>
      <c r="P99" t="str">
        <f>IF($F99='T-Konten'!$C$24,COUNTIF($F$6:$F99,'T-Konten'!$C$24),"")</f>
        <v/>
      </c>
      <c r="Q99" t="str">
        <f>IF($E99='T-Konten'!$K$24,COUNTIF($E$6:$E99,'T-Konten'!$K$24),"")</f>
        <v/>
      </c>
      <c r="R99" t="str">
        <f>IF($F99='T-Konten'!$K$24,COUNTIF($F$6:$F99,'T-Konten'!$K$24),"")</f>
        <v/>
      </c>
    </row>
    <row r="100" spans="1:18" x14ac:dyDescent="0.25">
      <c r="A100" s="2" t="str">
        <f t="shared" si="6"/>
        <v/>
      </c>
      <c r="B100" s="12"/>
      <c r="C100" s="8"/>
      <c r="D100" s="8"/>
      <c r="E100" s="8"/>
      <c r="F100" s="8"/>
      <c r="G100" s="9"/>
      <c r="H100" s="9"/>
      <c r="I100" s="2" t="str">
        <f t="shared" si="7"/>
        <v/>
      </c>
      <c r="J100" s="10" t="str">
        <f t="shared" si="8"/>
        <v/>
      </c>
      <c r="K100" t="str">
        <f>IF($E100='T-Konten'!$C$3,COUNTIF($E$6:$E100,'T-Konten'!$C$3),"")</f>
        <v/>
      </c>
      <c r="L100" t="str">
        <f>IF($F100='T-Konten'!$C$3,COUNTIF($F$6:$F100,'T-Konten'!$C$3),"")</f>
        <v/>
      </c>
      <c r="M100" t="str">
        <f>IF($E100='T-Konten'!$K$3,COUNTIF($E$6:$E100,'T-Konten'!$K$3),"")</f>
        <v/>
      </c>
      <c r="N100" t="str">
        <f>IF($F100='T-Konten'!$K$3,COUNTIF($F$6:$F100,'T-Konten'!$K$3),"")</f>
        <v/>
      </c>
      <c r="O100" t="str">
        <f>IF($E100='T-Konten'!$C$24,COUNTIF($E$6:$E100,'T-Konten'!$C$24),"")</f>
        <v/>
      </c>
      <c r="P100" t="str">
        <f>IF($F100='T-Konten'!$C$24,COUNTIF($F$6:$F100,'T-Konten'!$C$24),"")</f>
        <v/>
      </c>
      <c r="Q100" t="str">
        <f>IF($E100='T-Konten'!$K$24,COUNTIF($E$6:$E100,'T-Konten'!$K$24),"")</f>
        <v/>
      </c>
      <c r="R100" t="str">
        <f>IF($F100='T-Konten'!$K$24,COUNTIF($F$6:$F100,'T-Konten'!$K$24),"")</f>
        <v/>
      </c>
    </row>
    <row r="101" spans="1:18" x14ac:dyDescent="0.25">
      <c r="A101" s="2" t="str">
        <f t="shared" si="6"/>
        <v/>
      </c>
      <c r="B101" s="12"/>
      <c r="C101" s="8"/>
      <c r="D101" s="8"/>
      <c r="E101" s="8"/>
      <c r="F101" s="8"/>
      <c r="G101" s="9"/>
      <c r="H101" s="9"/>
      <c r="I101" s="2" t="str">
        <f t="shared" si="7"/>
        <v/>
      </c>
      <c r="J101" s="10" t="str">
        <f t="shared" si="8"/>
        <v/>
      </c>
      <c r="K101" t="str">
        <f>IF($E101='T-Konten'!$C$3,COUNTIF($E$6:$E101,'T-Konten'!$C$3),"")</f>
        <v/>
      </c>
      <c r="L101" t="str">
        <f>IF($F101='T-Konten'!$C$3,COUNTIF($F$6:$F101,'T-Konten'!$C$3),"")</f>
        <v/>
      </c>
      <c r="M101" t="str">
        <f>IF($E101='T-Konten'!$K$3,COUNTIF($E$6:$E101,'T-Konten'!$K$3),"")</f>
        <v/>
      </c>
      <c r="N101" t="str">
        <f>IF($F101='T-Konten'!$K$3,COUNTIF($F$6:$F101,'T-Konten'!$K$3),"")</f>
        <v/>
      </c>
      <c r="O101" t="str">
        <f>IF($E101='T-Konten'!$C$24,COUNTIF($E$6:$E101,'T-Konten'!$C$24),"")</f>
        <v/>
      </c>
      <c r="P101" t="str">
        <f>IF($F101='T-Konten'!$C$24,COUNTIF($F$6:$F101,'T-Konten'!$C$24),"")</f>
        <v/>
      </c>
      <c r="Q101" t="str">
        <f>IF($E101='T-Konten'!$K$24,COUNTIF($E$6:$E101,'T-Konten'!$K$24),"")</f>
        <v/>
      </c>
      <c r="R101" t="str">
        <f>IF($F101='T-Konten'!$K$24,COUNTIF($F$6:$F101,'T-Konten'!$K$24),"")</f>
        <v/>
      </c>
    </row>
    <row r="102" spans="1:18" x14ac:dyDescent="0.25">
      <c r="A102" s="2" t="str">
        <f t="shared" ref="A102:A133" si="9">IF(COUNTA(B102:H102)=0,"",ROW()-5)</f>
        <v/>
      </c>
      <c r="B102" s="12"/>
      <c r="C102" s="8"/>
      <c r="D102" s="8"/>
      <c r="E102" s="8"/>
      <c r="F102" s="8"/>
      <c r="G102" s="9"/>
      <c r="H102" s="9"/>
      <c r="I102" s="2" t="str">
        <f t="shared" ref="I102:I133" si="10">IF(COUNTA(B102:H102)=0,"",IF(AND(B102&lt;&gt;"",E102&lt;&gt;"",F102&lt;&gt;"",G102&lt;&gt;"",H102&lt;&gt;"",G102=H102),"OK","Fehler"))</f>
        <v/>
      </c>
      <c r="J102" s="10" t="str">
        <f t="shared" si="8"/>
        <v/>
      </c>
      <c r="K102" t="str">
        <f>IF($E102='T-Konten'!$C$3,COUNTIF($E$6:$E102,'T-Konten'!$C$3),"")</f>
        <v/>
      </c>
      <c r="L102" t="str">
        <f>IF($F102='T-Konten'!$C$3,COUNTIF($F$6:$F102,'T-Konten'!$C$3),"")</f>
        <v/>
      </c>
      <c r="M102" t="str">
        <f>IF($E102='T-Konten'!$K$3,COUNTIF($E$6:$E102,'T-Konten'!$K$3),"")</f>
        <v/>
      </c>
      <c r="N102" t="str">
        <f>IF($F102='T-Konten'!$K$3,COUNTIF($F$6:$F102,'T-Konten'!$K$3),"")</f>
        <v/>
      </c>
      <c r="O102" t="str">
        <f>IF($E102='T-Konten'!$C$24,COUNTIF($E$6:$E102,'T-Konten'!$C$24),"")</f>
        <v/>
      </c>
      <c r="P102" t="str">
        <f>IF($F102='T-Konten'!$C$24,COUNTIF($F$6:$F102,'T-Konten'!$C$24),"")</f>
        <v/>
      </c>
      <c r="Q102" t="str">
        <f>IF($E102='T-Konten'!$K$24,COUNTIF($E$6:$E102,'T-Konten'!$K$24),"")</f>
        <v/>
      </c>
      <c r="R102" t="str">
        <f>IF($F102='T-Konten'!$K$24,COUNTIF($F$6:$F102,'T-Konten'!$K$24),"")</f>
        <v/>
      </c>
    </row>
    <row r="103" spans="1:18" x14ac:dyDescent="0.25">
      <c r="A103" s="2" t="str">
        <f t="shared" si="9"/>
        <v/>
      </c>
      <c r="B103" s="12"/>
      <c r="C103" s="8"/>
      <c r="D103" s="8"/>
      <c r="E103" s="8"/>
      <c r="F103" s="8"/>
      <c r="G103" s="9"/>
      <c r="H103" s="9"/>
      <c r="I103" s="2" t="str">
        <f t="shared" si="10"/>
        <v/>
      </c>
      <c r="J103" s="10" t="str">
        <f t="shared" si="8"/>
        <v/>
      </c>
      <c r="K103" t="str">
        <f>IF($E103='T-Konten'!$C$3,COUNTIF($E$6:$E103,'T-Konten'!$C$3),"")</f>
        <v/>
      </c>
      <c r="L103" t="str">
        <f>IF($F103='T-Konten'!$C$3,COUNTIF($F$6:$F103,'T-Konten'!$C$3),"")</f>
        <v/>
      </c>
      <c r="M103" t="str">
        <f>IF($E103='T-Konten'!$K$3,COUNTIF($E$6:$E103,'T-Konten'!$K$3),"")</f>
        <v/>
      </c>
      <c r="N103" t="str">
        <f>IF($F103='T-Konten'!$K$3,COUNTIF($F$6:$F103,'T-Konten'!$K$3),"")</f>
        <v/>
      </c>
      <c r="O103" t="str">
        <f>IF($E103='T-Konten'!$C$24,COUNTIF($E$6:$E103,'T-Konten'!$C$24),"")</f>
        <v/>
      </c>
      <c r="P103" t="str">
        <f>IF($F103='T-Konten'!$C$24,COUNTIF($F$6:$F103,'T-Konten'!$C$24),"")</f>
        <v/>
      </c>
      <c r="Q103" t="str">
        <f>IF($E103='T-Konten'!$K$24,COUNTIF($E$6:$E103,'T-Konten'!$K$24),"")</f>
        <v/>
      </c>
      <c r="R103" t="str">
        <f>IF($F103='T-Konten'!$K$24,COUNTIF($F$6:$F103,'T-Konten'!$K$24),"")</f>
        <v/>
      </c>
    </row>
    <row r="104" spans="1:18" x14ac:dyDescent="0.25">
      <c r="A104" s="2" t="str">
        <f t="shared" si="9"/>
        <v/>
      </c>
      <c r="B104" s="12"/>
      <c r="C104" s="8"/>
      <c r="D104" s="8"/>
      <c r="E104" s="8"/>
      <c r="F104" s="8"/>
      <c r="G104" s="9"/>
      <c r="H104" s="9"/>
      <c r="I104" s="2" t="str">
        <f t="shared" si="10"/>
        <v/>
      </c>
      <c r="J104" s="10" t="str">
        <f t="shared" si="8"/>
        <v/>
      </c>
      <c r="K104" t="str">
        <f>IF($E104='T-Konten'!$C$3,COUNTIF($E$6:$E104,'T-Konten'!$C$3),"")</f>
        <v/>
      </c>
      <c r="L104" t="str">
        <f>IF($F104='T-Konten'!$C$3,COUNTIF($F$6:$F104,'T-Konten'!$C$3),"")</f>
        <v/>
      </c>
      <c r="M104" t="str">
        <f>IF($E104='T-Konten'!$K$3,COUNTIF($E$6:$E104,'T-Konten'!$K$3),"")</f>
        <v/>
      </c>
      <c r="N104" t="str">
        <f>IF($F104='T-Konten'!$K$3,COUNTIF($F$6:$F104,'T-Konten'!$K$3),"")</f>
        <v/>
      </c>
      <c r="O104" t="str">
        <f>IF($E104='T-Konten'!$C$24,COUNTIF($E$6:$E104,'T-Konten'!$C$24),"")</f>
        <v/>
      </c>
      <c r="P104" t="str">
        <f>IF($F104='T-Konten'!$C$24,COUNTIF($F$6:$F104,'T-Konten'!$C$24),"")</f>
        <v/>
      </c>
      <c r="Q104" t="str">
        <f>IF($E104='T-Konten'!$K$24,COUNTIF($E$6:$E104,'T-Konten'!$K$24),"")</f>
        <v/>
      </c>
      <c r="R104" t="str">
        <f>IF($F104='T-Konten'!$K$24,COUNTIF($F$6:$F104,'T-Konten'!$K$24),"")</f>
        <v/>
      </c>
    </row>
    <row r="105" spans="1:18" x14ac:dyDescent="0.25">
      <c r="A105" s="2" t="str">
        <f t="shared" si="9"/>
        <v/>
      </c>
      <c r="B105" s="12"/>
      <c r="C105" s="8"/>
      <c r="D105" s="8"/>
      <c r="E105" s="8"/>
      <c r="F105" s="8"/>
      <c r="G105" s="9"/>
      <c r="H105" s="9"/>
      <c r="I105" s="2" t="str">
        <f t="shared" si="10"/>
        <v/>
      </c>
      <c r="J105" s="10" t="str">
        <f t="shared" si="8"/>
        <v/>
      </c>
      <c r="K105" t="str">
        <f>IF($E105='T-Konten'!$C$3,COUNTIF($E$6:$E105,'T-Konten'!$C$3),"")</f>
        <v/>
      </c>
      <c r="L105" t="str">
        <f>IF($F105='T-Konten'!$C$3,COUNTIF($F$6:$F105,'T-Konten'!$C$3),"")</f>
        <v/>
      </c>
      <c r="M105" t="str">
        <f>IF($E105='T-Konten'!$K$3,COUNTIF($E$6:$E105,'T-Konten'!$K$3),"")</f>
        <v/>
      </c>
      <c r="N105" t="str">
        <f>IF($F105='T-Konten'!$K$3,COUNTIF($F$6:$F105,'T-Konten'!$K$3),"")</f>
        <v/>
      </c>
      <c r="O105" t="str">
        <f>IF($E105='T-Konten'!$C$24,COUNTIF($E$6:$E105,'T-Konten'!$C$24),"")</f>
        <v/>
      </c>
      <c r="P105" t="str">
        <f>IF($F105='T-Konten'!$C$24,COUNTIF($F$6:$F105,'T-Konten'!$C$24),"")</f>
        <v/>
      </c>
      <c r="Q105" t="str">
        <f>IF($E105='T-Konten'!$K$24,COUNTIF($E$6:$E105,'T-Konten'!$K$24),"")</f>
        <v/>
      </c>
      <c r="R105" t="str">
        <f>IF($F105='T-Konten'!$K$24,COUNTIF($F$6:$F105,'T-Konten'!$K$24),"")</f>
        <v/>
      </c>
    </row>
  </sheetData>
  <mergeCells count="3">
    <mergeCell ref="L2:M2"/>
    <mergeCell ref="A3:J3"/>
    <mergeCell ref="A2:J2"/>
  </mergeCells>
  <conditionalFormatting sqref="I6:I105">
    <cfRule type="expression" dxfId="3" priority="1">
      <formula>I6="OK"</formula>
    </cfRule>
    <cfRule type="expression" dxfId="2" priority="2">
      <formula>I6="Fehler"</formula>
    </cfRule>
  </conditionalFormatting>
  <conditionalFormatting sqref="M6">
    <cfRule type="expression" dxfId="1" priority="3">
      <formula>M6="OK"</formula>
    </cfRule>
    <cfRule type="expression" dxfId="0" priority="4">
      <formula>M6="Prüfen"</formula>
    </cfRule>
  </conditionalFormatting>
  <dataValidations count="3">
    <dataValidation type="list" allowBlank="1" sqref="E6:F105" xr:uid="{00000000-0002-0000-0100-000000000000}">
      <formula1>KontenAuswahl</formula1>
    </dataValidation>
    <dataValidation type="date" allowBlank="1" sqref="B6:B105" xr:uid="{00000000-0002-0000-0100-000001000000}">
      <formula1>DATE(2020,1,1)</formula1>
      <formula2>DATE(2035,12,31)</formula2>
    </dataValidation>
    <dataValidation type="decimal" operator="greaterThanOrEqual" allowBlank="1" sqref="G6:H105" xr:uid="{00000000-0002-0000-0100-000002000000}">
      <formula1>0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P41"/>
  <sheetViews>
    <sheetView showGridLines="0" workbookViewId="0">
      <selection activeCell="L31" sqref="L31"/>
    </sheetView>
  </sheetViews>
  <sheetFormatPr baseColWidth="10" defaultColWidth="9.140625" defaultRowHeight="15" x14ac:dyDescent="0.25"/>
  <cols>
    <col min="1" max="1" width="2" customWidth="1"/>
    <col min="2" max="2" width="11" customWidth="1"/>
    <col min="3" max="3" width="24" customWidth="1"/>
    <col min="4" max="4" width="13" customWidth="1"/>
    <col min="5" max="5" width="3" customWidth="1"/>
    <col min="6" max="6" width="11" customWidth="1"/>
    <col min="7" max="7" width="24" customWidth="1"/>
    <col min="8" max="8" width="13" customWidth="1"/>
    <col min="9" max="9" width="2" customWidth="1"/>
    <col min="10" max="10" width="11" customWidth="1"/>
    <col min="11" max="11" width="24" customWidth="1"/>
    <col min="12" max="12" width="13" customWidth="1"/>
    <col min="13" max="13" width="3" customWidth="1"/>
    <col min="14" max="14" width="11" customWidth="1"/>
    <col min="15" max="15" width="24" customWidth="1"/>
    <col min="16" max="16" width="13" customWidth="1"/>
  </cols>
  <sheetData>
    <row r="1" spans="2:16" ht="23.25" x14ac:dyDescent="0.35">
      <c r="B1" s="33" t="s">
        <v>91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5"/>
    </row>
    <row r="2" spans="2:16" ht="15.75" x14ac:dyDescent="0.25">
      <c r="B2" s="26" t="s">
        <v>92</v>
      </c>
      <c r="C2" s="24"/>
      <c r="D2" s="24"/>
      <c r="E2" s="24"/>
      <c r="F2" s="24"/>
      <c r="G2" s="24"/>
      <c r="H2" s="25"/>
      <c r="J2" s="26" t="s">
        <v>93</v>
      </c>
      <c r="K2" s="24"/>
      <c r="L2" s="24"/>
      <c r="M2" s="24"/>
      <c r="N2" s="24"/>
      <c r="O2" s="24"/>
      <c r="P2" s="25"/>
    </row>
    <row r="3" spans="2:16" x14ac:dyDescent="0.25">
      <c r="B3" s="1" t="s">
        <v>94</v>
      </c>
      <c r="C3" s="13" t="str">
        <f>Start!F9</f>
        <v>1000 - Kasse</v>
      </c>
      <c r="D3" s="8"/>
      <c r="E3" s="8"/>
      <c r="F3" s="8"/>
      <c r="G3" s="8"/>
      <c r="H3" s="8"/>
      <c r="J3" s="1" t="s">
        <v>94</v>
      </c>
      <c r="K3" s="13" t="str">
        <f>Start!F10</f>
        <v>1200 - Bank</v>
      </c>
      <c r="L3" s="8"/>
      <c r="M3" s="8"/>
      <c r="N3" s="8"/>
      <c r="O3" s="8"/>
      <c r="P3" s="8"/>
    </row>
    <row r="5" spans="2:16" x14ac:dyDescent="0.25">
      <c r="B5" s="35" t="s">
        <v>95</v>
      </c>
      <c r="C5" s="24"/>
      <c r="D5" s="25"/>
      <c r="F5" s="35" t="s">
        <v>96</v>
      </c>
      <c r="G5" s="24"/>
      <c r="H5" s="25"/>
      <c r="J5" s="35" t="s">
        <v>95</v>
      </c>
      <c r="K5" s="24"/>
      <c r="L5" s="25"/>
      <c r="N5" s="35" t="s">
        <v>96</v>
      </c>
      <c r="O5" s="24"/>
      <c r="P5" s="25"/>
    </row>
    <row r="6" spans="2:16" x14ac:dyDescent="0.25">
      <c r="B6" s="14" t="s">
        <v>51</v>
      </c>
      <c r="C6" s="14" t="s">
        <v>97</v>
      </c>
      <c r="D6" s="15" t="s">
        <v>98</v>
      </c>
      <c r="F6" s="16" t="s">
        <v>51</v>
      </c>
      <c r="G6" s="14" t="s">
        <v>97</v>
      </c>
      <c r="H6" s="14" t="s">
        <v>98</v>
      </c>
      <c r="J6" s="14" t="s">
        <v>51</v>
      </c>
      <c r="K6" s="14" t="s">
        <v>97</v>
      </c>
      <c r="L6" s="15" t="s">
        <v>98</v>
      </c>
      <c r="N6" s="16" t="s">
        <v>51</v>
      </c>
      <c r="O6" s="14" t="s">
        <v>97</v>
      </c>
      <c r="P6" s="14" t="s">
        <v>98</v>
      </c>
    </row>
    <row r="7" spans="2:16" x14ac:dyDescent="0.25">
      <c r="B7" s="10" t="str">
        <f>IF($C$3="","Bitte Konto auswählen",IFERROR(INDEX(Journal!$B$6:$B$105,MATCH(ROW()-6,Journal!$K$6:$K$105,0)),""))</f>
        <v>18.01.2026</v>
      </c>
      <c r="C7" s="10" t="str">
        <f>IFERROR(INDEX(Journal!$F$6:$F$105,MATCH(ROW()-6,Journal!$K$6:$K$105,0)),"")</f>
        <v>4000 - Umsatzerlöse</v>
      </c>
      <c r="D7" s="17">
        <f>IFERROR(INDEX(Journal!$G$6:$G$105,MATCH(ROW()-6,Journal!$K$6:$K$105,0)),"")</f>
        <v>500</v>
      </c>
      <c r="F7" s="22" t="str">
        <f>IF($C$3="","",IFERROR(INDEX(Journal!$B$6:$B$105,MATCH(ROW()-6,Journal!$L$6:$L$105,0)),""))</f>
        <v>07.01.2026</v>
      </c>
      <c r="G7" s="10" t="str">
        <f>IFERROR(INDEX(Journal!$E$6:$E$105,MATCH(ROW()-6,Journal!$L$6:$L$105,0)),"")</f>
        <v>1200 - Bank</v>
      </c>
      <c r="H7" s="4">
        <f>IFERROR(INDEX(Journal!$H$6:$H$105,MATCH(ROW()-6,Journal!$L$6:$L$105,0)),"")</f>
        <v>300</v>
      </c>
      <c r="J7" s="10" t="str">
        <f ca="1">IF($K$3="","Bitte Konto auswählen",IFERROR(INDEX(Journal!$B$6:$B$105,MATCH(ROW()-6,Journal!$M$6:$M$105,0)),""))</f>
        <v/>
      </c>
      <c r="K7" s="10" t="str">
        <f ca="1">IFERROR(INDEX(Journal!$F$6:$F$105,MATCH(ROW()-6,Journal!$M$6:$M$105,0)),"")</f>
        <v/>
      </c>
      <c r="L7" s="17" t="str">
        <f ca="1">IFERROR(INDEX(Journal!$G$6:$G$105,MATCH(ROW()-6,Journal!$M$6:$M$105,0)),"")</f>
        <v/>
      </c>
      <c r="N7" s="22" t="str">
        <f>IF($K$3="","",IFERROR(INDEX(Journal!$B$6:$B$105,MATCH(ROW()-6,Journal!$N$6:$N$105,0)),""))</f>
        <v>10.01.2026</v>
      </c>
      <c r="O7" s="10" t="str">
        <f>IFERROR(INDEX(Journal!$E$6:$E$105,MATCH(ROW()-6,Journal!$N$6:$N$105,0)),"")</f>
        <v>2000 - Verbindlichkeiten</v>
      </c>
      <c r="P7" s="4">
        <f>IFERROR(INDEX(Journal!$H$6:$H$105,MATCH(ROW()-6,Journal!$N$6:$N$105,0)),"")</f>
        <v>450</v>
      </c>
    </row>
    <row r="8" spans="2:16" x14ac:dyDescent="0.25">
      <c r="B8" s="10" t="str">
        <f>IF($C$3="","Bitte Konto auswählen",IFERROR(INDEX(Journal!$B$6:$B$105,MATCH(ROW()-6,Journal!$K$6:$K$105,0)),""))</f>
        <v/>
      </c>
      <c r="C8" s="10" t="str">
        <f>IFERROR(INDEX(Journal!$F$6:$F$105,MATCH(ROW()-6,Journal!$K$6:$K$105,0)),"")</f>
        <v/>
      </c>
      <c r="D8" s="17" t="str">
        <f>IFERROR(INDEX(Journal!$G$6:$G$105,MATCH(ROW()-6,Journal!$K$6:$K$105,0)),"")</f>
        <v/>
      </c>
      <c r="F8" s="22" t="str">
        <f>IF($C$3="","",IFERROR(INDEX(Journal!$B$6:$B$105,MATCH(ROW()-6,Journal!$L$6:$L$105,0)),""))</f>
        <v>20.01.2026</v>
      </c>
      <c r="G8" s="10" t="str">
        <f>IFERROR(INDEX(Journal!$E$6:$E$105,MATCH(ROW()-6,Journal!$L$6:$L$105,0)),"")</f>
        <v>5000 - Wareneinsatz</v>
      </c>
      <c r="H8" s="4">
        <f>IFERROR(INDEX(Journal!$H$6:$H$105,MATCH(ROW()-6,Journal!$L$6:$L$105,0)),"")</f>
        <v>120</v>
      </c>
      <c r="J8" s="10" t="str">
        <f ca="1">IF($K$3="","Bitte Konto auswählen",IFERROR(INDEX(Journal!$B$6:$B$105,MATCH(ROW()-6,Journal!$M$6:$M$105,0)),""))</f>
        <v/>
      </c>
      <c r="K8" s="10" t="str">
        <f ca="1">IFERROR(INDEX(Journal!$F$6:$F$105,MATCH(ROW()-6,Journal!$M$6:$M$105,0)),"")</f>
        <v/>
      </c>
      <c r="L8" s="17" t="str">
        <f ca="1">IFERROR(INDEX(Journal!$G$6:$G$105,MATCH(ROW()-6,Journal!$M$6:$M$105,0)),"")</f>
        <v/>
      </c>
      <c r="N8" s="22" t="str">
        <f>IF($K$3="","",IFERROR(INDEX(Journal!$B$6:$B$105,MATCH(ROW()-6,Journal!$N$6:$N$105,0)),""))</f>
        <v/>
      </c>
      <c r="O8" s="10" t="str">
        <f>IFERROR(INDEX(Journal!$E$6:$E$105,MATCH(ROW()-6,Journal!$N$6:$N$105,0)),"")</f>
        <v/>
      </c>
      <c r="P8" s="4" t="str">
        <f>IFERROR(INDEX(Journal!$H$6:$H$105,MATCH(ROW()-6,Journal!$N$6:$N$105,0)),"")</f>
        <v/>
      </c>
    </row>
    <row r="9" spans="2:16" x14ac:dyDescent="0.25">
      <c r="B9" s="10" t="str">
        <f>IF($C$3="","Bitte Konto auswählen",IFERROR(INDEX(Journal!$B$6:$B$105,MATCH(ROW()-6,Journal!$K$6:$K$105,0)),""))</f>
        <v/>
      </c>
      <c r="C9" s="10" t="str">
        <f>IFERROR(INDEX(Journal!$F$6:$F$105,MATCH(ROW()-6,Journal!$K$6:$K$105,0)),"")</f>
        <v/>
      </c>
      <c r="D9" s="17" t="str">
        <f>IFERROR(INDEX(Journal!$G$6:$G$105,MATCH(ROW()-6,Journal!$K$6:$K$105,0)),"")</f>
        <v/>
      </c>
      <c r="F9" s="22" t="str">
        <f>IF($C$3="","",IFERROR(INDEX(Journal!$B$6:$B$105,MATCH(ROW()-6,Journal!$L$6:$L$105,0)),""))</f>
        <v/>
      </c>
      <c r="G9" s="10" t="str">
        <f>IFERROR(INDEX(Journal!$E$6:$E$105,MATCH(ROW()-6,Journal!$L$6:$L$105,0)),"")</f>
        <v/>
      </c>
      <c r="H9" s="4" t="str">
        <f>IFERROR(INDEX(Journal!$H$6:$H$105,MATCH(ROW()-6,Journal!$L$6:$L$105,0)),"")</f>
        <v/>
      </c>
      <c r="J9" s="10" t="str">
        <f ca="1">IF($K$3="","Bitte Konto auswählen",IFERROR(INDEX(Journal!$B$6:$B$105,MATCH(ROW()-6,Journal!$M$6:$M$105,0)),""))</f>
        <v/>
      </c>
      <c r="K9" s="10" t="str">
        <f ca="1">IFERROR(INDEX(Journal!$F$6:$F$105,MATCH(ROW()-6,Journal!$M$6:$M$105,0)),"")</f>
        <v/>
      </c>
      <c r="L9" s="17" t="str">
        <f ca="1">IFERROR(INDEX(Journal!$G$6:$G$105,MATCH(ROW()-6,Journal!$M$6:$M$105,0)),"")</f>
        <v/>
      </c>
      <c r="N9" s="22" t="str">
        <f>IF($K$3="","",IFERROR(INDEX(Journal!$B$6:$B$105,MATCH(ROW()-6,Journal!$N$6:$N$105,0)),""))</f>
        <v/>
      </c>
      <c r="O9" s="10" t="str">
        <f>IFERROR(INDEX(Journal!$E$6:$E$105,MATCH(ROW()-6,Journal!$N$6:$N$105,0)),"")</f>
        <v/>
      </c>
      <c r="P9" s="4" t="str">
        <f>IFERROR(INDEX(Journal!$H$6:$H$105,MATCH(ROW()-6,Journal!$N$6:$N$105,0)),"")</f>
        <v/>
      </c>
    </row>
    <row r="10" spans="2:16" x14ac:dyDescent="0.25">
      <c r="B10" s="10" t="str">
        <f>IF($C$3="","Bitte Konto auswählen",IFERROR(INDEX(Journal!$B$6:$B$105,MATCH(ROW()-6,Journal!$K$6:$K$105,0)),""))</f>
        <v/>
      </c>
      <c r="C10" s="10" t="str">
        <f>IFERROR(INDEX(Journal!$F$6:$F$105,MATCH(ROW()-6,Journal!$K$6:$K$105,0)),"")</f>
        <v/>
      </c>
      <c r="D10" s="17" t="str">
        <f>IFERROR(INDEX(Journal!$G$6:$G$105,MATCH(ROW()-6,Journal!$K$6:$K$105,0)),"")</f>
        <v/>
      </c>
      <c r="F10" s="22" t="str">
        <f>IF($C$3="","",IFERROR(INDEX(Journal!$B$6:$B$105,MATCH(ROW()-6,Journal!$L$6:$L$105,0)),""))</f>
        <v/>
      </c>
      <c r="G10" s="10" t="str">
        <f>IFERROR(INDEX(Journal!$E$6:$E$105,MATCH(ROW()-6,Journal!$L$6:$L$105,0)),"")</f>
        <v/>
      </c>
      <c r="H10" s="4" t="str">
        <f>IFERROR(INDEX(Journal!$H$6:$H$105,MATCH(ROW()-6,Journal!$L$6:$L$105,0)),"")</f>
        <v/>
      </c>
      <c r="J10" s="10" t="str">
        <f ca="1">IF($K$3="","Bitte Konto auswählen",IFERROR(INDEX(Journal!$B$6:$B$105,MATCH(ROW()-6,Journal!$M$6:$M$105,0)),""))</f>
        <v/>
      </c>
      <c r="K10" s="10" t="str">
        <f ca="1">IFERROR(INDEX(Journal!$F$6:$F$105,MATCH(ROW()-6,Journal!$M$6:$M$105,0)),"")</f>
        <v/>
      </c>
      <c r="L10" s="17" t="str">
        <f ca="1">IFERROR(INDEX(Journal!$G$6:$G$105,MATCH(ROW()-6,Journal!$M$6:$M$105,0)),"")</f>
        <v/>
      </c>
      <c r="N10" s="22" t="str">
        <f>IF($K$3="","",IFERROR(INDEX(Journal!$B$6:$B$105,MATCH(ROW()-6,Journal!$N$6:$N$105,0)),""))</f>
        <v/>
      </c>
      <c r="O10" s="10" t="str">
        <f>IFERROR(INDEX(Journal!$E$6:$E$105,MATCH(ROW()-6,Journal!$N$6:$N$105,0)),"")</f>
        <v/>
      </c>
      <c r="P10" s="4" t="str">
        <f>IFERROR(INDEX(Journal!$H$6:$H$105,MATCH(ROW()-6,Journal!$N$6:$N$105,0)),"")</f>
        <v/>
      </c>
    </row>
    <row r="11" spans="2:16" x14ac:dyDescent="0.25">
      <c r="B11" s="10" t="str">
        <f>IF($C$3="","Bitte Konto auswählen",IFERROR(INDEX(Journal!$B$6:$B$105,MATCH(ROW()-6,Journal!$K$6:$K$105,0)),""))</f>
        <v/>
      </c>
      <c r="C11" s="10" t="str">
        <f>IFERROR(INDEX(Journal!$F$6:$F$105,MATCH(ROW()-6,Journal!$K$6:$K$105,0)),"")</f>
        <v/>
      </c>
      <c r="D11" s="17" t="str">
        <f>IFERROR(INDEX(Journal!$G$6:$G$105,MATCH(ROW()-6,Journal!$K$6:$K$105,0)),"")</f>
        <v/>
      </c>
      <c r="F11" s="22" t="str">
        <f>IF($C$3="","",IFERROR(INDEX(Journal!$B$6:$B$105,MATCH(ROW()-6,Journal!$L$6:$L$105,0)),""))</f>
        <v/>
      </c>
      <c r="G11" s="10" t="str">
        <f>IFERROR(INDEX(Journal!$E$6:$E$105,MATCH(ROW()-6,Journal!$L$6:$L$105,0)),"")</f>
        <v/>
      </c>
      <c r="H11" s="4" t="str">
        <f>IFERROR(INDEX(Journal!$H$6:$H$105,MATCH(ROW()-6,Journal!$L$6:$L$105,0)),"")</f>
        <v/>
      </c>
      <c r="J11" s="10" t="str">
        <f ca="1">IF($K$3="","Bitte Konto auswählen",IFERROR(INDEX(Journal!$B$6:$B$105,MATCH(ROW()-6,Journal!$M$6:$M$105,0)),""))</f>
        <v/>
      </c>
      <c r="K11" s="10" t="str">
        <f ca="1">IFERROR(INDEX(Journal!$F$6:$F$105,MATCH(ROW()-6,Journal!$M$6:$M$105,0)),"")</f>
        <v/>
      </c>
      <c r="L11" s="17" t="str">
        <f ca="1">IFERROR(INDEX(Journal!$G$6:$G$105,MATCH(ROW()-6,Journal!$M$6:$M$105,0)),"")</f>
        <v/>
      </c>
      <c r="N11" s="22" t="str">
        <f>IF($K$3="","",IFERROR(INDEX(Journal!$B$6:$B$105,MATCH(ROW()-6,Journal!$N$6:$N$105,0)),""))</f>
        <v/>
      </c>
      <c r="O11" s="10" t="str">
        <f>IFERROR(INDEX(Journal!$E$6:$E$105,MATCH(ROW()-6,Journal!$N$6:$N$105,0)),"")</f>
        <v/>
      </c>
      <c r="P11" s="4" t="str">
        <f>IFERROR(INDEX(Journal!$H$6:$H$105,MATCH(ROW()-6,Journal!$N$6:$N$105,0)),"")</f>
        <v/>
      </c>
    </row>
    <row r="12" spans="2:16" x14ac:dyDescent="0.25">
      <c r="B12" s="10" t="str">
        <f>IF($C$3="","Bitte Konto auswählen",IFERROR(INDEX(Journal!$B$6:$B$105,MATCH(ROW()-6,Journal!$K$6:$K$105,0)),""))</f>
        <v/>
      </c>
      <c r="C12" s="10" t="str">
        <f>IFERROR(INDEX(Journal!$F$6:$F$105,MATCH(ROW()-6,Journal!$K$6:$K$105,0)),"")</f>
        <v/>
      </c>
      <c r="D12" s="17" t="str">
        <f>IFERROR(INDEX(Journal!$G$6:$G$105,MATCH(ROW()-6,Journal!$K$6:$K$105,0)),"")</f>
        <v/>
      </c>
      <c r="F12" s="22" t="str">
        <f>IF($C$3="","",IFERROR(INDEX(Journal!$B$6:$B$105,MATCH(ROW()-6,Journal!$L$6:$L$105,0)),""))</f>
        <v/>
      </c>
      <c r="G12" s="10" t="str">
        <f>IFERROR(INDEX(Journal!$E$6:$E$105,MATCH(ROW()-6,Journal!$L$6:$L$105,0)),"")</f>
        <v/>
      </c>
      <c r="H12" s="4" t="str">
        <f>IFERROR(INDEX(Journal!$H$6:$H$105,MATCH(ROW()-6,Journal!$L$6:$L$105,0)),"")</f>
        <v/>
      </c>
      <c r="J12" s="10" t="str">
        <f ca="1">IF($K$3="","Bitte Konto auswählen",IFERROR(INDEX(Journal!$B$6:$B$105,MATCH(ROW()-6,Journal!$M$6:$M$105,0)),""))</f>
        <v/>
      </c>
      <c r="K12" s="10" t="str">
        <f ca="1">IFERROR(INDEX(Journal!$F$6:$F$105,MATCH(ROW()-6,Journal!$M$6:$M$105,0)),"")</f>
        <v/>
      </c>
      <c r="L12" s="17" t="str">
        <f ca="1">IFERROR(INDEX(Journal!$G$6:$G$105,MATCH(ROW()-6,Journal!$M$6:$M$105,0)),"")</f>
        <v/>
      </c>
      <c r="N12" s="22" t="str">
        <f>IF($K$3="","",IFERROR(INDEX(Journal!$B$6:$B$105,MATCH(ROW()-6,Journal!$N$6:$N$105,0)),""))</f>
        <v/>
      </c>
      <c r="O12" s="10" t="str">
        <f>IFERROR(INDEX(Journal!$E$6:$E$105,MATCH(ROW()-6,Journal!$N$6:$N$105,0)),"")</f>
        <v/>
      </c>
      <c r="P12" s="4" t="str">
        <f>IFERROR(INDEX(Journal!$H$6:$H$105,MATCH(ROW()-6,Journal!$N$6:$N$105,0)),"")</f>
        <v/>
      </c>
    </row>
    <row r="13" spans="2:16" x14ac:dyDescent="0.25">
      <c r="B13" s="10" t="str">
        <f>IF($C$3="","Bitte Konto auswählen",IFERROR(INDEX(Journal!$B$6:$B$105,MATCH(ROW()-6,Journal!$K$6:$K$105,0)),""))</f>
        <v/>
      </c>
      <c r="C13" s="10" t="str">
        <f>IFERROR(INDEX(Journal!$F$6:$F$105,MATCH(ROW()-6,Journal!$K$6:$K$105,0)),"")</f>
        <v/>
      </c>
      <c r="D13" s="17" t="str">
        <f>IFERROR(INDEX(Journal!$G$6:$G$105,MATCH(ROW()-6,Journal!$K$6:$K$105,0)),"")</f>
        <v/>
      </c>
      <c r="F13" s="22" t="str">
        <f>IF($C$3="","",IFERROR(INDEX(Journal!$B$6:$B$105,MATCH(ROW()-6,Journal!$L$6:$L$105,0)),""))</f>
        <v/>
      </c>
      <c r="G13" s="10" t="str">
        <f>IFERROR(INDEX(Journal!$E$6:$E$105,MATCH(ROW()-6,Journal!$L$6:$L$105,0)),"")</f>
        <v/>
      </c>
      <c r="H13" s="4" t="str">
        <f>IFERROR(INDEX(Journal!$H$6:$H$105,MATCH(ROW()-6,Journal!$L$6:$L$105,0)),"")</f>
        <v/>
      </c>
      <c r="J13" s="10" t="str">
        <f ca="1">IF($K$3="","Bitte Konto auswählen",IFERROR(INDEX(Journal!$B$6:$B$105,MATCH(ROW()-6,Journal!$M$6:$M$105,0)),""))</f>
        <v/>
      </c>
      <c r="K13" s="10" t="str">
        <f ca="1">IFERROR(INDEX(Journal!$F$6:$F$105,MATCH(ROW()-6,Journal!$M$6:$M$105,0)),"")</f>
        <v/>
      </c>
      <c r="L13" s="17" t="str">
        <f ca="1">IFERROR(INDEX(Journal!$G$6:$G$105,MATCH(ROW()-6,Journal!$M$6:$M$105,0)),"")</f>
        <v/>
      </c>
      <c r="N13" s="22" t="str">
        <f>IF($K$3="","",IFERROR(INDEX(Journal!$B$6:$B$105,MATCH(ROW()-6,Journal!$N$6:$N$105,0)),""))</f>
        <v/>
      </c>
      <c r="O13" s="10" t="str">
        <f>IFERROR(INDEX(Journal!$E$6:$E$105,MATCH(ROW()-6,Journal!$N$6:$N$105,0)),"")</f>
        <v/>
      </c>
      <c r="P13" s="4" t="str">
        <f>IFERROR(INDEX(Journal!$H$6:$H$105,MATCH(ROW()-6,Journal!$N$6:$N$105,0)),"")</f>
        <v/>
      </c>
    </row>
    <row r="14" spans="2:16" x14ac:dyDescent="0.25">
      <c r="B14" s="10" t="str">
        <f>IF($C$3="","Bitte Konto auswählen",IFERROR(INDEX(Journal!$B$6:$B$105,MATCH(ROW()-6,Journal!$K$6:$K$105,0)),""))</f>
        <v/>
      </c>
      <c r="C14" s="10" t="str">
        <f>IFERROR(INDEX(Journal!$F$6:$F$105,MATCH(ROW()-6,Journal!$K$6:$K$105,0)),"")</f>
        <v/>
      </c>
      <c r="D14" s="17" t="str">
        <f>IFERROR(INDEX(Journal!$G$6:$G$105,MATCH(ROW()-6,Journal!$K$6:$K$105,0)),"")</f>
        <v/>
      </c>
      <c r="F14" s="22" t="str">
        <f>IF($C$3="","",IFERROR(INDEX(Journal!$B$6:$B$105,MATCH(ROW()-6,Journal!$L$6:$L$105,0)),""))</f>
        <v/>
      </c>
      <c r="G14" s="10" t="str">
        <f>IFERROR(INDEX(Journal!$E$6:$E$105,MATCH(ROW()-6,Journal!$L$6:$L$105,0)),"")</f>
        <v/>
      </c>
      <c r="H14" s="4" t="str">
        <f>IFERROR(INDEX(Journal!$H$6:$H$105,MATCH(ROW()-6,Journal!$L$6:$L$105,0)),"")</f>
        <v/>
      </c>
      <c r="J14" s="10" t="str">
        <f ca="1">IF($K$3="","Bitte Konto auswählen",IFERROR(INDEX(Journal!$B$6:$B$105,MATCH(ROW()-6,Journal!$M$6:$M$105,0)),""))</f>
        <v/>
      </c>
      <c r="K14" s="10" t="str">
        <f ca="1">IFERROR(INDEX(Journal!$F$6:$F$105,MATCH(ROW()-6,Journal!$M$6:$M$105,0)),"")</f>
        <v/>
      </c>
      <c r="L14" s="17" t="str">
        <f ca="1">IFERROR(INDEX(Journal!$G$6:$G$105,MATCH(ROW()-6,Journal!$M$6:$M$105,0)),"")</f>
        <v/>
      </c>
      <c r="N14" s="22" t="str">
        <f>IF($K$3="","",IFERROR(INDEX(Journal!$B$6:$B$105,MATCH(ROW()-6,Journal!$N$6:$N$105,0)),""))</f>
        <v/>
      </c>
      <c r="O14" s="10" t="str">
        <f>IFERROR(INDEX(Journal!$E$6:$E$105,MATCH(ROW()-6,Journal!$N$6:$N$105,0)),"")</f>
        <v/>
      </c>
      <c r="P14" s="4" t="str">
        <f>IFERROR(INDEX(Journal!$H$6:$H$105,MATCH(ROW()-6,Journal!$N$6:$N$105,0)),"")</f>
        <v/>
      </c>
    </row>
    <row r="15" spans="2:16" x14ac:dyDescent="0.25">
      <c r="B15" s="10" t="str">
        <f>IF($C$3="","Bitte Konto auswählen",IFERROR(INDEX(Journal!$B$6:$B$105,MATCH(ROW()-6,Journal!$K$6:$K$105,0)),""))</f>
        <v/>
      </c>
      <c r="C15" s="10" t="str">
        <f>IFERROR(INDEX(Journal!$F$6:$F$105,MATCH(ROW()-6,Journal!$K$6:$K$105,0)),"")</f>
        <v/>
      </c>
      <c r="D15" s="17" t="str">
        <f>IFERROR(INDEX(Journal!$G$6:$G$105,MATCH(ROW()-6,Journal!$K$6:$K$105,0)),"")</f>
        <v/>
      </c>
      <c r="F15" s="22" t="str">
        <f>IF($C$3="","",IFERROR(INDEX(Journal!$B$6:$B$105,MATCH(ROW()-6,Journal!$L$6:$L$105,0)),""))</f>
        <v/>
      </c>
      <c r="G15" s="10" t="str">
        <f>IFERROR(INDEX(Journal!$E$6:$E$105,MATCH(ROW()-6,Journal!$L$6:$L$105,0)),"")</f>
        <v/>
      </c>
      <c r="H15" s="4" t="str">
        <f>IFERROR(INDEX(Journal!$H$6:$H$105,MATCH(ROW()-6,Journal!$L$6:$L$105,0)),"")</f>
        <v/>
      </c>
      <c r="J15" s="10" t="str">
        <f ca="1">IF($K$3="","Bitte Konto auswählen",IFERROR(INDEX(Journal!$B$6:$B$105,MATCH(ROW()-6,Journal!$M$6:$M$105,0)),""))</f>
        <v/>
      </c>
      <c r="K15" s="10" t="str">
        <f ca="1">IFERROR(INDEX(Journal!$F$6:$F$105,MATCH(ROW()-6,Journal!$M$6:$M$105,0)),"")</f>
        <v/>
      </c>
      <c r="L15" s="17" t="str">
        <f ca="1">IFERROR(INDEX(Journal!$G$6:$G$105,MATCH(ROW()-6,Journal!$M$6:$M$105,0)),"")</f>
        <v/>
      </c>
      <c r="N15" s="22" t="str">
        <f>IF($K$3="","",IFERROR(INDEX(Journal!$B$6:$B$105,MATCH(ROW()-6,Journal!$N$6:$N$105,0)),""))</f>
        <v/>
      </c>
      <c r="O15" s="10" t="str">
        <f>IFERROR(INDEX(Journal!$E$6:$E$105,MATCH(ROW()-6,Journal!$N$6:$N$105,0)),"")</f>
        <v/>
      </c>
      <c r="P15" s="4" t="str">
        <f>IFERROR(INDEX(Journal!$H$6:$H$105,MATCH(ROW()-6,Journal!$N$6:$N$105,0)),"")</f>
        <v/>
      </c>
    </row>
    <row r="16" spans="2:16" x14ac:dyDescent="0.25">
      <c r="B16" s="10" t="str">
        <f>IF($C$3="","Bitte Konto auswählen",IFERROR(INDEX(Journal!$B$6:$B$105,MATCH(ROW()-6,Journal!$K$6:$K$105,0)),""))</f>
        <v/>
      </c>
      <c r="C16" s="10" t="str">
        <f>IFERROR(INDEX(Journal!$F$6:$F$105,MATCH(ROW()-6,Journal!$K$6:$K$105,0)),"")</f>
        <v/>
      </c>
      <c r="D16" s="17" t="str">
        <f>IFERROR(INDEX(Journal!$G$6:$G$105,MATCH(ROW()-6,Journal!$K$6:$K$105,0)),"")</f>
        <v/>
      </c>
      <c r="F16" s="22" t="str">
        <f>IF($C$3="","",IFERROR(INDEX(Journal!$B$6:$B$105,MATCH(ROW()-6,Journal!$L$6:$L$105,0)),""))</f>
        <v/>
      </c>
      <c r="G16" s="10" t="str">
        <f>IFERROR(INDEX(Journal!$E$6:$E$105,MATCH(ROW()-6,Journal!$L$6:$L$105,0)),"")</f>
        <v/>
      </c>
      <c r="H16" s="4" t="str">
        <f>IFERROR(INDEX(Journal!$H$6:$H$105,MATCH(ROW()-6,Journal!$L$6:$L$105,0)),"")</f>
        <v/>
      </c>
      <c r="J16" s="10" t="str">
        <f ca="1">IF($K$3="","Bitte Konto auswählen",IFERROR(INDEX(Journal!$B$6:$B$105,MATCH(ROW()-6,Journal!$M$6:$M$105,0)),""))</f>
        <v/>
      </c>
      <c r="K16" s="10" t="str">
        <f ca="1">IFERROR(INDEX(Journal!$F$6:$F$105,MATCH(ROW()-6,Journal!$M$6:$M$105,0)),"")</f>
        <v/>
      </c>
      <c r="L16" s="17" t="str">
        <f ca="1">IFERROR(INDEX(Journal!$G$6:$G$105,MATCH(ROW()-6,Journal!$M$6:$M$105,0)),"")</f>
        <v/>
      </c>
      <c r="N16" s="22" t="str">
        <f>IF($K$3="","",IFERROR(INDEX(Journal!$B$6:$B$105,MATCH(ROW()-6,Journal!$N$6:$N$105,0)),""))</f>
        <v/>
      </c>
      <c r="O16" s="10" t="str">
        <f>IFERROR(INDEX(Journal!$E$6:$E$105,MATCH(ROW()-6,Journal!$N$6:$N$105,0)),"")</f>
        <v/>
      </c>
      <c r="P16" s="4" t="str">
        <f>IFERROR(INDEX(Journal!$H$6:$H$105,MATCH(ROW()-6,Journal!$N$6:$N$105,0)),"")</f>
        <v/>
      </c>
    </row>
    <row r="17" spans="2:16" x14ac:dyDescent="0.25">
      <c r="B17" s="10" t="str">
        <f>IF($C$3="","Bitte Konto auswählen",IFERROR(INDEX(Journal!$B$6:$B$105,MATCH(ROW()-6,Journal!$K$6:$K$105,0)),""))</f>
        <v/>
      </c>
      <c r="C17" s="10" t="str">
        <f>IFERROR(INDEX(Journal!$F$6:$F$105,MATCH(ROW()-6,Journal!$K$6:$K$105,0)),"")</f>
        <v/>
      </c>
      <c r="D17" s="17" t="str">
        <f>IFERROR(INDEX(Journal!$G$6:$G$105,MATCH(ROW()-6,Journal!$K$6:$K$105,0)),"")</f>
        <v/>
      </c>
      <c r="F17" s="22" t="str">
        <f>IF($C$3="","",IFERROR(INDEX(Journal!$B$6:$B$105,MATCH(ROW()-6,Journal!$L$6:$L$105,0)),""))</f>
        <v/>
      </c>
      <c r="G17" s="10" t="str">
        <f>IFERROR(INDEX(Journal!$E$6:$E$105,MATCH(ROW()-6,Journal!$L$6:$L$105,0)),"")</f>
        <v/>
      </c>
      <c r="H17" s="4" t="str">
        <f>IFERROR(INDEX(Journal!$H$6:$H$105,MATCH(ROW()-6,Journal!$L$6:$L$105,0)),"")</f>
        <v/>
      </c>
      <c r="J17" s="10" t="str">
        <f ca="1">IF($K$3="","Bitte Konto auswählen",IFERROR(INDEX(Journal!$B$6:$B$105,MATCH(ROW()-6,Journal!$M$6:$M$105,0)),""))</f>
        <v/>
      </c>
      <c r="K17" s="10" t="str">
        <f ca="1">IFERROR(INDEX(Journal!$F$6:$F$105,MATCH(ROW()-6,Journal!$M$6:$M$105,0)),"")</f>
        <v/>
      </c>
      <c r="L17" s="17" t="str">
        <f ca="1">IFERROR(INDEX(Journal!$G$6:$G$105,MATCH(ROW()-6,Journal!$M$6:$M$105,0)),"")</f>
        <v/>
      </c>
      <c r="N17" s="22" t="str">
        <f>IF($K$3="","",IFERROR(INDEX(Journal!$B$6:$B$105,MATCH(ROW()-6,Journal!$N$6:$N$105,0)),""))</f>
        <v/>
      </c>
      <c r="O17" s="10" t="str">
        <f>IFERROR(INDEX(Journal!$E$6:$E$105,MATCH(ROW()-6,Journal!$N$6:$N$105,0)),"")</f>
        <v/>
      </c>
      <c r="P17" s="4" t="str">
        <f>IFERROR(INDEX(Journal!$H$6:$H$105,MATCH(ROW()-6,Journal!$N$6:$N$105,0)),"")</f>
        <v/>
      </c>
    </row>
    <row r="18" spans="2:16" x14ac:dyDescent="0.25">
      <c r="B18" s="10" t="str">
        <f>IF($C$3="","Bitte Konto auswählen",IFERROR(INDEX(Journal!$B$6:$B$105,MATCH(ROW()-6,Journal!$K$6:$K$105,0)),""))</f>
        <v/>
      </c>
      <c r="C18" s="10" t="str">
        <f>IFERROR(INDEX(Journal!$F$6:$F$105,MATCH(ROW()-6,Journal!$K$6:$K$105,0)),"")</f>
        <v/>
      </c>
      <c r="D18" s="17" t="str">
        <f>IFERROR(INDEX(Journal!$G$6:$G$105,MATCH(ROW()-6,Journal!$K$6:$K$105,0)),"")</f>
        <v/>
      </c>
      <c r="F18" s="22" t="str">
        <f>IF($C$3="","",IFERROR(INDEX(Journal!$B$6:$B$105,MATCH(ROW()-6,Journal!$L$6:$L$105,0)),""))</f>
        <v/>
      </c>
      <c r="G18" s="10" t="str">
        <f>IFERROR(INDEX(Journal!$E$6:$E$105,MATCH(ROW()-6,Journal!$L$6:$L$105,0)),"")</f>
        <v/>
      </c>
      <c r="H18" s="4" t="str">
        <f>IFERROR(INDEX(Journal!$H$6:$H$105,MATCH(ROW()-6,Journal!$L$6:$L$105,0)),"")</f>
        <v/>
      </c>
      <c r="J18" s="10" t="str">
        <f ca="1">IF($K$3="","Bitte Konto auswählen",IFERROR(INDEX(Journal!$B$6:$B$105,MATCH(ROW()-6,Journal!$M$6:$M$105,0)),""))</f>
        <v/>
      </c>
      <c r="K18" s="10" t="str">
        <f ca="1">IFERROR(INDEX(Journal!$F$6:$F$105,MATCH(ROW()-6,Journal!$M$6:$M$105,0)),"")</f>
        <v/>
      </c>
      <c r="L18" s="17" t="str">
        <f ca="1">IFERROR(INDEX(Journal!$G$6:$G$105,MATCH(ROW()-6,Journal!$M$6:$M$105,0)),"")</f>
        <v/>
      </c>
      <c r="N18" s="22" t="str">
        <f>IF($K$3="","",IFERROR(INDEX(Journal!$B$6:$B$105,MATCH(ROW()-6,Journal!$N$6:$N$105,0)),""))</f>
        <v/>
      </c>
      <c r="O18" s="10" t="str">
        <f>IFERROR(INDEX(Journal!$E$6:$E$105,MATCH(ROW()-6,Journal!$N$6:$N$105,0)),"")</f>
        <v/>
      </c>
      <c r="P18" s="4" t="str">
        <f>IFERROR(INDEX(Journal!$H$6:$H$105,MATCH(ROW()-6,Journal!$N$6:$N$105,0)),"")</f>
        <v/>
      </c>
    </row>
    <row r="19" spans="2:16" x14ac:dyDescent="0.25">
      <c r="B19" s="36" t="s">
        <v>9</v>
      </c>
      <c r="C19" s="37"/>
      <c r="D19" s="18">
        <f>SUM(D7:D18)</f>
        <v>500</v>
      </c>
      <c r="F19" s="36" t="s">
        <v>12</v>
      </c>
      <c r="G19" s="37"/>
      <c r="H19" s="18">
        <f>SUM(H7:H18)</f>
        <v>420</v>
      </c>
      <c r="J19" s="36" t="s">
        <v>9</v>
      </c>
      <c r="K19" s="37"/>
      <c r="L19" s="18" t="str">
        <f ca="1">SUM(L7:L18)</f>
        <v/>
      </c>
      <c r="N19" s="36" t="s">
        <v>12</v>
      </c>
      <c r="O19" s="37"/>
      <c r="P19" s="18">
        <f>SUM(P7:P18)</f>
        <v>450</v>
      </c>
    </row>
    <row r="20" spans="2:16" x14ac:dyDescent="0.25">
      <c r="B20" s="1" t="s">
        <v>99</v>
      </c>
      <c r="C20" s="11">
        <f>ABS(D19-H19)</f>
        <v>80</v>
      </c>
      <c r="F20" s="1" t="s">
        <v>100</v>
      </c>
      <c r="G20" s="10" t="str">
        <f>IF(D19&gt;H19,"Sollsaldo",IF(H19&gt;D19,"Habensaldo","ausgeglichen"))</f>
        <v>Sollsaldo</v>
      </c>
      <c r="J20" s="1" t="s">
        <v>99</v>
      </c>
      <c r="K20" s="11" t="str">
        <f ca="1">ABS(L19-P19)</f>
        <v/>
      </c>
      <c r="N20" s="1" t="s">
        <v>100</v>
      </c>
      <c r="O20" s="10" t="str">
        <f ca="1">IF(L19&gt;P19,"Sollsaldo",IF(P19&gt;L19,"Habensaldo","ausgeglichen"))</f>
        <v/>
      </c>
    </row>
    <row r="23" spans="2:16" ht="15.75" x14ac:dyDescent="0.25">
      <c r="B23" s="26" t="s">
        <v>101</v>
      </c>
      <c r="C23" s="24"/>
      <c r="D23" s="24"/>
      <c r="E23" s="24"/>
      <c r="F23" s="24"/>
      <c r="G23" s="24"/>
      <c r="H23" s="25"/>
      <c r="J23" s="26" t="s">
        <v>102</v>
      </c>
      <c r="K23" s="24"/>
      <c r="L23" s="24"/>
      <c r="M23" s="24"/>
      <c r="N23" s="24"/>
      <c r="O23" s="24"/>
      <c r="P23" s="25"/>
    </row>
    <row r="24" spans="2:16" x14ac:dyDescent="0.25">
      <c r="B24" s="1" t="s">
        <v>94</v>
      </c>
      <c r="C24" s="13" t="str">
        <f>Start!F15</f>
        <v>4000 - Umsatzerlöse</v>
      </c>
      <c r="D24" s="8"/>
      <c r="E24" s="8"/>
      <c r="F24" s="8"/>
      <c r="G24" s="8"/>
      <c r="H24" s="8"/>
      <c r="J24" s="1" t="s">
        <v>94</v>
      </c>
      <c r="K24" s="13" t="str">
        <f>Start!F13</f>
        <v>2000 - Verbindlichkeiten</v>
      </c>
      <c r="L24" s="8"/>
      <c r="M24" s="8"/>
      <c r="N24" s="8"/>
      <c r="O24" s="8"/>
      <c r="P24" s="8"/>
    </row>
    <row r="26" spans="2:16" x14ac:dyDescent="0.25">
      <c r="B26" s="35" t="s">
        <v>95</v>
      </c>
      <c r="C26" s="24"/>
      <c r="D26" s="25"/>
      <c r="F26" s="35" t="s">
        <v>96</v>
      </c>
      <c r="G26" s="24"/>
      <c r="H26" s="25"/>
      <c r="J26" s="35" t="s">
        <v>95</v>
      </c>
      <c r="K26" s="24"/>
      <c r="L26" s="25"/>
      <c r="N26" s="35" t="s">
        <v>96</v>
      </c>
      <c r="O26" s="24"/>
      <c r="P26" s="25"/>
    </row>
    <row r="27" spans="2:16" x14ac:dyDescent="0.25">
      <c r="B27" s="14" t="s">
        <v>51</v>
      </c>
      <c r="C27" s="14" t="s">
        <v>97</v>
      </c>
      <c r="D27" s="15" t="s">
        <v>98</v>
      </c>
      <c r="F27" s="16" t="s">
        <v>51</v>
      </c>
      <c r="G27" s="14" t="s">
        <v>97</v>
      </c>
      <c r="H27" s="14" t="s">
        <v>98</v>
      </c>
      <c r="J27" s="14" t="s">
        <v>51</v>
      </c>
      <c r="K27" s="14" t="s">
        <v>97</v>
      </c>
      <c r="L27" s="15" t="s">
        <v>98</v>
      </c>
      <c r="N27" s="16" t="s">
        <v>51</v>
      </c>
      <c r="O27" s="14" t="s">
        <v>97</v>
      </c>
      <c r="P27" s="14" t="s">
        <v>98</v>
      </c>
    </row>
    <row r="28" spans="2:16" x14ac:dyDescent="0.25">
      <c r="B28" s="10" t="str">
        <f>IF($C$24="","Bitte Konto auswählen",IFERROR(INDEX(Journal!$B$6:$B$105,MATCH(ROW()-27,Journal!$O$6:$O$105,0)),""))</f>
        <v/>
      </c>
      <c r="C28" s="10" t="str">
        <f>IFERROR(INDEX(Journal!$F$6:$F$105,MATCH(ROW()-27,Journal!$O$6:$O$105,0)),"")</f>
        <v/>
      </c>
      <c r="D28" s="17" t="str">
        <f>IFERROR(INDEX(Journal!$G$6:$G$105,MATCH(ROW()-27,Journal!$O$6:$O$105,0)),"")</f>
        <v/>
      </c>
      <c r="F28" s="22" t="str">
        <f>IF($C$24="","",IFERROR(INDEX(Journal!$B$6:$B$105,MATCH(ROW()-27,Journal!$P$6:$P$105,0)),""))</f>
        <v>02.01.2026</v>
      </c>
      <c r="G28" s="10" t="str">
        <f>IFERROR(INDEX(Journal!$E$6:$E$105,MATCH(ROW()-27,Journal!$P$6:$P$105,0)),"")</f>
        <v>1400 - Forderungen</v>
      </c>
      <c r="H28" s="4">
        <f>IFERROR(INDEX(Journal!$H$6:$H$105,MATCH(ROW()-27,Journal!$P$6:$P$105,0)),"")</f>
        <v>1200</v>
      </c>
      <c r="J28" s="10" t="str">
        <f>IF($K$24="","Bitte Konto auswählen",IFERROR(INDEX(Journal!$B$6:$B$105,MATCH(ROW()-27,Journal!$Q$6:$Q$105,0)),""))</f>
        <v>10.01.2026</v>
      </c>
      <c r="K28" s="10" t="str">
        <f>IFERROR(INDEX(Journal!$F$6:$F$105,MATCH(ROW()-27,Journal!$Q$6:$Q$105,0)),"")</f>
        <v>1200 - Bank</v>
      </c>
      <c r="L28" s="17">
        <f>IFERROR(INDEX(Journal!$G$6:$G$105,MATCH(ROW()-27,Journal!$Q$6:$Q$105,0)),"")</f>
        <v>450</v>
      </c>
      <c r="N28" s="22" t="str">
        <f>IF($K$24="","",IFERROR(INDEX(Journal!$B$6:$B$105,MATCH(ROW()-27,Journal!$R$6:$R$105,0)),""))</f>
        <v>03.01.2026</v>
      </c>
      <c r="O28" s="10" t="str">
        <f>IFERROR(INDEX(Journal!$E$6:$E$105,MATCH(ROW()-27,Journal!$R$6:$R$105,0)),"")</f>
        <v>5000 - Wareneinsatz</v>
      </c>
      <c r="P28" s="4">
        <f>IFERROR(INDEX(Journal!$H$6:$H$105,MATCH(ROW()-27,Journal!$R$6:$R$105,0)),"")</f>
        <v>700</v>
      </c>
    </row>
    <row r="29" spans="2:16" x14ac:dyDescent="0.25">
      <c r="B29" s="10" t="str">
        <f>IF($C$24="","Bitte Konto auswählen",IFERROR(INDEX(Journal!$B$6:$B$105,MATCH(ROW()-27,Journal!$O$6:$O$105,0)),""))</f>
        <v/>
      </c>
      <c r="C29" s="10" t="str">
        <f>IFERROR(INDEX(Journal!$F$6:$F$105,MATCH(ROW()-27,Journal!$O$6:$O$105,0)),"")</f>
        <v/>
      </c>
      <c r="D29" s="17" t="str">
        <f>IFERROR(INDEX(Journal!$G$6:$G$105,MATCH(ROW()-27,Journal!$O$6:$O$105,0)),"")</f>
        <v/>
      </c>
      <c r="F29" s="22" t="str">
        <f>IF($C$24="","",IFERROR(INDEX(Journal!$B$6:$B$105,MATCH(ROW()-27,Journal!$P$6:$P$105,0)),""))</f>
        <v>18.01.2026</v>
      </c>
      <c r="G29" s="10" t="str">
        <f>IFERROR(INDEX(Journal!$E$6:$E$105,MATCH(ROW()-27,Journal!$P$6:$P$105,0)),"")</f>
        <v>1000 - Kasse</v>
      </c>
      <c r="H29" s="4">
        <f>IFERROR(INDEX(Journal!$H$6:$H$105,MATCH(ROW()-27,Journal!$P$6:$P$105,0)),"")</f>
        <v>500</v>
      </c>
      <c r="J29" s="10" t="str">
        <f>IF($K$24="","Bitte Konto auswählen",IFERROR(INDEX(Journal!$B$6:$B$105,MATCH(ROW()-27,Journal!$Q$6:$Q$105,0)),""))</f>
        <v/>
      </c>
      <c r="K29" s="10" t="str">
        <f>IFERROR(INDEX(Journal!$F$6:$F$105,MATCH(ROW()-27,Journal!$Q$6:$Q$105,0)),"")</f>
        <v/>
      </c>
      <c r="L29" s="17" t="str">
        <f>IFERROR(INDEX(Journal!$G$6:$G$105,MATCH(ROW()-27,Journal!$Q$6:$Q$105,0)),"")</f>
        <v/>
      </c>
      <c r="N29" s="22" t="str">
        <f>IF($K$24="","",IFERROR(INDEX(Journal!$B$6:$B$105,MATCH(ROW()-27,Journal!$R$6:$R$105,0)),""))</f>
        <v/>
      </c>
      <c r="O29" s="10" t="str">
        <f>IFERROR(INDEX(Journal!$E$6:$E$105,MATCH(ROW()-27,Journal!$R$6:$R$105,0)),"")</f>
        <v/>
      </c>
      <c r="P29" s="4" t="str">
        <f>IFERROR(INDEX(Journal!$H$6:$H$105,MATCH(ROW()-27,Journal!$R$6:$R$105,0)),"")</f>
        <v/>
      </c>
    </row>
    <row r="30" spans="2:16" x14ac:dyDescent="0.25">
      <c r="B30" s="10" t="str">
        <f>IF($C$24="","Bitte Konto auswählen",IFERROR(INDEX(Journal!$B$6:$B$105,MATCH(ROW()-27,Journal!$O$6:$O$105,0)),""))</f>
        <v/>
      </c>
      <c r="C30" s="10" t="str">
        <f>IFERROR(INDEX(Journal!$F$6:$F$105,MATCH(ROW()-27,Journal!$O$6:$O$105,0)),"")</f>
        <v/>
      </c>
      <c r="D30" s="17" t="str">
        <f>IFERROR(INDEX(Journal!$G$6:$G$105,MATCH(ROW()-27,Journal!$O$6:$O$105,0)),"")</f>
        <v/>
      </c>
      <c r="F30" s="22" t="str">
        <f>IF($C$24="","",IFERROR(INDEX(Journal!$B$6:$B$105,MATCH(ROW()-27,Journal!$P$6:$P$105,0)),""))</f>
        <v/>
      </c>
      <c r="G30" s="10" t="str">
        <f>IFERROR(INDEX(Journal!$E$6:$E$105,MATCH(ROW()-27,Journal!$P$6:$P$105,0)),"")</f>
        <v/>
      </c>
      <c r="H30" s="4" t="str">
        <f>IFERROR(INDEX(Journal!$H$6:$H$105,MATCH(ROW()-27,Journal!$P$6:$P$105,0)),"")</f>
        <v/>
      </c>
      <c r="J30" s="10" t="str">
        <f>IF($K$24="","Bitte Konto auswählen",IFERROR(INDEX(Journal!$B$6:$B$105,MATCH(ROW()-27,Journal!$Q$6:$Q$105,0)),""))</f>
        <v/>
      </c>
      <c r="K30" s="10" t="str">
        <f>IFERROR(INDEX(Journal!$F$6:$F$105,MATCH(ROW()-27,Journal!$Q$6:$Q$105,0)),"")</f>
        <v/>
      </c>
      <c r="L30" s="17" t="str">
        <f>IFERROR(INDEX(Journal!$G$6:$G$105,MATCH(ROW()-27,Journal!$Q$6:$Q$105,0)),"")</f>
        <v/>
      </c>
      <c r="N30" s="22" t="str">
        <f>IF($K$24="","",IFERROR(INDEX(Journal!$B$6:$B$105,MATCH(ROW()-27,Journal!$R$6:$R$105,0)),""))</f>
        <v/>
      </c>
      <c r="O30" s="10" t="str">
        <f>IFERROR(INDEX(Journal!$E$6:$E$105,MATCH(ROW()-27,Journal!$R$6:$R$105,0)),"")</f>
        <v/>
      </c>
      <c r="P30" s="4" t="str">
        <f>IFERROR(INDEX(Journal!$H$6:$H$105,MATCH(ROW()-27,Journal!$R$6:$R$105,0)),"")</f>
        <v/>
      </c>
    </row>
    <row r="31" spans="2:16" x14ac:dyDescent="0.25">
      <c r="B31" s="10" t="str">
        <f>IF($C$24="","Bitte Konto auswählen",IFERROR(INDEX(Journal!$B$6:$B$105,MATCH(ROW()-27,Journal!$O$6:$O$105,0)),""))</f>
        <v/>
      </c>
      <c r="C31" s="10" t="str">
        <f>IFERROR(INDEX(Journal!$F$6:$F$105,MATCH(ROW()-27,Journal!$O$6:$O$105,0)),"")</f>
        <v/>
      </c>
      <c r="D31" s="17" t="str">
        <f>IFERROR(INDEX(Journal!$G$6:$G$105,MATCH(ROW()-27,Journal!$O$6:$O$105,0)),"")</f>
        <v/>
      </c>
      <c r="F31" s="22" t="str">
        <f>IF($C$24="","",IFERROR(INDEX(Journal!$B$6:$B$105,MATCH(ROW()-27,Journal!$P$6:$P$105,0)),""))</f>
        <v/>
      </c>
      <c r="G31" s="10" t="str">
        <f>IFERROR(INDEX(Journal!$E$6:$E$105,MATCH(ROW()-27,Journal!$P$6:$P$105,0)),"")</f>
        <v/>
      </c>
      <c r="H31" s="4" t="str">
        <f>IFERROR(INDEX(Journal!$H$6:$H$105,MATCH(ROW()-27,Journal!$P$6:$P$105,0)),"")</f>
        <v/>
      </c>
      <c r="J31" s="10" t="str">
        <f>IF($K$24="","Bitte Konto auswählen",IFERROR(INDEX(Journal!$B$6:$B$105,MATCH(ROW()-27,Journal!$Q$6:$Q$105,0)),""))</f>
        <v/>
      </c>
      <c r="K31" s="10" t="str">
        <f>IFERROR(INDEX(Journal!$F$6:$F$105,MATCH(ROW()-27,Journal!$Q$6:$Q$105,0)),"")</f>
        <v/>
      </c>
      <c r="L31" s="17" t="str">
        <f>IFERROR(INDEX(Journal!$G$6:$G$105,MATCH(ROW()-27,Journal!$Q$6:$Q$105,0)),"")</f>
        <v/>
      </c>
      <c r="N31" s="22" t="str">
        <f>IF($K$24="","",IFERROR(INDEX(Journal!$B$6:$B$105,MATCH(ROW()-27,Journal!$R$6:$R$105,0)),""))</f>
        <v/>
      </c>
      <c r="O31" s="10" t="str">
        <f>IFERROR(INDEX(Journal!$E$6:$E$105,MATCH(ROW()-27,Journal!$R$6:$R$105,0)),"")</f>
        <v/>
      </c>
      <c r="P31" s="4" t="str">
        <f>IFERROR(INDEX(Journal!$H$6:$H$105,MATCH(ROW()-27,Journal!$R$6:$R$105,0)),"")</f>
        <v/>
      </c>
    </row>
    <row r="32" spans="2:16" x14ac:dyDescent="0.25">
      <c r="B32" s="10" t="str">
        <f>IF($C$24="","Bitte Konto auswählen",IFERROR(INDEX(Journal!$B$6:$B$105,MATCH(ROW()-27,Journal!$O$6:$O$105,0)),""))</f>
        <v/>
      </c>
      <c r="C32" s="10" t="str">
        <f>IFERROR(INDEX(Journal!$F$6:$F$105,MATCH(ROW()-27,Journal!$O$6:$O$105,0)),"")</f>
        <v/>
      </c>
      <c r="D32" s="17" t="str">
        <f>IFERROR(INDEX(Journal!$G$6:$G$105,MATCH(ROW()-27,Journal!$O$6:$O$105,0)),"")</f>
        <v/>
      </c>
      <c r="F32" s="22" t="str">
        <f>IF($C$24="","",IFERROR(INDEX(Journal!$B$6:$B$105,MATCH(ROW()-27,Journal!$P$6:$P$105,0)),""))</f>
        <v/>
      </c>
      <c r="G32" s="10" t="str">
        <f>IFERROR(INDEX(Journal!$E$6:$E$105,MATCH(ROW()-27,Journal!$P$6:$P$105,0)),"")</f>
        <v/>
      </c>
      <c r="H32" s="4" t="str">
        <f>IFERROR(INDEX(Journal!$H$6:$H$105,MATCH(ROW()-27,Journal!$P$6:$P$105,0)),"")</f>
        <v/>
      </c>
      <c r="J32" s="10" t="str">
        <f>IF($K$24="","Bitte Konto auswählen",IFERROR(INDEX(Journal!$B$6:$B$105,MATCH(ROW()-27,Journal!$Q$6:$Q$105,0)),""))</f>
        <v/>
      </c>
      <c r="K32" s="10" t="str">
        <f>IFERROR(INDEX(Journal!$F$6:$F$105,MATCH(ROW()-27,Journal!$Q$6:$Q$105,0)),"")</f>
        <v/>
      </c>
      <c r="L32" s="17" t="str">
        <f>IFERROR(INDEX(Journal!$G$6:$G$105,MATCH(ROW()-27,Journal!$Q$6:$Q$105,0)),"")</f>
        <v/>
      </c>
      <c r="N32" s="22" t="str">
        <f>IF($K$24="","",IFERROR(INDEX(Journal!$B$6:$B$105,MATCH(ROW()-27,Journal!$R$6:$R$105,0)),""))</f>
        <v/>
      </c>
      <c r="O32" s="10" t="str">
        <f>IFERROR(INDEX(Journal!$E$6:$E$105,MATCH(ROW()-27,Journal!$R$6:$R$105,0)),"")</f>
        <v/>
      </c>
      <c r="P32" s="4" t="str">
        <f>IFERROR(INDEX(Journal!$H$6:$H$105,MATCH(ROW()-27,Journal!$R$6:$R$105,0)),"")</f>
        <v/>
      </c>
    </row>
    <row r="33" spans="2:16" x14ac:dyDescent="0.25">
      <c r="B33" s="10" t="str">
        <f>IF($C$24="","Bitte Konto auswählen",IFERROR(INDEX(Journal!$B$6:$B$105,MATCH(ROW()-27,Journal!$O$6:$O$105,0)),""))</f>
        <v/>
      </c>
      <c r="C33" s="10" t="str">
        <f>IFERROR(INDEX(Journal!$F$6:$F$105,MATCH(ROW()-27,Journal!$O$6:$O$105,0)),"")</f>
        <v/>
      </c>
      <c r="D33" s="17" t="str">
        <f>IFERROR(INDEX(Journal!$G$6:$G$105,MATCH(ROW()-27,Journal!$O$6:$O$105,0)),"")</f>
        <v/>
      </c>
      <c r="F33" s="22" t="str">
        <f>IF($C$24="","",IFERROR(INDEX(Journal!$B$6:$B$105,MATCH(ROW()-27,Journal!$P$6:$P$105,0)),""))</f>
        <v/>
      </c>
      <c r="G33" s="10" t="str">
        <f>IFERROR(INDEX(Journal!$E$6:$E$105,MATCH(ROW()-27,Journal!$P$6:$P$105,0)),"")</f>
        <v/>
      </c>
      <c r="H33" s="4" t="str">
        <f>IFERROR(INDEX(Journal!$H$6:$H$105,MATCH(ROW()-27,Journal!$P$6:$P$105,0)),"")</f>
        <v/>
      </c>
      <c r="J33" s="10" t="str">
        <f>IF($K$24="","Bitte Konto auswählen",IFERROR(INDEX(Journal!$B$6:$B$105,MATCH(ROW()-27,Journal!$Q$6:$Q$105,0)),""))</f>
        <v/>
      </c>
      <c r="K33" s="10" t="str">
        <f>IFERROR(INDEX(Journal!$F$6:$F$105,MATCH(ROW()-27,Journal!$Q$6:$Q$105,0)),"")</f>
        <v/>
      </c>
      <c r="L33" s="17" t="str">
        <f>IFERROR(INDEX(Journal!$G$6:$G$105,MATCH(ROW()-27,Journal!$Q$6:$Q$105,0)),"")</f>
        <v/>
      </c>
      <c r="N33" s="22" t="str">
        <f>IF($K$24="","",IFERROR(INDEX(Journal!$B$6:$B$105,MATCH(ROW()-27,Journal!$R$6:$R$105,0)),""))</f>
        <v/>
      </c>
      <c r="O33" s="10" t="str">
        <f>IFERROR(INDEX(Journal!$E$6:$E$105,MATCH(ROW()-27,Journal!$R$6:$R$105,0)),"")</f>
        <v/>
      </c>
      <c r="P33" s="4" t="str">
        <f>IFERROR(INDEX(Journal!$H$6:$H$105,MATCH(ROW()-27,Journal!$R$6:$R$105,0)),"")</f>
        <v/>
      </c>
    </row>
    <row r="34" spans="2:16" x14ac:dyDescent="0.25">
      <c r="B34" s="10" t="str">
        <f>IF($C$24="","Bitte Konto auswählen",IFERROR(INDEX(Journal!$B$6:$B$105,MATCH(ROW()-27,Journal!$O$6:$O$105,0)),""))</f>
        <v/>
      </c>
      <c r="C34" s="10" t="str">
        <f>IFERROR(INDEX(Journal!$F$6:$F$105,MATCH(ROW()-27,Journal!$O$6:$O$105,0)),"")</f>
        <v/>
      </c>
      <c r="D34" s="17" t="str">
        <f>IFERROR(INDEX(Journal!$G$6:$G$105,MATCH(ROW()-27,Journal!$O$6:$O$105,0)),"")</f>
        <v/>
      </c>
      <c r="F34" s="22" t="str">
        <f>IF($C$24="","",IFERROR(INDEX(Journal!$B$6:$B$105,MATCH(ROW()-27,Journal!$P$6:$P$105,0)),""))</f>
        <v/>
      </c>
      <c r="G34" s="10" t="str">
        <f>IFERROR(INDEX(Journal!$E$6:$E$105,MATCH(ROW()-27,Journal!$P$6:$P$105,0)),"")</f>
        <v/>
      </c>
      <c r="H34" s="4" t="str">
        <f>IFERROR(INDEX(Journal!$H$6:$H$105,MATCH(ROW()-27,Journal!$P$6:$P$105,0)),"")</f>
        <v/>
      </c>
      <c r="J34" s="10" t="str">
        <f>IF($K$24="","Bitte Konto auswählen",IFERROR(INDEX(Journal!$B$6:$B$105,MATCH(ROW()-27,Journal!$Q$6:$Q$105,0)),""))</f>
        <v/>
      </c>
      <c r="K34" s="10" t="str">
        <f>IFERROR(INDEX(Journal!$F$6:$F$105,MATCH(ROW()-27,Journal!$Q$6:$Q$105,0)),"")</f>
        <v/>
      </c>
      <c r="L34" s="17" t="str">
        <f>IFERROR(INDEX(Journal!$G$6:$G$105,MATCH(ROW()-27,Journal!$Q$6:$Q$105,0)),"")</f>
        <v/>
      </c>
      <c r="N34" s="22" t="str">
        <f>IF($K$24="","",IFERROR(INDEX(Journal!$B$6:$B$105,MATCH(ROW()-27,Journal!$R$6:$R$105,0)),""))</f>
        <v/>
      </c>
      <c r="O34" s="10" t="str">
        <f>IFERROR(INDEX(Journal!$E$6:$E$105,MATCH(ROW()-27,Journal!$R$6:$R$105,0)),"")</f>
        <v/>
      </c>
      <c r="P34" s="4" t="str">
        <f>IFERROR(INDEX(Journal!$H$6:$H$105,MATCH(ROW()-27,Journal!$R$6:$R$105,0)),"")</f>
        <v/>
      </c>
    </row>
    <row r="35" spans="2:16" x14ac:dyDescent="0.25">
      <c r="B35" s="10" t="str">
        <f>IF($C$24="","Bitte Konto auswählen",IFERROR(INDEX(Journal!$B$6:$B$105,MATCH(ROW()-27,Journal!$O$6:$O$105,0)),""))</f>
        <v/>
      </c>
      <c r="C35" s="10" t="str">
        <f>IFERROR(INDEX(Journal!$F$6:$F$105,MATCH(ROW()-27,Journal!$O$6:$O$105,0)),"")</f>
        <v/>
      </c>
      <c r="D35" s="17" t="str">
        <f>IFERROR(INDEX(Journal!$G$6:$G$105,MATCH(ROW()-27,Journal!$O$6:$O$105,0)),"")</f>
        <v/>
      </c>
      <c r="F35" s="22" t="str">
        <f>IF($C$24="","",IFERROR(INDEX(Journal!$B$6:$B$105,MATCH(ROW()-27,Journal!$P$6:$P$105,0)),""))</f>
        <v/>
      </c>
      <c r="G35" s="10" t="str">
        <f>IFERROR(INDEX(Journal!$E$6:$E$105,MATCH(ROW()-27,Journal!$P$6:$P$105,0)),"")</f>
        <v/>
      </c>
      <c r="H35" s="4" t="str">
        <f>IFERROR(INDEX(Journal!$H$6:$H$105,MATCH(ROW()-27,Journal!$P$6:$P$105,0)),"")</f>
        <v/>
      </c>
      <c r="J35" s="10" t="str">
        <f>IF($K$24="","Bitte Konto auswählen",IFERROR(INDEX(Journal!$B$6:$B$105,MATCH(ROW()-27,Journal!$Q$6:$Q$105,0)),""))</f>
        <v/>
      </c>
      <c r="K35" s="10" t="str">
        <f>IFERROR(INDEX(Journal!$F$6:$F$105,MATCH(ROW()-27,Journal!$Q$6:$Q$105,0)),"")</f>
        <v/>
      </c>
      <c r="L35" s="17" t="str">
        <f>IFERROR(INDEX(Journal!$G$6:$G$105,MATCH(ROW()-27,Journal!$Q$6:$Q$105,0)),"")</f>
        <v/>
      </c>
      <c r="N35" s="22" t="str">
        <f>IF($K$24="","",IFERROR(INDEX(Journal!$B$6:$B$105,MATCH(ROW()-27,Journal!$R$6:$R$105,0)),""))</f>
        <v/>
      </c>
      <c r="O35" s="10" t="str">
        <f>IFERROR(INDEX(Journal!$E$6:$E$105,MATCH(ROW()-27,Journal!$R$6:$R$105,0)),"")</f>
        <v/>
      </c>
      <c r="P35" s="4" t="str">
        <f>IFERROR(INDEX(Journal!$H$6:$H$105,MATCH(ROW()-27,Journal!$R$6:$R$105,0)),"")</f>
        <v/>
      </c>
    </row>
    <row r="36" spans="2:16" x14ac:dyDescent="0.25">
      <c r="B36" s="10" t="str">
        <f>IF($C$24="","Bitte Konto auswählen",IFERROR(INDEX(Journal!$B$6:$B$105,MATCH(ROW()-27,Journal!$O$6:$O$105,0)),""))</f>
        <v/>
      </c>
      <c r="C36" s="10" t="str">
        <f>IFERROR(INDEX(Journal!$F$6:$F$105,MATCH(ROW()-27,Journal!$O$6:$O$105,0)),"")</f>
        <v/>
      </c>
      <c r="D36" s="17" t="str">
        <f>IFERROR(INDEX(Journal!$G$6:$G$105,MATCH(ROW()-27,Journal!$O$6:$O$105,0)),"")</f>
        <v/>
      </c>
      <c r="F36" s="22" t="str">
        <f>IF($C$24="","",IFERROR(INDEX(Journal!$B$6:$B$105,MATCH(ROW()-27,Journal!$P$6:$P$105,0)),""))</f>
        <v/>
      </c>
      <c r="G36" s="10" t="str">
        <f>IFERROR(INDEX(Journal!$E$6:$E$105,MATCH(ROW()-27,Journal!$P$6:$P$105,0)),"")</f>
        <v/>
      </c>
      <c r="H36" s="4" t="str">
        <f>IFERROR(INDEX(Journal!$H$6:$H$105,MATCH(ROW()-27,Journal!$P$6:$P$105,0)),"")</f>
        <v/>
      </c>
      <c r="J36" s="10" t="str">
        <f>IF($K$24="","Bitte Konto auswählen",IFERROR(INDEX(Journal!$B$6:$B$105,MATCH(ROW()-27,Journal!$Q$6:$Q$105,0)),""))</f>
        <v/>
      </c>
      <c r="K36" s="10" t="str">
        <f>IFERROR(INDEX(Journal!$F$6:$F$105,MATCH(ROW()-27,Journal!$Q$6:$Q$105,0)),"")</f>
        <v/>
      </c>
      <c r="L36" s="17" t="str">
        <f>IFERROR(INDEX(Journal!$G$6:$G$105,MATCH(ROW()-27,Journal!$Q$6:$Q$105,0)),"")</f>
        <v/>
      </c>
      <c r="N36" s="22" t="str">
        <f>IF($K$24="","",IFERROR(INDEX(Journal!$B$6:$B$105,MATCH(ROW()-27,Journal!$R$6:$R$105,0)),""))</f>
        <v/>
      </c>
      <c r="O36" s="10" t="str">
        <f>IFERROR(INDEX(Journal!$E$6:$E$105,MATCH(ROW()-27,Journal!$R$6:$R$105,0)),"")</f>
        <v/>
      </c>
      <c r="P36" s="4" t="str">
        <f>IFERROR(INDEX(Journal!$H$6:$H$105,MATCH(ROW()-27,Journal!$R$6:$R$105,0)),"")</f>
        <v/>
      </c>
    </row>
    <row r="37" spans="2:16" x14ac:dyDescent="0.25">
      <c r="B37" s="10" t="str">
        <f>IF($C$24="","Bitte Konto auswählen",IFERROR(INDEX(Journal!$B$6:$B$105,MATCH(ROW()-27,Journal!$O$6:$O$105,0)),""))</f>
        <v/>
      </c>
      <c r="C37" s="10" t="str">
        <f>IFERROR(INDEX(Journal!$F$6:$F$105,MATCH(ROW()-27,Journal!$O$6:$O$105,0)),"")</f>
        <v/>
      </c>
      <c r="D37" s="17" t="str">
        <f>IFERROR(INDEX(Journal!$G$6:$G$105,MATCH(ROW()-27,Journal!$O$6:$O$105,0)),"")</f>
        <v/>
      </c>
      <c r="F37" s="22" t="str">
        <f>IF($C$24="","",IFERROR(INDEX(Journal!$B$6:$B$105,MATCH(ROW()-27,Journal!$P$6:$P$105,0)),""))</f>
        <v/>
      </c>
      <c r="G37" s="10" t="str">
        <f>IFERROR(INDEX(Journal!$E$6:$E$105,MATCH(ROW()-27,Journal!$P$6:$P$105,0)),"")</f>
        <v/>
      </c>
      <c r="H37" s="4" t="str">
        <f>IFERROR(INDEX(Journal!$H$6:$H$105,MATCH(ROW()-27,Journal!$P$6:$P$105,0)),"")</f>
        <v/>
      </c>
      <c r="J37" s="10" t="str">
        <f>IF($K$24="","Bitte Konto auswählen",IFERROR(INDEX(Journal!$B$6:$B$105,MATCH(ROW()-27,Journal!$Q$6:$Q$105,0)),""))</f>
        <v/>
      </c>
      <c r="K37" s="10" t="str">
        <f>IFERROR(INDEX(Journal!$F$6:$F$105,MATCH(ROW()-27,Journal!$Q$6:$Q$105,0)),"")</f>
        <v/>
      </c>
      <c r="L37" s="17" t="str">
        <f>IFERROR(INDEX(Journal!$G$6:$G$105,MATCH(ROW()-27,Journal!$Q$6:$Q$105,0)),"")</f>
        <v/>
      </c>
      <c r="N37" s="22" t="str">
        <f>IF($K$24="","",IFERROR(INDEX(Journal!$B$6:$B$105,MATCH(ROW()-27,Journal!$R$6:$R$105,0)),""))</f>
        <v/>
      </c>
      <c r="O37" s="10" t="str">
        <f>IFERROR(INDEX(Journal!$E$6:$E$105,MATCH(ROW()-27,Journal!$R$6:$R$105,0)),"")</f>
        <v/>
      </c>
      <c r="P37" s="4" t="str">
        <f>IFERROR(INDEX(Journal!$H$6:$H$105,MATCH(ROW()-27,Journal!$R$6:$R$105,0)),"")</f>
        <v/>
      </c>
    </row>
    <row r="38" spans="2:16" x14ac:dyDescent="0.25">
      <c r="B38" s="10" t="str">
        <f>IF($C$24="","Bitte Konto auswählen",IFERROR(INDEX(Journal!$B$6:$B$105,MATCH(ROW()-27,Journal!$O$6:$O$105,0)),""))</f>
        <v/>
      </c>
      <c r="C38" s="10" t="str">
        <f>IFERROR(INDEX(Journal!$F$6:$F$105,MATCH(ROW()-27,Journal!$O$6:$O$105,0)),"")</f>
        <v/>
      </c>
      <c r="D38" s="17" t="str">
        <f>IFERROR(INDEX(Journal!$G$6:$G$105,MATCH(ROW()-27,Journal!$O$6:$O$105,0)),"")</f>
        <v/>
      </c>
      <c r="F38" s="22" t="str">
        <f>IF($C$24="","",IFERROR(INDEX(Journal!$B$6:$B$105,MATCH(ROW()-27,Journal!$P$6:$P$105,0)),""))</f>
        <v/>
      </c>
      <c r="G38" s="10" t="str">
        <f>IFERROR(INDEX(Journal!$E$6:$E$105,MATCH(ROW()-27,Journal!$P$6:$P$105,0)),"")</f>
        <v/>
      </c>
      <c r="H38" s="4" t="str">
        <f>IFERROR(INDEX(Journal!$H$6:$H$105,MATCH(ROW()-27,Journal!$P$6:$P$105,0)),"")</f>
        <v/>
      </c>
      <c r="J38" s="10" t="str">
        <f>IF($K$24="","Bitte Konto auswählen",IFERROR(INDEX(Journal!$B$6:$B$105,MATCH(ROW()-27,Journal!$Q$6:$Q$105,0)),""))</f>
        <v/>
      </c>
      <c r="K38" s="10" t="str">
        <f>IFERROR(INDEX(Journal!$F$6:$F$105,MATCH(ROW()-27,Journal!$Q$6:$Q$105,0)),"")</f>
        <v/>
      </c>
      <c r="L38" s="17" t="str">
        <f>IFERROR(INDEX(Journal!$G$6:$G$105,MATCH(ROW()-27,Journal!$Q$6:$Q$105,0)),"")</f>
        <v/>
      </c>
      <c r="N38" s="22" t="str">
        <f>IF($K$24="","",IFERROR(INDEX(Journal!$B$6:$B$105,MATCH(ROW()-27,Journal!$R$6:$R$105,0)),""))</f>
        <v/>
      </c>
      <c r="O38" s="10" t="str">
        <f>IFERROR(INDEX(Journal!$E$6:$E$105,MATCH(ROW()-27,Journal!$R$6:$R$105,0)),"")</f>
        <v/>
      </c>
      <c r="P38" s="4" t="str">
        <f>IFERROR(INDEX(Journal!$H$6:$H$105,MATCH(ROW()-27,Journal!$R$6:$R$105,0)),"")</f>
        <v/>
      </c>
    </row>
    <row r="39" spans="2:16" x14ac:dyDescent="0.25">
      <c r="B39" s="10" t="str">
        <f>IF($C$24="","Bitte Konto auswählen",IFERROR(INDEX(Journal!$B$6:$B$105,MATCH(ROW()-27,Journal!$O$6:$O$105,0)),""))</f>
        <v/>
      </c>
      <c r="C39" s="10" t="str">
        <f>IFERROR(INDEX(Journal!$F$6:$F$105,MATCH(ROW()-27,Journal!$O$6:$O$105,0)),"")</f>
        <v/>
      </c>
      <c r="D39" s="17" t="str">
        <f>IFERROR(INDEX(Journal!$G$6:$G$105,MATCH(ROW()-27,Journal!$O$6:$O$105,0)),"")</f>
        <v/>
      </c>
      <c r="F39" s="22" t="str">
        <f>IF($C$24="","",IFERROR(INDEX(Journal!$B$6:$B$105,MATCH(ROW()-27,Journal!$P$6:$P$105,0)),""))</f>
        <v/>
      </c>
      <c r="G39" s="10" t="str">
        <f>IFERROR(INDEX(Journal!$E$6:$E$105,MATCH(ROW()-27,Journal!$P$6:$P$105,0)),"")</f>
        <v/>
      </c>
      <c r="H39" s="4" t="str">
        <f>IFERROR(INDEX(Journal!$H$6:$H$105,MATCH(ROW()-27,Journal!$P$6:$P$105,0)),"")</f>
        <v/>
      </c>
      <c r="J39" s="10" t="str">
        <f>IF($K$24="","Bitte Konto auswählen",IFERROR(INDEX(Journal!$B$6:$B$105,MATCH(ROW()-27,Journal!$Q$6:$Q$105,0)),""))</f>
        <v/>
      </c>
      <c r="K39" s="10" t="str">
        <f>IFERROR(INDEX(Journal!$F$6:$F$105,MATCH(ROW()-27,Journal!$Q$6:$Q$105,0)),"")</f>
        <v/>
      </c>
      <c r="L39" s="17" t="str">
        <f>IFERROR(INDEX(Journal!$G$6:$G$105,MATCH(ROW()-27,Journal!$Q$6:$Q$105,0)),"")</f>
        <v/>
      </c>
      <c r="N39" s="22" t="str">
        <f>IF($K$24="","",IFERROR(INDEX(Journal!$B$6:$B$105,MATCH(ROW()-27,Journal!$R$6:$R$105,0)),""))</f>
        <v/>
      </c>
      <c r="O39" s="10" t="str">
        <f>IFERROR(INDEX(Journal!$E$6:$E$105,MATCH(ROW()-27,Journal!$R$6:$R$105,0)),"")</f>
        <v/>
      </c>
      <c r="P39" s="4" t="str">
        <f>IFERROR(INDEX(Journal!$H$6:$H$105,MATCH(ROW()-27,Journal!$R$6:$R$105,0)),"")</f>
        <v/>
      </c>
    </row>
    <row r="40" spans="2:16" x14ac:dyDescent="0.25">
      <c r="B40" s="36" t="s">
        <v>9</v>
      </c>
      <c r="C40" s="37"/>
      <c r="D40" s="18">
        <f>SUM(D28:D39)</f>
        <v>0</v>
      </c>
      <c r="F40" s="36" t="s">
        <v>12</v>
      </c>
      <c r="G40" s="37"/>
      <c r="H40" s="18">
        <f>SUM(H28:H39)</f>
        <v>1700</v>
      </c>
      <c r="J40" s="36" t="s">
        <v>9</v>
      </c>
      <c r="K40" s="37"/>
      <c r="L40" s="18">
        <f>SUM(L28:L39)</f>
        <v>450</v>
      </c>
      <c r="N40" s="36" t="s">
        <v>12</v>
      </c>
      <c r="O40" s="37"/>
      <c r="P40" s="18">
        <f>SUM(P28:P39)</f>
        <v>700</v>
      </c>
    </row>
    <row r="41" spans="2:16" x14ac:dyDescent="0.25">
      <c r="B41" s="1" t="s">
        <v>99</v>
      </c>
      <c r="C41" s="11">
        <f>ABS(D40-H40)</f>
        <v>1700</v>
      </c>
      <c r="F41" s="1" t="s">
        <v>100</v>
      </c>
      <c r="G41" s="10" t="str">
        <f>IF(D40&gt;H40,"Sollsaldo",IF(H40&gt;D40,"Habensaldo","ausgeglichen"))</f>
        <v>Habensaldo</v>
      </c>
      <c r="J41" s="1" t="s">
        <v>99</v>
      </c>
      <c r="K41" s="11">
        <f>ABS(L40-P40)</f>
        <v>250</v>
      </c>
      <c r="N41" s="1" t="s">
        <v>100</v>
      </c>
      <c r="O41" s="10" t="str">
        <f>IF(L40&gt;P40,"Sollsaldo",IF(P40&gt;L40,"Habensaldo","ausgeglichen"))</f>
        <v>Habensaldo</v>
      </c>
    </row>
  </sheetData>
  <mergeCells count="21">
    <mergeCell ref="B1:P1"/>
    <mergeCell ref="J26:L26"/>
    <mergeCell ref="F40:G40"/>
    <mergeCell ref="J2:P2"/>
    <mergeCell ref="J40:K40"/>
    <mergeCell ref="J23:P23"/>
    <mergeCell ref="B5:D5"/>
    <mergeCell ref="B19:C19"/>
    <mergeCell ref="B26:D26"/>
    <mergeCell ref="B2:H2"/>
    <mergeCell ref="N19:O19"/>
    <mergeCell ref="B40:C40"/>
    <mergeCell ref="N26:P26"/>
    <mergeCell ref="B23:H23"/>
    <mergeCell ref="N40:O40"/>
    <mergeCell ref="J5:L5"/>
    <mergeCell ref="F5:H5"/>
    <mergeCell ref="F19:G19"/>
    <mergeCell ref="N5:P5"/>
    <mergeCell ref="J19:K19"/>
    <mergeCell ref="F26:H26"/>
  </mergeCells>
  <dataValidations count="1">
    <dataValidation type="list" allowBlank="1" sqref="C3 C24 K3 K24" xr:uid="{00000000-0002-0000-0200-000000000000}">
      <formula1>KontenAuswahl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8"/>
  <sheetViews>
    <sheetView showGridLines="0" workbookViewId="0"/>
  </sheetViews>
  <sheetFormatPr baseColWidth="10" defaultColWidth="9.140625" defaultRowHeight="15" x14ac:dyDescent="0.25"/>
  <cols>
    <col min="1" max="1" width="18" customWidth="1"/>
    <col min="2" max="2" width="14" customWidth="1"/>
    <col min="3" max="3" width="18" customWidth="1"/>
    <col min="4" max="4" width="14" customWidth="1"/>
    <col min="5" max="5" width="3" customWidth="1"/>
    <col min="6" max="6" width="18" customWidth="1"/>
    <col min="7" max="7" width="14" customWidth="1"/>
    <col min="8" max="8" width="18" customWidth="1"/>
    <col min="9" max="9" width="14" customWidth="1"/>
  </cols>
  <sheetData>
    <row r="1" spans="1:9" ht="23.25" x14ac:dyDescent="0.35">
      <c r="A1" s="33" t="s">
        <v>103</v>
      </c>
      <c r="B1" s="24"/>
      <c r="C1" s="24"/>
      <c r="D1" s="24"/>
      <c r="E1" s="24"/>
      <c r="F1" s="24"/>
      <c r="G1" s="24"/>
      <c r="H1" s="24"/>
      <c r="I1" s="25"/>
    </row>
    <row r="3" spans="1:9" ht="15.75" x14ac:dyDescent="0.25">
      <c r="A3" s="26" t="s">
        <v>104</v>
      </c>
      <c r="B3" s="24"/>
      <c r="C3" s="24"/>
      <c r="D3" s="25"/>
      <c r="F3" s="26" t="s">
        <v>105</v>
      </c>
      <c r="G3" s="24"/>
      <c r="H3" s="24"/>
      <c r="I3" s="25"/>
    </row>
    <row r="4" spans="1:9" x14ac:dyDescent="0.25">
      <c r="A4" s="35" t="s">
        <v>95</v>
      </c>
      <c r="B4" s="25"/>
      <c r="C4" s="35" t="s">
        <v>96</v>
      </c>
      <c r="D4" s="25"/>
      <c r="F4" s="35" t="s">
        <v>95</v>
      </c>
      <c r="G4" s="25"/>
      <c r="H4" s="35" t="s">
        <v>96</v>
      </c>
      <c r="I4" s="25"/>
    </row>
    <row r="5" spans="1:9" x14ac:dyDescent="0.25">
      <c r="A5" s="10" t="str">
        <f>IFERROR(INDEX(Start!$F$9:$F$40,MATCH(1,Start!$P$9:$P$40,0)),"")</f>
        <v>1000 - Kasse</v>
      </c>
      <c r="B5" s="11">
        <f>IF(A5="","",INDEX(Start!$D$9:$D$40,MATCH(1,Start!$P$9:$P$40,0)))</f>
        <v>1500</v>
      </c>
      <c r="C5" s="10" t="str">
        <f>IFERROR(INDEX(Start!$F$9:$F$40,MATCH(1,Start!$Q$9:$Q$40,0)),"")</f>
        <v>2000 - Verbindlichkeiten</v>
      </c>
      <c r="D5" s="11">
        <f>IF(C5="","",INDEX(Start!$D$9:$D$40,MATCH(1,Start!$Q$9:$Q$40,0)))</f>
        <v>4000</v>
      </c>
      <c r="F5" s="10" t="str">
        <f>IFERROR(INDEX(Start!$F$9:$F$40,MATCH(1,Start!$R$9:$R$40,0)),"")</f>
        <v>1000 - Kasse</v>
      </c>
      <c r="G5" s="11">
        <f>IF(F5="","",ABS(INDEX(Start!$I$9:$I$40,MATCH(1,Start!$R$9:$R$40,0))))</f>
        <v>1580</v>
      </c>
      <c r="H5" s="10" t="str">
        <f>IFERROR(INDEX(Start!$F$9:$F$40,MATCH(1,Start!$S$9:$S$40,0)),"")</f>
        <v>2000 - Verbindlichkeiten</v>
      </c>
      <c r="I5" s="11">
        <f>IF(H5="","",ABS(INDEX(Start!$I$9:$I$40,MATCH(1,Start!$S$9:$S$40,0))))</f>
        <v>4250</v>
      </c>
    </row>
    <row r="6" spans="1:9" x14ac:dyDescent="0.25">
      <c r="A6" s="10" t="str">
        <f>IFERROR(INDEX(Start!$F$9:$F$40,MATCH(2,Start!$P$9:$P$40,0)),"")</f>
        <v>1200 - Bank</v>
      </c>
      <c r="B6" s="11">
        <f>IF(A6="","",INDEX(Start!$D$9:$D$40,MATCH(2,Start!$P$9:$P$40,0)))</f>
        <v>5000</v>
      </c>
      <c r="C6" s="10" t="str">
        <f>IFERROR(INDEX(Start!$F$9:$F$40,MATCH(2,Start!$Q$9:$Q$40,0)),"")</f>
        <v>3000 - Eigenkapital</v>
      </c>
      <c r="D6" s="11">
        <f>IF(C6="","",INDEX(Start!$D$9:$D$40,MATCH(2,Start!$Q$9:$Q$40,0)))</f>
        <v>16500</v>
      </c>
      <c r="F6" s="10" t="str">
        <f>IFERROR(INDEX(Start!$F$9:$F$40,MATCH(2,Start!$R$9:$R$40,0)),"")</f>
        <v>1200 - Bank</v>
      </c>
      <c r="G6" s="11">
        <f>IF(F6="","",ABS(INDEX(Start!$I$9:$I$40,MATCH(2,Start!$R$9:$R$40,0))))</f>
        <v>5750</v>
      </c>
      <c r="H6" s="10" t="str">
        <f>IFERROR(INDEX(Start!$F$9:$F$40,MATCH(2,Start!$S$9:$S$40,0)),"")</f>
        <v>3000 - Eigenkapital</v>
      </c>
      <c r="I6" s="11">
        <f>IF(H6="","",ABS(INDEX(Start!$I$9:$I$40,MATCH(2,Start!$S$9:$S$40,0))))</f>
        <v>16500</v>
      </c>
    </row>
    <row r="7" spans="1:9" x14ac:dyDescent="0.25">
      <c r="A7" s="10" t="str">
        <f>IFERROR(INDEX(Start!$F$9:$F$40,MATCH(3,Start!$P$9:$P$40,0)),"")</f>
        <v>1400 - Forderungen</v>
      </c>
      <c r="B7" s="11">
        <f>IF(A7="","",INDEX(Start!$D$9:$D$40,MATCH(3,Start!$P$9:$P$40,0)))</f>
        <v>2000</v>
      </c>
      <c r="C7" s="10" t="str">
        <f>IFERROR(INDEX(Start!$F$9:$F$40,MATCH(3,Start!$Q$9:$Q$40,0)),"")</f>
        <v/>
      </c>
      <c r="D7" s="11" t="str">
        <f>IF(C7="","",INDEX(Start!$D$9:$D$40,MATCH(3,Start!$Q$9:$Q$40,0)))</f>
        <v/>
      </c>
      <c r="F7" s="10" t="str">
        <f>IFERROR(INDEX(Start!$F$9:$F$40,MATCH(3,Start!$R$9:$R$40,0)),"")</f>
        <v>1400 - Forderungen</v>
      </c>
      <c r="G7" s="11">
        <f>IF(F7="","",ABS(INDEX(Start!$I$9:$I$40,MATCH(3,Start!$R$9:$R$40,0))))</f>
        <v>2300</v>
      </c>
      <c r="H7" s="10" t="str">
        <f>IFERROR(INDEX(Start!$F$9:$F$40,MATCH(3,Start!$S$9:$S$40,0)),"")</f>
        <v/>
      </c>
      <c r="I7" s="11" t="str">
        <f>IF(H7="","",ABS(INDEX(Start!$I$9:$I$40,MATCH(3,Start!$S$9:$S$40,0))))</f>
        <v/>
      </c>
    </row>
    <row r="8" spans="1:9" x14ac:dyDescent="0.25">
      <c r="A8" s="10" t="str">
        <f>IFERROR(INDEX(Start!$F$9:$F$40,MATCH(4,Start!$P$9:$P$40,0)),"")</f>
        <v>1600 - Maschinen</v>
      </c>
      <c r="B8" s="11">
        <f>IF(A8="","",INDEX(Start!$D$9:$D$40,MATCH(4,Start!$P$9:$P$40,0)))</f>
        <v>12000</v>
      </c>
      <c r="C8" s="10" t="str">
        <f>IFERROR(INDEX(Start!$F$9:$F$40,MATCH(4,Start!$Q$9:$Q$40,0)),"")</f>
        <v/>
      </c>
      <c r="D8" s="11" t="str">
        <f>IF(C8="","",INDEX(Start!$D$9:$D$40,MATCH(4,Start!$Q$9:$Q$40,0)))</f>
        <v/>
      </c>
      <c r="F8" s="10" t="str">
        <f>IFERROR(INDEX(Start!$F$9:$F$40,MATCH(4,Start!$R$9:$R$40,0)),"")</f>
        <v>1600 - Maschinen</v>
      </c>
      <c r="G8" s="11">
        <f>IF(F8="","",ABS(INDEX(Start!$I$9:$I$40,MATCH(4,Start!$R$9:$R$40,0))))</f>
        <v>11750</v>
      </c>
      <c r="H8" s="10" t="str">
        <f>IFERROR(INDEX(Start!$F$9:$F$40,MATCH(4,Start!$S$9:$S$40,0)),"")</f>
        <v/>
      </c>
      <c r="I8" s="11" t="str">
        <f>IF(H8="","",ABS(INDEX(Start!$I$9:$I$40,MATCH(4,Start!$S$9:$S$40,0))))</f>
        <v/>
      </c>
    </row>
    <row r="9" spans="1:9" x14ac:dyDescent="0.25">
      <c r="A9" s="10" t="str">
        <f>IFERROR(INDEX(Start!$F$9:$F$40,MATCH(5,Start!$P$9:$P$40,0)),"")</f>
        <v/>
      </c>
      <c r="B9" s="11" t="str">
        <f>IF(A9="","",INDEX(Start!$D$9:$D$40,MATCH(5,Start!$P$9:$P$40,0)))</f>
        <v/>
      </c>
      <c r="C9" s="10" t="str">
        <f>IFERROR(INDEX(Start!$F$9:$F$40,MATCH(5,Start!$Q$9:$Q$40,0)),"")</f>
        <v/>
      </c>
      <c r="D9" s="11" t="str">
        <f>IF(C9="","",INDEX(Start!$D$9:$D$40,MATCH(5,Start!$Q$9:$Q$40,0)))</f>
        <v/>
      </c>
      <c r="F9" s="10" t="str">
        <f>IFERROR(INDEX(Start!$F$9:$F$40,MATCH(5,Start!$R$9:$R$40,0)),"")</f>
        <v/>
      </c>
      <c r="G9" s="11" t="str">
        <f>IF(F9="","",ABS(INDEX(Start!$I$9:$I$40,MATCH(5,Start!$R$9:$R$40,0))))</f>
        <v/>
      </c>
      <c r="H9" s="10" t="str">
        <f>IFERROR(INDEX(Start!$F$9:$F$40,MATCH(5,Start!$S$9:$S$40,0)),"")</f>
        <v/>
      </c>
      <c r="I9" s="11" t="str">
        <f>IF(H9="","",ABS(INDEX(Start!$I$9:$I$40,MATCH(5,Start!$S$9:$S$40,0))))</f>
        <v/>
      </c>
    </row>
    <row r="10" spans="1:9" x14ac:dyDescent="0.25">
      <c r="A10" s="10" t="str">
        <f>IFERROR(INDEX(Start!$F$9:$F$40,MATCH(6,Start!$P$9:$P$40,0)),"")</f>
        <v/>
      </c>
      <c r="B10" s="11" t="str">
        <f>IF(A10="","",INDEX(Start!$D$9:$D$40,MATCH(6,Start!$P$9:$P$40,0)))</f>
        <v/>
      </c>
      <c r="C10" s="10" t="str">
        <f>IFERROR(INDEX(Start!$F$9:$F$40,MATCH(6,Start!$Q$9:$Q$40,0)),"")</f>
        <v/>
      </c>
      <c r="D10" s="11" t="str">
        <f>IF(C10="","",INDEX(Start!$D$9:$D$40,MATCH(6,Start!$Q$9:$Q$40,0)))</f>
        <v/>
      </c>
      <c r="F10" s="10" t="str">
        <f>IFERROR(INDEX(Start!$F$9:$F$40,MATCH(6,Start!$R$9:$R$40,0)),"")</f>
        <v/>
      </c>
      <c r="G10" s="11" t="str">
        <f>IF(F10="","",ABS(INDEX(Start!$I$9:$I$40,MATCH(6,Start!$R$9:$R$40,0))))</f>
        <v/>
      </c>
      <c r="H10" s="10" t="str">
        <f>IFERROR(INDEX(Start!$F$9:$F$40,MATCH(6,Start!$S$9:$S$40,0)),"")</f>
        <v/>
      </c>
      <c r="I10" s="11" t="str">
        <f>IF(H10="","",ABS(INDEX(Start!$I$9:$I$40,MATCH(6,Start!$S$9:$S$40,0))))</f>
        <v/>
      </c>
    </row>
    <row r="11" spans="1:9" x14ac:dyDescent="0.25">
      <c r="A11" s="10" t="str">
        <f>IFERROR(INDEX(Start!$F$9:$F$40,MATCH(7,Start!$P$9:$P$40,0)),"")</f>
        <v/>
      </c>
      <c r="B11" s="11" t="str">
        <f>IF(A11="","",INDEX(Start!$D$9:$D$40,MATCH(7,Start!$P$9:$P$40,0)))</f>
        <v/>
      </c>
      <c r="C11" s="10" t="str">
        <f>IFERROR(INDEX(Start!$F$9:$F$40,MATCH(7,Start!$Q$9:$Q$40,0)),"")</f>
        <v/>
      </c>
      <c r="D11" s="11" t="str">
        <f>IF(C11="","",INDEX(Start!$D$9:$D$40,MATCH(7,Start!$Q$9:$Q$40,0)))</f>
        <v/>
      </c>
      <c r="F11" s="10" t="str">
        <f>IFERROR(INDEX(Start!$F$9:$F$40,MATCH(7,Start!$R$9:$R$40,0)),"")</f>
        <v/>
      </c>
      <c r="G11" s="11" t="str">
        <f>IF(F11="","",ABS(INDEX(Start!$I$9:$I$40,MATCH(7,Start!$R$9:$R$40,0))))</f>
        <v/>
      </c>
      <c r="H11" s="10" t="str">
        <f>IFERROR(INDEX(Start!$F$9:$F$40,MATCH(7,Start!$S$9:$S$40,0)),"")</f>
        <v/>
      </c>
      <c r="I11" s="11" t="str">
        <f>IF(H11="","",ABS(INDEX(Start!$I$9:$I$40,MATCH(7,Start!$S$9:$S$40,0))))</f>
        <v/>
      </c>
    </row>
    <row r="12" spans="1:9" x14ac:dyDescent="0.25">
      <c r="A12" s="19" t="s">
        <v>9</v>
      </c>
      <c r="B12" s="20">
        <f>SUM(B5:B11)</f>
        <v>20500</v>
      </c>
      <c r="C12" s="19" t="s">
        <v>12</v>
      </c>
      <c r="D12" s="20">
        <f>SUM(D5:D11)</f>
        <v>20500</v>
      </c>
      <c r="F12" s="19" t="s">
        <v>9</v>
      </c>
      <c r="G12" s="20">
        <f>SUM(G5:G11)</f>
        <v>21380</v>
      </c>
      <c r="H12" s="19" t="s">
        <v>12</v>
      </c>
      <c r="I12" s="20">
        <f>SUM(I5:I11)</f>
        <v>20750</v>
      </c>
    </row>
    <row r="18" spans="1:9" ht="15.75" x14ac:dyDescent="0.25">
      <c r="A18" s="26" t="s">
        <v>106</v>
      </c>
      <c r="B18" s="24"/>
      <c r="C18" s="24"/>
      <c r="D18" s="25"/>
      <c r="F18" s="26" t="s">
        <v>107</v>
      </c>
      <c r="G18" s="24"/>
      <c r="H18" s="24"/>
      <c r="I18" s="25"/>
    </row>
    <row r="19" spans="1:9" x14ac:dyDescent="0.25">
      <c r="A19" s="35" t="s">
        <v>108</v>
      </c>
      <c r="B19" s="25"/>
      <c r="C19" s="35" t="s">
        <v>109</v>
      </c>
      <c r="D19" s="25"/>
      <c r="F19" s="35" t="s">
        <v>110</v>
      </c>
      <c r="G19" s="25"/>
      <c r="H19" s="35" t="s">
        <v>111</v>
      </c>
      <c r="I19" s="25"/>
    </row>
    <row r="20" spans="1:9" x14ac:dyDescent="0.25">
      <c r="A20" s="10" t="str">
        <f>IFERROR(INDEX(Start!$F$9:$F$40,MATCH(1,Start!$T$9:$T$40,0)),"")</f>
        <v>5000 - Wareneinsatz</v>
      </c>
      <c r="B20" s="11">
        <f>IF(A20="","",ABS(INDEX(Start!$I$9:$I$40,MATCH(1,Start!$T$9:$T$40,0))))</f>
        <v>820</v>
      </c>
      <c r="C20" s="10" t="str">
        <f>IFERROR(INDEX(Start!$F$9:$F$40,MATCH(1,Start!$U$9:$U$40,0)),"")</f>
        <v>4000 - Umsatzerlöse</v>
      </c>
      <c r="D20" s="11">
        <f>IF(C20="","",ABS(INDEX(Start!$I$9:$I$40,MATCH(1,Start!$U$9:$U$40,0))))</f>
        <v>1700</v>
      </c>
      <c r="F20" s="10" t="str">
        <f>IFERROR(INDEX(Start!$F$9:$F$40,MATCH(1,Start!$R$9:$R$40,0)),"")</f>
        <v>1000 - Kasse</v>
      </c>
      <c r="G20" s="11">
        <f>IF(F20="","",ABS(INDEX(Start!$I$9:$I$40,MATCH(1,Start!$R$9:$R$40,0))))</f>
        <v>1580</v>
      </c>
      <c r="H20" s="10" t="str">
        <f>IFERROR(INDEX(Start!$F$9:$F$40,MATCH(1,Start!$S$9:$S$40,0)),"")</f>
        <v>2000 - Verbindlichkeiten</v>
      </c>
      <c r="I20" s="11">
        <f>IF(H20="","",ABS(INDEX(Start!$I$9:$I$40,MATCH(1,Start!$S$9:$S$40,0))))</f>
        <v>4250</v>
      </c>
    </row>
    <row r="21" spans="1:9" x14ac:dyDescent="0.25">
      <c r="A21" s="10" t="str">
        <f>IFERROR(INDEX(Start!$F$9:$F$40,MATCH(2,Start!$T$9:$T$40,0)),"")</f>
        <v>5100 - Abschreibungen</v>
      </c>
      <c r="B21" s="11">
        <f>IF(A21="","",ABS(INDEX(Start!$I$9:$I$40,MATCH(2,Start!$T$9:$T$40,0))))</f>
        <v>250</v>
      </c>
      <c r="C21" s="10" t="str">
        <f>IFERROR(INDEX(Start!$F$9:$F$40,MATCH(2,Start!$U$9:$U$40,0)),"")</f>
        <v/>
      </c>
      <c r="D21" s="11" t="str">
        <f>IF(C21="","",ABS(INDEX(Start!$I$9:$I$40,MATCH(2,Start!$U$9:$U$40,0))))</f>
        <v/>
      </c>
      <c r="F21" s="10" t="str">
        <f>IFERROR(INDEX(Start!$F$9:$F$40,MATCH(2,Start!$R$9:$R$40,0)),"")</f>
        <v>1200 - Bank</v>
      </c>
      <c r="G21" s="11">
        <f>IF(F21="","",ABS(INDEX(Start!$I$9:$I$40,MATCH(2,Start!$R$9:$R$40,0))))</f>
        <v>5750</v>
      </c>
      <c r="H21" s="10" t="str">
        <f>IFERROR(INDEX(Start!$F$9:$F$40,MATCH(2,Start!$S$9:$S$40,0)),"")</f>
        <v>3000 - Eigenkapital</v>
      </c>
      <c r="I21" s="11">
        <f>IF(H21="","",ABS(INDEX(Start!$I$9:$I$40,MATCH(2,Start!$S$9:$S$40,0))))</f>
        <v>16500</v>
      </c>
    </row>
    <row r="22" spans="1:9" x14ac:dyDescent="0.25">
      <c r="A22" s="10" t="str">
        <f>IFERROR(INDEX(Start!$F$9:$F$40,MATCH(3,Start!$T$9:$T$40,0)),"")</f>
        <v/>
      </c>
      <c r="B22" s="11" t="str">
        <f>IF(A22="","",ABS(INDEX(Start!$I$9:$I$40,MATCH(3,Start!$T$9:$T$40,0))))</f>
        <v/>
      </c>
      <c r="C22" s="10" t="str">
        <f>IFERROR(INDEX(Start!$F$9:$F$40,MATCH(3,Start!$U$9:$U$40,0)),"")</f>
        <v/>
      </c>
      <c r="D22" s="11" t="str">
        <f>IF(C22="","",ABS(INDEX(Start!$I$9:$I$40,MATCH(3,Start!$U$9:$U$40,0))))</f>
        <v/>
      </c>
      <c r="F22" s="10" t="str">
        <f>IFERROR(INDEX(Start!$F$9:$F$40,MATCH(3,Start!$R$9:$R$40,0)),"")</f>
        <v>1400 - Forderungen</v>
      </c>
      <c r="G22" s="11">
        <f>IF(F22="","",ABS(INDEX(Start!$I$9:$I$40,MATCH(3,Start!$R$9:$R$40,0))))</f>
        <v>2300</v>
      </c>
      <c r="H22" s="10" t="str">
        <f>IFERROR(INDEX(Start!$F$9:$F$40,MATCH(3,Start!$S$9:$S$40,0)),"")</f>
        <v/>
      </c>
      <c r="I22" s="11" t="str">
        <f>IF(H22="","",ABS(INDEX(Start!$I$9:$I$40,MATCH(3,Start!$S$9:$S$40,0))))</f>
        <v/>
      </c>
    </row>
    <row r="23" spans="1:9" x14ac:dyDescent="0.25">
      <c r="A23" s="10" t="str">
        <f>IFERROR(INDEX(Start!$F$9:$F$40,MATCH(4,Start!$T$9:$T$40,0)),"")</f>
        <v/>
      </c>
      <c r="B23" s="11" t="str">
        <f>IF(A23="","",ABS(INDEX(Start!$I$9:$I$40,MATCH(4,Start!$T$9:$T$40,0))))</f>
        <v/>
      </c>
      <c r="C23" s="10" t="str">
        <f>IFERROR(INDEX(Start!$F$9:$F$40,MATCH(4,Start!$U$9:$U$40,0)),"")</f>
        <v/>
      </c>
      <c r="D23" s="11" t="str">
        <f>IF(C23="","",ABS(INDEX(Start!$I$9:$I$40,MATCH(4,Start!$U$9:$U$40,0))))</f>
        <v/>
      </c>
      <c r="F23" s="10" t="str">
        <f>IFERROR(INDEX(Start!$F$9:$F$40,MATCH(4,Start!$R$9:$R$40,0)),"")</f>
        <v>1600 - Maschinen</v>
      </c>
      <c r="G23" s="11">
        <f>IF(F23="","",ABS(INDEX(Start!$I$9:$I$40,MATCH(4,Start!$R$9:$R$40,0))))</f>
        <v>11750</v>
      </c>
      <c r="H23" s="10" t="str">
        <f>IFERROR(INDEX(Start!$F$9:$F$40,MATCH(4,Start!$S$9:$S$40,0)),"")</f>
        <v/>
      </c>
      <c r="I23" s="11" t="str">
        <f>IF(H23="","",ABS(INDEX(Start!$I$9:$I$40,MATCH(4,Start!$S$9:$S$40,0))))</f>
        <v/>
      </c>
    </row>
    <row r="24" spans="1:9" x14ac:dyDescent="0.25">
      <c r="A24" s="10" t="str">
        <f>IFERROR(INDEX(Start!$F$9:$F$40,MATCH(5,Start!$T$9:$T$40,0)),"")</f>
        <v/>
      </c>
      <c r="B24" s="11" t="str">
        <f>IF(A24="","",ABS(INDEX(Start!$I$9:$I$40,MATCH(5,Start!$T$9:$T$40,0))))</f>
        <v/>
      </c>
      <c r="C24" s="10" t="str">
        <f>IFERROR(INDEX(Start!$F$9:$F$40,MATCH(5,Start!$U$9:$U$40,0)),"")</f>
        <v/>
      </c>
      <c r="D24" s="11" t="str">
        <f>IF(C24="","",ABS(INDEX(Start!$I$9:$I$40,MATCH(5,Start!$U$9:$U$40,0))))</f>
        <v/>
      </c>
      <c r="F24" s="10" t="str">
        <f>IFERROR(INDEX(Start!$F$9:$F$40,MATCH(5,Start!$R$9:$R$40,0)),"")</f>
        <v/>
      </c>
      <c r="G24" s="11" t="str">
        <f>IF(F24="","",ABS(INDEX(Start!$I$9:$I$40,MATCH(5,Start!$R$9:$R$40,0))))</f>
        <v/>
      </c>
      <c r="H24" s="10" t="str">
        <f>IFERROR(INDEX(Start!$F$9:$F$40,MATCH(5,Start!$S$9:$S$40,0)),"")</f>
        <v/>
      </c>
      <c r="I24" s="11" t="str">
        <f>IF(H24="","",ABS(INDEX(Start!$I$9:$I$40,MATCH(5,Start!$S$9:$S$40,0))))</f>
        <v/>
      </c>
    </row>
    <row r="25" spans="1:9" x14ac:dyDescent="0.25">
      <c r="A25" s="10" t="str">
        <f>IFERROR(INDEX(Start!$F$9:$F$40,MATCH(6,Start!$T$9:$T$40,0)),"")</f>
        <v/>
      </c>
      <c r="B25" s="11" t="str">
        <f>IF(A25="","",ABS(INDEX(Start!$I$9:$I$40,MATCH(6,Start!$T$9:$T$40,0))))</f>
        <v/>
      </c>
      <c r="C25" s="10" t="str">
        <f>IFERROR(INDEX(Start!$F$9:$F$40,MATCH(6,Start!$U$9:$U$40,0)),"")</f>
        <v/>
      </c>
      <c r="D25" s="11" t="str">
        <f>IF(C25="","",ABS(INDEX(Start!$I$9:$I$40,MATCH(6,Start!$U$9:$U$40,0))))</f>
        <v/>
      </c>
      <c r="F25" s="10" t="str">
        <f>IFERROR(INDEX(Start!$F$9:$F$40,MATCH(6,Start!$R$9:$R$40,0)),"")</f>
        <v/>
      </c>
      <c r="G25" s="11" t="str">
        <f>IF(F25="","",ABS(INDEX(Start!$I$9:$I$40,MATCH(6,Start!$R$9:$R$40,0))))</f>
        <v/>
      </c>
      <c r="H25" s="10" t="str">
        <f>IFERROR(INDEX(Start!$F$9:$F$40,MATCH(6,Start!$S$9:$S$40,0)),"")</f>
        <v/>
      </c>
      <c r="I25" s="11" t="str">
        <f>IF(H25="","",ABS(INDEX(Start!$I$9:$I$40,MATCH(6,Start!$S$9:$S$40,0))))</f>
        <v/>
      </c>
    </row>
    <row r="26" spans="1:9" x14ac:dyDescent="0.25">
      <c r="A26" s="10" t="str">
        <f>IFERROR(INDEX(Start!$F$9:$F$40,MATCH(7,Start!$T$9:$T$40,0)),"")</f>
        <v/>
      </c>
      <c r="B26" s="11" t="str">
        <f>IF(A26="","",ABS(INDEX(Start!$I$9:$I$40,MATCH(7,Start!$T$9:$T$40,0))))</f>
        <v/>
      </c>
      <c r="C26" s="10" t="str">
        <f>IFERROR(INDEX(Start!$F$9:$F$40,MATCH(7,Start!$U$9:$U$40,0)),"")</f>
        <v/>
      </c>
      <c r="D26" s="11" t="str">
        <f>IF(C26="","",ABS(INDEX(Start!$I$9:$I$40,MATCH(7,Start!$U$9:$U$40,0))))</f>
        <v/>
      </c>
      <c r="F26" s="10" t="str">
        <f>IFERROR(INDEX(Start!$F$9:$F$40,MATCH(7,Start!$R$9:$R$40,0)),"")</f>
        <v/>
      </c>
      <c r="G26" s="11" t="str">
        <f>IF(F26="","",ABS(INDEX(Start!$I$9:$I$40,MATCH(7,Start!$R$9:$R$40,0))))</f>
        <v/>
      </c>
      <c r="H26" s="10" t="str">
        <f>IFERROR(INDEX(Start!$F$9:$F$40,MATCH(7,Start!$S$9:$S$40,0)),"")</f>
        <v/>
      </c>
      <c r="I26" s="11" t="str">
        <f>IF(H26="","",ABS(INDEX(Start!$I$9:$I$40,MATCH(7,Start!$S$9:$S$40,0))))</f>
        <v/>
      </c>
    </row>
    <row r="27" spans="1:9" x14ac:dyDescent="0.25">
      <c r="A27" s="19" t="s">
        <v>112</v>
      </c>
      <c r="B27" s="20">
        <f>SUM(B20:B26)</f>
        <v>1070</v>
      </c>
      <c r="C27" s="19" t="s">
        <v>113</v>
      </c>
      <c r="D27" s="20">
        <f>SUM(D20:D26)</f>
        <v>1700</v>
      </c>
      <c r="F27" s="10" t="str">
        <f>IF($B$28="Verlust","Jahresverlust","")</f>
        <v/>
      </c>
      <c r="G27" s="11" t="str">
        <f>IF($B$28="Verlust",$D$28,"")</f>
        <v/>
      </c>
      <c r="H27" s="10" t="str">
        <f>IF($B$28="Gewinn","Jahresgewinn","")</f>
        <v>Jahresgewinn</v>
      </c>
      <c r="I27" s="11">
        <f>IF($B$28="Gewinn",$D$28,"")</f>
        <v>630</v>
      </c>
    </row>
    <row r="28" spans="1:9" x14ac:dyDescent="0.25">
      <c r="A28" s="21" t="s">
        <v>114</v>
      </c>
      <c r="B28" s="10" t="str">
        <f>IF(D27&gt;B27,"Gewinn",IF(B27&gt;D27,"Verlust","ausgeglichen"))</f>
        <v>Gewinn</v>
      </c>
      <c r="C28" s="21" t="s">
        <v>98</v>
      </c>
      <c r="D28" s="11">
        <f>ABS(D27-B27)</f>
        <v>630</v>
      </c>
      <c r="F28" s="19" t="s">
        <v>115</v>
      </c>
      <c r="G28" s="20">
        <f>SUM(G20:G27)</f>
        <v>21380</v>
      </c>
      <c r="H28" s="19" t="s">
        <v>116</v>
      </c>
      <c r="I28" s="20">
        <f>SUM(I20:I27)</f>
        <v>21380</v>
      </c>
    </row>
  </sheetData>
  <mergeCells count="13">
    <mergeCell ref="A19:B19"/>
    <mergeCell ref="A3:D3"/>
    <mergeCell ref="C19:D19"/>
    <mergeCell ref="F19:G19"/>
    <mergeCell ref="A1:I1"/>
    <mergeCell ref="H19:I19"/>
    <mergeCell ref="H4:I4"/>
    <mergeCell ref="C4:D4"/>
    <mergeCell ref="A4:B4"/>
    <mergeCell ref="F4:G4"/>
    <mergeCell ref="F18:I18"/>
    <mergeCell ref="A18:D18"/>
    <mergeCell ref="F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Start</vt:lpstr>
      <vt:lpstr>Journal</vt:lpstr>
      <vt:lpstr>T-Konten</vt:lpstr>
      <vt:lpstr>Abschluss</vt:lpstr>
      <vt:lpstr>Abschluss!Área_de_impresión</vt:lpstr>
      <vt:lpstr>'T-Konten'!Área_de_impresión</vt:lpstr>
      <vt:lpstr>KontenAuswahl</vt:lpstr>
      <vt:lpstr>Kontotypen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2026-03-23T07:24:52Z</dcterms:modified>
</cp:coreProperties>
</file>