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 konten vorlage excel\"/>
    </mc:Choice>
  </mc:AlternateContent>
  <xr:revisionPtr revIDLastSave="0" documentId="13_ncr:1_{44FC3153-278C-4279-8A16-9BF4E4758C1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urnal" sheetId="1" r:id="rId1"/>
    <sheet name="Hauptbuch" sheetId="2" r:id="rId2"/>
    <sheet name="Bilanz_EBK_SBK" sheetId="3" r:id="rId3"/>
    <sheet name="GuV_Schlussbilanz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4" l="1"/>
  <c r="D25" i="4"/>
  <c r="E24" i="4"/>
  <c r="D24" i="4"/>
  <c r="G11" i="4"/>
  <c r="F11" i="4"/>
  <c r="B11" i="4"/>
  <c r="A11" i="4"/>
  <c r="G10" i="4"/>
  <c r="F10" i="4"/>
  <c r="B10" i="4"/>
  <c r="A10" i="4"/>
  <c r="G9" i="4"/>
  <c r="F9" i="4"/>
  <c r="B9" i="4"/>
  <c r="A9" i="4"/>
  <c r="G8" i="4"/>
  <c r="F8" i="4"/>
  <c r="N26" i="3"/>
  <c r="K26" i="3"/>
  <c r="O26" i="3" s="1"/>
  <c r="J26" i="3"/>
  <c r="M26" i="3" s="1"/>
  <c r="K25" i="3"/>
  <c r="J25" i="3"/>
  <c r="N25" i="3" s="1"/>
  <c r="N24" i="3"/>
  <c r="M24" i="3"/>
  <c r="O24" i="3" s="1"/>
  <c r="L24" i="3"/>
  <c r="K24" i="3"/>
  <c r="J24" i="3"/>
  <c r="N23" i="3"/>
  <c r="L23" i="3"/>
  <c r="K23" i="3"/>
  <c r="J23" i="3"/>
  <c r="M23" i="3" s="1"/>
  <c r="K22" i="3"/>
  <c r="J22" i="3"/>
  <c r="N22" i="3" s="1"/>
  <c r="G22" i="3"/>
  <c r="F22" i="3"/>
  <c r="K21" i="3"/>
  <c r="J21" i="3"/>
  <c r="G21" i="3"/>
  <c r="F21" i="3"/>
  <c r="L20" i="3"/>
  <c r="K20" i="3"/>
  <c r="J20" i="3"/>
  <c r="N20" i="3" s="1"/>
  <c r="G20" i="3"/>
  <c r="F20" i="3"/>
  <c r="B20" i="3"/>
  <c r="A20" i="3"/>
  <c r="N19" i="3"/>
  <c r="M19" i="3"/>
  <c r="L19" i="3"/>
  <c r="O19" i="3" s="1"/>
  <c r="K19" i="3"/>
  <c r="J19" i="3"/>
  <c r="G19" i="3"/>
  <c r="G23" i="3" s="1"/>
  <c r="F19" i="3"/>
  <c r="B19" i="3"/>
  <c r="A19" i="3"/>
  <c r="L18" i="3"/>
  <c r="K18" i="3"/>
  <c r="J18" i="3"/>
  <c r="N18" i="3" s="1"/>
  <c r="G18" i="3"/>
  <c r="F18" i="3"/>
  <c r="B18" i="3"/>
  <c r="B23" i="3" s="1"/>
  <c r="A18" i="3"/>
  <c r="N17" i="3"/>
  <c r="M17" i="3"/>
  <c r="L17" i="3"/>
  <c r="O17" i="3" s="1"/>
  <c r="K17" i="3"/>
  <c r="J17" i="3"/>
  <c r="N16" i="3"/>
  <c r="L16" i="3"/>
  <c r="K16" i="3"/>
  <c r="J16" i="3"/>
  <c r="M16" i="3" s="1"/>
  <c r="B9" i="3"/>
  <c r="A9" i="3"/>
  <c r="B8" i="3"/>
  <c r="A8" i="3"/>
  <c r="E7" i="3"/>
  <c r="D7" i="3"/>
  <c r="B7" i="3"/>
  <c r="A7" i="3"/>
  <c r="E6" i="3"/>
  <c r="D6" i="3"/>
  <c r="B6" i="3"/>
  <c r="A6" i="3"/>
  <c r="E5" i="3"/>
  <c r="E10" i="3" s="1"/>
  <c r="D5" i="3"/>
  <c r="B5" i="3"/>
  <c r="B10" i="3" s="1"/>
  <c r="A11" i="3" s="1"/>
  <c r="A5" i="3"/>
  <c r="L89" i="2"/>
  <c r="D89" i="2"/>
  <c r="L88" i="2"/>
  <c r="D88" i="2"/>
  <c r="P87" i="2"/>
  <c r="L87" i="2"/>
  <c r="H87" i="2"/>
  <c r="D87" i="2"/>
  <c r="L75" i="2"/>
  <c r="D75" i="2"/>
  <c r="L71" i="2"/>
  <c r="H71" i="2"/>
  <c r="D71" i="2"/>
  <c r="L70" i="2"/>
  <c r="D70" i="2"/>
  <c r="P69" i="2"/>
  <c r="L69" i="2"/>
  <c r="H69" i="2"/>
  <c r="D69" i="2"/>
  <c r="L57" i="2"/>
  <c r="D57" i="2"/>
  <c r="L53" i="2"/>
  <c r="D53" i="2"/>
  <c r="L52" i="2"/>
  <c r="D52" i="2"/>
  <c r="P51" i="2"/>
  <c r="P52" i="2" s="1"/>
  <c r="L51" i="2"/>
  <c r="H51" i="2"/>
  <c r="D51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L39" i="2"/>
  <c r="D39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L35" i="2"/>
  <c r="D35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L34" i="2"/>
  <c r="D34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P33" i="2"/>
  <c r="L33" i="2"/>
  <c r="H33" i="2"/>
  <c r="D33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L21" i="2"/>
  <c r="D21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L17" i="2"/>
  <c r="D17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L16" i="2"/>
  <c r="D16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P15" i="2"/>
  <c r="L15" i="2"/>
  <c r="H15" i="2"/>
  <c r="D15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AK6" i="2"/>
  <c r="AJ6" i="2"/>
  <c r="AI6" i="2"/>
  <c r="AH6" i="2"/>
  <c r="AG6" i="2"/>
  <c r="AF6" i="2"/>
  <c r="AE6" i="2"/>
  <c r="AD6" i="2"/>
  <c r="AC6" i="2"/>
  <c r="N42" i="2" s="1"/>
  <c r="AB6" i="2"/>
  <c r="AA6" i="2"/>
  <c r="Z6" i="2"/>
  <c r="Y6" i="2"/>
  <c r="O24" i="2" s="1"/>
  <c r="X6" i="2"/>
  <c r="W6" i="2"/>
  <c r="V6" i="2"/>
  <c r="U6" i="2"/>
  <c r="T6" i="2"/>
  <c r="S6" i="2"/>
  <c r="R6" i="2"/>
  <c r="D7" i="2" s="1"/>
  <c r="D6" i="2"/>
  <c r="L3" i="2"/>
  <c r="D3" i="2"/>
  <c r="G48" i="1"/>
  <c r="G47" i="1"/>
  <c r="G49" i="1" s="1"/>
  <c r="J45" i="1"/>
  <c r="I45" i="1"/>
  <c r="H45" i="1"/>
  <c r="A45" i="1"/>
  <c r="J44" i="1"/>
  <c r="I44" i="1"/>
  <c r="H44" i="1"/>
  <c r="A44" i="1"/>
  <c r="J43" i="1"/>
  <c r="I43" i="1"/>
  <c r="H43" i="1"/>
  <c r="A43" i="1"/>
  <c r="J42" i="1"/>
  <c r="I42" i="1"/>
  <c r="H42" i="1"/>
  <c r="A42" i="1"/>
  <c r="J41" i="1"/>
  <c r="I41" i="1"/>
  <c r="H41" i="1"/>
  <c r="A41" i="1"/>
  <c r="J40" i="1"/>
  <c r="I40" i="1"/>
  <c r="H40" i="1"/>
  <c r="A40" i="1"/>
  <c r="J39" i="1"/>
  <c r="I39" i="1"/>
  <c r="H39" i="1"/>
  <c r="A39" i="1"/>
  <c r="J38" i="1"/>
  <c r="I38" i="1"/>
  <c r="H38" i="1"/>
  <c r="A38" i="1"/>
  <c r="J37" i="1"/>
  <c r="I37" i="1"/>
  <c r="H37" i="1"/>
  <c r="A37" i="1"/>
  <c r="J36" i="1"/>
  <c r="I36" i="1"/>
  <c r="H36" i="1"/>
  <c r="A36" i="1"/>
  <c r="J35" i="1"/>
  <c r="I35" i="1"/>
  <c r="H35" i="1"/>
  <c r="A35" i="1"/>
  <c r="J34" i="1"/>
  <c r="I34" i="1"/>
  <c r="H34" i="1"/>
  <c r="A34" i="1"/>
  <c r="J33" i="1"/>
  <c r="I33" i="1"/>
  <c r="H33" i="1"/>
  <c r="A33" i="1"/>
  <c r="J32" i="1"/>
  <c r="I32" i="1"/>
  <c r="H32" i="1"/>
  <c r="A32" i="1"/>
  <c r="J31" i="1"/>
  <c r="I31" i="1"/>
  <c r="H31" i="1"/>
  <c r="A31" i="1"/>
  <c r="J30" i="1"/>
  <c r="I30" i="1"/>
  <c r="H30" i="1"/>
  <c r="A30" i="1"/>
  <c r="J29" i="1"/>
  <c r="I29" i="1"/>
  <c r="H29" i="1"/>
  <c r="A29" i="1"/>
  <c r="J28" i="1"/>
  <c r="I28" i="1"/>
  <c r="H28" i="1"/>
  <c r="A28" i="1"/>
  <c r="J27" i="1"/>
  <c r="I27" i="1"/>
  <c r="H27" i="1"/>
  <c r="A27" i="1"/>
  <c r="J26" i="1"/>
  <c r="I26" i="1"/>
  <c r="H26" i="1"/>
  <c r="A26" i="1"/>
  <c r="J25" i="1"/>
  <c r="I25" i="1"/>
  <c r="H25" i="1"/>
  <c r="A25" i="1"/>
  <c r="J24" i="1"/>
  <c r="I24" i="1"/>
  <c r="H24" i="1"/>
  <c r="A24" i="1"/>
  <c r="J23" i="1"/>
  <c r="I23" i="1"/>
  <c r="H23" i="1"/>
  <c r="A23" i="1"/>
  <c r="J22" i="1"/>
  <c r="I22" i="1"/>
  <c r="H22" i="1"/>
  <c r="A22" i="1"/>
  <c r="J21" i="1"/>
  <c r="I21" i="1"/>
  <c r="H21" i="1"/>
  <c r="A21" i="1"/>
  <c r="J20" i="1"/>
  <c r="I20" i="1"/>
  <c r="H20" i="1"/>
  <c r="A20" i="1"/>
  <c r="J19" i="1"/>
  <c r="I19" i="1"/>
  <c r="H19" i="1"/>
  <c r="A19" i="1"/>
  <c r="J18" i="1"/>
  <c r="I18" i="1"/>
  <c r="H18" i="1"/>
  <c r="A18" i="1"/>
  <c r="J17" i="1"/>
  <c r="I17" i="1"/>
  <c r="H17" i="1"/>
  <c r="A17" i="1"/>
  <c r="J16" i="1"/>
  <c r="I16" i="1"/>
  <c r="H16" i="1"/>
  <c r="A16" i="1"/>
  <c r="J15" i="1"/>
  <c r="I15" i="1"/>
  <c r="H15" i="1"/>
  <c r="A15" i="1"/>
  <c r="J14" i="1"/>
  <c r="I14" i="1"/>
  <c r="H14" i="1"/>
  <c r="A14" i="1"/>
  <c r="J13" i="1"/>
  <c r="I13" i="1"/>
  <c r="H13" i="1"/>
  <c r="A13" i="1"/>
  <c r="J12" i="1"/>
  <c r="I12" i="1"/>
  <c r="H12" i="1"/>
  <c r="A12" i="1"/>
  <c r="J11" i="1"/>
  <c r="I11" i="1"/>
  <c r="H11" i="1"/>
  <c r="A11" i="1"/>
  <c r="J10" i="1"/>
  <c r="I10" i="1"/>
  <c r="H10" i="1"/>
  <c r="A10" i="1"/>
  <c r="J9" i="1"/>
  <c r="I9" i="1"/>
  <c r="H9" i="1"/>
  <c r="A9" i="1"/>
  <c r="J8" i="1"/>
  <c r="I8" i="1"/>
  <c r="H8" i="1"/>
  <c r="A8" i="1"/>
  <c r="J7" i="1"/>
  <c r="I7" i="1"/>
  <c r="H7" i="1"/>
  <c r="A7" i="1"/>
  <c r="J6" i="1"/>
  <c r="I6" i="1"/>
  <c r="H6" i="1"/>
  <c r="A6" i="1"/>
  <c r="F9" i="2" l="1"/>
  <c r="O44" i="2"/>
  <c r="O29" i="2"/>
  <c r="N83" i="2"/>
  <c r="H88" i="2"/>
  <c r="C46" i="2"/>
  <c r="H64" i="2"/>
  <c r="H52" i="2"/>
  <c r="P88" i="2"/>
  <c r="P89" i="2" s="1"/>
  <c r="K61" i="2"/>
  <c r="H70" i="2"/>
  <c r="B6" i="2"/>
  <c r="H85" i="2"/>
  <c r="C6" i="2"/>
  <c r="N47" i="2"/>
  <c r="H49" i="2"/>
  <c r="N67" i="2"/>
  <c r="H80" i="2"/>
  <c r="B67" i="2"/>
  <c r="L63" i="2"/>
  <c r="B62" i="2"/>
  <c r="B9" i="2"/>
  <c r="F63" i="2"/>
  <c r="H6" i="2"/>
  <c r="P64" i="2"/>
  <c r="B11" i="2"/>
  <c r="G65" i="2"/>
  <c r="J8" i="2"/>
  <c r="H27" i="2"/>
  <c r="O42" i="2"/>
  <c r="N78" i="2"/>
  <c r="C10" i="2"/>
  <c r="G9" i="2"/>
  <c r="D46" i="2"/>
  <c r="L30" i="2"/>
  <c r="O8" i="2"/>
  <c r="J46" i="2"/>
  <c r="K45" i="2"/>
  <c r="H8" i="2"/>
  <c r="D28" i="2"/>
  <c r="P48" i="2"/>
  <c r="C82" i="2"/>
  <c r="C66" i="2"/>
  <c r="O49" i="2"/>
  <c r="G29" i="2"/>
  <c r="J31" i="2"/>
  <c r="K66" i="2"/>
  <c r="K81" i="2"/>
  <c r="J81" i="2"/>
  <c r="L84" i="2"/>
  <c r="L79" i="2"/>
  <c r="K84" i="2"/>
  <c r="K79" i="2"/>
  <c r="J84" i="2"/>
  <c r="J79" i="2"/>
  <c r="L82" i="2"/>
  <c r="K82" i="2"/>
  <c r="J82" i="2"/>
  <c r="K85" i="2"/>
  <c r="K80" i="2"/>
  <c r="L85" i="2"/>
  <c r="L80" i="2"/>
  <c r="J85" i="2"/>
  <c r="J80" i="2"/>
  <c r="L83" i="2"/>
  <c r="L78" i="2"/>
  <c r="L81" i="2"/>
  <c r="K83" i="2"/>
  <c r="K78" i="2"/>
  <c r="J83" i="2"/>
  <c r="J78" i="2"/>
  <c r="O6" i="2"/>
  <c r="O65" i="2"/>
  <c r="O60" i="2"/>
  <c r="P63" i="2"/>
  <c r="O63" i="2"/>
  <c r="N66" i="2"/>
  <c r="N61" i="2"/>
  <c r="O64" i="2"/>
  <c r="O67" i="2"/>
  <c r="O62" i="2"/>
  <c r="D12" i="2"/>
  <c r="K25" i="2"/>
  <c r="H34" i="2"/>
  <c r="H35" i="2" s="1"/>
  <c r="O16" i="3"/>
  <c r="B24" i="4"/>
  <c r="A24" i="4"/>
  <c r="B33" i="3"/>
  <c r="A33" i="3"/>
  <c r="O23" i="3"/>
  <c r="H10" i="2"/>
  <c r="F7" i="2"/>
  <c r="B83" i="2"/>
  <c r="B78" i="2"/>
  <c r="B81" i="2"/>
  <c r="B85" i="2"/>
  <c r="B80" i="2"/>
  <c r="G12" i="2"/>
  <c r="L25" i="2"/>
  <c r="P70" i="2"/>
  <c r="P71" i="2" s="1"/>
  <c r="J44" i="2"/>
  <c r="D10" i="2"/>
  <c r="L10" i="2"/>
  <c r="D83" i="2"/>
  <c r="F83" i="2"/>
  <c r="F78" i="2"/>
  <c r="G81" i="2"/>
  <c r="H81" i="2"/>
  <c r="F81" i="2"/>
  <c r="H84" i="2"/>
  <c r="H79" i="2"/>
  <c r="G84" i="2"/>
  <c r="G79" i="2"/>
  <c r="F84" i="2"/>
  <c r="F79" i="2"/>
  <c r="H82" i="2"/>
  <c r="F82" i="2"/>
  <c r="G82" i="2"/>
  <c r="G85" i="2"/>
  <c r="G80" i="2"/>
  <c r="G78" i="2"/>
  <c r="F85" i="2"/>
  <c r="F80" i="2"/>
  <c r="G83" i="2"/>
  <c r="H83" i="2"/>
  <c r="H78" i="2"/>
  <c r="N6" i="2"/>
  <c r="N11" i="2"/>
  <c r="G24" i="2"/>
  <c r="P34" i="2"/>
  <c r="P35" i="2" s="1"/>
  <c r="J9" i="2"/>
  <c r="J12" i="2"/>
  <c r="J7" i="2"/>
  <c r="K10" i="2"/>
  <c r="L13" i="2"/>
  <c r="L8" i="2"/>
  <c r="K13" i="2"/>
  <c r="K8" i="2"/>
  <c r="L11" i="2"/>
  <c r="L6" i="2"/>
  <c r="J11" i="2"/>
  <c r="K9" i="2"/>
  <c r="K11" i="2"/>
  <c r="K6" i="2"/>
  <c r="J6" i="2"/>
  <c r="L9" i="2"/>
  <c r="G7" i="2"/>
  <c r="H63" i="2"/>
  <c r="G63" i="2"/>
  <c r="K12" i="2"/>
  <c r="B26" i="2"/>
  <c r="J67" i="2"/>
  <c r="J62" i="2"/>
  <c r="J65" i="2"/>
  <c r="J60" i="2"/>
  <c r="L66" i="2"/>
  <c r="L61" i="2"/>
  <c r="J64" i="2"/>
  <c r="L12" i="2"/>
  <c r="L7" i="2"/>
  <c r="H13" i="2"/>
  <c r="F27" i="2"/>
  <c r="B31" i="3"/>
  <c r="A31" i="3"/>
  <c r="B22" i="4"/>
  <c r="A22" i="4"/>
  <c r="L31" i="2"/>
  <c r="L26" i="2"/>
  <c r="K29" i="2"/>
  <c r="K24" i="2"/>
  <c r="J29" i="2"/>
  <c r="J24" i="2"/>
  <c r="J27" i="2"/>
  <c r="J30" i="2"/>
  <c r="J25" i="2"/>
  <c r="L28" i="2"/>
  <c r="J28" i="2"/>
  <c r="J10" i="2"/>
  <c r="L43" i="2"/>
  <c r="L46" i="2"/>
  <c r="K44" i="2"/>
  <c r="J49" i="2"/>
  <c r="L45" i="2"/>
  <c r="L48" i="2"/>
  <c r="D9" i="2"/>
  <c r="P12" i="2"/>
  <c r="O12" i="2"/>
  <c r="O7" i="2"/>
  <c r="N12" i="2"/>
  <c r="N7" i="2"/>
  <c r="O10" i="2"/>
  <c r="N10" i="2"/>
  <c r="P13" i="2"/>
  <c r="N13" i="2"/>
  <c r="N8" i="2"/>
  <c r="P11" i="2"/>
  <c r="P6" i="2"/>
  <c r="O9" i="2"/>
  <c r="P7" i="2"/>
  <c r="P9" i="2"/>
  <c r="N9" i="2"/>
  <c r="K7" i="2"/>
  <c r="J26" i="2"/>
  <c r="C30" i="2"/>
  <c r="C25" i="2"/>
  <c r="B30" i="2"/>
  <c r="B25" i="2"/>
  <c r="C28" i="2"/>
  <c r="B28" i="2"/>
  <c r="D31" i="2"/>
  <c r="D26" i="2"/>
  <c r="C31" i="2"/>
  <c r="C26" i="2"/>
  <c r="D29" i="2"/>
  <c r="D24" i="2"/>
  <c r="C29" i="2"/>
  <c r="C24" i="2"/>
  <c r="D27" i="2"/>
  <c r="D30" i="2"/>
  <c r="D25" i="2"/>
  <c r="C27" i="2"/>
  <c r="B27" i="2"/>
  <c r="H28" i="2"/>
  <c r="D11" i="2"/>
  <c r="J13" i="2"/>
  <c r="G27" i="2"/>
  <c r="B7" i="4"/>
  <c r="A7" i="4"/>
  <c r="H12" i="2"/>
  <c r="O13" i="2"/>
  <c r="L27" i="2"/>
  <c r="G7" i="4"/>
  <c r="F7" i="4"/>
  <c r="O18" i="3"/>
  <c r="L67" i="2"/>
  <c r="B31" i="2"/>
  <c r="P10" i="2"/>
  <c r="D48" i="2"/>
  <c r="O11" i="2"/>
  <c r="H9" i="2"/>
  <c r="H7" i="2"/>
  <c r="F10" i="2"/>
  <c r="G11" i="2"/>
  <c r="F11" i="2"/>
  <c r="F6" i="2"/>
  <c r="G6" i="2"/>
  <c r="O47" i="2"/>
  <c r="B24" i="2"/>
  <c r="P84" i="2"/>
  <c r="K31" i="2"/>
  <c r="P16" i="2"/>
  <c r="P17" i="2"/>
  <c r="K30" i="2"/>
  <c r="D64" i="2"/>
  <c r="B65" i="2"/>
  <c r="B60" i="2"/>
  <c r="G45" i="2"/>
  <c r="G48" i="2"/>
  <c r="G43" i="2"/>
  <c r="N31" i="2"/>
  <c r="N26" i="2"/>
  <c r="P29" i="2"/>
  <c r="P24" i="2"/>
  <c r="N29" i="2"/>
  <c r="N24" i="2"/>
  <c r="P27" i="2"/>
  <c r="O27" i="2"/>
  <c r="N27" i="2"/>
  <c r="P30" i="2"/>
  <c r="P25" i="2"/>
  <c r="O30" i="2"/>
  <c r="O25" i="2"/>
  <c r="N30" i="2"/>
  <c r="N25" i="2"/>
  <c r="O28" i="2"/>
  <c r="O31" i="2"/>
  <c r="O26" i="2"/>
  <c r="N28" i="2"/>
  <c r="P31" i="2"/>
  <c r="P26" i="2"/>
  <c r="D47" i="2"/>
  <c r="D42" i="2"/>
  <c r="B42" i="2"/>
  <c r="C47" i="2"/>
  <c r="C42" i="2"/>
  <c r="D45" i="2"/>
  <c r="C45" i="2"/>
  <c r="B45" i="2"/>
  <c r="C48" i="2"/>
  <c r="C43" i="2"/>
  <c r="B48" i="2"/>
  <c r="B43" i="2"/>
  <c r="B46" i="2"/>
  <c r="B49" i="2"/>
  <c r="B47" i="2"/>
  <c r="D49" i="2"/>
  <c r="D44" i="2"/>
  <c r="B44" i="2"/>
  <c r="C49" i="2"/>
  <c r="C44" i="2"/>
  <c r="P8" i="2"/>
  <c r="H16" i="2"/>
  <c r="P28" i="2"/>
  <c r="D43" i="2"/>
  <c r="F47" i="2"/>
  <c r="B29" i="2"/>
  <c r="H44" i="2"/>
  <c r="G60" i="2"/>
  <c r="O20" i="3"/>
  <c r="H11" i="2"/>
  <c r="C13" i="2"/>
  <c r="H17" i="2"/>
  <c r="F25" i="2"/>
  <c r="K28" i="2"/>
  <c r="F30" i="2"/>
  <c r="H42" i="2"/>
  <c r="N45" i="2"/>
  <c r="H47" i="2"/>
  <c r="H53" i="2"/>
  <c r="F61" i="2"/>
  <c r="P62" i="2"/>
  <c r="K64" i="2"/>
  <c r="F66" i="2"/>
  <c r="P67" i="2"/>
  <c r="C80" i="2"/>
  <c r="N81" i="2"/>
  <c r="C85" i="2"/>
  <c r="H89" i="2"/>
  <c r="B8" i="2"/>
  <c r="G42" i="2"/>
  <c r="D66" i="2"/>
  <c r="C8" i="2"/>
  <c r="D8" i="2"/>
  <c r="G25" i="2"/>
  <c r="G30" i="2"/>
  <c r="J42" i="2"/>
  <c r="O45" i="2"/>
  <c r="J47" i="2"/>
  <c r="M18" i="3"/>
  <c r="M20" i="3"/>
  <c r="G61" i="2"/>
  <c r="B63" i="2"/>
  <c r="L64" i="2"/>
  <c r="G66" i="2"/>
  <c r="D80" i="2"/>
  <c r="O81" i="2"/>
  <c r="D85" i="2"/>
  <c r="F8" i="2"/>
  <c r="F13" i="2"/>
  <c r="H25" i="2"/>
  <c r="H30" i="2"/>
  <c r="K42" i="2"/>
  <c r="F44" i="2"/>
  <c r="P45" i="2"/>
  <c r="K47" i="2"/>
  <c r="F49" i="2"/>
  <c r="P53" i="2"/>
  <c r="H61" i="2"/>
  <c r="C63" i="2"/>
  <c r="N64" i="2"/>
  <c r="H66" i="2"/>
  <c r="P81" i="2"/>
  <c r="L26" i="3"/>
  <c r="B13" i="2"/>
  <c r="G47" i="2"/>
  <c r="D61" i="2"/>
  <c r="D13" i="2"/>
  <c r="G8" i="2"/>
  <c r="B10" i="2"/>
  <c r="G13" i="2"/>
  <c r="L42" i="2"/>
  <c r="G44" i="2"/>
  <c r="L47" i="2"/>
  <c r="G49" i="2"/>
  <c r="J61" i="2"/>
  <c r="D63" i="2"/>
  <c r="J66" i="2"/>
  <c r="B82" i="2"/>
  <c r="O78" i="2"/>
  <c r="D82" i="2"/>
  <c r="O83" i="2"/>
  <c r="B79" i="2"/>
  <c r="B84" i="2"/>
  <c r="P42" i="2"/>
  <c r="F46" i="2"/>
  <c r="P47" i="2"/>
  <c r="K49" i="2"/>
  <c r="C60" i="2"/>
  <c r="C65" i="2"/>
  <c r="P78" i="2"/>
  <c r="P83" i="2"/>
  <c r="B7" i="2"/>
  <c r="G10" i="2"/>
  <c r="B12" i="2"/>
  <c r="L44" i="2"/>
  <c r="G46" i="2"/>
  <c r="L49" i="2"/>
  <c r="D60" i="2"/>
  <c r="O61" i="2"/>
  <c r="J63" i="2"/>
  <c r="D65" i="2"/>
  <c r="O66" i="2"/>
  <c r="C7" i="2"/>
  <c r="C12" i="2"/>
  <c r="F24" i="2"/>
  <c r="K27" i="2"/>
  <c r="F29" i="2"/>
  <c r="N44" i="2"/>
  <c r="H46" i="2"/>
  <c r="N49" i="2"/>
  <c r="F60" i="2"/>
  <c r="P61" i="2"/>
  <c r="K63" i="2"/>
  <c r="F65" i="2"/>
  <c r="P66" i="2"/>
  <c r="C79" i="2"/>
  <c r="N80" i="2"/>
  <c r="C84" i="2"/>
  <c r="N85" i="2"/>
  <c r="L21" i="3"/>
  <c r="D79" i="2"/>
  <c r="O80" i="2"/>
  <c r="D84" i="2"/>
  <c r="O85" i="2"/>
  <c r="M21" i="3"/>
  <c r="F12" i="2"/>
  <c r="H24" i="2"/>
  <c r="H29" i="2"/>
  <c r="F43" i="2"/>
  <c r="P44" i="2"/>
  <c r="K46" i="2"/>
  <c r="F48" i="2"/>
  <c r="P49" i="2"/>
  <c r="H60" i="2"/>
  <c r="C62" i="2"/>
  <c r="N63" i="2"/>
  <c r="H65" i="2"/>
  <c r="C67" i="2"/>
  <c r="P80" i="2"/>
  <c r="P85" i="2"/>
  <c r="N21" i="3"/>
  <c r="D62" i="2"/>
  <c r="D67" i="2"/>
  <c r="C9" i="2"/>
  <c r="F26" i="2"/>
  <c r="F31" i="2"/>
  <c r="H43" i="2"/>
  <c r="N46" i="2"/>
  <c r="H48" i="2"/>
  <c r="K60" i="2"/>
  <c r="F62" i="2"/>
  <c r="K65" i="2"/>
  <c r="F67" i="2"/>
  <c r="C81" i="2"/>
  <c r="N82" i="2"/>
  <c r="L24" i="2"/>
  <c r="G26" i="2"/>
  <c r="L29" i="2"/>
  <c r="G31" i="2"/>
  <c r="J43" i="2"/>
  <c r="O46" i="2"/>
  <c r="J48" i="2"/>
  <c r="L60" i="2"/>
  <c r="G62" i="2"/>
  <c r="B64" i="2"/>
  <c r="L65" i="2"/>
  <c r="G67" i="2"/>
  <c r="D81" i="2"/>
  <c r="O82" i="2"/>
  <c r="H26" i="2"/>
  <c r="H31" i="2"/>
  <c r="K43" i="2"/>
  <c r="F45" i="2"/>
  <c r="P46" i="2"/>
  <c r="K48" i="2"/>
  <c r="N60" i="2"/>
  <c r="H62" i="2"/>
  <c r="C64" i="2"/>
  <c r="N65" i="2"/>
  <c r="H67" i="2"/>
  <c r="P82" i="2"/>
  <c r="K26" i="2"/>
  <c r="F28" i="2"/>
  <c r="N43" i="2"/>
  <c r="H45" i="2"/>
  <c r="N48" i="2"/>
  <c r="P60" i="2"/>
  <c r="K62" i="2"/>
  <c r="F64" i="2"/>
  <c r="P65" i="2"/>
  <c r="K67" i="2"/>
  <c r="C78" i="2"/>
  <c r="N79" i="2"/>
  <c r="C83" i="2"/>
  <c r="N84" i="2"/>
  <c r="L22" i="3"/>
  <c r="O22" i="3" s="1"/>
  <c r="L25" i="3"/>
  <c r="C11" i="2"/>
  <c r="G28" i="2"/>
  <c r="O43" i="2"/>
  <c r="J45" i="2"/>
  <c r="O48" i="2"/>
  <c r="B61" i="2"/>
  <c r="L62" i="2"/>
  <c r="G64" i="2"/>
  <c r="B66" i="2"/>
  <c r="D78" i="2"/>
  <c r="O79" i="2"/>
  <c r="O84" i="2"/>
  <c r="M22" i="3"/>
  <c r="M25" i="3"/>
  <c r="O25" i="3" s="1"/>
  <c r="F42" i="2"/>
  <c r="P43" i="2"/>
  <c r="C61" i="2"/>
  <c r="N62" i="2"/>
  <c r="P79" i="2"/>
  <c r="B8" i="4" l="1"/>
  <c r="A8" i="4"/>
  <c r="K28" i="3"/>
  <c r="F32" i="3"/>
  <c r="E23" i="4"/>
  <c r="D23" i="4"/>
  <c r="G32" i="3"/>
  <c r="B25" i="4"/>
  <c r="A25" i="4"/>
  <c r="B34" i="3"/>
  <c r="A34" i="3"/>
  <c r="O21" i="3"/>
  <c r="B32" i="3"/>
  <c r="A32" i="3"/>
  <c r="B23" i="4"/>
  <c r="A23" i="4"/>
  <c r="B21" i="4"/>
  <c r="B27" i="4" s="1"/>
  <c r="A21" i="4"/>
  <c r="B30" i="3"/>
  <c r="A30" i="3"/>
  <c r="D21" i="4" l="1"/>
  <c r="G30" i="3"/>
  <c r="E21" i="4"/>
  <c r="F30" i="3"/>
  <c r="G12" i="4"/>
  <c r="G13" i="4" s="1"/>
  <c r="F12" i="4"/>
  <c r="B12" i="4"/>
  <c r="B13" i="4" s="1"/>
  <c r="A14" i="4" s="1"/>
  <c r="A12" i="4"/>
  <c r="K3" i="4"/>
  <c r="K29" i="3"/>
  <c r="B35" i="3"/>
  <c r="G31" i="3" l="1"/>
  <c r="G35" i="3" s="1"/>
  <c r="A36" i="3" s="1"/>
  <c r="F31" i="3"/>
  <c r="K4" i="4"/>
  <c r="E22" i="4"/>
  <c r="E27" i="4" s="1"/>
  <c r="A28" i="4" s="1"/>
  <c r="D22" i="4"/>
</calcChain>
</file>

<file path=xl/sharedStrings.xml><?xml version="1.0" encoding="utf-8"?>
<sst xmlns="http://schemas.openxmlformats.org/spreadsheetml/2006/main" count="337" uniqueCount="86">
  <si>
    <t>T-Konten Vorlage – Journal / Grundbuch</t>
  </si>
  <si>
    <t>Kontenstamm (änderbar)</t>
  </si>
  <si>
    <t>Hinweis: Erst im Journal erfassen, danach automatische Übertragung ins Hauptbuch prüfen.</t>
  </si>
  <si>
    <t>Konto</t>
  </si>
  <si>
    <t>Typ</t>
  </si>
  <si>
    <t>Hinweis</t>
  </si>
  <si>
    <t>Kasse</t>
  </si>
  <si>
    <t>Aktiv</t>
  </si>
  <si>
    <t>Bilanzkonto</t>
  </si>
  <si>
    <t>Lfd. Nr.</t>
  </si>
  <si>
    <t>Datum</t>
  </si>
  <si>
    <t>Beleg-Nr.</t>
  </si>
  <si>
    <t>Buchungstext</t>
  </si>
  <si>
    <t>Sollkonto</t>
  </si>
  <si>
    <t>Habenkonto</t>
  </si>
  <si>
    <t>Betrag</t>
  </si>
  <si>
    <t>Sollbetrag</t>
  </si>
  <si>
    <t>Habenbetrag</t>
  </si>
  <si>
    <t>Status / Prüfung</t>
  </si>
  <si>
    <t>Bank</t>
  </si>
  <si>
    <t>05.01.2026</t>
  </si>
  <si>
    <t>B001</t>
  </si>
  <si>
    <t>Warenverkauf bar (netto)</t>
  </si>
  <si>
    <t>Umsatzerlöse</t>
  </si>
  <si>
    <t>Forderungen</t>
  </si>
  <si>
    <t>Umsatzsteuer Verkauf</t>
  </si>
  <si>
    <t>Umsatzsteuer</t>
  </si>
  <si>
    <t>Vorsteuer</t>
  </si>
  <si>
    <t>08.01.2026</t>
  </si>
  <si>
    <t>B002</t>
  </si>
  <si>
    <t>Wareneinkauf auf Ziel</t>
  </si>
  <si>
    <t>Wareneinsatz</t>
  </si>
  <si>
    <t>Verbindlichkeiten</t>
  </si>
  <si>
    <t>Maschinen</t>
  </si>
  <si>
    <t>Vorsteuer aus Einkauf</t>
  </si>
  <si>
    <t>Passiv</t>
  </si>
  <si>
    <t>10.01.2026</t>
  </si>
  <si>
    <t>B003</t>
  </si>
  <si>
    <t>Kundenzahlung per Bank</t>
  </si>
  <si>
    <t>Eigenkapital</t>
  </si>
  <si>
    <t>12.01.2026</t>
  </si>
  <si>
    <t>B004</t>
  </si>
  <si>
    <t>Warenverkauf auf Ziel (netto)</t>
  </si>
  <si>
    <t>Umsatzsteuer Verkauf auf Ziel</t>
  </si>
  <si>
    <t>Aufwand</t>
  </si>
  <si>
    <t>Erfolgskonto</t>
  </si>
  <si>
    <t>18.01.2026</t>
  </si>
  <si>
    <t>B005</t>
  </si>
  <si>
    <t>Maschinenkauf per Bank</t>
  </si>
  <si>
    <t>Abschreibungen</t>
  </si>
  <si>
    <t>20.01.2026</t>
  </si>
  <si>
    <t>B006</t>
  </si>
  <si>
    <t>Zahlung an Lieferant</t>
  </si>
  <si>
    <t>Ertrag</t>
  </si>
  <si>
    <t>25.01.2026</t>
  </si>
  <si>
    <t>B007</t>
  </si>
  <si>
    <t>Planmäßige Abschreibung Maschine</t>
  </si>
  <si>
    <t>Summe Soll</t>
  </si>
  <si>
    <t>Summe Haben</t>
  </si>
  <si>
    <t>Differenz</t>
  </si>
  <si>
    <t>Hauptbuch – automatische T-Konten</t>
  </si>
  <si>
    <t>Kontoauswahl</t>
  </si>
  <si>
    <t>Soll</t>
  </si>
  <si>
    <t>Haben</t>
  </si>
  <si>
    <t>Gegenkonto</t>
  </si>
  <si>
    <t>Anfangsbestand</t>
  </si>
  <si>
    <t>Schlusssaldo</t>
  </si>
  <si>
    <t>Saldoart</t>
  </si>
  <si>
    <t>Bilanz / EBK / SBK</t>
  </si>
  <si>
    <t>Anfangsbestände eingeben</t>
  </si>
  <si>
    <t>Bilanz (Eröffnungsbestände)</t>
  </si>
  <si>
    <t>Aktiva</t>
  </si>
  <si>
    <t>Passiva</t>
  </si>
  <si>
    <t>Summe Aktiva</t>
  </si>
  <si>
    <t>Summe Passiva</t>
  </si>
  <si>
    <t>EBK</t>
  </si>
  <si>
    <t>Kontenübersicht (automatisch)</t>
  </si>
  <si>
    <t>Summe</t>
  </si>
  <si>
    <t>SBK</t>
  </si>
  <si>
    <t>Jahresergebnis</t>
  </si>
  <si>
    <t>Eigenkapital inkl. Ergebnis</t>
  </si>
  <si>
    <t>GuV / Schlussbilanz</t>
  </si>
  <si>
    <t>Gewinn- und Verlustkonto (GuV)</t>
  </si>
  <si>
    <t>Summe Aufwand</t>
  </si>
  <si>
    <t>Summe Ertrag</t>
  </si>
  <si>
    <t>Schlussbilanz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</si>
</sst>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07];[Red]\(#,##0.00\ [$€-407]\);\-"/>
  </numFmts>
  <fonts count="7" x14ac:knownFonts="1">
    <font>
      <sz val="11"/>
      <color theme="1"/>
      <name val="Calibri"/>
      <family val="2"/>
      <scheme val="minor"/>
    </font>
    <font>
      <b/>
      <sz val="15"/>
      <color rgb="FF00484E"/>
      <name val="Calibri"/>
    </font>
    <font>
      <i/>
      <sz val="11"/>
      <color rgb="FF666666"/>
      <name val="Calibri"/>
    </font>
    <font>
      <b/>
      <sz val="11"/>
      <color rgb="FFFFFFFF"/>
      <name val="Calibri"/>
    </font>
    <font>
      <b/>
      <sz val="11"/>
      <name val="Calibri"/>
    </font>
    <font>
      <b/>
      <sz val="25"/>
      <color rgb="FF00484E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5"/>
      </patternFill>
    </fill>
    <fill>
      <patternFill patternType="solid">
        <fgColor rgb="FF1F415A"/>
      </patternFill>
    </fill>
    <fill>
      <patternFill patternType="solid">
        <fgColor rgb="FFDDEBF1"/>
      </patternFill>
    </fill>
  </fills>
  <borders count="3">
    <border>
      <left/>
      <right/>
      <top/>
      <bottom/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/>
      <bottom style="thin">
        <color rgb="FFB7B7B7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0" xfId="0" applyFont="1" applyFill="1" applyAlignment="1">
      <alignment horizontal="center"/>
    </xf>
    <xf numFmtId="0" fontId="0" fillId="3" borderId="2" xfId="0" applyFill="1" applyBorder="1"/>
    <xf numFmtId="0" fontId="0" fillId="0" borderId="2" xfId="0" applyBorder="1"/>
    <xf numFmtId="0" fontId="3" fillId="2" borderId="1" xfId="0" applyFont="1" applyFill="1" applyBorder="1" applyAlignment="1">
      <alignment horizontal="center"/>
    </xf>
    <xf numFmtId="164" fontId="0" fillId="3" borderId="2" xfId="0" applyNumberFormat="1" applyFill="1" applyBorder="1"/>
    <xf numFmtId="164" fontId="0" fillId="0" borderId="2" xfId="0" applyNumberFormat="1" applyBorder="1"/>
    <xf numFmtId="0" fontId="4" fillId="0" borderId="0" xfId="0" applyFont="1"/>
    <xf numFmtId="164" fontId="4" fillId="0" borderId="0" xfId="0" applyNumberFormat="1" applyFont="1"/>
    <xf numFmtId="0" fontId="4" fillId="3" borderId="0" xfId="0" applyFont="1" applyFill="1"/>
    <xf numFmtId="0" fontId="4" fillId="5" borderId="0" xfId="0" applyFont="1" applyFill="1" applyAlignment="1">
      <alignment horizontal="center"/>
    </xf>
    <xf numFmtId="164" fontId="0" fillId="0" borderId="0" xfId="0" applyNumberFormat="1"/>
    <xf numFmtId="0" fontId="0" fillId="5" borderId="2" xfId="0" applyFill="1" applyBorder="1"/>
    <xf numFmtId="0" fontId="4" fillId="5" borderId="0" xfId="0" applyFont="1" applyFill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/>
    <xf numFmtId="0" fontId="3" fillId="4" borderId="0" xfId="0" applyFont="1" applyFill="1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4" borderId="0" xfId="0" applyFont="1" applyFill="1"/>
  </cellXfs>
  <cellStyles count="1">
    <cellStyle name="Normal" xfId="0" builtinId="0"/>
  </cellStyles>
  <dxfs count="12"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showGridLines="0" workbookViewId="0">
      <selection sqref="A1:J1"/>
    </sheetView>
  </sheetViews>
  <sheetFormatPr baseColWidth="10" defaultColWidth="9.140625" defaultRowHeight="15" x14ac:dyDescent="0.25"/>
  <cols>
    <col min="1" max="1" width="10" customWidth="1"/>
    <col min="2" max="3" width="12" customWidth="1"/>
    <col min="4" max="4" width="30" customWidth="1"/>
    <col min="5" max="5" width="16" customWidth="1"/>
    <col min="6" max="6" width="18" customWidth="1"/>
    <col min="7" max="9" width="12" customWidth="1"/>
    <col min="10" max="10" width="28" customWidth="1"/>
    <col min="13" max="13" width="18" customWidth="1"/>
    <col min="14" max="14" width="12" customWidth="1"/>
    <col min="15" max="15" width="14" customWidth="1"/>
  </cols>
  <sheetData>
    <row r="1" spans="1:15" ht="19.5" x14ac:dyDescent="0.3">
      <c r="A1" s="19" t="s">
        <v>0</v>
      </c>
      <c r="B1" s="17"/>
      <c r="C1" s="17"/>
      <c r="D1" s="17"/>
      <c r="E1" s="17"/>
      <c r="F1" s="17"/>
      <c r="G1" s="17"/>
      <c r="H1" s="17"/>
      <c r="I1" s="17"/>
      <c r="J1" s="17"/>
      <c r="M1" s="18" t="s">
        <v>1</v>
      </c>
      <c r="N1" s="17"/>
      <c r="O1" s="17"/>
    </row>
    <row r="3" spans="1:15" x14ac:dyDescent="0.25">
      <c r="A3" s="20" t="s">
        <v>2</v>
      </c>
      <c r="B3" s="17"/>
      <c r="C3" s="17"/>
      <c r="D3" s="17"/>
      <c r="E3" s="17"/>
      <c r="F3" s="17"/>
      <c r="G3" s="17"/>
      <c r="H3" s="17"/>
      <c r="I3" s="17"/>
      <c r="J3" s="17"/>
      <c r="M3" s="1" t="s">
        <v>3</v>
      </c>
      <c r="N3" s="1" t="s">
        <v>4</v>
      </c>
      <c r="O3" s="1" t="s">
        <v>5</v>
      </c>
    </row>
    <row r="4" spans="1:15" x14ac:dyDescent="0.25">
      <c r="M4" s="2" t="s">
        <v>6</v>
      </c>
      <c r="N4" s="2" t="s">
        <v>7</v>
      </c>
      <c r="O4" s="3" t="s">
        <v>8</v>
      </c>
    </row>
    <row r="5" spans="1:15" x14ac:dyDescent="0.25">
      <c r="A5" s="4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17</v>
      </c>
      <c r="J5" s="4" t="s">
        <v>18</v>
      </c>
      <c r="M5" s="2" t="s">
        <v>19</v>
      </c>
      <c r="N5" s="2" t="s">
        <v>7</v>
      </c>
      <c r="O5" s="3" t="s">
        <v>8</v>
      </c>
    </row>
    <row r="6" spans="1:15" x14ac:dyDescent="0.25">
      <c r="A6" s="3">
        <f t="shared" ref="A6:A45" si="0">IF(COUNTA(B6:G6)=0,"",ROW()-5)</f>
        <v>1</v>
      </c>
      <c r="B6" s="2" t="s">
        <v>20</v>
      </c>
      <c r="C6" s="2" t="s">
        <v>21</v>
      </c>
      <c r="D6" s="2" t="s">
        <v>22</v>
      </c>
      <c r="E6" s="2" t="s">
        <v>6</v>
      </c>
      <c r="F6" s="2" t="s">
        <v>23</v>
      </c>
      <c r="G6" s="5">
        <v>1000</v>
      </c>
      <c r="H6" s="6">
        <f t="shared" ref="H6:H45" si="1">IF(AND(E6&lt;&gt;"",G6&lt;&gt;""),G6,"")</f>
        <v>1000</v>
      </c>
      <c r="I6" s="6">
        <f t="shared" ref="I6:I45" si="2">IF(AND(F6&lt;&gt;"",G6&lt;&gt;""),G6,"")</f>
        <v>1000</v>
      </c>
      <c r="J6" s="3" t="str">
        <f t="shared" ref="J6:J45" si="3">IF(COUNTA(B6:G6)=0,"",IF(OR(E6="",F6=""),"Konto fehlt",IF(G6="","Betrag fehlt",IF(E6=F6,"Sollkonto = Habenkonto unzulässig","OK"))))</f>
        <v>OK</v>
      </c>
      <c r="M6" s="2" t="s">
        <v>24</v>
      </c>
      <c r="N6" s="2" t="s">
        <v>7</v>
      </c>
      <c r="O6" s="3" t="s">
        <v>8</v>
      </c>
    </row>
    <row r="7" spans="1:15" x14ac:dyDescent="0.25">
      <c r="A7" s="3">
        <f t="shared" si="0"/>
        <v>2</v>
      </c>
      <c r="B7" s="2" t="s">
        <v>20</v>
      </c>
      <c r="C7" s="2" t="s">
        <v>21</v>
      </c>
      <c r="D7" s="2" t="s">
        <v>25</v>
      </c>
      <c r="E7" s="2" t="s">
        <v>6</v>
      </c>
      <c r="F7" s="2" t="s">
        <v>26</v>
      </c>
      <c r="G7" s="5">
        <v>190</v>
      </c>
      <c r="H7" s="6">
        <f t="shared" si="1"/>
        <v>190</v>
      </c>
      <c r="I7" s="6">
        <f t="shared" si="2"/>
        <v>190</v>
      </c>
      <c r="J7" s="3" t="str">
        <f t="shared" si="3"/>
        <v>OK</v>
      </c>
      <c r="M7" s="2" t="s">
        <v>27</v>
      </c>
      <c r="N7" s="2" t="s">
        <v>7</v>
      </c>
      <c r="O7" s="3" t="s">
        <v>8</v>
      </c>
    </row>
    <row r="8" spans="1:15" x14ac:dyDescent="0.25">
      <c r="A8" s="3">
        <f t="shared" si="0"/>
        <v>3</v>
      </c>
      <c r="B8" s="2" t="s">
        <v>28</v>
      </c>
      <c r="C8" s="2" t="s">
        <v>29</v>
      </c>
      <c r="D8" s="2" t="s">
        <v>30</v>
      </c>
      <c r="E8" s="2" t="s">
        <v>31</v>
      </c>
      <c r="F8" s="2" t="s">
        <v>32</v>
      </c>
      <c r="G8" s="5">
        <v>800</v>
      </c>
      <c r="H8" s="6">
        <f t="shared" si="1"/>
        <v>800</v>
      </c>
      <c r="I8" s="6">
        <f t="shared" si="2"/>
        <v>800</v>
      </c>
      <c r="J8" s="3" t="str">
        <f t="shared" si="3"/>
        <v>OK</v>
      </c>
      <c r="M8" s="2" t="s">
        <v>33</v>
      </c>
      <c r="N8" s="2" t="s">
        <v>7</v>
      </c>
      <c r="O8" s="3" t="s">
        <v>8</v>
      </c>
    </row>
    <row r="9" spans="1:15" x14ac:dyDescent="0.25">
      <c r="A9" s="3">
        <f t="shared" si="0"/>
        <v>4</v>
      </c>
      <c r="B9" s="2" t="s">
        <v>28</v>
      </c>
      <c r="C9" s="2" t="s">
        <v>29</v>
      </c>
      <c r="D9" s="2" t="s">
        <v>34</v>
      </c>
      <c r="E9" s="2" t="s">
        <v>27</v>
      </c>
      <c r="F9" s="2" t="s">
        <v>32</v>
      </c>
      <c r="G9" s="5">
        <v>152</v>
      </c>
      <c r="H9" s="6">
        <f t="shared" si="1"/>
        <v>152</v>
      </c>
      <c r="I9" s="6">
        <f t="shared" si="2"/>
        <v>152</v>
      </c>
      <c r="J9" s="3" t="str">
        <f t="shared" si="3"/>
        <v>OK</v>
      </c>
      <c r="M9" s="2" t="s">
        <v>32</v>
      </c>
      <c r="N9" s="2" t="s">
        <v>35</v>
      </c>
      <c r="O9" s="3" t="s">
        <v>8</v>
      </c>
    </row>
    <row r="10" spans="1:15" x14ac:dyDescent="0.25">
      <c r="A10" s="3">
        <f t="shared" si="0"/>
        <v>5</v>
      </c>
      <c r="B10" s="2" t="s">
        <v>36</v>
      </c>
      <c r="C10" s="2" t="s">
        <v>37</v>
      </c>
      <c r="D10" s="2" t="s">
        <v>38</v>
      </c>
      <c r="E10" s="2" t="s">
        <v>19</v>
      </c>
      <c r="F10" s="2" t="s">
        <v>24</v>
      </c>
      <c r="G10" s="5">
        <v>1500</v>
      </c>
      <c r="H10" s="6">
        <f t="shared" si="1"/>
        <v>1500</v>
      </c>
      <c r="I10" s="6">
        <f t="shared" si="2"/>
        <v>1500</v>
      </c>
      <c r="J10" s="3" t="str">
        <f t="shared" si="3"/>
        <v>OK</v>
      </c>
      <c r="M10" s="2" t="s">
        <v>39</v>
      </c>
      <c r="N10" s="2" t="s">
        <v>35</v>
      </c>
      <c r="O10" s="3" t="s">
        <v>8</v>
      </c>
    </row>
    <row r="11" spans="1:15" x14ac:dyDescent="0.25">
      <c r="A11" s="3">
        <f t="shared" si="0"/>
        <v>6</v>
      </c>
      <c r="B11" s="2" t="s">
        <v>40</v>
      </c>
      <c r="C11" s="2" t="s">
        <v>41</v>
      </c>
      <c r="D11" s="2" t="s">
        <v>42</v>
      </c>
      <c r="E11" s="2" t="s">
        <v>24</v>
      </c>
      <c r="F11" s="2" t="s">
        <v>23</v>
      </c>
      <c r="G11" s="5">
        <v>2000</v>
      </c>
      <c r="H11" s="6">
        <f t="shared" si="1"/>
        <v>2000</v>
      </c>
      <c r="I11" s="6">
        <f t="shared" si="2"/>
        <v>2000</v>
      </c>
      <c r="J11" s="3" t="str">
        <f t="shared" si="3"/>
        <v>OK</v>
      </c>
      <c r="M11" s="2" t="s">
        <v>26</v>
      </c>
      <c r="N11" s="2" t="s">
        <v>35</v>
      </c>
      <c r="O11" s="3" t="s">
        <v>8</v>
      </c>
    </row>
    <row r="12" spans="1:15" x14ac:dyDescent="0.25">
      <c r="A12" s="3">
        <f t="shared" si="0"/>
        <v>7</v>
      </c>
      <c r="B12" s="2" t="s">
        <v>40</v>
      </c>
      <c r="C12" s="2" t="s">
        <v>41</v>
      </c>
      <c r="D12" s="2" t="s">
        <v>43</v>
      </c>
      <c r="E12" s="2" t="s">
        <v>24</v>
      </c>
      <c r="F12" s="2" t="s">
        <v>26</v>
      </c>
      <c r="G12" s="5">
        <v>380</v>
      </c>
      <c r="H12" s="6">
        <f t="shared" si="1"/>
        <v>380</v>
      </c>
      <c r="I12" s="6">
        <f t="shared" si="2"/>
        <v>380</v>
      </c>
      <c r="J12" s="3" t="str">
        <f t="shared" si="3"/>
        <v>OK</v>
      </c>
      <c r="M12" s="2" t="s">
        <v>31</v>
      </c>
      <c r="N12" s="2" t="s">
        <v>44</v>
      </c>
      <c r="O12" s="3" t="s">
        <v>45</v>
      </c>
    </row>
    <row r="13" spans="1:15" x14ac:dyDescent="0.25">
      <c r="A13" s="3">
        <f t="shared" si="0"/>
        <v>8</v>
      </c>
      <c r="B13" s="2" t="s">
        <v>46</v>
      </c>
      <c r="C13" s="2" t="s">
        <v>47</v>
      </c>
      <c r="D13" s="2" t="s">
        <v>48</v>
      </c>
      <c r="E13" s="2" t="s">
        <v>33</v>
      </c>
      <c r="F13" s="2" t="s">
        <v>19</v>
      </c>
      <c r="G13" s="5">
        <v>2500</v>
      </c>
      <c r="H13" s="6">
        <f t="shared" si="1"/>
        <v>2500</v>
      </c>
      <c r="I13" s="6">
        <f t="shared" si="2"/>
        <v>2500</v>
      </c>
      <c r="J13" s="3" t="str">
        <f t="shared" si="3"/>
        <v>OK</v>
      </c>
      <c r="M13" s="2" t="s">
        <v>49</v>
      </c>
      <c r="N13" s="2" t="s">
        <v>44</v>
      </c>
      <c r="O13" s="3" t="s">
        <v>45</v>
      </c>
    </row>
    <row r="14" spans="1:15" x14ac:dyDescent="0.25">
      <c r="A14" s="3">
        <f t="shared" si="0"/>
        <v>9</v>
      </c>
      <c r="B14" s="2" t="s">
        <v>50</v>
      </c>
      <c r="C14" s="2" t="s">
        <v>51</v>
      </c>
      <c r="D14" s="2" t="s">
        <v>52</v>
      </c>
      <c r="E14" s="2" t="s">
        <v>32</v>
      </c>
      <c r="F14" s="2" t="s">
        <v>19</v>
      </c>
      <c r="G14" s="5">
        <v>952</v>
      </c>
      <c r="H14" s="6">
        <f t="shared" si="1"/>
        <v>952</v>
      </c>
      <c r="I14" s="6">
        <f t="shared" si="2"/>
        <v>952</v>
      </c>
      <c r="J14" s="3" t="str">
        <f t="shared" si="3"/>
        <v>OK</v>
      </c>
      <c r="M14" s="2" t="s">
        <v>23</v>
      </c>
      <c r="N14" s="2" t="s">
        <v>53</v>
      </c>
      <c r="O14" s="3" t="s">
        <v>45</v>
      </c>
    </row>
    <row r="15" spans="1:15" x14ac:dyDescent="0.25">
      <c r="A15" s="3">
        <f t="shared" si="0"/>
        <v>10</v>
      </c>
      <c r="B15" s="2" t="s">
        <v>54</v>
      </c>
      <c r="C15" s="2" t="s">
        <v>55</v>
      </c>
      <c r="D15" s="2" t="s">
        <v>56</v>
      </c>
      <c r="E15" s="2" t="s">
        <v>49</v>
      </c>
      <c r="F15" s="2" t="s">
        <v>33</v>
      </c>
      <c r="G15" s="5">
        <v>300</v>
      </c>
      <c r="H15" s="6">
        <f t="shared" si="1"/>
        <v>300</v>
      </c>
      <c r="I15" s="6">
        <f t="shared" si="2"/>
        <v>300</v>
      </c>
      <c r="J15" s="3" t="str">
        <f t="shared" si="3"/>
        <v>OK</v>
      </c>
    </row>
    <row r="16" spans="1:15" x14ac:dyDescent="0.25">
      <c r="A16" s="3" t="str">
        <f t="shared" si="0"/>
        <v/>
      </c>
      <c r="B16" s="2"/>
      <c r="C16" s="2"/>
      <c r="D16" s="2"/>
      <c r="E16" s="2"/>
      <c r="F16" s="2"/>
      <c r="G16" s="5"/>
      <c r="H16" s="6" t="str">
        <f t="shared" si="1"/>
        <v/>
      </c>
      <c r="I16" s="6" t="str">
        <f t="shared" si="2"/>
        <v/>
      </c>
      <c r="J16" s="3" t="str">
        <f t="shared" si="3"/>
        <v/>
      </c>
    </row>
    <row r="17" spans="1:10" x14ac:dyDescent="0.25">
      <c r="A17" s="3" t="str">
        <f t="shared" si="0"/>
        <v/>
      </c>
      <c r="B17" s="2"/>
      <c r="C17" s="2"/>
      <c r="D17" s="2"/>
      <c r="E17" s="2"/>
      <c r="F17" s="2"/>
      <c r="G17" s="5"/>
      <c r="H17" s="6" t="str">
        <f t="shared" si="1"/>
        <v/>
      </c>
      <c r="I17" s="6" t="str">
        <f t="shared" si="2"/>
        <v/>
      </c>
      <c r="J17" s="3" t="str">
        <f t="shared" si="3"/>
        <v/>
      </c>
    </row>
    <row r="18" spans="1:10" x14ac:dyDescent="0.25">
      <c r="A18" s="3" t="str">
        <f t="shared" si="0"/>
        <v/>
      </c>
      <c r="B18" s="2"/>
      <c r="C18" s="2"/>
      <c r="D18" s="2"/>
      <c r="E18" s="2"/>
      <c r="F18" s="2"/>
      <c r="G18" s="5"/>
      <c r="H18" s="6" t="str">
        <f t="shared" si="1"/>
        <v/>
      </c>
      <c r="I18" s="6" t="str">
        <f t="shared" si="2"/>
        <v/>
      </c>
      <c r="J18" s="3" t="str">
        <f t="shared" si="3"/>
        <v/>
      </c>
    </row>
    <row r="19" spans="1:10" x14ac:dyDescent="0.25">
      <c r="A19" s="3" t="str">
        <f t="shared" si="0"/>
        <v/>
      </c>
      <c r="B19" s="2"/>
      <c r="C19" s="2"/>
      <c r="D19" s="2"/>
      <c r="E19" s="2"/>
      <c r="F19" s="2"/>
      <c r="G19" s="5"/>
      <c r="H19" s="6" t="str">
        <f t="shared" si="1"/>
        <v/>
      </c>
      <c r="I19" s="6" t="str">
        <f t="shared" si="2"/>
        <v/>
      </c>
      <c r="J19" s="3" t="str">
        <f t="shared" si="3"/>
        <v/>
      </c>
    </row>
    <row r="20" spans="1:10" x14ac:dyDescent="0.25">
      <c r="A20" s="3" t="str">
        <f t="shared" si="0"/>
        <v/>
      </c>
      <c r="B20" s="2"/>
      <c r="C20" s="2"/>
      <c r="D20" s="2"/>
      <c r="E20" s="2"/>
      <c r="F20" s="2"/>
      <c r="G20" s="5"/>
      <c r="H20" s="6" t="str">
        <f t="shared" si="1"/>
        <v/>
      </c>
      <c r="I20" s="6" t="str">
        <f t="shared" si="2"/>
        <v/>
      </c>
      <c r="J20" s="3" t="str">
        <f t="shared" si="3"/>
        <v/>
      </c>
    </row>
    <row r="21" spans="1:10" x14ac:dyDescent="0.25">
      <c r="A21" s="3" t="str">
        <f t="shared" si="0"/>
        <v/>
      </c>
      <c r="B21" s="2"/>
      <c r="C21" s="2"/>
      <c r="D21" s="2"/>
      <c r="E21" s="2"/>
      <c r="F21" s="2"/>
      <c r="G21" s="5"/>
      <c r="H21" s="6" t="str">
        <f t="shared" si="1"/>
        <v/>
      </c>
      <c r="I21" s="6" t="str">
        <f t="shared" si="2"/>
        <v/>
      </c>
      <c r="J21" s="3" t="str">
        <f t="shared" si="3"/>
        <v/>
      </c>
    </row>
    <row r="22" spans="1:10" x14ac:dyDescent="0.25">
      <c r="A22" s="3" t="str">
        <f t="shared" si="0"/>
        <v/>
      </c>
      <c r="B22" s="2"/>
      <c r="C22" s="2"/>
      <c r="D22" s="2"/>
      <c r="E22" s="2"/>
      <c r="F22" s="2"/>
      <c r="G22" s="5"/>
      <c r="H22" s="6" t="str">
        <f t="shared" si="1"/>
        <v/>
      </c>
      <c r="I22" s="6" t="str">
        <f t="shared" si="2"/>
        <v/>
      </c>
      <c r="J22" s="3" t="str">
        <f t="shared" si="3"/>
        <v/>
      </c>
    </row>
    <row r="23" spans="1:10" x14ac:dyDescent="0.25">
      <c r="A23" s="3" t="str">
        <f t="shared" si="0"/>
        <v/>
      </c>
      <c r="B23" s="2"/>
      <c r="C23" s="2"/>
      <c r="D23" s="2"/>
      <c r="E23" s="2"/>
      <c r="F23" s="2"/>
      <c r="G23" s="5"/>
      <c r="H23" s="6" t="str">
        <f t="shared" si="1"/>
        <v/>
      </c>
      <c r="I23" s="6" t="str">
        <f t="shared" si="2"/>
        <v/>
      </c>
      <c r="J23" s="3" t="str">
        <f t="shared" si="3"/>
        <v/>
      </c>
    </row>
    <row r="24" spans="1:10" x14ac:dyDescent="0.25">
      <c r="A24" s="3" t="str">
        <f t="shared" si="0"/>
        <v/>
      </c>
      <c r="B24" s="2"/>
      <c r="C24" s="2"/>
      <c r="D24" s="2"/>
      <c r="E24" s="2"/>
      <c r="F24" s="2"/>
      <c r="G24" s="5"/>
      <c r="H24" s="6" t="str">
        <f t="shared" si="1"/>
        <v/>
      </c>
      <c r="I24" s="6" t="str">
        <f t="shared" si="2"/>
        <v/>
      </c>
      <c r="J24" s="3" t="str">
        <f t="shared" si="3"/>
        <v/>
      </c>
    </row>
    <row r="25" spans="1:10" x14ac:dyDescent="0.25">
      <c r="A25" s="3" t="str">
        <f t="shared" si="0"/>
        <v/>
      </c>
      <c r="B25" s="2"/>
      <c r="C25" s="2"/>
      <c r="D25" s="2"/>
      <c r="E25" s="2"/>
      <c r="F25" s="2"/>
      <c r="G25" s="5"/>
      <c r="H25" s="6" t="str">
        <f t="shared" si="1"/>
        <v/>
      </c>
      <c r="I25" s="6" t="str">
        <f t="shared" si="2"/>
        <v/>
      </c>
      <c r="J25" s="3" t="str">
        <f t="shared" si="3"/>
        <v/>
      </c>
    </row>
    <row r="26" spans="1:10" x14ac:dyDescent="0.25">
      <c r="A26" s="3" t="str">
        <f t="shared" si="0"/>
        <v/>
      </c>
      <c r="B26" s="2"/>
      <c r="C26" s="2"/>
      <c r="D26" s="2"/>
      <c r="E26" s="2"/>
      <c r="F26" s="2"/>
      <c r="G26" s="5"/>
      <c r="H26" s="6" t="str">
        <f t="shared" si="1"/>
        <v/>
      </c>
      <c r="I26" s="6" t="str">
        <f t="shared" si="2"/>
        <v/>
      </c>
      <c r="J26" s="3" t="str">
        <f t="shared" si="3"/>
        <v/>
      </c>
    </row>
    <row r="27" spans="1:10" x14ac:dyDescent="0.25">
      <c r="A27" s="3" t="str">
        <f t="shared" si="0"/>
        <v/>
      </c>
      <c r="B27" s="2"/>
      <c r="C27" s="2"/>
      <c r="D27" s="2"/>
      <c r="E27" s="2"/>
      <c r="F27" s="2"/>
      <c r="G27" s="5"/>
      <c r="H27" s="6" t="str">
        <f t="shared" si="1"/>
        <v/>
      </c>
      <c r="I27" s="6" t="str">
        <f t="shared" si="2"/>
        <v/>
      </c>
      <c r="J27" s="3" t="str">
        <f t="shared" si="3"/>
        <v/>
      </c>
    </row>
    <row r="28" spans="1:10" x14ac:dyDescent="0.25">
      <c r="A28" s="3" t="str">
        <f t="shared" si="0"/>
        <v/>
      </c>
      <c r="B28" s="2"/>
      <c r="C28" s="2"/>
      <c r="D28" s="2"/>
      <c r="E28" s="2"/>
      <c r="F28" s="2"/>
      <c r="G28" s="5"/>
      <c r="H28" s="6" t="str">
        <f t="shared" si="1"/>
        <v/>
      </c>
      <c r="I28" s="6" t="str">
        <f t="shared" si="2"/>
        <v/>
      </c>
      <c r="J28" s="3" t="str">
        <f t="shared" si="3"/>
        <v/>
      </c>
    </row>
    <row r="29" spans="1:10" x14ac:dyDescent="0.25">
      <c r="A29" s="3" t="str">
        <f t="shared" si="0"/>
        <v/>
      </c>
      <c r="B29" s="2"/>
      <c r="C29" s="2"/>
      <c r="D29" s="2"/>
      <c r="E29" s="2"/>
      <c r="F29" s="2"/>
      <c r="G29" s="5"/>
      <c r="H29" s="6" t="str">
        <f t="shared" si="1"/>
        <v/>
      </c>
      <c r="I29" s="6" t="str">
        <f t="shared" si="2"/>
        <v/>
      </c>
      <c r="J29" s="3" t="str">
        <f t="shared" si="3"/>
        <v/>
      </c>
    </row>
    <row r="30" spans="1:10" x14ac:dyDescent="0.25">
      <c r="A30" s="3" t="str">
        <f t="shared" si="0"/>
        <v/>
      </c>
      <c r="B30" s="2"/>
      <c r="C30" s="2"/>
      <c r="D30" s="2"/>
      <c r="E30" s="2"/>
      <c r="F30" s="2"/>
      <c r="G30" s="5"/>
      <c r="H30" s="6" t="str">
        <f t="shared" si="1"/>
        <v/>
      </c>
      <c r="I30" s="6" t="str">
        <f t="shared" si="2"/>
        <v/>
      </c>
      <c r="J30" s="3" t="str">
        <f t="shared" si="3"/>
        <v/>
      </c>
    </row>
    <row r="31" spans="1:10" x14ac:dyDescent="0.25">
      <c r="A31" s="3" t="str">
        <f t="shared" si="0"/>
        <v/>
      </c>
      <c r="B31" s="2"/>
      <c r="C31" s="2"/>
      <c r="D31" s="2"/>
      <c r="E31" s="2"/>
      <c r="F31" s="2"/>
      <c r="G31" s="5"/>
      <c r="H31" s="6" t="str">
        <f t="shared" si="1"/>
        <v/>
      </c>
      <c r="I31" s="6" t="str">
        <f t="shared" si="2"/>
        <v/>
      </c>
      <c r="J31" s="3" t="str">
        <f t="shared" si="3"/>
        <v/>
      </c>
    </row>
    <row r="32" spans="1:10" x14ac:dyDescent="0.25">
      <c r="A32" s="3" t="str">
        <f t="shared" si="0"/>
        <v/>
      </c>
      <c r="B32" s="2"/>
      <c r="C32" s="2"/>
      <c r="D32" s="2"/>
      <c r="E32" s="2"/>
      <c r="F32" s="2"/>
      <c r="G32" s="5"/>
      <c r="H32" s="6" t="str">
        <f t="shared" si="1"/>
        <v/>
      </c>
      <c r="I32" s="6" t="str">
        <f t="shared" si="2"/>
        <v/>
      </c>
      <c r="J32" s="3" t="str">
        <f t="shared" si="3"/>
        <v/>
      </c>
    </row>
    <row r="33" spans="1:10" x14ac:dyDescent="0.25">
      <c r="A33" s="3" t="str">
        <f t="shared" si="0"/>
        <v/>
      </c>
      <c r="B33" s="2"/>
      <c r="C33" s="2"/>
      <c r="D33" s="2"/>
      <c r="E33" s="2"/>
      <c r="F33" s="2"/>
      <c r="G33" s="5"/>
      <c r="H33" s="6" t="str">
        <f t="shared" si="1"/>
        <v/>
      </c>
      <c r="I33" s="6" t="str">
        <f t="shared" si="2"/>
        <v/>
      </c>
      <c r="J33" s="3" t="str">
        <f t="shared" si="3"/>
        <v/>
      </c>
    </row>
    <row r="34" spans="1:10" x14ac:dyDescent="0.25">
      <c r="A34" s="3" t="str">
        <f t="shared" si="0"/>
        <v/>
      </c>
      <c r="B34" s="2"/>
      <c r="C34" s="2"/>
      <c r="D34" s="2"/>
      <c r="E34" s="2"/>
      <c r="F34" s="2"/>
      <c r="G34" s="5"/>
      <c r="H34" s="6" t="str">
        <f t="shared" si="1"/>
        <v/>
      </c>
      <c r="I34" s="6" t="str">
        <f t="shared" si="2"/>
        <v/>
      </c>
      <c r="J34" s="3" t="str">
        <f t="shared" si="3"/>
        <v/>
      </c>
    </row>
    <row r="35" spans="1:10" x14ac:dyDescent="0.25">
      <c r="A35" s="3" t="str">
        <f t="shared" si="0"/>
        <v/>
      </c>
      <c r="B35" s="2"/>
      <c r="C35" s="2"/>
      <c r="D35" s="2"/>
      <c r="E35" s="2"/>
      <c r="F35" s="2"/>
      <c r="G35" s="5"/>
      <c r="H35" s="6" t="str">
        <f t="shared" si="1"/>
        <v/>
      </c>
      <c r="I35" s="6" t="str">
        <f t="shared" si="2"/>
        <v/>
      </c>
      <c r="J35" s="3" t="str">
        <f t="shared" si="3"/>
        <v/>
      </c>
    </row>
    <row r="36" spans="1:10" x14ac:dyDescent="0.25">
      <c r="A36" s="3" t="str">
        <f t="shared" si="0"/>
        <v/>
      </c>
      <c r="B36" s="2"/>
      <c r="C36" s="2"/>
      <c r="D36" s="2"/>
      <c r="E36" s="2"/>
      <c r="F36" s="2"/>
      <c r="G36" s="5"/>
      <c r="H36" s="6" t="str">
        <f t="shared" si="1"/>
        <v/>
      </c>
      <c r="I36" s="6" t="str">
        <f t="shared" si="2"/>
        <v/>
      </c>
      <c r="J36" s="3" t="str">
        <f t="shared" si="3"/>
        <v/>
      </c>
    </row>
    <row r="37" spans="1:10" x14ac:dyDescent="0.25">
      <c r="A37" s="3" t="str">
        <f t="shared" si="0"/>
        <v/>
      </c>
      <c r="B37" s="2"/>
      <c r="C37" s="2"/>
      <c r="D37" s="2"/>
      <c r="E37" s="2"/>
      <c r="F37" s="2"/>
      <c r="G37" s="5"/>
      <c r="H37" s="6" t="str">
        <f t="shared" si="1"/>
        <v/>
      </c>
      <c r="I37" s="6" t="str">
        <f t="shared" si="2"/>
        <v/>
      </c>
      <c r="J37" s="3" t="str">
        <f t="shared" si="3"/>
        <v/>
      </c>
    </row>
    <row r="38" spans="1:10" x14ac:dyDescent="0.25">
      <c r="A38" s="3" t="str">
        <f t="shared" si="0"/>
        <v/>
      </c>
      <c r="B38" s="2"/>
      <c r="C38" s="2"/>
      <c r="D38" s="2"/>
      <c r="E38" s="2"/>
      <c r="F38" s="2"/>
      <c r="G38" s="5"/>
      <c r="H38" s="6" t="str">
        <f t="shared" si="1"/>
        <v/>
      </c>
      <c r="I38" s="6" t="str">
        <f t="shared" si="2"/>
        <v/>
      </c>
      <c r="J38" s="3" t="str">
        <f t="shared" si="3"/>
        <v/>
      </c>
    </row>
    <row r="39" spans="1:10" x14ac:dyDescent="0.25">
      <c r="A39" s="3" t="str">
        <f t="shared" si="0"/>
        <v/>
      </c>
      <c r="B39" s="2"/>
      <c r="C39" s="2"/>
      <c r="D39" s="2"/>
      <c r="E39" s="2"/>
      <c r="F39" s="2"/>
      <c r="G39" s="5"/>
      <c r="H39" s="6" t="str">
        <f t="shared" si="1"/>
        <v/>
      </c>
      <c r="I39" s="6" t="str">
        <f t="shared" si="2"/>
        <v/>
      </c>
      <c r="J39" s="3" t="str">
        <f t="shared" si="3"/>
        <v/>
      </c>
    </row>
    <row r="40" spans="1:10" x14ac:dyDescent="0.25">
      <c r="A40" s="3" t="str">
        <f t="shared" si="0"/>
        <v/>
      </c>
      <c r="B40" s="2"/>
      <c r="C40" s="2"/>
      <c r="D40" s="2"/>
      <c r="E40" s="2"/>
      <c r="F40" s="2"/>
      <c r="G40" s="5"/>
      <c r="H40" s="6" t="str">
        <f t="shared" si="1"/>
        <v/>
      </c>
      <c r="I40" s="6" t="str">
        <f t="shared" si="2"/>
        <v/>
      </c>
      <c r="J40" s="3" t="str">
        <f t="shared" si="3"/>
        <v/>
      </c>
    </row>
    <row r="41" spans="1:10" x14ac:dyDescent="0.25">
      <c r="A41" s="3" t="str">
        <f t="shared" si="0"/>
        <v/>
      </c>
      <c r="B41" s="2"/>
      <c r="C41" s="2"/>
      <c r="D41" s="2"/>
      <c r="E41" s="2"/>
      <c r="F41" s="2"/>
      <c r="G41" s="5"/>
      <c r="H41" s="6" t="str">
        <f t="shared" si="1"/>
        <v/>
      </c>
      <c r="I41" s="6" t="str">
        <f t="shared" si="2"/>
        <v/>
      </c>
      <c r="J41" s="3" t="str">
        <f t="shared" si="3"/>
        <v/>
      </c>
    </row>
    <row r="42" spans="1:10" x14ac:dyDescent="0.25">
      <c r="A42" s="3" t="str">
        <f t="shared" si="0"/>
        <v/>
      </c>
      <c r="B42" s="2"/>
      <c r="C42" s="2"/>
      <c r="D42" s="2"/>
      <c r="E42" s="2"/>
      <c r="F42" s="2"/>
      <c r="G42" s="5"/>
      <c r="H42" s="6" t="str">
        <f t="shared" si="1"/>
        <v/>
      </c>
      <c r="I42" s="6" t="str">
        <f t="shared" si="2"/>
        <v/>
      </c>
      <c r="J42" s="3" t="str">
        <f t="shared" si="3"/>
        <v/>
      </c>
    </row>
    <row r="43" spans="1:10" x14ac:dyDescent="0.25">
      <c r="A43" s="3" t="str">
        <f t="shared" si="0"/>
        <v/>
      </c>
      <c r="B43" s="2"/>
      <c r="C43" s="2"/>
      <c r="D43" s="2"/>
      <c r="E43" s="2"/>
      <c r="F43" s="2"/>
      <c r="G43" s="5"/>
      <c r="H43" s="6" t="str">
        <f t="shared" si="1"/>
        <v/>
      </c>
      <c r="I43" s="6" t="str">
        <f t="shared" si="2"/>
        <v/>
      </c>
      <c r="J43" s="3" t="str">
        <f t="shared" si="3"/>
        <v/>
      </c>
    </row>
    <row r="44" spans="1:10" x14ac:dyDescent="0.25">
      <c r="A44" s="3" t="str">
        <f t="shared" si="0"/>
        <v/>
      </c>
      <c r="B44" s="2"/>
      <c r="C44" s="2"/>
      <c r="D44" s="2"/>
      <c r="E44" s="2"/>
      <c r="F44" s="2"/>
      <c r="G44" s="5"/>
      <c r="H44" s="6" t="str">
        <f t="shared" si="1"/>
        <v/>
      </c>
      <c r="I44" s="6" t="str">
        <f t="shared" si="2"/>
        <v/>
      </c>
      <c r="J44" s="3" t="str">
        <f t="shared" si="3"/>
        <v/>
      </c>
    </row>
    <row r="45" spans="1:10" x14ac:dyDescent="0.25">
      <c r="A45" s="3" t="str">
        <f t="shared" si="0"/>
        <v/>
      </c>
      <c r="B45" s="2"/>
      <c r="C45" s="2"/>
      <c r="D45" s="2"/>
      <c r="E45" s="2"/>
      <c r="F45" s="2"/>
      <c r="G45" s="5"/>
      <c r="H45" s="6" t="str">
        <f t="shared" si="1"/>
        <v/>
      </c>
      <c r="I45" s="6" t="str">
        <f t="shared" si="2"/>
        <v/>
      </c>
      <c r="J45" s="3" t="str">
        <f t="shared" si="3"/>
        <v/>
      </c>
    </row>
    <row r="47" spans="1:10" x14ac:dyDescent="0.25">
      <c r="F47" s="7" t="s">
        <v>57</v>
      </c>
      <c r="G47" s="8">
        <f>SUM(H6:H45)</f>
        <v>9774</v>
      </c>
    </row>
    <row r="48" spans="1:10" x14ac:dyDescent="0.25">
      <c r="F48" s="7" t="s">
        <v>58</v>
      </c>
      <c r="G48" s="8">
        <f>SUM(I6:I45)</f>
        <v>9774</v>
      </c>
    </row>
    <row r="49" spans="6:7" x14ac:dyDescent="0.25">
      <c r="F49" s="7" t="s">
        <v>59</v>
      </c>
      <c r="G49" s="8">
        <f>G47-G48</f>
        <v>0</v>
      </c>
    </row>
  </sheetData>
  <mergeCells count="3">
    <mergeCell ref="M1:O1"/>
    <mergeCell ref="A1:J1"/>
    <mergeCell ref="A3:J3"/>
  </mergeCells>
  <conditionalFormatting sqref="A6:J45">
    <cfRule type="expression" dxfId="11" priority="1">
      <formula>$J6="OK"</formula>
    </cfRule>
    <cfRule type="expression" dxfId="10" priority="2">
      <formula>OR($J6="Konto fehlt",$J6="Betrag fehlt",$J6="Sollkonto = Habenkonto unzulässig")</formula>
    </cfRule>
  </conditionalFormatting>
  <conditionalFormatting sqref="G49">
    <cfRule type="cellIs" dxfId="9" priority="3" operator="equal">
      <formula>0</formula>
    </cfRule>
    <cfRule type="cellIs" dxfId="8" priority="4" operator="notEqual">
      <formula>0</formula>
    </cfRule>
  </conditionalFormatting>
  <dataValidations count="1">
    <dataValidation type="list" allowBlank="1" sqref="E6:F45" xr:uid="{00000000-0002-0000-0000-000000000000}">
      <formula1>$M$4:$M$14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L89"/>
  <sheetViews>
    <sheetView showGridLines="0" tabSelected="1" workbookViewId="0">
      <selection activeCell="AO18" sqref="AO18"/>
    </sheetView>
  </sheetViews>
  <sheetFormatPr baseColWidth="10" defaultColWidth="9.140625" defaultRowHeight="15" x14ac:dyDescent="0.25"/>
  <cols>
    <col min="1" max="1" width="1.85546875" customWidth="1"/>
    <col min="2" max="2" width="12" customWidth="1"/>
    <col min="3" max="3" width="16" customWidth="1"/>
    <col min="4" max="4" width="12" customWidth="1"/>
    <col min="5" max="5" width="3" customWidth="1"/>
    <col min="6" max="6" width="12" customWidth="1"/>
    <col min="7" max="7" width="16" customWidth="1"/>
    <col min="8" max="8" width="12" customWidth="1"/>
    <col min="10" max="10" width="12" customWidth="1"/>
    <col min="11" max="11" width="16" customWidth="1"/>
    <col min="12" max="12" width="12" customWidth="1"/>
    <col min="13" max="13" width="3" customWidth="1"/>
    <col min="14" max="14" width="12" customWidth="1"/>
    <col min="15" max="15" width="16" customWidth="1"/>
    <col min="16" max="16" width="12" customWidth="1"/>
    <col min="18" max="37" width="13" hidden="1" customWidth="1"/>
  </cols>
  <sheetData>
    <row r="1" spans="2:37" ht="32.25" x14ac:dyDescent="0.5">
      <c r="B1" s="14" t="s">
        <v>60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3" spans="2:37" x14ac:dyDescent="0.25">
      <c r="B3" s="7" t="s">
        <v>61</v>
      </c>
      <c r="C3" s="9" t="s">
        <v>6</v>
      </c>
      <c r="D3" s="18" t="str">
        <f>C3</f>
        <v>Kasse</v>
      </c>
      <c r="E3" s="17"/>
      <c r="F3" s="17"/>
      <c r="G3" s="17"/>
      <c r="H3" s="17"/>
      <c r="J3" s="7" t="s">
        <v>61</v>
      </c>
      <c r="K3" s="9" t="s">
        <v>19</v>
      </c>
      <c r="L3" s="18" t="str">
        <f>K3</f>
        <v>Bank</v>
      </c>
      <c r="M3" s="17"/>
      <c r="N3" s="17"/>
      <c r="O3" s="17"/>
      <c r="P3" s="17"/>
    </row>
    <row r="4" spans="2:37" x14ac:dyDescent="0.25">
      <c r="B4" s="16" t="s">
        <v>62</v>
      </c>
      <c r="C4" s="17"/>
      <c r="D4" s="17"/>
      <c r="F4" s="16" t="s">
        <v>63</v>
      </c>
      <c r="G4" s="17"/>
      <c r="H4" s="17"/>
      <c r="J4" s="16" t="s">
        <v>62</v>
      </c>
      <c r="K4" s="17"/>
      <c r="L4" s="17"/>
      <c r="N4" s="16" t="s">
        <v>63</v>
      </c>
      <c r="O4" s="17"/>
      <c r="P4" s="17"/>
    </row>
    <row r="5" spans="2:37" x14ac:dyDescent="0.25">
      <c r="B5" s="10" t="s">
        <v>10</v>
      </c>
      <c r="C5" s="10" t="s">
        <v>64</v>
      </c>
      <c r="D5" s="10" t="s">
        <v>15</v>
      </c>
      <c r="F5" s="10" t="s">
        <v>10</v>
      </c>
      <c r="G5" s="10" t="s">
        <v>64</v>
      </c>
      <c r="H5" s="10" t="s">
        <v>15</v>
      </c>
      <c r="J5" s="10" t="s">
        <v>10</v>
      </c>
      <c r="K5" s="10" t="s">
        <v>64</v>
      </c>
      <c r="L5" s="10" t="s">
        <v>15</v>
      </c>
      <c r="N5" s="10" t="s">
        <v>10</v>
      </c>
      <c r="O5" s="10" t="s">
        <v>64</v>
      </c>
      <c r="P5" s="10" t="s">
        <v>15</v>
      </c>
    </row>
    <row r="6" spans="2:37" x14ac:dyDescent="0.25">
      <c r="B6" s="3" t="str">
        <f>IFERROR(INDEX(Journal!$B$6:$B$45,MATCH(1,$R$6:$R$45,0)),"")</f>
        <v>05.01.2026</v>
      </c>
      <c r="C6" s="3" t="str">
        <f>IFERROR(INDEX(Journal!$F$6:$F$45,MATCH(1,$R$6:$R$45,0)),"")</f>
        <v>Umsatzerlöse</v>
      </c>
      <c r="D6" s="6">
        <f>IFERROR(INDEX(Journal!$G$6:$G$45,MATCH(1,$R$6:$R$45,0)),"")</f>
        <v>1000</v>
      </c>
      <c r="F6" s="3" t="str">
        <f>IFERROR(INDEX(Journal!$B$6:$B$45,MATCH(1,$S$6:$S$45,0)),"")</f>
        <v/>
      </c>
      <c r="G6" s="3" t="str">
        <f>IFERROR(INDEX(Journal!$E$6:$E$45,MATCH(1,$S$6:$S$45,0)),"")</f>
        <v/>
      </c>
      <c r="H6" s="6" t="str">
        <f>IFERROR(INDEX(Journal!$G$6:$G$45,MATCH(1,$S$6:$S$45,0)),"")</f>
        <v/>
      </c>
      <c r="J6" s="3" t="str">
        <f>IFERROR(INDEX(Journal!$B$6:$B$45,MATCH(1,$T$6:$T$45,0)),"")</f>
        <v>10.01.2026</v>
      </c>
      <c r="K6" s="3" t="str">
        <f>IFERROR(INDEX(Journal!$F$6:$F$45,MATCH(1,$T$6:$T$45,0)),"")</f>
        <v>Forderungen</v>
      </c>
      <c r="L6" s="6">
        <f>IFERROR(INDEX(Journal!$G$6:$G$45,MATCH(1,$T$6:$T$45,0)),"")</f>
        <v>1500</v>
      </c>
      <c r="N6" s="3" t="str">
        <f>IFERROR(INDEX(Journal!$B$6:$B$45,MATCH(1,$U$6:$U$45,0)),"")</f>
        <v>18.01.2026</v>
      </c>
      <c r="O6" s="3" t="str">
        <f>IFERROR(INDEX(Journal!$E$6:$E$45,MATCH(1,$U$6:$U$45,0)),"")</f>
        <v>Maschinen</v>
      </c>
      <c r="P6" s="6">
        <f>IFERROR(INDEX(Journal!$G$6:$G$45,MATCH(1,$U$6:$U$45,0)),"")</f>
        <v>2500</v>
      </c>
      <c r="R6">
        <f>IF(Journal!$E6=$C$3,COUNTIF(Journal!$E$6:'Journal'!$E6,$C$3),"")</f>
        <v>1</v>
      </c>
      <c r="S6" t="str">
        <f>IF(Journal!$F6=$C$3,COUNTIF(Journal!$F$6:'Journal'!$F6,$C$3),"")</f>
        <v/>
      </c>
      <c r="T6" t="str">
        <f>IF(Journal!$E6=$K$3,COUNTIF(Journal!$E$6:'Journal'!$E6,$K$3),"")</f>
        <v/>
      </c>
      <c r="U6" t="str">
        <f>IF(Journal!$F6=$K$3,COUNTIF(Journal!$F$6:'Journal'!$F6,$K$3),"")</f>
        <v/>
      </c>
      <c r="V6" t="str">
        <f>IF(Journal!$E6=$C$21,COUNTIF(Journal!$E$6:'Journal'!$E6,$C$21),"")</f>
        <v/>
      </c>
      <c r="W6" t="str">
        <f>IF(Journal!$F6=$C$21,COUNTIF(Journal!$F$6:'Journal'!$F6,$C$21),"")</f>
        <v/>
      </c>
      <c r="X6" t="str">
        <f>IF(Journal!$E6=$K$21,COUNTIF(Journal!$E$6:'Journal'!$E6,$K$21),"")</f>
        <v/>
      </c>
      <c r="Y6" t="str">
        <f>IF(Journal!$F6=$K$21,COUNTIF(Journal!$F$6:'Journal'!$F6,$K$21),"")</f>
        <v/>
      </c>
      <c r="Z6" t="str">
        <f>IF(Journal!$E6=$C$39,COUNTIF(Journal!$E$6:'Journal'!$E6,$C$39),"")</f>
        <v/>
      </c>
      <c r="AA6" t="str">
        <f>IF(Journal!$F6=$C$39,COUNTIF(Journal!$F$6:'Journal'!$F6,$C$39),"")</f>
        <v/>
      </c>
      <c r="AB6" t="str">
        <f>IF(Journal!$E6=$K$39,COUNTIF(Journal!$E$6:'Journal'!$E6,$K$39),"")</f>
        <v/>
      </c>
      <c r="AC6">
        <f>IF(Journal!$F6=$K$39,COUNTIF(Journal!$F$6:'Journal'!$F6,$K$39),"")</f>
        <v>1</v>
      </c>
      <c r="AD6" t="str">
        <f>IF(Journal!$E6=$C$57,COUNTIF(Journal!$E$6:'Journal'!$E6,$C$57),"")</f>
        <v/>
      </c>
      <c r="AE6" t="str">
        <f>IF(Journal!$F6=$C$57,COUNTIF(Journal!$F$6:'Journal'!$F6,$C$57),"")</f>
        <v/>
      </c>
      <c r="AF6" t="str">
        <f>IF(Journal!$E6=$K$57,COUNTIF(Journal!$E$6:'Journal'!$E6,$K$57),"")</f>
        <v/>
      </c>
      <c r="AG6" t="str">
        <f>IF(Journal!$F6=$K$57,COUNTIF(Journal!$F$6:'Journal'!$F6,$K$57),"")</f>
        <v/>
      </c>
      <c r="AH6" t="str">
        <f>IF(Journal!$E6=$C$75,COUNTIF(Journal!$E$6:'Journal'!$E6,$C$75),"")</f>
        <v/>
      </c>
      <c r="AI6" t="str">
        <f>IF(Journal!$F6=$C$75,COUNTIF(Journal!$F$6:'Journal'!$F6,$C$75),"")</f>
        <v/>
      </c>
      <c r="AJ6" t="str">
        <f>IF(Journal!$E6=$K$75,COUNTIF(Journal!$E$6:'Journal'!$E6,$K$75),"")</f>
        <v/>
      </c>
      <c r="AK6" t="str">
        <f>IF(Journal!$F6=$K$75,COUNTIF(Journal!$F$6:'Journal'!$F6,$K$75),"")</f>
        <v/>
      </c>
    </row>
    <row r="7" spans="2:37" x14ac:dyDescent="0.25">
      <c r="B7" s="3" t="str">
        <f>IFERROR(INDEX(Journal!$B$6:$B$45,MATCH(2,$R$6:$R$45,0)),"")</f>
        <v>05.01.2026</v>
      </c>
      <c r="C7" s="3" t="str">
        <f>IFERROR(INDEX(Journal!$F$6:$F$45,MATCH(2,$R$6:$R$45,0)),"")</f>
        <v>Umsatzsteuer</v>
      </c>
      <c r="D7" s="6">
        <f>IFERROR(INDEX(Journal!$G$6:$G$45,MATCH(2,$R$6:$R$45,0)),"")</f>
        <v>190</v>
      </c>
      <c r="F7" s="3" t="str">
        <f>IFERROR(INDEX(Journal!$B$6:$B$45,MATCH(2,$S$6:$S$45,0)),"")</f>
        <v/>
      </c>
      <c r="G7" s="3" t="str">
        <f>IFERROR(INDEX(Journal!$E$6:$E$45,MATCH(2,$S$6:$S$45,0)),"")</f>
        <v/>
      </c>
      <c r="H7" s="6" t="str">
        <f>IFERROR(INDEX(Journal!$G$6:$G$45,MATCH(2,$S$6:$S$45,0)),"")</f>
        <v/>
      </c>
      <c r="J7" s="3" t="str">
        <f>IFERROR(INDEX(Journal!$B$6:$B$45,MATCH(2,$T$6:$T$45,0)),"")</f>
        <v/>
      </c>
      <c r="K7" s="3" t="str">
        <f>IFERROR(INDEX(Journal!$F$6:$F$45,MATCH(2,$T$6:$T$45,0)),"")</f>
        <v/>
      </c>
      <c r="L7" s="6" t="str">
        <f>IFERROR(INDEX(Journal!$G$6:$G$45,MATCH(2,$T$6:$T$45,0)),"")</f>
        <v/>
      </c>
      <c r="N7" s="3" t="str">
        <f>IFERROR(INDEX(Journal!$B$6:$B$45,MATCH(2,$U$6:$U$45,0)),"")</f>
        <v>20.01.2026</v>
      </c>
      <c r="O7" s="3" t="str">
        <f>IFERROR(INDEX(Journal!$E$6:$E$45,MATCH(2,$U$6:$U$45,0)),"")</f>
        <v>Verbindlichkeiten</v>
      </c>
      <c r="P7" s="6">
        <f>IFERROR(INDEX(Journal!$G$6:$G$45,MATCH(2,$U$6:$U$45,0)),"")</f>
        <v>952</v>
      </c>
      <c r="R7">
        <f>IF(Journal!$E7=$C$3,COUNTIF(Journal!$E$6:'Journal'!$E7,$C$3),"")</f>
        <v>2</v>
      </c>
      <c r="S7" t="str">
        <f>IF(Journal!$F7=$C$3,COUNTIF(Journal!$F$6:'Journal'!$F7,$C$3),"")</f>
        <v/>
      </c>
      <c r="T7" t="str">
        <f>IF(Journal!$E7=$K$3,COUNTIF(Journal!$E$6:'Journal'!$E7,$K$3),"")</f>
        <v/>
      </c>
      <c r="U7" t="str">
        <f>IF(Journal!$F7=$K$3,COUNTIF(Journal!$F$6:'Journal'!$F7,$K$3),"")</f>
        <v/>
      </c>
      <c r="V7" t="str">
        <f>IF(Journal!$E7=$C$21,COUNTIF(Journal!$E$6:'Journal'!$E7,$C$21),"")</f>
        <v/>
      </c>
      <c r="W7" t="str">
        <f>IF(Journal!$F7=$C$21,COUNTIF(Journal!$F$6:'Journal'!$F7,$C$21),"")</f>
        <v/>
      </c>
      <c r="X7" t="str">
        <f>IF(Journal!$E7=$K$21,COUNTIF(Journal!$E$6:'Journal'!$E7,$K$21),"")</f>
        <v/>
      </c>
      <c r="Y7" t="str">
        <f>IF(Journal!$F7=$K$21,COUNTIF(Journal!$F$6:'Journal'!$F7,$K$21),"")</f>
        <v/>
      </c>
      <c r="Z7" t="str">
        <f>IF(Journal!$E7=$C$39,COUNTIF(Journal!$E$6:'Journal'!$E7,$C$39),"")</f>
        <v/>
      </c>
      <c r="AA7" t="str">
        <f>IF(Journal!$F7=$C$39,COUNTIF(Journal!$F$6:'Journal'!$F7,$C$39),"")</f>
        <v/>
      </c>
      <c r="AB7" t="str">
        <f>IF(Journal!$E7=$K$39,COUNTIF(Journal!$E$6:'Journal'!$E7,$K$39),"")</f>
        <v/>
      </c>
      <c r="AC7" t="str">
        <f>IF(Journal!$F7=$K$39,COUNTIF(Journal!$F$6:'Journal'!$F7,$K$39),"")</f>
        <v/>
      </c>
      <c r="AD7" t="str">
        <f>IF(Journal!$E7=$C$57,COUNTIF(Journal!$E$6:'Journal'!$E7,$C$57),"")</f>
        <v/>
      </c>
      <c r="AE7" t="str">
        <f>IF(Journal!$F7=$C$57,COUNTIF(Journal!$F$6:'Journal'!$F7,$C$57),"")</f>
        <v/>
      </c>
      <c r="AF7" t="str">
        <f>IF(Journal!$E7=$K$57,COUNTIF(Journal!$E$6:'Journal'!$E7,$K$57),"")</f>
        <v/>
      </c>
      <c r="AG7" t="str">
        <f>IF(Journal!$F7=$K$57,COUNTIF(Journal!$F$6:'Journal'!$F7,$K$57),"")</f>
        <v/>
      </c>
      <c r="AH7" t="str">
        <f>IF(Journal!$E7=$C$75,COUNTIF(Journal!$E$6:'Journal'!$E7,$C$75),"")</f>
        <v/>
      </c>
      <c r="AI7">
        <f>IF(Journal!$F7=$C$75,COUNTIF(Journal!$F$6:'Journal'!$F7,$C$75),"")</f>
        <v>1</v>
      </c>
      <c r="AJ7" t="str">
        <f>IF(Journal!$E7=$K$75,COUNTIF(Journal!$E$6:'Journal'!$E7,$K$75),"")</f>
        <v/>
      </c>
      <c r="AK7" t="str">
        <f>IF(Journal!$F7=$K$75,COUNTIF(Journal!$F$6:'Journal'!$F7,$K$75),"")</f>
        <v/>
      </c>
    </row>
    <row r="8" spans="2:37" x14ac:dyDescent="0.25">
      <c r="B8" s="3" t="str">
        <f>IFERROR(INDEX(Journal!$B$6:$B$45,MATCH(3,$R$6:$R$45,0)),"")</f>
        <v/>
      </c>
      <c r="C8" s="3" t="str">
        <f>IFERROR(INDEX(Journal!$F$6:$F$45,MATCH(3,$R$6:$R$45,0)),"")</f>
        <v/>
      </c>
      <c r="D8" s="6" t="str">
        <f>IFERROR(INDEX(Journal!$G$6:$G$45,MATCH(3,$R$6:$R$45,0)),"")</f>
        <v/>
      </c>
      <c r="F8" s="3" t="str">
        <f>IFERROR(INDEX(Journal!$B$6:$B$45,MATCH(3,$S$6:$S$45,0)),"")</f>
        <v/>
      </c>
      <c r="G8" s="3" t="str">
        <f>IFERROR(INDEX(Journal!$E$6:$E$45,MATCH(3,$S$6:$S$45,0)),"")</f>
        <v/>
      </c>
      <c r="H8" s="6" t="str">
        <f>IFERROR(INDEX(Journal!$G$6:$G$45,MATCH(3,$S$6:$S$45,0)),"")</f>
        <v/>
      </c>
      <c r="J8" s="3" t="str">
        <f>IFERROR(INDEX(Journal!$B$6:$B$45,MATCH(3,$T$6:$T$45,0)),"")</f>
        <v/>
      </c>
      <c r="K8" s="3" t="str">
        <f>IFERROR(INDEX(Journal!$F$6:$F$45,MATCH(3,$T$6:$T$45,0)),"")</f>
        <v/>
      </c>
      <c r="L8" s="6" t="str">
        <f>IFERROR(INDEX(Journal!$G$6:$G$45,MATCH(3,$T$6:$T$45,0)),"")</f>
        <v/>
      </c>
      <c r="N8" s="3" t="str">
        <f>IFERROR(INDEX(Journal!$B$6:$B$45,MATCH(3,$U$6:$U$45,0)),"")</f>
        <v/>
      </c>
      <c r="O8" s="3" t="str">
        <f>IFERROR(INDEX(Journal!$E$6:$E$45,MATCH(3,$U$6:$U$45,0)),"")</f>
        <v/>
      </c>
      <c r="P8" s="6" t="str">
        <f>IFERROR(INDEX(Journal!$G$6:$G$45,MATCH(3,$U$6:$U$45,0)),"")</f>
        <v/>
      </c>
      <c r="R8" t="str">
        <f>IF(Journal!$E8=$C$3,COUNTIF(Journal!$E$6:'Journal'!$E8,$C$3),"")</f>
        <v/>
      </c>
      <c r="S8" t="str">
        <f>IF(Journal!$F8=$C$3,COUNTIF(Journal!$F$6:'Journal'!$F8,$C$3),"")</f>
        <v/>
      </c>
      <c r="T8" t="str">
        <f>IF(Journal!$E8=$K$3,COUNTIF(Journal!$E$6:'Journal'!$E8,$K$3),"")</f>
        <v/>
      </c>
      <c r="U8" t="str">
        <f>IF(Journal!$F8=$K$3,COUNTIF(Journal!$F$6:'Journal'!$F8,$K$3),"")</f>
        <v/>
      </c>
      <c r="V8" t="str">
        <f>IF(Journal!$E8=$C$21,COUNTIF(Journal!$E$6:'Journal'!$E8,$C$21),"")</f>
        <v/>
      </c>
      <c r="W8" t="str">
        <f>IF(Journal!$F8=$C$21,COUNTIF(Journal!$F$6:'Journal'!$F8,$C$21),"")</f>
        <v/>
      </c>
      <c r="X8" t="str">
        <f>IF(Journal!$E8=$K$21,COUNTIF(Journal!$E$6:'Journal'!$E8,$K$21),"")</f>
        <v/>
      </c>
      <c r="Y8">
        <f>IF(Journal!$F8=$K$21,COUNTIF(Journal!$F$6:'Journal'!$F8,$K$21),"")</f>
        <v>1</v>
      </c>
      <c r="Z8" t="str">
        <f>IF(Journal!$E8=$C$39,COUNTIF(Journal!$E$6:'Journal'!$E8,$C$39),"")</f>
        <v/>
      </c>
      <c r="AA8" t="str">
        <f>IF(Journal!$F8=$C$39,COUNTIF(Journal!$F$6:'Journal'!$F8,$C$39),"")</f>
        <v/>
      </c>
      <c r="AB8" t="str">
        <f>IF(Journal!$E8=$K$39,COUNTIF(Journal!$E$6:'Journal'!$E8,$K$39),"")</f>
        <v/>
      </c>
      <c r="AC8" t="str">
        <f>IF(Journal!$F8=$K$39,COUNTIF(Journal!$F$6:'Journal'!$F8,$K$39),"")</f>
        <v/>
      </c>
      <c r="AD8">
        <f>IF(Journal!$E8=$C$57,COUNTIF(Journal!$E$6:'Journal'!$E8,$C$57),"")</f>
        <v>1</v>
      </c>
      <c r="AE8" t="str">
        <f>IF(Journal!$F8=$C$57,COUNTIF(Journal!$F$6:'Journal'!$F8,$C$57),"")</f>
        <v/>
      </c>
      <c r="AF8" t="str">
        <f>IF(Journal!$E8=$K$57,COUNTIF(Journal!$E$6:'Journal'!$E8,$K$57),"")</f>
        <v/>
      </c>
      <c r="AG8" t="str">
        <f>IF(Journal!$F8=$K$57,COUNTIF(Journal!$F$6:'Journal'!$F8,$K$57),"")</f>
        <v/>
      </c>
      <c r="AH8" t="str">
        <f>IF(Journal!$E8=$C$75,COUNTIF(Journal!$E$6:'Journal'!$E8,$C$75),"")</f>
        <v/>
      </c>
      <c r="AI8" t="str">
        <f>IF(Journal!$F8=$C$75,COUNTIF(Journal!$F$6:'Journal'!$F8,$C$75),"")</f>
        <v/>
      </c>
      <c r="AJ8" t="str">
        <f>IF(Journal!$E8=$K$75,COUNTIF(Journal!$E$6:'Journal'!$E8,$K$75),"")</f>
        <v/>
      </c>
      <c r="AK8" t="str">
        <f>IF(Journal!$F8=$K$75,COUNTIF(Journal!$F$6:'Journal'!$F8,$K$75),"")</f>
        <v/>
      </c>
    </row>
    <row r="9" spans="2:37" x14ac:dyDescent="0.25">
      <c r="B9" s="3" t="str">
        <f>IFERROR(INDEX(Journal!$B$6:$B$45,MATCH(4,$R$6:$R$45,0)),"")</f>
        <v/>
      </c>
      <c r="C9" s="3" t="str">
        <f>IFERROR(INDEX(Journal!$F$6:$F$45,MATCH(4,$R$6:$R$45,0)),"")</f>
        <v/>
      </c>
      <c r="D9" s="6" t="str">
        <f>IFERROR(INDEX(Journal!$G$6:$G$45,MATCH(4,$R$6:$R$45,0)),"")</f>
        <v/>
      </c>
      <c r="F9" s="3" t="str">
        <f>IFERROR(INDEX(Journal!$B$6:$B$45,MATCH(4,$S$6:$S$45,0)),"")</f>
        <v/>
      </c>
      <c r="G9" s="3" t="str">
        <f>IFERROR(INDEX(Journal!$E$6:$E$45,MATCH(4,$S$6:$S$45,0)),"")</f>
        <v/>
      </c>
      <c r="H9" s="6" t="str">
        <f>IFERROR(INDEX(Journal!$G$6:$G$45,MATCH(4,$S$6:$S$45,0)),"")</f>
        <v/>
      </c>
      <c r="J9" s="3" t="str">
        <f>IFERROR(INDEX(Journal!$B$6:$B$45,MATCH(4,$T$6:$T$45,0)),"")</f>
        <v/>
      </c>
      <c r="K9" s="3" t="str">
        <f>IFERROR(INDEX(Journal!$F$6:$F$45,MATCH(4,$T$6:$T$45,0)),"")</f>
        <v/>
      </c>
      <c r="L9" s="6" t="str">
        <f>IFERROR(INDEX(Journal!$G$6:$G$45,MATCH(4,$T$6:$T$45,0)),"")</f>
        <v/>
      </c>
      <c r="N9" s="3" t="str">
        <f>IFERROR(INDEX(Journal!$B$6:$B$45,MATCH(4,$U$6:$U$45,0)),"")</f>
        <v/>
      </c>
      <c r="O9" s="3" t="str">
        <f>IFERROR(INDEX(Journal!$E$6:$E$45,MATCH(4,$U$6:$U$45,0)),"")</f>
        <v/>
      </c>
      <c r="P9" s="6" t="str">
        <f>IFERROR(INDEX(Journal!$G$6:$G$45,MATCH(4,$U$6:$U$45,0)),"")</f>
        <v/>
      </c>
      <c r="R9" t="str">
        <f>IF(Journal!$E9=$C$3,COUNTIF(Journal!$E$6:'Journal'!$E9,$C$3),"")</f>
        <v/>
      </c>
      <c r="S9" t="str">
        <f>IF(Journal!$F9=$C$3,COUNTIF(Journal!$F$6:'Journal'!$F9,$C$3),"")</f>
        <v/>
      </c>
      <c r="T9" t="str">
        <f>IF(Journal!$E9=$K$3,COUNTIF(Journal!$E$6:'Journal'!$E9,$K$3),"")</f>
        <v/>
      </c>
      <c r="U9" t="str">
        <f>IF(Journal!$F9=$K$3,COUNTIF(Journal!$F$6:'Journal'!$F9,$K$3),"")</f>
        <v/>
      </c>
      <c r="V9" t="str">
        <f>IF(Journal!$E9=$C$21,COUNTIF(Journal!$E$6:'Journal'!$E9,$C$21),"")</f>
        <v/>
      </c>
      <c r="W9" t="str">
        <f>IF(Journal!$F9=$C$21,COUNTIF(Journal!$F$6:'Journal'!$F9,$C$21),"")</f>
        <v/>
      </c>
      <c r="X9" t="str">
        <f>IF(Journal!$E9=$K$21,COUNTIF(Journal!$E$6:'Journal'!$E9,$K$21),"")</f>
        <v/>
      </c>
      <c r="Y9">
        <f>IF(Journal!$F9=$K$21,COUNTIF(Journal!$F$6:'Journal'!$F9,$K$21),"")</f>
        <v>2</v>
      </c>
      <c r="Z9" t="str">
        <f>IF(Journal!$E9=$C$39,COUNTIF(Journal!$E$6:'Journal'!$E9,$C$39),"")</f>
        <v/>
      </c>
      <c r="AA9" t="str">
        <f>IF(Journal!$F9=$C$39,COUNTIF(Journal!$F$6:'Journal'!$F9,$C$39),"")</f>
        <v/>
      </c>
      <c r="AB9" t="str">
        <f>IF(Journal!$E9=$K$39,COUNTIF(Journal!$E$6:'Journal'!$E9,$K$39),"")</f>
        <v/>
      </c>
      <c r="AC9" t="str">
        <f>IF(Journal!$F9=$K$39,COUNTIF(Journal!$F$6:'Journal'!$F9,$K$39),"")</f>
        <v/>
      </c>
      <c r="AD9" t="str">
        <f>IF(Journal!$E9=$C$57,COUNTIF(Journal!$E$6:'Journal'!$E9,$C$57),"")</f>
        <v/>
      </c>
      <c r="AE9" t="str">
        <f>IF(Journal!$F9=$C$57,COUNTIF(Journal!$F$6:'Journal'!$F9,$C$57),"")</f>
        <v/>
      </c>
      <c r="AF9">
        <f>IF(Journal!$E9=$K$57,COUNTIF(Journal!$E$6:'Journal'!$E9,$K$57),"")</f>
        <v>1</v>
      </c>
      <c r="AG9" t="str">
        <f>IF(Journal!$F9=$K$57,COUNTIF(Journal!$F$6:'Journal'!$F9,$K$57),"")</f>
        <v/>
      </c>
      <c r="AH9" t="str">
        <f>IF(Journal!$E9=$C$75,COUNTIF(Journal!$E$6:'Journal'!$E9,$C$75),"")</f>
        <v/>
      </c>
      <c r="AI9" t="str">
        <f>IF(Journal!$F9=$C$75,COUNTIF(Journal!$F$6:'Journal'!$F9,$C$75),"")</f>
        <v/>
      </c>
      <c r="AJ9" t="str">
        <f>IF(Journal!$E9=$K$75,COUNTIF(Journal!$E$6:'Journal'!$E9,$K$75),"")</f>
        <v/>
      </c>
      <c r="AK9" t="str">
        <f>IF(Journal!$F9=$K$75,COUNTIF(Journal!$F$6:'Journal'!$F9,$K$75),"")</f>
        <v/>
      </c>
    </row>
    <row r="10" spans="2:37" x14ac:dyDescent="0.25">
      <c r="B10" s="3" t="str">
        <f>IFERROR(INDEX(Journal!$B$6:$B$45,MATCH(5,$R$6:$R$45,0)),"")</f>
        <v/>
      </c>
      <c r="C10" s="3" t="str">
        <f>IFERROR(INDEX(Journal!$F$6:$F$45,MATCH(5,$R$6:$R$45,0)),"")</f>
        <v/>
      </c>
      <c r="D10" s="6" t="str">
        <f>IFERROR(INDEX(Journal!$G$6:$G$45,MATCH(5,$R$6:$R$45,0)),"")</f>
        <v/>
      </c>
      <c r="F10" s="3" t="str">
        <f>IFERROR(INDEX(Journal!$B$6:$B$45,MATCH(5,$S$6:$S$45,0)),"")</f>
        <v/>
      </c>
      <c r="G10" s="3" t="str">
        <f>IFERROR(INDEX(Journal!$E$6:$E$45,MATCH(5,$S$6:$S$45,0)),"")</f>
        <v/>
      </c>
      <c r="H10" s="6" t="str">
        <f>IFERROR(INDEX(Journal!$G$6:$G$45,MATCH(5,$S$6:$S$45,0)),"")</f>
        <v/>
      </c>
      <c r="J10" s="3" t="str">
        <f>IFERROR(INDEX(Journal!$B$6:$B$45,MATCH(5,$T$6:$T$45,0)),"")</f>
        <v/>
      </c>
      <c r="K10" s="3" t="str">
        <f>IFERROR(INDEX(Journal!$F$6:$F$45,MATCH(5,$T$6:$T$45,0)),"")</f>
        <v/>
      </c>
      <c r="L10" s="6" t="str">
        <f>IFERROR(INDEX(Journal!$G$6:$G$45,MATCH(5,$T$6:$T$45,0)),"")</f>
        <v/>
      </c>
      <c r="N10" s="3" t="str">
        <f>IFERROR(INDEX(Journal!$B$6:$B$45,MATCH(5,$U$6:$U$45,0)),"")</f>
        <v/>
      </c>
      <c r="O10" s="3" t="str">
        <f>IFERROR(INDEX(Journal!$E$6:$E$45,MATCH(5,$U$6:$U$45,0)),"")</f>
        <v/>
      </c>
      <c r="P10" s="6" t="str">
        <f>IFERROR(INDEX(Journal!$G$6:$G$45,MATCH(5,$U$6:$U$45,0)),"")</f>
        <v/>
      </c>
      <c r="R10" t="str">
        <f>IF(Journal!$E10=$C$3,COUNTIF(Journal!$E$6:'Journal'!$E10,$C$3),"")</f>
        <v/>
      </c>
      <c r="S10" t="str">
        <f>IF(Journal!$F10=$C$3,COUNTIF(Journal!$F$6:'Journal'!$F10,$C$3),"")</f>
        <v/>
      </c>
      <c r="T10">
        <f>IF(Journal!$E10=$K$3,COUNTIF(Journal!$E$6:'Journal'!$E10,$K$3),"")</f>
        <v>1</v>
      </c>
      <c r="U10" t="str">
        <f>IF(Journal!$F10=$K$3,COUNTIF(Journal!$F$6:'Journal'!$F10,$K$3),"")</f>
        <v/>
      </c>
      <c r="V10" t="str">
        <f>IF(Journal!$E10=$C$21,COUNTIF(Journal!$E$6:'Journal'!$E10,$C$21),"")</f>
        <v/>
      </c>
      <c r="W10">
        <f>IF(Journal!$F10=$C$21,COUNTIF(Journal!$F$6:'Journal'!$F10,$C$21),"")</f>
        <v>1</v>
      </c>
      <c r="X10" t="str">
        <f>IF(Journal!$E10=$K$21,COUNTIF(Journal!$E$6:'Journal'!$E10,$K$21),"")</f>
        <v/>
      </c>
      <c r="Y10" t="str">
        <f>IF(Journal!$F10=$K$21,COUNTIF(Journal!$F$6:'Journal'!$F10,$K$21),"")</f>
        <v/>
      </c>
      <c r="Z10" t="str">
        <f>IF(Journal!$E10=$C$39,COUNTIF(Journal!$E$6:'Journal'!$E10,$C$39),"")</f>
        <v/>
      </c>
      <c r="AA10" t="str">
        <f>IF(Journal!$F10=$C$39,COUNTIF(Journal!$F$6:'Journal'!$F10,$C$39),"")</f>
        <v/>
      </c>
      <c r="AB10" t="str">
        <f>IF(Journal!$E10=$K$39,COUNTIF(Journal!$E$6:'Journal'!$E10,$K$39),"")</f>
        <v/>
      </c>
      <c r="AC10" t="str">
        <f>IF(Journal!$F10=$K$39,COUNTIF(Journal!$F$6:'Journal'!$F10,$K$39),"")</f>
        <v/>
      </c>
      <c r="AD10" t="str">
        <f>IF(Journal!$E10=$C$57,COUNTIF(Journal!$E$6:'Journal'!$E10,$C$57),"")</f>
        <v/>
      </c>
      <c r="AE10" t="str">
        <f>IF(Journal!$F10=$C$57,COUNTIF(Journal!$F$6:'Journal'!$F10,$C$57),"")</f>
        <v/>
      </c>
      <c r="AF10" t="str">
        <f>IF(Journal!$E10=$K$57,COUNTIF(Journal!$E$6:'Journal'!$E10,$K$57),"")</f>
        <v/>
      </c>
      <c r="AG10" t="str">
        <f>IF(Journal!$F10=$K$57,COUNTIF(Journal!$F$6:'Journal'!$F10,$K$57),"")</f>
        <v/>
      </c>
      <c r="AH10" t="str">
        <f>IF(Journal!$E10=$C$75,COUNTIF(Journal!$E$6:'Journal'!$E10,$C$75),"")</f>
        <v/>
      </c>
      <c r="AI10" t="str">
        <f>IF(Journal!$F10=$C$75,COUNTIF(Journal!$F$6:'Journal'!$F10,$C$75),"")</f>
        <v/>
      </c>
      <c r="AJ10" t="str">
        <f>IF(Journal!$E10=$K$75,COUNTIF(Journal!$E$6:'Journal'!$E10,$K$75),"")</f>
        <v/>
      </c>
      <c r="AK10" t="str">
        <f>IF(Journal!$F10=$K$75,COUNTIF(Journal!$F$6:'Journal'!$F10,$K$75),"")</f>
        <v/>
      </c>
    </row>
    <row r="11" spans="2:37" x14ac:dyDescent="0.25">
      <c r="B11" s="3" t="str">
        <f>IFERROR(INDEX(Journal!$B$6:$B$45,MATCH(6,$R$6:$R$45,0)),"")</f>
        <v/>
      </c>
      <c r="C11" s="3" t="str">
        <f>IFERROR(INDEX(Journal!$F$6:$F$45,MATCH(6,$R$6:$R$45,0)),"")</f>
        <v/>
      </c>
      <c r="D11" s="6" t="str">
        <f>IFERROR(INDEX(Journal!$G$6:$G$45,MATCH(6,$R$6:$R$45,0)),"")</f>
        <v/>
      </c>
      <c r="F11" s="3" t="str">
        <f>IFERROR(INDEX(Journal!$B$6:$B$45,MATCH(6,$S$6:$S$45,0)),"")</f>
        <v/>
      </c>
      <c r="G11" s="3" t="str">
        <f>IFERROR(INDEX(Journal!$E$6:$E$45,MATCH(6,$S$6:$S$45,0)),"")</f>
        <v/>
      </c>
      <c r="H11" s="6" t="str">
        <f>IFERROR(INDEX(Journal!$G$6:$G$45,MATCH(6,$S$6:$S$45,0)),"")</f>
        <v/>
      </c>
      <c r="J11" s="3" t="str">
        <f>IFERROR(INDEX(Journal!$B$6:$B$45,MATCH(6,$T$6:$T$45,0)),"")</f>
        <v/>
      </c>
      <c r="K11" s="3" t="str">
        <f>IFERROR(INDEX(Journal!$F$6:$F$45,MATCH(6,$T$6:$T$45,0)),"")</f>
        <v/>
      </c>
      <c r="L11" s="6" t="str">
        <f>IFERROR(INDEX(Journal!$G$6:$G$45,MATCH(6,$T$6:$T$45,0)),"")</f>
        <v/>
      </c>
      <c r="N11" s="3" t="str">
        <f>IFERROR(INDEX(Journal!$B$6:$B$45,MATCH(6,$U$6:$U$45,0)),"")</f>
        <v/>
      </c>
      <c r="O11" s="3" t="str">
        <f>IFERROR(INDEX(Journal!$E$6:$E$45,MATCH(6,$U$6:$U$45,0)),"")</f>
        <v/>
      </c>
      <c r="P11" s="6" t="str">
        <f>IFERROR(INDEX(Journal!$G$6:$G$45,MATCH(6,$U$6:$U$45,0)),"")</f>
        <v/>
      </c>
      <c r="R11" t="str">
        <f>IF(Journal!$E11=$C$3,COUNTIF(Journal!$E$6:'Journal'!$E11,$C$3),"")</f>
        <v/>
      </c>
      <c r="S11" t="str">
        <f>IF(Journal!$F11=$C$3,COUNTIF(Journal!$F$6:'Journal'!$F11,$C$3),"")</f>
        <v/>
      </c>
      <c r="T11" t="str">
        <f>IF(Journal!$E11=$K$3,COUNTIF(Journal!$E$6:'Journal'!$E11,$K$3),"")</f>
        <v/>
      </c>
      <c r="U11" t="str">
        <f>IF(Journal!$F11=$K$3,COUNTIF(Journal!$F$6:'Journal'!$F11,$K$3),"")</f>
        <v/>
      </c>
      <c r="V11">
        <f>IF(Journal!$E11=$C$21,COUNTIF(Journal!$E$6:'Journal'!$E11,$C$21),"")</f>
        <v>1</v>
      </c>
      <c r="W11" t="str">
        <f>IF(Journal!$F11=$C$21,COUNTIF(Journal!$F$6:'Journal'!$F11,$C$21),"")</f>
        <v/>
      </c>
      <c r="X11" t="str">
        <f>IF(Journal!$E11=$K$21,COUNTIF(Journal!$E$6:'Journal'!$E11,$K$21),"")</f>
        <v/>
      </c>
      <c r="Y11" t="str">
        <f>IF(Journal!$F11=$K$21,COUNTIF(Journal!$F$6:'Journal'!$F11,$K$21),"")</f>
        <v/>
      </c>
      <c r="Z11" t="str">
        <f>IF(Journal!$E11=$C$39,COUNTIF(Journal!$E$6:'Journal'!$E11,$C$39),"")</f>
        <v/>
      </c>
      <c r="AA11" t="str">
        <f>IF(Journal!$F11=$C$39,COUNTIF(Journal!$F$6:'Journal'!$F11,$C$39),"")</f>
        <v/>
      </c>
      <c r="AB11" t="str">
        <f>IF(Journal!$E11=$K$39,COUNTIF(Journal!$E$6:'Journal'!$E11,$K$39),"")</f>
        <v/>
      </c>
      <c r="AC11">
        <f>IF(Journal!$F11=$K$39,COUNTIF(Journal!$F$6:'Journal'!$F11,$K$39),"")</f>
        <v>2</v>
      </c>
      <c r="AD11" t="str">
        <f>IF(Journal!$E11=$C$57,COUNTIF(Journal!$E$6:'Journal'!$E11,$C$57),"")</f>
        <v/>
      </c>
      <c r="AE11" t="str">
        <f>IF(Journal!$F11=$C$57,COUNTIF(Journal!$F$6:'Journal'!$F11,$C$57),"")</f>
        <v/>
      </c>
      <c r="AF11" t="str">
        <f>IF(Journal!$E11=$K$57,COUNTIF(Journal!$E$6:'Journal'!$E11,$K$57),"")</f>
        <v/>
      </c>
      <c r="AG11" t="str">
        <f>IF(Journal!$F11=$K$57,COUNTIF(Journal!$F$6:'Journal'!$F11,$K$57),"")</f>
        <v/>
      </c>
      <c r="AH11" t="str">
        <f>IF(Journal!$E11=$C$75,COUNTIF(Journal!$E$6:'Journal'!$E11,$C$75),"")</f>
        <v/>
      </c>
      <c r="AI11" t="str">
        <f>IF(Journal!$F11=$C$75,COUNTIF(Journal!$F$6:'Journal'!$F11,$C$75),"")</f>
        <v/>
      </c>
      <c r="AJ11" t="str">
        <f>IF(Journal!$E11=$K$75,COUNTIF(Journal!$E$6:'Journal'!$E11,$K$75),"")</f>
        <v/>
      </c>
      <c r="AK11" t="str">
        <f>IF(Journal!$F11=$K$75,COUNTIF(Journal!$F$6:'Journal'!$F11,$K$75),"")</f>
        <v/>
      </c>
    </row>
    <row r="12" spans="2:37" x14ac:dyDescent="0.25">
      <c r="B12" s="3" t="str">
        <f>IFERROR(INDEX(Journal!$B$6:$B$45,MATCH(7,$R$6:$R$45,0)),"")</f>
        <v/>
      </c>
      <c r="C12" s="3" t="str">
        <f>IFERROR(INDEX(Journal!$F$6:$F$45,MATCH(7,$R$6:$R$45,0)),"")</f>
        <v/>
      </c>
      <c r="D12" s="6" t="str">
        <f>IFERROR(INDEX(Journal!$G$6:$G$45,MATCH(7,$R$6:$R$45,0)),"")</f>
        <v/>
      </c>
      <c r="F12" s="3" t="str">
        <f>IFERROR(INDEX(Journal!$B$6:$B$45,MATCH(7,$S$6:$S$45,0)),"")</f>
        <v/>
      </c>
      <c r="G12" s="3" t="str">
        <f>IFERROR(INDEX(Journal!$E$6:$E$45,MATCH(7,$S$6:$S$45,0)),"")</f>
        <v/>
      </c>
      <c r="H12" s="6" t="str">
        <f>IFERROR(INDEX(Journal!$G$6:$G$45,MATCH(7,$S$6:$S$45,0)),"")</f>
        <v/>
      </c>
      <c r="J12" s="3" t="str">
        <f>IFERROR(INDEX(Journal!$B$6:$B$45,MATCH(7,$T$6:$T$45,0)),"")</f>
        <v/>
      </c>
      <c r="K12" s="3" t="str">
        <f>IFERROR(INDEX(Journal!$F$6:$F$45,MATCH(7,$T$6:$T$45,0)),"")</f>
        <v/>
      </c>
      <c r="L12" s="6" t="str">
        <f>IFERROR(INDEX(Journal!$G$6:$G$45,MATCH(7,$T$6:$T$45,0)),"")</f>
        <v/>
      </c>
      <c r="N12" s="3" t="str">
        <f>IFERROR(INDEX(Journal!$B$6:$B$45,MATCH(7,$U$6:$U$45,0)),"")</f>
        <v/>
      </c>
      <c r="O12" s="3" t="str">
        <f>IFERROR(INDEX(Journal!$E$6:$E$45,MATCH(7,$U$6:$U$45,0)),"")</f>
        <v/>
      </c>
      <c r="P12" s="6" t="str">
        <f>IFERROR(INDEX(Journal!$G$6:$G$45,MATCH(7,$U$6:$U$45,0)),"")</f>
        <v/>
      </c>
      <c r="R12" t="str">
        <f>IF(Journal!$E12=$C$3,COUNTIF(Journal!$E$6:'Journal'!$E12,$C$3),"")</f>
        <v/>
      </c>
      <c r="S12" t="str">
        <f>IF(Journal!$F12=$C$3,COUNTIF(Journal!$F$6:'Journal'!$F12,$C$3),"")</f>
        <v/>
      </c>
      <c r="T12" t="str">
        <f>IF(Journal!$E12=$K$3,COUNTIF(Journal!$E$6:'Journal'!$E12,$K$3),"")</f>
        <v/>
      </c>
      <c r="U12" t="str">
        <f>IF(Journal!$F12=$K$3,COUNTIF(Journal!$F$6:'Journal'!$F12,$K$3),"")</f>
        <v/>
      </c>
      <c r="V12">
        <f>IF(Journal!$E12=$C$21,COUNTIF(Journal!$E$6:'Journal'!$E12,$C$21),"")</f>
        <v>2</v>
      </c>
      <c r="W12" t="str">
        <f>IF(Journal!$F12=$C$21,COUNTIF(Journal!$F$6:'Journal'!$F12,$C$21),"")</f>
        <v/>
      </c>
      <c r="X12" t="str">
        <f>IF(Journal!$E12=$K$21,COUNTIF(Journal!$E$6:'Journal'!$E12,$K$21),"")</f>
        <v/>
      </c>
      <c r="Y12" t="str">
        <f>IF(Journal!$F12=$K$21,COUNTIF(Journal!$F$6:'Journal'!$F12,$K$21),"")</f>
        <v/>
      </c>
      <c r="Z12" t="str">
        <f>IF(Journal!$E12=$C$39,COUNTIF(Journal!$E$6:'Journal'!$E12,$C$39),"")</f>
        <v/>
      </c>
      <c r="AA12" t="str">
        <f>IF(Journal!$F12=$C$39,COUNTIF(Journal!$F$6:'Journal'!$F12,$C$39),"")</f>
        <v/>
      </c>
      <c r="AB12" t="str">
        <f>IF(Journal!$E12=$K$39,COUNTIF(Journal!$E$6:'Journal'!$E12,$K$39),"")</f>
        <v/>
      </c>
      <c r="AC12" t="str">
        <f>IF(Journal!$F12=$K$39,COUNTIF(Journal!$F$6:'Journal'!$F12,$K$39),"")</f>
        <v/>
      </c>
      <c r="AD12" t="str">
        <f>IF(Journal!$E12=$C$57,COUNTIF(Journal!$E$6:'Journal'!$E12,$C$57),"")</f>
        <v/>
      </c>
      <c r="AE12" t="str">
        <f>IF(Journal!$F12=$C$57,COUNTIF(Journal!$F$6:'Journal'!$F12,$C$57),"")</f>
        <v/>
      </c>
      <c r="AF12" t="str">
        <f>IF(Journal!$E12=$K$57,COUNTIF(Journal!$E$6:'Journal'!$E12,$K$57),"")</f>
        <v/>
      </c>
      <c r="AG12" t="str">
        <f>IF(Journal!$F12=$K$57,COUNTIF(Journal!$F$6:'Journal'!$F12,$K$57),"")</f>
        <v/>
      </c>
      <c r="AH12" t="str">
        <f>IF(Journal!$E12=$C$75,COUNTIF(Journal!$E$6:'Journal'!$E12,$C$75),"")</f>
        <v/>
      </c>
      <c r="AI12">
        <f>IF(Journal!$F12=$C$75,COUNTIF(Journal!$F$6:'Journal'!$F12,$C$75),"")</f>
        <v>2</v>
      </c>
      <c r="AJ12" t="str">
        <f>IF(Journal!$E12=$K$75,COUNTIF(Journal!$E$6:'Journal'!$E12,$K$75),"")</f>
        <v/>
      </c>
      <c r="AK12" t="str">
        <f>IF(Journal!$F12=$K$75,COUNTIF(Journal!$F$6:'Journal'!$F12,$K$75),"")</f>
        <v/>
      </c>
    </row>
    <row r="13" spans="2:37" x14ac:dyDescent="0.25">
      <c r="B13" s="3" t="str">
        <f>IFERROR(INDEX(Journal!$B$6:$B$45,MATCH(8,$R$6:$R$45,0)),"")</f>
        <v/>
      </c>
      <c r="C13" s="3" t="str">
        <f>IFERROR(INDEX(Journal!$F$6:$F$45,MATCH(8,$R$6:$R$45,0)),"")</f>
        <v/>
      </c>
      <c r="D13" s="6" t="str">
        <f>IFERROR(INDEX(Journal!$G$6:$G$45,MATCH(8,$R$6:$R$45,0)),"")</f>
        <v/>
      </c>
      <c r="F13" s="3" t="str">
        <f>IFERROR(INDEX(Journal!$B$6:$B$45,MATCH(8,$S$6:$S$45,0)),"")</f>
        <v/>
      </c>
      <c r="G13" s="3" t="str">
        <f>IFERROR(INDEX(Journal!$E$6:$E$45,MATCH(8,$S$6:$S$45,0)),"")</f>
        <v/>
      </c>
      <c r="H13" s="6" t="str">
        <f>IFERROR(INDEX(Journal!$G$6:$G$45,MATCH(8,$S$6:$S$45,0)),"")</f>
        <v/>
      </c>
      <c r="J13" s="3" t="str">
        <f>IFERROR(INDEX(Journal!$B$6:$B$45,MATCH(8,$T$6:$T$45,0)),"")</f>
        <v/>
      </c>
      <c r="K13" s="3" t="str">
        <f>IFERROR(INDEX(Journal!$F$6:$F$45,MATCH(8,$T$6:$T$45,0)),"")</f>
        <v/>
      </c>
      <c r="L13" s="6" t="str">
        <f>IFERROR(INDEX(Journal!$G$6:$G$45,MATCH(8,$T$6:$T$45,0)),"")</f>
        <v/>
      </c>
      <c r="N13" s="3" t="str">
        <f>IFERROR(INDEX(Journal!$B$6:$B$45,MATCH(8,$U$6:$U$45,0)),"")</f>
        <v/>
      </c>
      <c r="O13" s="3" t="str">
        <f>IFERROR(INDEX(Journal!$E$6:$E$45,MATCH(8,$U$6:$U$45,0)),"")</f>
        <v/>
      </c>
      <c r="P13" s="6" t="str">
        <f>IFERROR(INDEX(Journal!$G$6:$G$45,MATCH(8,$U$6:$U$45,0)),"")</f>
        <v/>
      </c>
      <c r="R13" t="str">
        <f>IF(Journal!$E13=$C$3,COUNTIF(Journal!$E$6:'Journal'!$E13,$C$3),"")</f>
        <v/>
      </c>
      <c r="S13" t="str">
        <f>IF(Journal!$F13=$C$3,COUNTIF(Journal!$F$6:'Journal'!$F13,$C$3),"")</f>
        <v/>
      </c>
      <c r="T13" t="str">
        <f>IF(Journal!$E13=$K$3,COUNTIF(Journal!$E$6:'Journal'!$E13,$K$3),"")</f>
        <v/>
      </c>
      <c r="U13">
        <f>IF(Journal!$F13=$K$3,COUNTIF(Journal!$F$6:'Journal'!$F13,$K$3),"")</f>
        <v>1</v>
      </c>
      <c r="V13" t="str">
        <f>IF(Journal!$E13=$C$21,COUNTIF(Journal!$E$6:'Journal'!$E13,$C$21),"")</f>
        <v/>
      </c>
      <c r="W13" t="str">
        <f>IF(Journal!$F13=$C$21,COUNTIF(Journal!$F$6:'Journal'!$F13,$C$21),"")</f>
        <v/>
      </c>
      <c r="X13" t="str">
        <f>IF(Journal!$E13=$K$21,COUNTIF(Journal!$E$6:'Journal'!$E13,$K$21),"")</f>
        <v/>
      </c>
      <c r="Y13" t="str">
        <f>IF(Journal!$F13=$K$21,COUNTIF(Journal!$F$6:'Journal'!$F13,$K$21),"")</f>
        <v/>
      </c>
      <c r="Z13" t="str">
        <f>IF(Journal!$E13=$C$39,COUNTIF(Journal!$E$6:'Journal'!$E13,$C$39),"")</f>
        <v/>
      </c>
      <c r="AA13" t="str">
        <f>IF(Journal!$F13=$C$39,COUNTIF(Journal!$F$6:'Journal'!$F13,$C$39),"")</f>
        <v/>
      </c>
      <c r="AB13" t="str">
        <f>IF(Journal!$E13=$K$39,COUNTIF(Journal!$E$6:'Journal'!$E13,$K$39),"")</f>
        <v/>
      </c>
      <c r="AC13" t="str">
        <f>IF(Journal!$F13=$K$39,COUNTIF(Journal!$F$6:'Journal'!$F13,$K$39),"")</f>
        <v/>
      </c>
      <c r="AD13" t="str">
        <f>IF(Journal!$E13=$C$57,COUNTIF(Journal!$E$6:'Journal'!$E13,$C$57),"")</f>
        <v/>
      </c>
      <c r="AE13" t="str">
        <f>IF(Journal!$F13=$C$57,COUNTIF(Journal!$F$6:'Journal'!$F13,$C$57),"")</f>
        <v/>
      </c>
      <c r="AF13" t="str">
        <f>IF(Journal!$E13=$K$57,COUNTIF(Journal!$E$6:'Journal'!$E13,$K$57),"")</f>
        <v/>
      </c>
      <c r="AG13" t="str">
        <f>IF(Journal!$F13=$K$57,COUNTIF(Journal!$F$6:'Journal'!$F13,$K$57),"")</f>
        <v/>
      </c>
      <c r="AH13" t="str">
        <f>IF(Journal!$E13=$C$75,COUNTIF(Journal!$E$6:'Journal'!$E13,$C$75),"")</f>
        <v/>
      </c>
      <c r="AI13" t="str">
        <f>IF(Journal!$F13=$C$75,COUNTIF(Journal!$F$6:'Journal'!$F13,$C$75),"")</f>
        <v/>
      </c>
      <c r="AJ13">
        <f>IF(Journal!$E13=$K$75,COUNTIF(Journal!$E$6:'Journal'!$E13,$K$75),"")</f>
        <v>1</v>
      </c>
      <c r="AK13" t="str">
        <f>IF(Journal!$F13=$K$75,COUNTIF(Journal!$F$6:'Journal'!$F13,$K$75),"")</f>
        <v/>
      </c>
    </row>
    <row r="14" spans="2:37" x14ac:dyDescent="0.25">
      <c r="R14" t="str">
        <f>IF(Journal!$E14=$C$3,COUNTIF(Journal!$E$6:'Journal'!$E14,$C$3),"")</f>
        <v/>
      </c>
      <c r="S14" t="str">
        <f>IF(Journal!$F14=$C$3,COUNTIF(Journal!$F$6:'Journal'!$F14,$C$3),"")</f>
        <v/>
      </c>
      <c r="T14" t="str">
        <f>IF(Journal!$E14=$K$3,COUNTIF(Journal!$E$6:'Journal'!$E14,$K$3),"")</f>
        <v/>
      </c>
      <c r="U14">
        <f>IF(Journal!$F14=$K$3,COUNTIF(Journal!$F$6:'Journal'!$F14,$K$3),"")</f>
        <v>2</v>
      </c>
      <c r="V14" t="str">
        <f>IF(Journal!$E14=$C$21,COUNTIF(Journal!$E$6:'Journal'!$E14,$C$21),"")</f>
        <v/>
      </c>
      <c r="W14" t="str">
        <f>IF(Journal!$F14=$C$21,COUNTIF(Journal!$F$6:'Journal'!$F14,$C$21),"")</f>
        <v/>
      </c>
      <c r="X14">
        <f>IF(Journal!$E14=$K$21,COUNTIF(Journal!$E$6:'Journal'!$E14,$K$21),"")</f>
        <v>1</v>
      </c>
      <c r="Y14" t="str">
        <f>IF(Journal!$F14=$K$21,COUNTIF(Journal!$F$6:'Journal'!$F14,$K$21),"")</f>
        <v/>
      </c>
      <c r="Z14" t="str">
        <f>IF(Journal!$E14=$C$39,COUNTIF(Journal!$E$6:'Journal'!$E14,$C$39),"")</f>
        <v/>
      </c>
      <c r="AA14" t="str">
        <f>IF(Journal!$F14=$C$39,COUNTIF(Journal!$F$6:'Journal'!$F14,$C$39),"")</f>
        <v/>
      </c>
      <c r="AB14" t="str">
        <f>IF(Journal!$E14=$K$39,COUNTIF(Journal!$E$6:'Journal'!$E14,$K$39),"")</f>
        <v/>
      </c>
      <c r="AC14" t="str">
        <f>IF(Journal!$F14=$K$39,COUNTIF(Journal!$F$6:'Journal'!$F14,$K$39),"")</f>
        <v/>
      </c>
      <c r="AD14" t="str">
        <f>IF(Journal!$E14=$C$57,COUNTIF(Journal!$E$6:'Journal'!$E14,$C$57),"")</f>
        <v/>
      </c>
      <c r="AE14" t="str">
        <f>IF(Journal!$F14=$C$57,COUNTIF(Journal!$F$6:'Journal'!$F14,$C$57),"")</f>
        <v/>
      </c>
      <c r="AF14" t="str">
        <f>IF(Journal!$E14=$K$57,COUNTIF(Journal!$E$6:'Journal'!$E14,$K$57),"")</f>
        <v/>
      </c>
      <c r="AG14" t="str">
        <f>IF(Journal!$F14=$K$57,COUNTIF(Journal!$F$6:'Journal'!$F14,$K$57),"")</f>
        <v/>
      </c>
      <c r="AH14" t="str">
        <f>IF(Journal!$E14=$C$75,COUNTIF(Journal!$E$6:'Journal'!$E14,$C$75),"")</f>
        <v/>
      </c>
      <c r="AI14" t="str">
        <f>IF(Journal!$F14=$C$75,COUNTIF(Journal!$F$6:'Journal'!$F14,$C$75),"")</f>
        <v/>
      </c>
      <c r="AJ14" t="str">
        <f>IF(Journal!$E14=$K$75,COUNTIF(Journal!$E$6:'Journal'!$E14,$K$75),"")</f>
        <v/>
      </c>
      <c r="AK14" t="str">
        <f>IF(Journal!$F14=$K$75,COUNTIF(Journal!$F$6:'Journal'!$F14,$K$75),"")</f>
        <v/>
      </c>
    </row>
    <row r="15" spans="2:37" x14ac:dyDescent="0.25">
      <c r="B15" s="7" t="s">
        <v>65</v>
      </c>
      <c r="D15" s="11">
        <f>IFERROR(INDEX(Bilanz_EBK_SBK!$L$4:$L$11,MATCH($C$3,Bilanz_EBK_SBK!$J$4:$J$11,0)),0)</f>
        <v>5000</v>
      </c>
      <c r="F15" s="7" t="s">
        <v>4</v>
      </c>
      <c r="H15" t="str">
        <f>IFERROR(INDEX(Journal!$N$4:$N$14,MATCH($C$3,Journal!$M$4:$M$14,0)),"")</f>
        <v>Aktiv</v>
      </c>
      <c r="J15" s="7" t="s">
        <v>65</v>
      </c>
      <c r="L15" s="11">
        <f>IFERROR(INDEX(Bilanz_EBK_SBK!$L$4:$L$11,MATCH($K$3,Bilanz_EBK_SBK!$J$4:$J$11,0)),0)</f>
        <v>10000</v>
      </c>
      <c r="N15" s="7" t="s">
        <v>4</v>
      </c>
      <c r="P15" t="str">
        <f>IFERROR(INDEX(Journal!$N$4:$N$14,MATCH($K$3,Journal!$M$4:$M$14,0)),"")</f>
        <v>Aktiv</v>
      </c>
      <c r="R15" t="str">
        <f>IF(Journal!$E15=$C$3,COUNTIF(Journal!$E$6:'Journal'!$E15,$C$3),"")</f>
        <v/>
      </c>
      <c r="S15" t="str">
        <f>IF(Journal!$F15=$C$3,COUNTIF(Journal!$F$6:'Journal'!$F15,$C$3),"")</f>
        <v/>
      </c>
      <c r="T15" t="str">
        <f>IF(Journal!$E15=$K$3,COUNTIF(Journal!$E$6:'Journal'!$E15,$K$3),"")</f>
        <v/>
      </c>
      <c r="U15" t="str">
        <f>IF(Journal!$F15=$K$3,COUNTIF(Journal!$F$6:'Journal'!$F15,$K$3),"")</f>
        <v/>
      </c>
      <c r="V15" t="str">
        <f>IF(Journal!$E15=$C$21,COUNTIF(Journal!$E$6:'Journal'!$E15,$C$21),"")</f>
        <v/>
      </c>
      <c r="W15" t="str">
        <f>IF(Journal!$F15=$C$21,COUNTIF(Journal!$F$6:'Journal'!$F15,$C$21),"")</f>
        <v/>
      </c>
      <c r="X15" t="str">
        <f>IF(Journal!$E15=$K$21,COUNTIF(Journal!$E$6:'Journal'!$E15,$K$21),"")</f>
        <v/>
      </c>
      <c r="Y15" t="str">
        <f>IF(Journal!$F15=$K$21,COUNTIF(Journal!$F$6:'Journal'!$F15,$K$21),"")</f>
        <v/>
      </c>
      <c r="Z15" t="str">
        <f>IF(Journal!$E15=$C$39,COUNTIF(Journal!$E$6:'Journal'!$E15,$C$39),"")</f>
        <v/>
      </c>
      <c r="AA15" t="str">
        <f>IF(Journal!$F15=$C$39,COUNTIF(Journal!$F$6:'Journal'!$F15,$C$39),"")</f>
        <v/>
      </c>
      <c r="AB15" t="str">
        <f>IF(Journal!$E15=$K$39,COUNTIF(Journal!$E$6:'Journal'!$E15,$K$39),"")</f>
        <v/>
      </c>
      <c r="AC15" t="str">
        <f>IF(Journal!$F15=$K$39,COUNTIF(Journal!$F$6:'Journal'!$F15,$K$39),"")</f>
        <v/>
      </c>
      <c r="AD15" t="str">
        <f>IF(Journal!$E15=$C$57,COUNTIF(Journal!$E$6:'Journal'!$E15,$C$57),"")</f>
        <v/>
      </c>
      <c r="AE15" t="str">
        <f>IF(Journal!$F15=$C$57,COUNTIF(Journal!$F$6:'Journal'!$F15,$C$57),"")</f>
        <v/>
      </c>
      <c r="AF15" t="str">
        <f>IF(Journal!$E15=$K$57,COUNTIF(Journal!$E$6:'Journal'!$E15,$K$57),"")</f>
        <v/>
      </c>
      <c r="AG15" t="str">
        <f>IF(Journal!$F15=$K$57,COUNTIF(Journal!$F$6:'Journal'!$F15,$K$57),"")</f>
        <v/>
      </c>
      <c r="AH15" t="str">
        <f>IF(Journal!$E15=$C$75,COUNTIF(Journal!$E$6:'Journal'!$E15,$C$75),"")</f>
        <v/>
      </c>
      <c r="AI15" t="str">
        <f>IF(Journal!$F15=$C$75,COUNTIF(Journal!$F$6:'Journal'!$F15,$C$75),"")</f>
        <v/>
      </c>
      <c r="AJ15" t="str">
        <f>IF(Journal!$E15=$K$75,COUNTIF(Journal!$E$6:'Journal'!$E15,$K$75),"")</f>
        <v/>
      </c>
      <c r="AK15">
        <f>IF(Journal!$F15=$K$75,COUNTIF(Journal!$F$6:'Journal'!$F15,$K$75),"")</f>
        <v>1</v>
      </c>
    </row>
    <row r="16" spans="2:37" x14ac:dyDescent="0.25">
      <c r="B16" s="7" t="s">
        <v>57</v>
      </c>
      <c r="D16" s="11">
        <f>SUMIFS(Journal!$G$6:$G$45,Journal!$E$6:$E$45,$C$3)</f>
        <v>1190</v>
      </c>
      <c r="F16" s="7" t="s">
        <v>66</v>
      </c>
      <c r="H16" s="11">
        <f>IF(H15="Aktiv",D15+D16-D17,IF(H15="Passiv",D15-D16+D17,IF(H15="Aufwand",D16-D17,IF(H15="Ertrag",D17-D16,""))))</f>
        <v>6190</v>
      </c>
      <c r="J16" s="7" t="s">
        <v>57</v>
      </c>
      <c r="L16" s="11">
        <f>SUMIFS(Journal!$G$6:$G$45,Journal!$E$6:$E$45,$K$3)</f>
        <v>1500</v>
      </c>
      <c r="N16" s="7" t="s">
        <v>66</v>
      </c>
      <c r="P16" s="11">
        <f>IF(P15="Aktiv",L15+L16-L17,IF(P15="Passiv",L15-L16+L17,IF(P15="Aufwand",L16-L17,IF(P15="Ertrag",L17-L16,""))))</f>
        <v>8048</v>
      </c>
      <c r="R16" t="str">
        <f>IF(Journal!$E16=$C$3,COUNTIF(Journal!$E$6:'Journal'!$E16,$C$3),"")</f>
        <v/>
      </c>
      <c r="S16" t="str">
        <f>IF(Journal!$F16=$C$3,COUNTIF(Journal!$F$6:'Journal'!$F16,$C$3),"")</f>
        <v/>
      </c>
      <c r="T16" t="str">
        <f>IF(Journal!$E16=$K$3,COUNTIF(Journal!$E$6:'Journal'!$E16,$K$3),"")</f>
        <v/>
      </c>
      <c r="U16" t="str">
        <f>IF(Journal!$F16=$K$3,COUNTIF(Journal!$F$6:'Journal'!$F16,$K$3),"")</f>
        <v/>
      </c>
      <c r="V16" t="str">
        <f>IF(Journal!$E16=$C$21,COUNTIF(Journal!$E$6:'Journal'!$E16,$C$21),"")</f>
        <v/>
      </c>
      <c r="W16" t="str">
        <f>IF(Journal!$F16=$C$21,COUNTIF(Journal!$F$6:'Journal'!$F16,$C$21),"")</f>
        <v/>
      </c>
      <c r="X16" t="str">
        <f>IF(Journal!$E16=$K$21,COUNTIF(Journal!$E$6:'Journal'!$E16,$K$21),"")</f>
        <v/>
      </c>
      <c r="Y16" t="str">
        <f>IF(Journal!$F16=$K$21,COUNTIF(Journal!$F$6:'Journal'!$F16,$K$21),"")</f>
        <v/>
      </c>
      <c r="Z16" t="str">
        <f>IF(Journal!$E16=$C$39,COUNTIF(Journal!$E$6:'Journal'!$E16,$C$39),"")</f>
        <v/>
      </c>
      <c r="AA16" t="str">
        <f>IF(Journal!$F16=$C$39,COUNTIF(Journal!$F$6:'Journal'!$F16,$C$39),"")</f>
        <v/>
      </c>
      <c r="AB16" t="str">
        <f>IF(Journal!$E16=$K$39,COUNTIF(Journal!$E$6:'Journal'!$E16,$K$39),"")</f>
        <v/>
      </c>
      <c r="AC16" t="str">
        <f>IF(Journal!$F16=$K$39,COUNTIF(Journal!$F$6:'Journal'!$F16,$K$39),"")</f>
        <v/>
      </c>
      <c r="AD16" t="str">
        <f>IF(Journal!$E16=$C$57,COUNTIF(Journal!$E$6:'Journal'!$E16,$C$57),"")</f>
        <v/>
      </c>
      <c r="AE16" t="str">
        <f>IF(Journal!$F16=$C$57,COUNTIF(Journal!$F$6:'Journal'!$F16,$C$57),"")</f>
        <v/>
      </c>
      <c r="AF16" t="str">
        <f>IF(Journal!$E16=$K$57,COUNTIF(Journal!$E$6:'Journal'!$E16,$K$57),"")</f>
        <v/>
      </c>
      <c r="AG16" t="str">
        <f>IF(Journal!$F16=$K$57,COUNTIF(Journal!$F$6:'Journal'!$F16,$K$57),"")</f>
        <v/>
      </c>
      <c r="AH16" t="str">
        <f>IF(Journal!$E16=$C$75,COUNTIF(Journal!$E$6:'Journal'!$E16,$C$75),"")</f>
        <v/>
      </c>
      <c r="AI16" t="str">
        <f>IF(Journal!$F16=$C$75,COUNTIF(Journal!$F$6:'Journal'!$F16,$C$75),"")</f>
        <v/>
      </c>
      <c r="AJ16" t="str">
        <f>IF(Journal!$E16=$K$75,COUNTIF(Journal!$E$6:'Journal'!$E16,$K$75),"")</f>
        <v/>
      </c>
      <c r="AK16" t="str">
        <f>IF(Journal!$F16=$K$75,COUNTIF(Journal!$F$6:'Journal'!$F16,$K$75),"")</f>
        <v/>
      </c>
    </row>
    <row r="17" spans="2:37" x14ac:dyDescent="0.25">
      <c r="B17" s="7" t="s">
        <v>58</v>
      </c>
      <c r="D17" s="11">
        <f>SUMIFS(Journal!$G$6:$G$45,Journal!$F$6:$F$45,$C$3)</f>
        <v>0</v>
      </c>
      <c r="F17" s="7" t="s">
        <v>67</v>
      </c>
      <c r="H17" t="str">
        <f>IF(H15="","",IF(H15="Aktiv",IF(H16&gt;=0,"Sollsaldo","Habensaldo"),IF(H15="Passiv",IF(H16&gt;=0,"Habensaldo","Sollsaldo"),IF(H15="Aufwand","Sollsaldo","Habensaldo"))))</f>
        <v>Sollsaldo</v>
      </c>
      <c r="J17" s="7" t="s">
        <v>58</v>
      </c>
      <c r="L17" s="11">
        <f>SUMIFS(Journal!$G$6:$G$45,Journal!$F$6:$F$45,$K$3)</f>
        <v>3452</v>
      </c>
      <c r="N17" s="7" t="s">
        <v>67</v>
      </c>
      <c r="P17" t="str">
        <f>IF(P15="","",IF(P15="Aktiv",IF(P16&gt;=0,"Sollsaldo","Habensaldo"),IF(P15="Passiv",IF(P16&gt;=0,"Habensaldo","Sollsaldo"),IF(P15="Aufwand","Sollsaldo","Habensaldo"))))</f>
        <v>Sollsaldo</v>
      </c>
      <c r="R17" t="str">
        <f>IF(Journal!$E17=$C$3,COUNTIF(Journal!$E$6:'Journal'!$E17,$C$3),"")</f>
        <v/>
      </c>
      <c r="S17" t="str">
        <f>IF(Journal!$F17=$C$3,COUNTIF(Journal!$F$6:'Journal'!$F17,$C$3),"")</f>
        <v/>
      </c>
      <c r="T17" t="str">
        <f>IF(Journal!$E17=$K$3,COUNTIF(Journal!$E$6:'Journal'!$E17,$K$3),"")</f>
        <v/>
      </c>
      <c r="U17" t="str">
        <f>IF(Journal!$F17=$K$3,COUNTIF(Journal!$F$6:'Journal'!$F17,$K$3),"")</f>
        <v/>
      </c>
      <c r="V17" t="str">
        <f>IF(Journal!$E17=$C$21,COUNTIF(Journal!$E$6:'Journal'!$E17,$C$21),"")</f>
        <v/>
      </c>
      <c r="W17" t="str">
        <f>IF(Journal!$F17=$C$21,COUNTIF(Journal!$F$6:'Journal'!$F17,$C$21),"")</f>
        <v/>
      </c>
      <c r="X17" t="str">
        <f>IF(Journal!$E17=$K$21,COUNTIF(Journal!$E$6:'Journal'!$E17,$K$21),"")</f>
        <v/>
      </c>
      <c r="Y17" t="str">
        <f>IF(Journal!$F17=$K$21,COUNTIF(Journal!$F$6:'Journal'!$F17,$K$21),"")</f>
        <v/>
      </c>
      <c r="Z17" t="str">
        <f>IF(Journal!$E17=$C$39,COUNTIF(Journal!$E$6:'Journal'!$E17,$C$39),"")</f>
        <v/>
      </c>
      <c r="AA17" t="str">
        <f>IF(Journal!$F17=$C$39,COUNTIF(Journal!$F$6:'Journal'!$F17,$C$39),"")</f>
        <v/>
      </c>
      <c r="AB17" t="str">
        <f>IF(Journal!$E17=$K$39,COUNTIF(Journal!$E$6:'Journal'!$E17,$K$39),"")</f>
        <v/>
      </c>
      <c r="AC17" t="str">
        <f>IF(Journal!$F17=$K$39,COUNTIF(Journal!$F$6:'Journal'!$F17,$K$39),"")</f>
        <v/>
      </c>
      <c r="AD17" t="str">
        <f>IF(Journal!$E17=$C$57,COUNTIF(Journal!$E$6:'Journal'!$E17,$C$57),"")</f>
        <v/>
      </c>
      <c r="AE17" t="str">
        <f>IF(Journal!$F17=$C$57,COUNTIF(Journal!$F$6:'Journal'!$F17,$C$57),"")</f>
        <v/>
      </c>
      <c r="AF17" t="str">
        <f>IF(Journal!$E17=$K$57,COUNTIF(Journal!$E$6:'Journal'!$E17,$K$57),"")</f>
        <v/>
      </c>
      <c r="AG17" t="str">
        <f>IF(Journal!$F17=$K$57,COUNTIF(Journal!$F$6:'Journal'!$F17,$K$57),"")</f>
        <v/>
      </c>
      <c r="AH17" t="str">
        <f>IF(Journal!$E17=$C$75,COUNTIF(Journal!$E$6:'Journal'!$E17,$C$75),"")</f>
        <v/>
      </c>
      <c r="AI17" t="str">
        <f>IF(Journal!$F17=$C$75,COUNTIF(Journal!$F$6:'Journal'!$F17,$C$75),"")</f>
        <v/>
      </c>
      <c r="AJ17" t="str">
        <f>IF(Journal!$E17=$K$75,COUNTIF(Journal!$E$6:'Journal'!$E17,$K$75),"")</f>
        <v/>
      </c>
      <c r="AK17" t="str">
        <f>IF(Journal!$F17=$K$75,COUNTIF(Journal!$F$6:'Journal'!$F17,$K$75),"")</f>
        <v/>
      </c>
    </row>
    <row r="18" spans="2:37" x14ac:dyDescent="0.25">
      <c r="R18" t="str">
        <f>IF(Journal!$E18=$C$3,COUNTIF(Journal!$E$6:'Journal'!$E18,$C$3),"")</f>
        <v/>
      </c>
      <c r="S18" t="str">
        <f>IF(Journal!$F18=$C$3,COUNTIF(Journal!$F$6:'Journal'!$F18,$C$3),"")</f>
        <v/>
      </c>
      <c r="T18" t="str">
        <f>IF(Journal!$E18=$K$3,COUNTIF(Journal!$E$6:'Journal'!$E18,$K$3),"")</f>
        <v/>
      </c>
      <c r="U18" t="str">
        <f>IF(Journal!$F18=$K$3,COUNTIF(Journal!$F$6:'Journal'!$F18,$K$3),"")</f>
        <v/>
      </c>
      <c r="V18" t="str">
        <f>IF(Journal!$E18=$C$21,COUNTIF(Journal!$E$6:'Journal'!$E18,$C$21),"")</f>
        <v/>
      </c>
      <c r="W18" t="str">
        <f>IF(Journal!$F18=$C$21,COUNTIF(Journal!$F$6:'Journal'!$F18,$C$21),"")</f>
        <v/>
      </c>
      <c r="X18" t="str">
        <f>IF(Journal!$E18=$K$21,COUNTIF(Journal!$E$6:'Journal'!$E18,$K$21),"")</f>
        <v/>
      </c>
      <c r="Y18" t="str">
        <f>IF(Journal!$F18=$K$21,COUNTIF(Journal!$F$6:'Journal'!$F18,$K$21),"")</f>
        <v/>
      </c>
      <c r="Z18" t="str">
        <f>IF(Journal!$E18=$C$39,COUNTIF(Journal!$E$6:'Journal'!$E18,$C$39),"")</f>
        <v/>
      </c>
      <c r="AA18" t="str">
        <f>IF(Journal!$F18=$C$39,COUNTIF(Journal!$F$6:'Journal'!$F18,$C$39),"")</f>
        <v/>
      </c>
      <c r="AB18" t="str">
        <f>IF(Journal!$E18=$K$39,COUNTIF(Journal!$E$6:'Journal'!$E18,$K$39),"")</f>
        <v/>
      </c>
      <c r="AC18" t="str">
        <f>IF(Journal!$F18=$K$39,COUNTIF(Journal!$F$6:'Journal'!$F18,$K$39),"")</f>
        <v/>
      </c>
      <c r="AD18" t="str">
        <f>IF(Journal!$E18=$C$57,COUNTIF(Journal!$E$6:'Journal'!$E18,$C$57),"")</f>
        <v/>
      </c>
      <c r="AE18" t="str">
        <f>IF(Journal!$F18=$C$57,COUNTIF(Journal!$F$6:'Journal'!$F18,$C$57),"")</f>
        <v/>
      </c>
      <c r="AF18" t="str">
        <f>IF(Journal!$E18=$K$57,COUNTIF(Journal!$E$6:'Journal'!$E18,$K$57),"")</f>
        <v/>
      </c>
      <c r="AG18" t="str">
        <f>IF(Journal!$F18=$K$57,COUNTIF(Journal!$F$6:'Journal'!$F18,$K$57),"")</f>
        <v/>
      </c>
      <c r="AH18" t="str">
        <f>IF(Journal!$E18=$C$75,COUNTIF(Journal!$E$6:'Journal'!$E18,$C$75),"")</f>
        <v/>
      </c>
      <c r="AI18" t="str">
        <f>IF(Journal!$F18=$C$75,COUNTIF(Journal!$F$6:'Journal'!$F18,$C$75),"")</f>
        <v/>
      </c>
      <c r="AJ18" t="str">
        <f>IF(Journal!$E18=$K$75,COUNTIF(Journal!$E$6:'Journal'!$E18,$K$75),"")</f>
        <v/>
      </c>
      <c r="AK18" t="str">
        <f>IF(Journal!$F18=$K$75,COUNTIF(Journal!$F$6:'Journal'!$F18,$K$75),"")</f>
        <v/>
      </c>
    </row>
    <row r="19" spans="2:37" x14ac:dyDescent="0.25">
      <c r="R19" t="str">
        <f>IF(Journal!$E19=$C$3,COUNTIF(Journal!$E$6:'Journal'!$E19,$C$3),"")</f>
        <v/>
      </c>
      <c r="S19" t="str">
        <f>IF(Journal!$F19=$C$3,COUNTIF(Journal!$F$6:'Journal'!$F19,$C$3),"")</f>
        <v/>
      </c>
      <c r="T19" t="str">
        <f>IF(Journal!$E19=$K$3,COUNTIF(Journal!$E$6:'Journal'!$E19,$K$3),"")</f>
        <v/>
      </c>
      <c r="U19" t="str">
        <f>IF(Journal!$F19=$K$3,COUNTIF(Journal!$F$6:'Journal'!$F19,$K$3),"")</f>
        <v/>
      </c>
      <c r="V19" t="str">
        <f>IF(Journal!$E19=$C$21,COUNTIF(Journal!$E$6:'Journal'!$E19,$C$21),"")</f>
        <v/>
      </c>
      <c r="W19" t="str">
        <f>IF(Journal!$F19=$C$21,COUNTIF(Journal!$F$6:'Journal'!$F19,$C$21),"")</f>
        <v/>
      </c>
      <c r="X19" t="str">
        <f>IF(Journal!$E19=$K$21,COUNTIF(Journal!$E$6:'Journal'!$E19,$K$21),"")</f>
        <v/>
      </c>
      <c r="Y19" t="str">
        <f>IF(Journal!$F19=$K$21,COUNTIF(Journal!$F$6:'Journal'!$F19,$K$21),"")</f>
        <v/>
      </c>
      <c r="Z19" t="str">
        <f>IF(Journal!$E19=$C$39,COUNTIF(Journal!$E$6:'Journal'!$E19,$C$39),"")</f>
        <v/>
      </c>
      <c r="AA19" t="str">
        <f>IF(Journal!$F19=$C$39,COUNTIF(Journal!$F$6:'Journal'!$F19,$C$39),"")</f>
        <v/>
      </c>
      <c r="AB19" t="str">
        <f>IF(Journal!$E19=$K$39,COUNTIF(Journal!$E$6:'Journal'!$E19,$K$39),"")</f>
        <v/>
      </c>
      <c r="AC19" t="str">
        <f>IF(Journal!$F19=$K$39,COUNTIF(Journal!$F$6:'Journal'!$F19,$K$39),"")</f>
        <v/>
      </c>
      <c r="AD19" t="str">
        <f>IF(Journal!$E19=$C$57,COUNTIF(Journal!$E$6:'Journal'!$E19,$C$57),"")</f>
        <v/>
      </c>
      <c r="AE19" t="str">
        <f>IF(Journal!$F19=$C$57,COUNTIF(Journal!$F$6:'Journal'!$F19,$C$57),"")</f>
        <v/>
      </c>
      <c r="AF19" t="str">
        <f>IF(Journal!$E19=$K$57,COUNTIF(Journal!$E$6:'Journal'!$E19,$K$57),"")</f>
        <v/>
      </c>
      <c r="AG19" t="str">
        <f>IF(Journal!$F19=$K$57,COUNTIF(Journal!$F$6:'Journal'!$F19,$K$57),"")</f>
        <v/>
      </c>
      <c r="AH19" t="str">
        <f>IF(Journal!$E19=$C$75,COUNTIF(Journal!$E$6:'Journal'!$E19,$C$75),"")</f>
        <v/>
      </c>
      <c r="AI19" t="str">
        <f>IF(Journal!$F19=$C$75,COUNTIF(Journal!$F$6:'Journal'!$F19,$C$75),"")</f>
        <v/>
      </c>
      <c r="AJ19" t="str">
        <f>IF(Journal!$E19=$K$75,COUNTIF(Journal!$E$6:'Journal'!$E19,$K$75),"")</f>
        <v/>
      </c>
      <c r="AK19" t="str">
        <f>IF(Journal!$F19=$K$75,COUNTIF(Journal!$F$6:'Journal'!$F19,$K$75),"")</f>
        <v/>
      </c>
    </row>
    <row r="20" spans="2:37" x14ac:dyDescent="0.25">
      <c r="R20" t="str">
        <f>IF(Journal!$E20=$C$3,COUNTIF(Journal!$E$6:'Journal'!$E20,$C$3),"")</f>
        <v/>
      </c>
      <c r="S20" t="str">
        <f>IF(Journal!$F20=$C$3,COUNTIF(Journal!$F$6:'Journal'!$F20,$C$3),"")</f>
        <v/>
      </c>
      <c r="T20" t="str">
        <f>IF(Journal!$E20=$K$3,COUNTIF(Journal!$E$6:'Journal'!$E20,$K$3),"")</f>
        <v/>
      </c>
      <c r="U20" t="str">
        <f>IF(Journal!$F20=$K$3,COUNTIF(Journal!$F$6:'Journal'!$F20,$K$3),"")</f>
        <v/>
      </c>
      <c r="V20" t="str">
        <f>IF(Journal!$E20=$C$21,COUNTIF(Journal!$E$6:'Journal'!$E20,$C$21),"")</f>
        <v/>
      </c>
      <c r="W20" t="str">
        <f>IF(Journal!$F20=$C$21,COUNTIF(Journal!$F$6:'Journal'!$F20,$C$21),"")</f>
        <v/>
      </c>
      <c r="X20" t="str">
        <f>IF(Journal!$E20=$K$21,COUNTIF(Journal!$E$6:'Journal'!$E20,$K$21),"")</f>
        <v/>
      </c>
      <c r="Y20" t="str">
        <f>IF(Journal!$F20=$K$21,COUNTIF(Journal!$F$6:'Journal'!$F20,$K$21),"")</f>
        <v/>
      </c>
      <c r="Z20" t="str">
        <f>IF(Journal!$E20=$C$39,COUNTIF(Journal!$E$6:'Journal'!$E20,$C$39),"")</f>
        <v/>
      </c>
      <c r="AA20" t="str">
        <f>IF(Journal!$F20=$C$39,COUNTIF(Journal!$F$6:'Journal'!$F20,$C$39),"")</f>
        <v/>
      </c>
      <c r="AB20" t="str">
        <f>IF(Journal!$E20=$K$39,COUNTIF(Journal!$E$6:'Journal'!$E20,$K$39),"")</f>
        <v/>
      </c>
      <c r="AC20" t="str">
        <f>IF(Journal!$F20=$K$39,COUNTIF(Journal!$F$6:'Journal'!$F20,$K$39),"")</f>
        <v/>
      </c>
      <c r="AD20" t="str">
        <f>IF(Journal!$E20=$C$57,COUNTIF(Journal!$E$6:'Journal'!$E20,$C$57),"")</f>
        <v/>
      </c>
      <c r="AE20" t="str">
        <f>IF(Journal!$F20=$C$57,COUNTIF(Journal!$F$6:'Journal'!$F20,$C$57),"")</f>
        <v/>
      </c>
      <c r="AF20" t="str">
        <f>IF(Journal!$E20=$K$57,COUNTIF(Journal!$E$6:'Journal'!$E20,$K$57),"")</f>
        <v/>
      </c>
      <c r="AG20" t="str">
        <f>IF(Journal!$F20=$K$57,COUNTIF(Journal!$F$6:'Journal'!$F20,$K$57),"")</f>
        <v/>
      </c>
      <c r="AH20" t="str">
        <f>IF(Journal!$E20=$C$75,COUNTIF(Journal!$E$6:'Journal'!$E20,$C$75),"")</f>
        <v/>
      </c>
      <c r="AI20" t="str">
        <f>IF(Journal!$F20=$C$75,COUNTIF(Journal!$F$6:'Journal'!$F20,$C$75),"")</f>
        <v/>
      </c>
      <c r="AJ20" t="str">
        <f>IF(Journal!$E20=$K$75,COUNTIF(Journal!$E$6:'Journal'!$E20,$K$75),"")</f>
        <v/>
      </c>
      <c r="AK20" t="str">
        <f>IF(Journal!$F20=$K$75,COUNTIF(Journal!$F$6:'Journal'!$F20,$K$75),"")</f>
        <v/>
      </c>
    </row>
    <row r="21" spans="2:37" x14ac:dyDescent="0.25">
      <c r="B21" s="7" t="s">
        <v>61</v>
      </c>
      <c r="C21" s="9" t="s">
        <v>24</v>
      </c>
      <c r="D21" s="18" t="str">
        <f>C21</f>
        <v>Forderungen</v>
      </c>
      <c r="E21" s="17"/>
      <c r="F21" s="17"/>
      <c r="G21" s="17"/>
      <c r="H21" s="17"/>
      <c r="J21" s="7" t="s">
        <v>61</v>
      </c>
      <c r="K21" s="9" t="s">
        <v>32</v>
      </c>
      <c r="L21" s="18" t="str">
        <f>K21</f>
        <v>Verbindlichkeiten</v>
      </c>
      <c r="M21" s="17"/>
      <c r="N21" s="17"/>
      <c r="O21" s="17"/>
      <c r="P21" s="17"/>
      <c r="R21" t="str">
        <f>IF(Journal!$E21=$C$3,COUNTIF(Journal!$E$6:'Journal'!$E21,$C$3),"")</f>
        <v/>
      </c>
      <c r="S21" t="str">
        <f>IF(Journal!$F21=$C$3,COUNTIF(Journal!$F$6:'Journal'!$F21,$C$3),"")</f>
        <v/>
      </c>
      <c r="T21" t="str">
        <f>IF(Journal!$E21=$K$3,COUNTIF(Journal!$E$6:'Journal'!$E21,$K$3),"")</f>
        <v/>
      </c>
      <c r="U21" t="str">
        <f>IF(Journal!$F21=$K$3,COUNTIF(Journal!$F$6:'Journal'!$F21,$K$3),"")</f>
        <v/>
      </c>
      <c r="V21" t="str">
        <f>IF(Journal!$E21=$C$21,COUNTIF(Journal!$E$6:'Journal'!$E21,$C$21),"")</f>
        <v/>
      </c>
      <c r="W21" t="str">
        <f>IF(Journal!$F21=$C$21,COUNTIF(Journal!$F$6:'Journal'!$F21,$C$21),"")</f>
        <v/>
      </c>
      <c r="X21" t="str">
        <f>IF(Journal!$E21=$K$21,COUNTIF(Journal!$E$6:'Journal'!$E21,$K$21),"")</f>
        <v/>
      </c>
      <c r="Y21" t="str">
        <f>IF(Journal!$F21=$K$21,COUNTIF(Journal!$F$6:'Journal'!$F21,$K$21),"")</f>
        <v/>
      </c>
      <c r="Z21" t="str">
        <f>IF(Journal!$E21=$C$39,COUNTIF(Journal!$E$6:'Journal'!$E21,$C$39),"")</f>
        <v/>
      </c>
      <c r="AA21" t="str">
        <f>IF(Journal!$F21=$C$39,COUNTIF(Journal!$F$6:'Journal'!$F21,$C$39),"")</f>
        <v/>
      </c>
      <c r="AB21" t="str">
        <f>IF(Journal!$E21=$K$39,COUNTIF(Journal!$E$6:'Journal'!$E21,$K$39),"")</f>
        <v/>
      </c>
      <c r="AC21" t="str">
        <f>IF(Journal!$F21=$K$39,COUNTIF(Journal!$F$6:'Journal'!$F21,$K$39),"")</f>
        <v/>
      </c>
      <c r="AD21" t="str">
        <f>IF(Journal!$E21=$C$57,COUNTIF(Journal!$E$6:'Journal'!$E21,$C$57),"")</f>
        <v/>
      </c>
      <c r="AE21" t="str">
        <f>IF(Journal!$F21=$C$57,COUNTIF(Journal!$F$6:'Journal'!$F21,$C$57),"")</f>
        <v/>
      </c>
      <c r="AF21" t="str">
        <f>IF(Journal!$E21=$K$57,COUNTIF(Journal!$E$6:'Journal'!$E21,$K$57),"")</f>
        <v/>
      </c>
      <c r="AG21" t="str">
        <f>IF(Journal!$F21=$K$57,COUNTIF(Journal!$F$6:'Journal'!$F21,$K$57),"")</f>
        <v/>
      </c>
      <c r="AH21" t="str">
        <f>IF(Journal!$E21=$C$75,COUNTIF(Journal!$E$6:'Journal'!$E21,$C$75),"")</f>
        <v/>
      </c>
      <c r="AI21" t="str">
        <f>IF(Journal!$F21=$C$75,COUNTIF(Journal!$F$6:'Journal'!$F21,$C$75),"")</f>
        <v/>
      </c>
      <c r="AJ21" t="str">
        <f>IF(Journal!$E21=$K$75,COUNTIF(Journal!$E$6:'Journal'!$E21,$K$75),"")</f>
        <v/>
      </c>
      <c r="AK21" t="str">
        <f>IF(Journal!$F21=$K$75,COUNTIF(Journal!$F$6:'Journal'!$F21,$K$75),"")</f>
        <v/>
      </c>
    </row>
    <row r="22" spans="2:37" x14ac:dyDescent="0.25">
      <c r="B22" s="16" t="s">
        <v>62</v>
      </c>
      <c r="C22" s="17"/>
      <c r="D22" s="17"/>
      <c r="F22" s="16" t="s">
        <v>63</v>
      </c>
      <c r="G22" s="17"/>
      <c r="H22" s="17"/>
      <c r="J22" s="16" t="s">
        <v>62</v>
      </c>
      <c r="K22" s="17"/>
      <c r="L22" s="17"/>
      <c r="N22" s="16" t="s">
        <v>63</v>
      </c>
      <c r="O22" s="17"/>
      <c r="P22" s="17"/>
      <c r="R22" t="str">
        <f>IF(Journal!$E22=$C$3,COUNTIF(Journal!$E$6:'Journal'!$E22,$C$3),"")</f>
        <v/>
      </c>
      <c r="S22" t="str">
        <f>IF(Journal!$F22=$C$3,COUNTIF(Journal!$F$6:'Journal'!$F22,$C$3),"")</f>
        <v/>
      </c>
      <c r="T22" t="str">
        <f>IF(Journal!$E22=$K$3,COUNTIF(Journal!$E$6:'Journal'!$E22,$K$3),"")</f>
        <v/>
      </c>
      <c r="U22" t="str">
        <f>IF(Journal!$F22=$K$3,COUNTIF(Journal!$F$6:'Journal'!$F22,$K$3),"")</f>
        <v/>
      </c>
      <c r="V22" t="str">
        <f>IF(Journal!$E22=$C$21,COUNTIF(Journal!$E$6:'Journal'!$E22,$C$21),"")</f>
        <v/>
      </c>
      <c r="W22" t="str">
        <f>IF(Journal!$F22=$C$21,COUNTIF(Journal!$F$6:'Journal'!$F22,$C$21),"")</f>
        <v/>
      </c>
      <c r="X22" t="str">
        <f>IF(Journal!$E22=$K$21,COUNTIF(Journal!$E$6:'Journal'!$E22,$K$21),"")</f>
        <v/>
      </c>
      <c r="Y22" t="str">
        <f>IF(Journal!$F22=$K$21,COUNTIF(Journal!$F$6:'Journal'!$F22,$K$21),"")</f>
        <v/>
      </c>
      <c r="Z22" t="str">
        <f>IF(Journal!$E22=$C$39,COUNTIF(Journal!$E$6:'Journal'!$E22,$C$39),"")</f>
        <v/>
      </c>
      <c r="AA22" t="str">
        <f>IF(Journal!$F22=$C$39,COUNTIF(Journal!$F$6:'Journal'!$F22,$C$39),"")</f>
        <v/>
      </c>
      <c r="AB22" t="str">
        <f>IF(Journal!$E22=$K$39,COUNTIF(Journal!$E$6:'Journal'!$E22,$K$39),"")</f>
        <v/>
      </c>
      <c r="AC22" t="str">
        <f>IF(Journal!$F22=$K$39,COUNTIF(Journal!$F$6:'Journal'!$F22,$K$39),"")</f>
        <v/>
      </c>
      <c r="AD22" t="str">
        <f>IF(Journal!$E22=$C$57,COUNTIF(Journal!$E$6:'Journal'!$E22,$C$57),"")</f>
        <v/>
      </c>
      <c r="AE22" t="str">
        <f>IF(Journal!$F22=$C$57,COUNTIF(Journal!$F$6:'Journal'!$F22,$C$57),"")</f>
        <v/>
      </c>
      <c r="AF22" t="str">
        <f>IF(Journal!$E22=$K$57,COUNTIF(Journal!$E$6:'Journal'!$E22,$K$57),"")</f>
        <v/>
      </c>
      <c r="AG22" t="str">
        <f>IF(Journal!$F22=$K$57,COUNTIF(Journal!$F$6:'Journal'!$F22,$K$57),"")</f>
        <v/>
      </c>
      <c r="AH22" t="str">
        <f>IF(Journal!$E22=$C$75,COUNTIF(Journal!$E$6:'Journal'!$E22,$C$75),"")</f>
        <v/>
      </c>
      <c r="AI22" t="str">
        <f>IF(Journal!$F22=$C$75,COUNTIF(Journal!$F$6:'Journal'!$F22,$C$75),"")</f>
        <v/>
      </c>
      <c r="AJ22" t="str">
        <f>IF(Journal!$E22=$K$75,COUNTIF(Journal!$E$6:'Journal'!$E22,$K$75),"")</f>
        <v/>
      </c>
      <c r="AK22" t="str">
        <f>IF(Journal!$F22=$K$75,COUNTIF(Journal!$F$6:'Journal'!$F22,$K$75),"")</f>
        <v/>
      </c>
    </row>
    <row r="23" spans="2:37" x14ac:dyDescent="0.25">
      <c r="B23" s="10" t="s">
        <v>10</v>
      </c>
      <c r="C23" s="10" t="s">
        <v>64</v>
      </c>
      <c r="D23" s="10" t="s">
        <v>15</v>
      </c>
      <c r="F23" s="10" t="s">
        <v>10</v>
      </c>
      <c r="G23" s="10" t="s">
        <v>64</v>
      </c>
      <c r="H23" s="10" t="s">
        <v>15</v>
      </c>
      <c r="J23" s="10" t="s">
        <v>10</v>
      </c>
      <c r="K23" s="10" t="s">
        <v>64</v>
      </c>
      <c r="L23" s="10" t="s">
        <v>15</v>
      </c>
      <c r="N23" s="10" t="s">
        <v>10</v>
      </c>
      <c r="O23" s="10" t="s">
        <v>64</v>
      </c>
      <c r="P23" s="10" t="s">
        <v>15</v>
      </c>
      <c r="R23" t="str">
        <f>IF(Journal!$E23=$C$3,COUNTIF(Journal!$E$6:'Journal'!$E23,$C$3),"")</f>
        <v/>
      </c>
      <c r="S23" t="str">
        <f>IF(Journal!$F23=$C$3,COUNTIF(Journal!$F$6:'Journal'!$F23,$C$3),"")</f>
        <v/>
      </c>
      <c r="T23" t="str">
        <f>IF(Journal!$E23=$K$3,COUNTIF(Journal!$E$6:'Journal'!$E23,$K$3),"")</f>
        <v/>
      </c>
      <c r="U23" t="str">
        <f>IF(Journal!$F23=$K$3,COUNTIF(Journal!$F$6:'Journal'!$F23,$K$3),"")</f>
        <v/>
      </c>
      <c r="V23" t="str">
        <f>IF(Journal!$E23=$C$21,COUNTIF(Journal!$E$6:'Journal'!$E23,$C$21),"")</f>
        <v/>
      </c>
      <c r="W23" t="str">
        <f>IF(Journal!$F23=$C$21,COUNTIF(Journal!$F$6:'Journal'!$F23,$C$21),"")</f>
        <v/>
      </c>
      <c r="X23" t="str">
        <f>IF(Journal!$E23=$K$21,COUNTIF(Journal!$E$6:'Journal'!$E23,$K$21),"")</f>
        <v/>
      </c>
      <c r="Y23" t="str">
        <f>IF(Journal!$F23=$K$21,COUNTIF(Journal!$F$6:'Journal'!$F23,$K$21),"")</f>
        <v/>
      </c>
      <c r="Z23" t="str">
        <f>IF(Journal!$E23=$C$39,COUNTIF(Journal!$E$6:'Journal'!$E23,$C$39),"")</f>
        <v/>
      </c>
      <c r="AA23" t="str">
        <f>IF(Journal!$F23=$C$39,COUNTIF(Journal!$F$6:'Journal'!$F23,$C$39),"")</f>
        <v/>
      </c>
      <c r="AB23" t="str">
        <f>IF(Journal!$E23=$K$39,COUNTIF(Journal!$E$6:'Journal'!$E23,$K$39),"")</f>
        <v/>
      </c>
      <c r="AC23" t="str">
        <f>IF(Journal!$F23=$K$39,COUNTIF(Journal!$F$6:'Journal'!$F23,$K$39),"")</f>
        <v/>
      </c>
      <c r="AD23" t="str">
        <f>IF(Journal!$E23=$C$57,COUNTIF(Journal!$E$6:'Journal'!$E23,$C$57),"")</f>
        <v/>
      </c>
      <c r="AE23" t="str">
        <f>IF(Journal!$F23=$C$57,COUNTIF(Journal!$F$6:'Journal'!$F23,$C$57),"")</f>
        <v/>
      </c>
      <c r="AF23" t="str">
        <f>IF(Journal!$E23=$K$57,COUNTIF(Journal!$E$6:'Journal'!$E23,$K$57),"")</f>
        <v/>
      </c>
      <c r="AG23" t="str">
        <f>IF(Journal!$F23=$K$57,COUNTIF(Journal!$F$6:'Journal'!$F23,$K$57),"")</f>
        <v/>
      </c>
      <c r="AH23" t="str">
        <f>IF(Journal!$E23=$C$75,COUNTIF(Journal!$E$6:'Journal'!$E23,$C$75),"")</f>
        <v/>
      </c>
      <c r="AI23" t="str">
        <f>IF(Journal!$F23=$C$75,COUNTIF(Journal!$F$6:'Journal'!$F23,$C$75),"")</f>
        <v/>
      </c>
      <c r="AJ23" t="str">
        <f>IF(Journal!$E23=$K$75,COUNTIF(Journal!$E$6:'Journal'!$E23,$K$75),"")</f>
        <v/>
      </c>
      <c r="AK23" t="str">
        <f>IF(Journal!$F23=$K$75,COUNTIF(Journal!$F$6:'Journal'!$F23,$K$75),"")</f>
        <v/>
      </c>
    </row>
    <row r="24" spans="2:37" x14ac:dyDescent="0.25">
      <c r="B24" s="3" t="str">
        <f>IFERROR(INDEX(Journal!$B$6:$B$45,MATCH(1,$V$6:$V$45,0)),"")</f>
        <v>12.01.2026</v>
      </c>
      <c r="C24" s="3" t="str">
        <f>IFERROR(INDEX(Journal!$F$6:$F$45,MATCH(1,$V$6:$V$45,0)),"")</f>
        <v>Umsatzerlöse</v>
      </c>
      <c r="D24" s="6">
        <f>IFERROR(INDEX(Journal!$G$6:$G$45,MATCH(1,$V$6:$V$45,0)),"")</f>
        <v>2000</v>
      </c>
      <c r="F24" s="3" t="str">
        <f>IFERROR(INDEX(Journal!$B$6:$B$45,MATCH(1,$W$6:$W$45,0)),"")</f>
        <v>10.01.2026</v>
      </c>
      <c r="G24" s="3" t="str">
        <f>IFERROR(INDEX(Journal!$E$6:$E$45,MATCH(1,$W$6:$W$45,0)),"")</f>
        <v>Bank</v>
      </c>
      <c r="H24" s="6">
        <f>IFERROR(INDEX(Journal!$G$6:$G$45,MATCH(1,$W$6:$W$45,0)),"")</f>
        <v>1500</v>
      </c>
      <c r="J24" s="3" t="str">
        <f>IFERROR(INDEX(Journal!$B$6:$B$45,MATCH(1,$X$6:$X$45,0)),"")</f>
        <v>20.01.2026</v>
      </c>
      <c r="K24" s="3" t="str">
        <f>IFERROR(INDEX(Journal!$F$6:$F$45,MATCH(1,$X$6:$X$45,0)),"")</f>
        <v>Bank</v>
      </c>
      <c r="L24" s="6">
        <f>IFERROR(INDEX(Journal!$G$6:$G$45,MATCH(1,$X$6:$X$45,0)),"")</f>
        <v>952</v>
      </c>
      <c r="N24" s="3" t="str">
        <f>IFERROR(INDEX(Journal!$B$6:$B$45,MATCH(1,$Y$6:$Y$45,0)),"")</f>
        <v>08.01.2026</v>
      </c>
      <c r="O24" s="3" t="str">
        <f>IFERROR(INDEX(Journal!$E$6:$E$45,MATCH(1,$Y$6:$Y$45,0)),"")</f>
        <v>Wareneinsatz</v>
      </c>
      <c r="P24" s="6">
        <f>IFERROR(INDEX(Journal!$G$6:$G$45,MATCH(1,$Y$6:$Y$45,0)),"")</f>
        <v>800</v>
      </c>
      <c r="R24" t="str">
        <f>IF(Journal!$E24=$C$3,COUNTIF(Journal!$E$6:'Journal'!$E24,$C$3),"")</f>
        <v/>
      </c>
      <c r="S24" t="str">
        <f>IF(Journal!$F24=$C$3,COUNTIF(Journal!$F$6:'Journal'!$F24,$C$3),"")</f>
        <v/>
      </c>
      <c r="T24" t="str">
        <f>IF(Journal!$E24=$K$3,COUNTIF(Journal!$E$6:'Journal'!$E24,$K$3),"")</f>
        <v/>
      </c>
      <c r="U24" t="str">
        <f>IF(Journal!$F24=$K$3,COUNTIF(Journal!$F$6:'Journal'!$F24,$K$3),"")</f>
        <v/>
      </c>
      <c r="V24" t="str">
        <f>IF(Journal!$E24=$C$21,COUNTIF(Journal!$E$6:'Journal'!$E24,$C$21),"")</f>
        <v/>
      </c>
      <c r="W24" t="str">
        <f>IF(Journal!$F24=$C$21,COUNTIF(Journal!$F$6:'Journal'!$F24,$C$21),"")</f>
        <v/>
      </c>
      <c r="X24" t="str">
        <f>IF(Journal!$E24=$K$21,COUNTIF(Journal!$E$6:'Journal'!$E24,$K$21),"")</f>
        <v/>
      </c>
      <c r="Y24" t="str">
        <f>IF(Journal!$F24=$K$21,COUNTIF(Journal!$F$6:'Journal'!$F24,$K$21),"")</f>
        <v/>
      </c>
      <c r="Z24" t="str">
        <f>IF(Journal!$E24=$C$39,COUNTIF(Journal!$E$6:'Journal'!$E24,$C$39),"")</f>
        <v/>
      </c>
      <c r="AA24" t="str">
        <f>IF(Journal!$F24=$C$39,COUNTIF(Journal!$F$6:'Journal'!$F24,$C$39),"")</f>
        <v/>
      </c>
      <c r="AB24" t="str">
        <f>IF(Journal!$E24=$K$39,COUNTIF(Journal!$E$6:'Journal'!$E24,$K$39),"")</f>
        <v/>
      </c>
      <c r="AC24" t="str">
        <f>IF(Journal!$F24=$K$39,COUNTIF(Journal!$F$6:'Journal'!$F24,$K$39),"")</f>
        <v/>
      </c>
      <c r="AD24" t="str">
        <f>IF(Journal!$E24=$C$57,COUNTIF(Journal!$E$6:'Journal'!$E24,$C$57),"")</f>
        <v/>
      </c>
      <c r="AE24" t="str">
        <f>IF(Journal!$F24=$C$57,COUNTIF(Journal!$F$6:'Journal'!$F24,$C$57),"")</f>
        <v/>
      </c>
      <c r="AF24" t="str">
        <f>IF(Journal!$E24=$K$57,COUNTIF(Journal!$E$6:'Journal'!$E24,$K$57),"")</f>
        <v/>
      </c>
      <c r="AG24" t="str">
        <f>IF(Journal!$F24=$K$57,COUNTIF(Journal!$F$6:'Journal'!$F24,$K$57),"")</f>
        <v/>
      </c>
      <c r="AH24" t="str">
        <f>IF(Journal!$E24=$C$75,COUNTIF(Journal!$E$6:'Journal'!$E24,$C$75),"")</f>
        <v/>
      </c>
      <c r="AI24" t="str">
        <f>IF(Journal!$F24=$C$75,COUNTIF(Journal!$F$6:'Journal'!$F24,$C$75),"")</f>
        <v/>
      </c>
      <c r="AJ24" t="str">
        <f>IF(Journal!$E24=$K$75,COUNTIF(Journal!$E$6:'Journal'!$E24,$K$75),"")</f>
        <v/>
      </c>
      <c r="AK24" t="str">
        <f>IF(Journal!$F24=$K$75,COUNTIF(Journal!$F$6:'Journal'!$F24,$K$75),"")</f>
        <v/>
      </c>
    </row>
    <row r="25" spans="2:37" x14ac:dyDescent="0.25">
      <c r="B25" s="3" t="str">
        <f>IFERROR(INDEX(Journal!$B$6:$B$45,MATCH(2,$V$6:$V$45,0)),"")</f>
        <v>12.01.2026</v>
      </c>
      <c r="C25" s="3" t="str">
        <f>IFERROR(INDEX(Journal!$F$6:$F$45,MATCH(2,$V$6:$V$45,0)),"")</f>
        <v>Umsatzsteuer</v>
      </c>
      <c r="D25" s="6">
        <f>IFERROR(INDEX(Journal!$G$6:$G$45,MATCH(2,$V$6:$V$45,0)),"")</f>
        <v>380</v>
      </c>
      <c r="F25" s="3" t="str">
        <f>IFERROR(INDEX(Journal!$B$6:$B$45,MATCH(2,$W$6:$W$45,0)),"")</f>
        <v/>
      </c>
      <c r="G25" s="3" t="str">
        <f>IFERROR(INDEX(Journal!$E$6:$E$45,MATCH(2,$W$6:$W$45,0)),"")</f>
        <v/>
      </c>
      <c r="H25" s="6" t="str">
        <f>IFERROR(INDEX(Journal!$G$6:$G$45,MATCH(2,$W$6:$W$45,0)),"")</f>
        <v/>
      </c>
      <c r="J25" s="3" t="str">
        <f>IFERROR(INDEX(Journal!$B$6:$B$45,MATCH(2,$X$6:$X$45,0)),"")</f>
        <v/>
      </c>
      <c r="K25" s="3" t="str">
        <f>IFERROR(INDEX(Journal!$F$6:$F$45,MATCH(2,$X$6:$X$45,0)),"")</f>
        <v/>
      </c>
      <c r="L25" s="6" t="str">
        <f>IFERROR(INDEX(Journal!$G$6:$G$45,MATCH(2,$X$6:$X$45,0)),"")</f>
        <v/>
      </c>
      <c r="N25" s="3" t="str">
        <f>IFERROR(INDEX(Journal!$B$6:$B$45,MATCH(2,$Y$6:$Y$45,0)),"")</f>
        <v>08.01.2026</v>
      </c>
      <c r="O25" s="3" t="str">
        <f>IFERROR(INDEX(Journal!$E$6:$E$45,MATCH(2,$Y$6:$Y$45,0)),"")</f>
        <v>Vorsteuer</v>
      </c>
      <c r="P25" s="6">
        <f>IFERROR(INDEX(Journal!$G$6:$G$45,MATCH(2,$Y$6:$Y$45,0)),"")</f>
        <v>152</v>
      </c>
      <c r="R25" t="str">
        <f>IF(Journal!$E25=$C$3,COUNTIF(Journal!$E$6:'Journal'!$E25,$C$3),"")</f>
        <v/>
      </c>
      <c r="S25" t="str">
        <f>IF(Journal!$F25=$C$3,COUNTIF(Journal!$F$6:'Journal'!$F25,$C$3),"")</f>
        <v/>
      </c>
      <c r="T25" t="str">
        <f>IF(Journal!$E25=$K$3,COUNTIF(Journal!$E$6:'Journal'!$E25,$K$3),"")</f>
        <v/>
      </c>
      <c r="U25" t="str">
        <f>IF(Journal!$F25=$K$3,COUNTIF(Journal!$F$6:'Journal'!$F25,$K$3),"")</f>
        <v/>
      </c>
      <c r="V25" t="str">
        <f>IF(Journal!$E25=$C$21,COUNTIF(Journal!$E$6:'Journal'!$E25,$C$21),"")</f>
        <v/>
      </c>
      <c r="W25" t="str">
        <f>IF(Journal!$F25=$C$21,COUNTIF(Journal!$F$6:'Journal'!$F25,$C$21),"")</f>
        <v/>
      </c>
      <c r="X25" t="str">
        <f>IF(Journal!$E25=$K$21,COUNTIF(Journal!$E$6:'Journal'!$E25,$K$21),"")</f>
        <v/>
      </c>
      <c r="Y25" t="str">
        <f>IF(Journal!$F25=$K$21,COUNTIF(Journal!$F$6:'Journal'!$F25,$K$21),"")</f>
        <v/>
      </c>
      <c r="Z25" t="str">
        <f>IF(Journal!$E25=$C$39,COUNTIF(Journal!$E$6:'Journal'!$E25,$C$39),"")</f>
        <v/>
      </c>
      <c r="AA25" t="str">
        <f>IF(Journal!$F25=$C$39,COUNTIF(Journal!$F$6:'Journal'!$F25,$C$39),"")</f>
        <v/>
      </c>
      <c r="AB25" t="str">
        <f>IF(Journal!$E25=$K$39,COUNTIF(Journal!$E$6:'Journal'!$E25,$K$39),"")</f>
        <v/>
      </c>
      <c r="AC25" t="str">
        <f>IF(Journal!$F25=$K$39,COUNTIF(Journal!$F$6:'Journal'!$F25,$K$39),"")</f>
        <v/>
      </c>
      <c r="AD25" t="str">
        <f>IF(Journal!$E25=$C$57,COUNTIF(Journal!$E$6:'Journal'!$E25,$C$57),"")</f>
        <v/>
      </c>
      <c r="AE25" t="str">
        <f>IF(Journal!$F25=$C$57,COUNTIF(Journal!$F$6:'Journal'!$F25,$C$57),"")</f>
        <v/>
      </c>
      <c r="AF25" t="str">
        <f>IF(Journal!$E25=$K$57,COUNTIF(Journal!$E$6:'Journal'!$E25,$K$57),"")</f>
        <v/>
      </c>
      <c r="AG25" t="str">
        <f>IF(Journal!$F25=$K$57,COUNTIF(Journal!$F$6:'Journal'!$F25,$K$57),"")</f>
        <v/>
      </c>
      <c r="AH25" t="str">
        <f>IF(Journal!$E25=$C$75,COUNTIF(Journal!$E$6:'Journal'!$E25,$C$75),"")</f>
        <v/>
      </c>
      <c r="AI25" t="str">
        <f>IF(Journal!$F25=$C$75,COUNTIF(Journal!$F$6:'Journal'!$F25,$C$75),"")</f>
        <v/>
      </c>
      <c r="AJ25" t="str">
        <f>IF(Journal!$E25=$K$75,COUNTIF(Journal!$E$6:'Journal'!$E25,$K$75),"")</f>
        <v/>
      </c>
      <c r="AK25" t="str">
        <f>IF(Journal!$F25=$K$75,COUNTIF(Journal!$F$6:'Journal'!$F25,$K$75),"")</f>
        <v/>
      </c>
    </row>
    <row r="26" spans="2:37" x14ac:dyDescent="0.25">
      <c r="B26" s="3" t="str">
        <f>IFERROR(INDEX(Journal!$B$6:$B$45,MATCH(3,$V$6:$V$45,0)),"")</f>
        <v/>
      </c>
      <c r="C26" s="3" t="str">
        <f>IFERROR(INDEX(Journal!$F$6:$F$45,MATCH(3,$V$6:$V$45,0)),"")</f>
        <v/>
      </c>
      <c r="D26" s="6" t="str">
        <f>IFERROR(INDEX(Journal!$G$6:$G$45,MATCH(3,$V$6:$V$45,0)),"")</f>
        <v/>
      </c>
      <c r="F26" s="3" t="str">
        <f>IFERROR(INDEX(Journal!$B$6:$B$45,MATCH(3,$W$6:$W$45,0)),"")</f>
        <v/>
      </c>
      <c r="G26" s="3" t="str">
        <f>IFERROR(INDEX(Journal!$E$6:$E$45,MATCH(3,$W$6:$W$45,0)),"")</f>
        <v/>
      </c>
      <c r="H26" s="6" t="str">
        <f>IFERROR(INDEX(Journal!$G$6:$G$45,MATCH(3,$W$6:$W$45,0)),"")</f>
        <v/>
      </c>
      <c r="J26" s="3" t="str">
        <f>IFERROR(INDEX(Journal!$B$6:$B$45,MATCH(3,$X$6:$X$45,0)),"")</f>
        <v/>
      </c>
      <c r="K26" s="3" t="str">
        <f>IFERROR(INDEX(Journal!$F$6:$F$45,MATCH(3,$X$6:$X$45,0)),"")</f>
        <v/>
      </c>
      <c r="L26" s="6" t="str">
        <f>IFERROR(INDEX(Journal!$G$6:$G$45,MATCH(3,$X$6:$X$45,0)),"")</f>
        <v/>
      </c>
      <c r="N26" s="3" t="str">
        <f>IFERROR(INDEX(Journal!$B$6:$B$45,MATCH(3,$Y$6:$Y$45,0)),"")</f>
        <v/>
      </c>
      <c r="O26" s="3" t="str">
        <f>IFERROR(INDEX(Journal!$E$6:$E$45,MATCH(3,$Y$6:$Y$45,0)),"")</f>
        <v/>
      </c>
      <c r="P26" s="6" t="str">
        <f>IFERROR(INDEX(Journal!$G$6:$G$45,MATCH(3,$Y$6:$Y$45,0)),"")</f>
        <v/>
      </c>
      <c r="R26" t="str">
        <f>IF(Journal!$E26=$C$3,COUNTIF(Journal!$E$6:'Journal'!$E26,$C$3),"")</f>
        <v/>
      </c>
      <c r="S26" t="str">
        <f>IF(Journal!$F26=$C$3,COUNTIF(Journal!$F$6:'Journal'!$F26,$C$3),"")</f>
        <v/>
      </c>
      <c r="T26" t="str">
        <f>IF(Journal!$E26=$K$3,COUNTIF(Journal!$E$6:'Journal'!$E26,$K$3),"")</f>
        <v/>
      </c>
      <c r="U26" t="str">
        <f>IF(Journal!$F26=$K$3,COUNTIF(Journal!$F$6:'Journal'!$F26,$K$3),"")</f>
        <v/>
      </c>
      <c r="V26" t="str">
        <f>IF(Journal!$E26=$C$21,COUNTIF(Journal!$E$6:'Journal'!$E26,$C$21),"")</f>
        <v/>
      </c>
      <c r="W26" t="str">
        <f>IF(Journal!$F26=$C$21,COUNTIF(Journal!$F$6:'Journal'!$F26,$C$21),"")</f>
        <v/>
      </c>
      <c r="X26" t="str">
        <f>IF(Journal!$E26=$K$21,COUNTIF(Journal!$E$6:'Journal'!$E26,$K$21),"")</f>
        <v/>
      </c>
      <c r="Y26" t="str">
        <f>IF(Journal!$F26=$K$21,COUNTIF(Journal!$F$6:'Journal'!$F26,$K$21),"")</f>
        <v/>
      </c>
      <c r="Z26" t="str">
        <f>IF(Journal!$E26=$C$39,COUNTIF(Journal!$E$6:'Journal'!$E26,$C$39),"")</f>
        <v/>
      </c>
      <c r="AA26" t="str">
        <f>IF(Journal!$F26=$C$39,COUNTIF(Journal!$F$6:'Journal'!$F26,$C$39),"")</f>
        <v/>
      </c>
      <c r="AB26" t="str">
        <f>IF(Journal!$E26=$K$39,COUNTIF(Journal!$E$6:'Journal'!$E26,$K$39),"")</f>
        <v/>
      </c>
      <c r="AC26" t="str">
        <f>IF(Journal!$F26=$K$39,COUNTIF(Journal!$F$6:'Journal'!$F26,$K$39),"")</f>
        <v/>
      </c>
      <c r="AD26" t="str">
        <f>IF(Journal!$E26=$C$57,COUNTIF(Journal!$E$6:'Journal'!$E26,$C$57),"")</f>
        <v/>
      </c>
      <c r="AE26" t="str">
        <f>IF(Journal!$F26=$C$57,COUNTIF(Journal!$F$6:'Journal'!$F26,$C$57),"")</f>
        <v/>
      </c>
      <c r="AF26" t="str">
        <f>IF(Journal!$E26=$K$57,COUNTIF(Journal!$E$6:'Journal'!$E26,$K$57),"")</f>
        <v/>
      </c>
      <c r="AG26" t="str">
        <f>IF(Journal!$F26=$K$57,COUNTIF(Journal!$F$6:'Journal'!$F26,$K$57),"")</f>
        <v/>
      </c>
      <c r="AH26" t="str">
        <f>IF(Journal!$E26=$C$75,COUNTIF(Journal!$E$6:'Journal'!$E26,$C$75),"")</f>
        <v/>
      </c>
      <c r="AI26" t="str">
        <f>IF(Journal!$F26=$C$75,COUNTIF(Journal!$F$6:'Journal'!$F26,$C$75),"")</f>
        <v/>
      </c>
      <c r="AJ26" t="str">
        <f>IF(Journal!$E26=$K$75,COUNTIF(Journal!$E$6:'Journal'!$E26,$K$75),"")</f>
        <v/>
      </c>
      <c r="AK26" t="str">
        <f>IF(Journal!$F26=$K$75,COUNTIF(Journal!$F$6:'Journal'!$F26,$K$75),"")</f>
        <v/>
      </c>
    </row>
    <row r="27" spans="2:37" x14ac:dyDescent="0.25">
      <c r="B27" s="3" t="str">
        <f>IFERROR(INDEX(Journal!$B$6:$B$45,MATCH(4,$V$6:$V$45,0)),"")</f>
        <v/>
      </c>
      <c r="C27" s="3" t="str">
        <f>IFERROR(INDEX(Journal!$F$6:$F$45,MATCH(4,$V$6:$V$45,0)),"")</f>
        <v/>
      </c>
      <c r="D27" s="6" t="str">
        <f>IFERROR(INDEX(Journal!$G$6:$G$45,MATCH(4,$V$6:$V$45,0)),"")</f>
        <v/>
      </c>
      <c r="F27" s="3" t="str">
        <f>IFERROR(INDEX(Journal!$B$6:$B$45,MATCH(4,$W$6:$W$45,0)),"")</f>
        <v/>
      </c>
      <c r="G27" s="3" t="str">
        <f>IFERROR(INDEX(Journal!$E$6:$E$45,MATCH(4,$W$6:$W$45,0)),"")</f>
        <v/>
      </c>
      <c r="H27" s="6" t="str">
        <f>IFERROR(INDEX(Journal!$G$6:$G$45,MATCH(4,$W$6:$W$45,0)),"")</f>
        <v/>
      </c>
      <c r="J27" s="3" t="str">
        <f>IFERROR(INDEX(Journal!$B$6:$B$45,MATCH(4,$X$6:$X$45,0)),"")</f>
        <v/>
      </c>
      <c r="K27" s="3" t="str">
        <f>IFERROR(INDEX(Journal!$F$6:$F$45,MATCH(4,$X$6:$X$45,0)),"")</f>
        <v/>
      </c>
      <c r="L27" s="6" t="str">
        <f>IFERROR(INDEX(Journal!$G$6:$G$45,MATCH(4,$X$6:$X$45,0)),"")</f>
        <v/>
      </c>
      <c r="N27" s="3" t="str">
        <f>IFERROR(INDEX(Journal!$B$6:$B$45,MATCH(4,$Y$6:$Y$45,0)),"")</f>
        <v/>
      </c>
      <c r="O27" s="3" t="str">
        <f>IFERROR(INDEX(Journal!$E$6:$E$45,MATCH(4,$Y$6:$Y$45,0)),"")</f>
        <v/>
      </c>
      <c r="P27" s="6" t="str">
        <f>IFERROR(INDEX(Journal!$G$6:$G$45,MATCH(4,$Y$6:$Y$45,0)),"")</f>
        <v/>
      </c>
      <c r="R27" t="str">
        <f>IF(Journal!$E27=$C$3,COUNTIF(Journal!$E$6:'Journal'!$E27,$C$3),"")</f>
        <v/>
      </c>
      <c r="S27" t="str">
        <f>IF(Journal!$F27=$C$3,COUNTIF(Journal!$F$6:'Journal'!$F27,$C$3),"")</f>
        <v/>
      </c>
      <c r="T27" t="str">
        <f>IF(Journal!$E27=$K$3,COUNTIF(Journal!$E$6:'Journal'!$E27,$K$3),"")</f>
        <v/>
      </c>
      <c r="U27" t="str">
        <f>IF(Journal!$F27=$K$3,COUNTIF(Journal!$F$6:'Journal'!$F27,$K$3),"")</f>
        <v/>
      </c>
      <c r="V27" t="str">
        <f>IF(Journal!$E27=$C$21,COUNTIF(Journal!$E$6:'Journal'!$E27,$C$21),"")</f>
        <v/>
      </c>
      <c r="W27" t="str">
        <f>IF(Journal!$F27=$C$21,COUNTIF(Journal!$F$6:'Journal'!$F27,$C$21),"")</f>
        <v/>
      </c>
      <c r="X27" t="str">
        <f>IF(Journal!$E27=$K$21,COUNTIF(Journal!$E$6:'Journal'!$E27,$K$21),"")</f>
        <v/>
      </c>
      <c r="Y27" t="str">
        <f>IF(Journal!$F27=$K$21,COUNTIF(Journal!$F$6:'Journal'!$F27,$K$21),"")</f>
        <v/>
      </c>
      <c r="Z27" t="str">
        <f>IF(Journal!$E27=$C$39,COUNTIF(Journal!$E$6:'Journal'!$E27,$C$39),"")</f>
        <v/>
      </c>
      <c r="AA27" t="str">
        <f>IF(Journal!$F27=$C$39,COUNTIF(Journal!$F$6:'Journal'!$F27,$C$39),"")</f>
        <v/>
      </c>
      <c r="AB27" t="str">
        <f>IF(Journal!$E27=$K$39,COUNTIF(Journal!$E$6:'Journal'!$E27,$K$39),"")</f>
        <v/>
      </c>
      <c r="AC27" t="str">
        <f>IF(Journal!$F27=$K$39,COUNTIF(Journal!$F$6:'Journal'!$F27,$K$39),"")</f>
        <v/>
      </c>
      <c r="AD27" t="str">
        <f>IF(Journal!$E27=$C$57,COUNTIF(Journal!$E$6:'Journal'!$E27,$C$57),"")</f>
        <v/>
      </c>
      <c r="AE27" t="str">
        <f>IF(Journal!$F27=$C$57,COUNTIF(Journal!$F$6:'Journal'!$F27,$C$57),"")</f>
        <v/>
      </c>
      <c r="AF27" t="str">
        <f>IF(Journal!$E27=$K$57,COUNTIF(Journal!$E$6:'Journal'!$E27,$K$57),"")</f>
        <v/>
      </c>
      <c r="AG27" t="str">
        <f>IF(Journal!$F27=$K$57,COUNTIF(Journal!$F$6:'Journal'!$F27,$K$57),"")</f>
        <v/>
      </c>
      <c r="AH27" t="str">
        <f>IF(Journal!$E27=$C$75,COUNTIF(Journal!$E$6:'Journal'!$E27,$C$75),"")</f>
        <v/>
      </c>
      <c r="AI27" t="str">
        <f>IF(Journal!$F27=$C$75,COUNTIF(Journal!$F$6:'Journal'!$F27,$C$75),"")</f>
        <v/>
      </c>
      <c r="AJ27" t="str">
        <f>IF(Journal!$E27=$K$75,COUNTIF(Journal!$E$6:'Journal'!$E27,$K$75),"")</f>
        <v/>
      </c>
      <c r="AK27" t="str">
        <f>IF(Journal!$F27=$K$75,COUNTIF(Journal!$F$6:'Journal'!$F27,$K$75),"")</f>
        <v/>
      </c>
    </row>
    <row r="28" spans="2:37" x14ac:dyDescent="0.25">
      <c r="B28" s="3" t="str">
        <f>IFERROR(INDEX(Journal!$B$6:$B$45,MATCH(5,$V$6:$V$45,0)),"")</f>
        <v/>
      </c>
      <c r="C28" s="3" t="str">
        <f>IFERROR(INDEX(Journal!$F$6:$F$45,MATCH(5,$V$6:$V$45,0)),"")</f>
        <v/>
      </c>
      <c r="D28" s="6" t="str">
        <f>IFERROR(INDEX(Journal!$G$6:$G$45,MATCH(5,$V$6:$V$45,0)),"")</f>
        <v/>
      </c>
      <c r="F28" s="3" t="str">
        <f>IFERROR(INDEX(Journal!$B$6:$B$45,MATCH(5,$W$6:$W$45,0)),"")</f>
        <v/>
      </c>
      <c r="G28" s="3" t="str">
        <f>IFERROR(INDEX(Journal!$E$6:$E$45,MATCH(5,$W$6:$W$45,0)),"")</f>
        <v/>
      </c>
      <c r="H28" s="6" t="str">
        <f>IFERROR(INDEX(Journal!$G$6:$G$45,MATCH(5,$W$6:$W$45,0)),"")</f>
        <v/>
      </c>
      <c r="J28" s="3" t="str">
        <f>IFERROR(INDEX(Journal!$B$6:$B$45,MATCH(5,$X$6:$X$45,0)),"")</f>
        <v/>
      </c>
      <c r="K28" s="3" t="str">
        <f>IFERROR(INDEX(Journal!$F$6:$F$45,MATCH(5,$X$6:$X$45,0)),"")</f>
        <v/>
      </c>
      <c r="L28" s="6" t="str">
        <f>IFERROR(INDEX(Journal!$G$6:$G$45,MATCH(5,$X$6:$X$45,0)),"")</f>
        <v/>
      </c>
      <c r="N28" s="3" t="str">
        <f>IFERROR(INDEX(Journal!$B$6:$B$45,MATCH(5,$Y$6:$Y$45,0)),"")</f>
        <v/>
      </c>
      <c r="O28" s="3" t="str">
        <f>IFERROR(INDEX(Journal!$E$6:$E$45,MATCH(5,$Y$6:$Y$45,0)),"")</f>
        <v/>
      </c>
      <c r="P28" s="6" t="str">
        <f>IFERROR(INDEX(Journal!$G$6:$G$45,MATCH(5,$Y$6:$Y$45,0)),"")</f>
        <v/>
      </c>
      <c r="R28" t="str">
        <f>IF(Journal!$E28=$C$3,COUNTIF(Journal!$E$6:'Journal'!$E28,$C$3),"")</f>
        <v/>
      </c>
      <c r="S28" t="str">
        <f>IF(Journal!$F28=$C$3,COUNTIF(Journal!$F$6:'Journal'!$F28,$C$3),"")</f>
        <v/>
      </c>
      <c r="T28" t="str">
        <f>IF(Journal!$E28=$K$3,COUNTIF(Journal!$E$6:'Journal'!$E28,$K$3),"")</f>
        <v/>
      </c>
      <c r="U28" t="str">
        <f>IF(Journal!$F28=$K$3,COUNTIF(Journal!$F$6:'Journal'!$F28,$K$3),"")</f>
        <v/>
      </c>
      <c r="V28" t="str">
        <f>IF(Journal!$E28=$C$21,COUNTIF(Journal!$E$6:'Journal'!$E28,$C$21),"")</f>
        <v/>
      </c>
      <c r="W28" t="str">
        <f>IF(Journal!$F28=$C$21,COUNTIF(Journal!$F$6:'Journal'!$F28,$C$21),"")</f>
        <v/>
      </c>
      <c r="X28" t="str">
        <f>IF(Journal!$E28=$K$21,COUNTIF(Journal!$E$6:'Journal'!$E28,$K$21),"")</f>
        <v/>
      </c>
      <c r="Y28" t="str">
        <f>IF(Journal!$F28=$K$21,COUNTIF(Journal!$F$6:'Journal'!$F28,$K$21),"")</f>
        <v/>
      </c>
      <c r="Z28" t="str">
        <f>IF(Journal!$E28=$C$39,COUNTIF(Journal!$E$6:'Journal'!$E28,$C$39),"")</f>
        <v/>
      </c>
      <c r="AA28" t="str">
        <f>IF(Journal!$F28=$C$39,COUNTIF(Journal!$F$6:'Journal'!$F28,$C$39),"")</f>
        <v/>
      </c>
      <c r="AB28" t="str">
        <f>IF(Journal!$E28=$K$39,COUNTIF(Journal!$E$6:'Journal'!$E28,$K$39),"")</f>
        <v/>
      </c>
      <c r="AC28" t="str">
        <f>IF(Journal!$F28=$K$39,COUNTIF(Journal!$F$6:'Journal'!$F28,$K$39),"")</f>
        <v/>
      </c>
      <c r="AD28" t="str">
        <f>IF(Journal!$E28=$C$57,COUNTIF(Journal!$E$6:'Journal'!$E28,$C$57),"")</f>
        <v/>
      </c>
      <c r="AE28" t="str">
        <f>IF(Journal!$F28=$C$57,COUNTIF(Journal!$F$6:'Journal'!$F28,$C$57),"")</f>
        <v/>
      </c>
      <c r="AF28" t="str">
        <f>IF(Journal!$E28=$K$57,COUNTIF(Journal!$E$6:'Journal'!$E28,$K$57),"")</f>
        <v/>
      </c>
      <c r="AG28" t="str">
        <f>IF(Journal!$F28=$K$57,COUNTIF(Journal!$F$6:'Journal'!$F28,$K$57),"")</f>
        <v/>
      </c>
      <c r="AH28" t="str">
        <f>IF(Journal!$E28=$C$75,COUNTIF(Journal!$E$6:'Journal'!$E28,$C$75),"")</f>
        <v/>
      </c>
      <c r="AI28" t="str">
        <f>IF(Journal!$F28=$C$75,COUNTIF(Journal!$F$6:'Journal'!$F28,$C$75),"")</f>
        <v/>
      </c>
      <c r="AJ28" t="str">
        <f>IF(Journal!$E28=$K$75,COUNTIF(Journal!$E$6:'Journal'!$E28,$K$75),"")</f>
        <v/>
      </c>
      <c r="AK28" t="str">
        <f>IF(Journal!$F28=$K$75,COUNTIF(Journal!$F$6:'Journal'!$F28,$K$75),"")</f>
        <v/>
      </c>
    </row>
    <row r="29" spans="2:37" x14ac:dyDescent="0.25">
      <c r="B29" s="3" t="str">
        <f>IFERROR(INDEX(Journal!$B$6:$B$45,MATCH(6,$V$6:$V$45,0)),"")</f>
        <v/>
      </c>
      <c r="C29" s="3" t="str">
        <f>IFERROR(INDEX(Journal!$F$6:$F$45,MATCH(6,$V$6:$V$45,0)),"")</f>
        <v/>
      </c>
      <c r="D29" s="6" t="str">
        <f>IFERROR(INDEX(Journal!$G$6:$G$45,MATCH(6,$V$6:$V$45,0)),"")</f>
        <v/>
      </c>
      <c r="F29" s="3" t="str">
        <f>IFERROR(INDEX(Journal!$B$6:$B$45,MATCH(6,$W$6:$W$45,0)),"")</f>
        <v/>
      </c>
      <c r="G29" s="3" t="str">
        <f>IFERROR(INDEX(Journal!$E$6:$E$45,MATCH(6,$W$6:$W$45,0)),"")</f>
        <v/>
      </c>
      <c r="H29" s="6" t="str">
        <f>IFERROR(INDEX(Journal!$G$6:$G$45,MATCH(6,$W$6:$W$45,0)),"")</f>
        <v/>
      </c>
      <c r="J29" s="3" t="str">
        <f>IFERROR(INDEX(Journal!$B$6:$B$45,MATCH(6,$X$6:$X$45,0)),"")</f>
        <v/>
      </c>
      <c r="K29" s="3" t="str">
        <f>IFERROR(INDEX(Journal!$F$6:$F$45,MATCH(6,$X$6:$X$45,0)),"")</f>
        <v/>
      </c>
      <c r="L29" s="6" t="str">
        <f>IFERROR(INDEX(Journal!$G$6:$G$45,MATCH(6,$X$6:$X$45,0)),"")</f>
        <v/>
      </c>
      <c r="N29" s="3" t="str">
        <f>IFERROR(INDEX(Journal!$B$6:$B$45,MATCH(6,$Y$6:$Y$45,0)),"")</f>
        <v/>
      </c>
      <c r="O29" s="3" t="str">
        <f>IFERROR(INDEX(Journal!$E$6:$E$45,MATCH(6,$Y$6:$Y$45,0)),"")</f>
        <v/>
      </c>
      <c r="P29" s="6" t="str">
        <f>IFERROR(INDEX(Journal!$G$6:$G$45,MATCH(6,$Y$6:$Y$45,0)),"")</f>
        <v/>
      </c>
      <c r="R29" t="str">
        <f>IF(Journal!$E29=$C$3,COUNTIF(Journal!$E$6:'Journal'!$E29,$C$3),"")</f>
        <v/>
      </c>
      <c r="S29" t="str">
        <f>IF(Journal!$F29=$C$3,COUNTIF(Journal!$F$6:'Journal'!$F29,$C$3),"")</f>
        <v/>
      </c>
      <c r="T29" t="str">
        <f>IF(Journal!$E29=$K$3,COUNTIF(Journal!$E$6:'Journal'!$E29,$K$3),"")</f>
        <v/>
      </c>
      <c r="U29" t="str">
        <f>IF(Journal!$F29=$K$3,COUNTIF(Journal!$F$6:'Journal'!$F29,$K$3),"")</f>
        <v/>
      </c>
      <c r="V29" t="str">
        <f>IF(Journal!$E29=$C$21,COUNTIF(Journal!$E$6:'Journal'!$E29,$C$21),"")</f>
        <v/>
      </c>
      <c r="W29" t="str">
        <f>IF(Journal!$F29=$C$21,COUNTIF(Journal!$F$6:'Journal'!$F29,$C$21),"")</f>
        <v/>
      </c>
      <c r="X29" t="str">
        <f>IF(Journal!$E29=$K$21,COUNTIF(Journal!$E$6:'Journal'!$E29,$K$21),"")</f>
        <v/>
      </c>
      <c r="Y29" t="str">
        <f>IF(Journal!$F29=$K$21,COUNTIF(Journal!$F$6:'Journal'!$F29,$K$21),"")</f>
        <v/>
      </c>
      <c r="Z29" t="str">
        <f>IF(Journal!$E29=$C$39,COUNTIF(Journal!$E$6:'Journal'!$E29,$C$39),"")</f>
        <v/>
      </c>
      <c r="AA29" t="str">
        <f>IF(Journal!$F29=$C$39,COUNTIF(Journal!$F$6:'Journal'!$F29,$C$39),"")</f>
        <v/>
      </c>
      <c r="AB29" t="str">
        <f>IF(Journal!$E29=$K$39,COUNTIF(Journal!$E$6:'Journal'!$E29,$K$39),"")</f>
        <v/>
      </c>
      <c r="AC29" t="str">
        <f>IF(Journal!$F29=$K$39,COUNTIF(Journal!$F$6:'Journal'!$F29,$K$39),"")</f>
        <v/>
      </c>
      <c r="AD29" t="str">
        <f>IF(Journal!$E29=$C$57,COUNTIF(Journal!$E$6:'Journal'!$E29,$C$57),"")</f>
        <v/>
      </c>
      <c r="AE29" t="str">
        <f>IF(Journal!$F29=$C$57,COUNTIF(Journal!$F$6:'Journal'!$F29,$C$57),"")</f>
        <v/>
      </c>
      <c r="AF29" t="str">
        <f>IF(Journal!$E29=$K$57,COUNTIF(Journal!$E$6:'Journal'!$E29,$K$57),"")</f>
        <v/>
      </c>
      <c r="AG29" t="str">
        <f>IF(Journal!$F29=$K$57,COUNTIF(Journal!$F$6:'Journal'!$F29,$K$57),"")</f>
        <v/>
      </c>
      <c r="AH29" t="str">
        <f>IF(Journal!$E29=$C$75,COUNTIF(Journal!$E$6:'Journal'!$E29,$C$75),"")</f>
        <v/>
      </c>
      <c r="AI29" t="str">
        <f>IF(Journal!$F29=$C$75,COUNTIF(Journal!$F$6:'Journal'!$F29,$C$75),"")</f>
        <v/>
      </c>
      <c r="AJ29" t="str">
        <f>IF(Journal!$E29=$K$75,COUNTIF(Journal!$E$6:'Journal'!$E29,$K$75),"")</f>
        <v/>
      </c>
      <c r="AK29" t="str">
        <f>IF(Journal!$F29=$K$75,COUNTIF(Journal!$F$6:'Journal'!$F29,$K$75),"")</f>
        <v/>
      </c>
    </row>
    <row r="30" spans="2:37" x14ac:dyDescent="0.25">
      <c r="B30" s="3" t="str">
        <f>IFERROR(INDEX(Journal!$B$6:$B$45,MATCH(7,$V$6:$V$45,0)),"")</f>
        <v/>
      </c>
      <c r="C30" s="3" t="str">
        <f>IFERROR(INDEX(Journal!$F$6:$F$45,MATCH(7,$V$6:$V$45,0)),"")</f>
        <v/>
      </c>
      <c r="D30" s="6" t="str">
        <f>IFERROR(INDEX(Journal!$G$6:$G$45,MATCH(7,$V$6:$V$45,0)),"")</f>
        <v/>
      </c>
      <c r="F30" s="3" t="str">
        <f>IFERROR(INDEX(Journal!$B$6:$B$45,MATCH(7,$W$6:$W$45,0)),"")</f>
        <v/>
      </c>
      <c r="G30" s="3" t="str">
        <f>IFERROR(INDEX(Journal!$E$6:$E$45,MATCH(7,$W$6:$W$45,0)),"")</f>
        <v/>
      </c>
      <c r="H30" s="6" t="str">
        <f>IFERROR(INDEX(Journal!$G$6:$G$45,MATCH(7,$W$6:$W$45,0)),"")</f>
        <v/>
      </c>
      <c r="J30" s="3" t="str">
        <f>IFERROR(INDEX(Journal!$B$6:$B$45,MATCH(7,$X$6:$X$45,0)),"")</f>
        <v/>
      </c>
      <c r="K30" s="3" t="str">
        <f>IFERROR(INDEX(Journal!$F$6:$F$45,MATCH(7,$X$6:$X$45,0)),"")</f>
        <v/>
      </c>
      <c r="L30" s="6" t="str">
        <f>IFERROR(INDEX(Journal!$G$6:$G$45,MATCH(7,$X$6:$X$45,0)),"")</f>
        <v/>
      </c>
      <c r="N30" s="3" t="str">
        <f>IFERROR(INDEX(Journal!$B$6:$B$45,MATCH(7,$Y$6:$Y$45,0)),"")</f>
        <v/>
      </c>
      <c r="O30" s="3" t="str">
        <f>IFERROR(INDEX(Journal!$E$6:$E$45,MATCH(7,$Y$6:$Y$45,0)),"")</f>
        <v/>
      </c>
      <c r="P30" s="6" t="str">
        <f>IFERROR(INDEX(Journal!$G$6:$G$45,MATCH(7,$Y$6:$Y$45,0)),"")</f>
        <v/>
      </c>
      <c r="R30" t="str">
        <f>IF(Journal!$E30=$C$3,COUNTIF(Journal!$E$6:'Journal'!$E30,$C$3),"")</f>
        <v/>
      </c>
      <c r="S30" t="str">
        <f>IF(Journal!$F30=$C$3,COUNTIF(Journal!$F$6:'Journal'!$F30,$C$3),"")</f>
        <v/>
      </c>
      <c r="T30" t="str">
        <f>IF(Journal!$E30=$K$3,COUNTIF(Journal!$E$6:'Journal'!$E30,$K$3),"")</f>
        <v/>
      </c>
      <c r="U30" t="str">
        <f>IF(Journal!$F30=$K$3,COUNTIF(Journal!$F$6:'Journal'!$F30,$K$3),"")</f>
        <v/>
      </c>
      <c r="V30" t="str">
        <f>IF(Journal!$E30=$C$21,COUNTIF(Journal!$E$6:'Journal'!$E30,$C$21),"")</f>
        <v/>
      </c>
      <c r="W30" t="str">
        <f>IF(Journal!$F30=$C$21,COUNTIF(Journal!$F$6:'Journal'!$F30,$C$21),"")</f>
        <v/>
      </c>
      <c r="X30" t="str">
        <f>IF(Journal!$E30=$K$21,COUNTIF(Journal!$E$6:'Journal'!$E30,$K$21),"")</f>
        <v/>
      </c>
      <c r="Y30" t="str">
        <f>IF(Journal!$F30=$K$21,COUNTIF(Journal!$F$6:'Journal'!$F30,$K$21),"")</f>
        <v/>
      </c>
      <c r="Z30" t="str">
        <f>IF(Journal!$E30=$C$39,COUNTIF(Journal!$E$6:'Journal'!$E30,$C$39),"")</f>
        <v/>
      </c>
      <c r="AA30" t="str">
        <f>IF(Journal!$F30=$C$39,COUNTIF(Journal!$F$6:'Journal'!$F30,$C$39),"")</f>
        <v/>
      </c>
      <c r="AB30" t="str">
        <f>IF(Journal!$E30=$K$39,COUNTIF(Journal!$E$6:'Journal'!$E30,$K$39),"")</f>
        <v/>
      </c>
      <c r="AC30" t="str">
        <f>IF(Journal!$F30=$K$39,COUNTIF(Journal!$F$6:'Journal'!$F30,$K$39),"")</f>
        <v/>
      </c>
      <c r="AD30" t="str">
        <f>IF(Journal!$E30=$C$57,COUNTIF(Journal!$E$6:'Journal'!$E30,$C$57),"")</f>
        <v/>
      </c>
      <c r="AE30" t="str">
        <f>IF(Journal!$F30=$C$57,COUNTIF(Journal!$F$6:'Journal'!$F30,$C$57),"")</f>
        <v/>
      </c>
      <c r="AF30" t="str">
        <f>IF(Journal!$E30=$K$57,COUNTIF(Journal!$E$6:'Journal'!$E30,$K$57),"")</f>
        <v/>
      </c>
      <c r="AG30" t="str">
        <f>IF(Journal!$F30=$K$57,COUNTIF(Journal!$F$6:'Journal'!$F30,$K$57),"")</f>
        <v/>
      </c>
      <c r="AH30" t="str">
        <f>IF(Journal!$E30=$C$75,COUNTIF(Journal!$E$6:'Journal'!$E30,$C$75),"")</f>
        <v/>
      </c>
      <c r="AI30" t="str">
        <f>IF(Journal!$F30=$C$75,COUNTIF(Journal!$F$6:'Journal'!$F30,$C$75),"")</f>
        <v/>
      </c>
      <c r="AJ30" t="str">
        <f>IF(Journal!$E30=$K$75,COUNTIF(Journal!$E$6:'Journal'!$E30,$K$75),"")</f>
        <v/>
      </c>
      <c r="AK30" t="str">
        <f>IF(Journal!$F30=$K$75,COUNTIF(Journal!$F$6:'Journal'!$F30,$K$75),"")</f>
        <v/>
      </c>
    </row>
    <row r="31" spans="2:37" x14ac:dyDescent="0.25">
      <c r="B31" s="3" t="str">
        <f>IFERROR(INDEX(Journal!$B$6:$B$45,MATCH(8,$V$6:$V$45,0)),"")</f>
        <v/>
      </c>
      <c r="C31" s="3" t="str">
        <f>IFERROR(INDEX(Journal!$F$6:$F$45,MATCH(8,$V$6:$V$45,0)),"")</f>
        <v/>
      </c>
      <c r="D31" s="6" t="str">
        <f>IFERROR(INDEX(Journal!$G$6:$G$45,MATCH(8,$V$6:$V$45,0)),"")</f>
        <v/>
      </c>
      <c r="F31" s="3" t="str">
        <f>IFERROR(INDEX(Journal!$B$6:$B$45,MATCH(8,$W$6:$W$45,0)),"")</f>
        <v/>
      </c>
      <c r="G31" s="3" t="str">
        <f>IFERROR(INDEX(Journal!$E$6:$E$45,MATCH(8,$W$6:$W$45,0)),"")</f>
        <v/>
      </c>
      <c r="H31" s="6" t="str">
        <f>IFERROR(INDEX(Journal!$G$6:$G$45,MATCH(8,$W$6:$W$45,0)),"")</f>
        <v/>
      </c>
      <c r="J31" s="3" t="str">
        <f>IFERROR(INDEX(Journal!$B$6:$B$45,MATCH(8,$X$6:$X$45,0)),"")</f>
        <v/>
      </c>
      <c r="K31" s="3" t="str">
        <f>IFERROR(INDEX(Journal!$F$6:$F$45,MATCH(8,$X$6:$X$45,0)),"")</f>
        <v/>
      </c>
      <c r="L31" s="6" t="str">
        <f>IFERROR(INDEX(Journal!$G$6:$G$45,MATCH(8,$X$6:$X$45,0)),"")</f>
        <v/>
      </c>
      <c r="N31" s="3" t="str">
        <f>IFERROR(INDEX(Journal!$B$6:$B$45,MATCH(8,$Y$6:$Y$45,0)),"")</f>
        <v/>
      </c>
      <c r="O31" s="3" t="str">
        <f>IFERROR(INDEX(Journal!$E$6:$E$45,MATCH(8,$Y$6:$Y$45,0)),"")</f>
        <v/>
      </c>
      <c r="P31" s="6" t="str">
        <f>IFERROR(INDEX(Journal!$G$6:$G$45,MATCH(8,$Y$6:$Y$45,0)),"")</f>
        <v/>
      </c>
      <c r="R31" t="str">
        <f>IF(Journal!$E31=$C$3,COUNTIF(Journal!$E$6:'Journal'!$E31,$C$3),"")</f>
        <v/>
      </c>
      <c r="S31" t="str">
        <f>IF(Journal!$F31=$C$3,COUNTIF(Journal!$F$6:'Journal'!$F31,$C$3),"")</f>
        <v/>
      </c>
      <c r="T31" t="str">
        <f>IF(Journal!$E31=$K$3,COUNTIF(Journal!$E$6:'Journal'!$E31,$K$3),"")</f>
        <v/>
      </c>
      <c r="U31" t="str">
        <f>IF(Journal!$F31=$K$3,COUNTIF(Journal!$F$6:'Journal'!$F31,$K$3),"")</f>
        <v/>
      </c>
      <c r="V31" t="str">
        <f>IF(Journal!$E31=$C$21,COUNTIF(Journal!$E$6:'Journal'!$E31,$C$21),"")</f>
        <v/>
      </c>
      <c r="W31" t="str">
        <f>IF(Journal!$F31=$C$21,COUNTIF(Journal!$F$6:'Journal'!$F31,$C$21),"")</f>
        <v/>
      </c>
      <c r="X31" t="str">
        <f>IF(Journal!$E31=$K$21,COUNTIF(Journal!$E$6:'Journal'!$E31,$K$21),"")</f>
        <v/>
      </c>
      <c r="Y31" t="str">
        <f>IF(Journal!$F31=$K$21,COUNTIF(Journal!$F$6:'Journal'!$F31,$K$21),"")</f>
        <v/>
      </c>
      <c r="Z31" t="str">
        <f>IF(Journal!$E31=$C$39,COUNTIF(Journal!$E$6:'Journal'!$E31,$C$39),"")</f>
        <v/>
      </c>
      <c r="AA31" t="str">
        <f>IF(Journal!$F31=$C$39,COUNTIF(Journal!$F$6:'Journal'!$F31,$C$39),"")</f>
        <v/>
      </c>
      <c r="AB31" t="str">
        <f>IF(Journal!$E31=$K$39,COUNTIF(Journal!$E$6:'Journal'!$E31,$K$39),"")</f>
        <v/>
      </c>
      <c r="AC31" t="str">
        <f>IF(Journal!$F31=$K$39,COUNTIF(Journal!$F$6:'Journal'!$F31,$K$39),"")</f>
        <v/>
      </c>
      <c r="AD31" t="str">
        <f>IF(Journal!$E31=$C$57,COUNTIF(Journal!$E$6:'Journal'!$E31,$C$57),"")</f>
        <v/>
      </c>
      <c r="AE31" t="str">
        <f>IF(Journal!$F31=$C$57,COUNTIF(Journal!$F$6:'Journal'!$F31,$C$57),"")</f>
        <v/>
      </c>
      <c r="AF31" t="str">
        <f>IF(Journal!$E31=$K$57,COUNTIF(Journal!$E$6:'Journal'!$E31,$K$57),"")</f>
        <v/>
      </c>
      <c r="AG31" t="str">
        <f>IF(Journal!$F31=$K$57,COUNTIF(Journal!$F$6:'Journal'!$F31,$K$57),"")</f>
        <v/>
      </c>
      <c r="AH31" t="str">
        <f>IF(Journal!$E31=$C$75,COUNTIF(Journal!$E$6:'Journal'!$E31,$C$75),"")</f>
        <v/>
      </c>
      <c r="AI31" t="str">
        <f>IF(Journal!$F31=$C$75,COUNTIF(Journal!$F$6:'Journal'!$F31,$C$75),"")</f>
        <v/>
      </c>
      <c r="AJ31" t="str">
        <f>IF(Journal!$E31=$K$75,COUNTIF(Journal!$E$6:'Journal'!$E31,$K$75),"")</f>
        <v/>
      </c>
      <c r="AK31" t="str">
        <f>IF(Journal!$F31=$K$75,COUNTIF(Journal!$F$6:'Journal'!$F31,$K$75),"")</f>
        <v/>
      </c>
    </row>
    <row r="32" spans="2:37" x14ac:dyDescent="0.25">
      <c r="R32" t="str">
        <f>IF(Journal!$E32=$C$3,COUNTIF(Journal!$E$6:'Journal'!$E32,$C$3),"")</f>
        <v/>
      </c>
      <c r="S32" t="str">
        <f>IF(Journal!$F32=$C$3,COUNTIF(Journal!$F$6:'Journal'!$F32,$C$3),"")</f>
        <v/>
      </c>
      <c r="T32" t="str">
        <f>IF(Journal!$E32=$K$3,COUNTIF(Journal!$E$6:'Journal'!$E32,$K$3),"")</f>
        <v/>
      </c>
      <c r="U32" t="str">
        <f>IF(Journal!$F32=$K$3,COUNTIF(Journal!$F$6:'Journal'!$F32,$K$3),"")</f>
        <v/>
      </c>
      <c r="V32" t="str">
        <f>IF(Journal!$E32=$C$21,COUNTIF(Journal!$E$6:'Journal'!$E32,$C$21),"")</f>
        <v/>
      </c>
      <c r="W32" t="str">
        <f>IF(Journal!$F32=$C$21,COUNTIF(Journal!$F$6:'Journal'!$F32,$C$21),"")</f>
        <v/>
      </c>
      <c r="X32" t="str">
        <f>IF(Journal!$E32=$K$21,COUNTIF(Journal!$E$6:'Journal'!$E32,$K$21),"")</f>
        <v/>
      </c>
      <c r="Y32" t="str">
        <f>IF(Journal!$F32=$K$21,COUNTIF(Journal!$F$6:'Journal'!$F32,$K$21),"")</f>
        <v/>
      </c>
      <c r="Z32" t="str">
        <f>IF(Journal!$E32=$C$39,COUNTIF(Journal!$E$6:'Journal'!$E32,$C$39),"")</f>
        <v/>
      </c>
      <c r="AA32" t="str">
        <f>IF(Journal!$F32=$C$39,COUNTIF(Journal!$F$6:'Journal'!$F32,$C$39),"")</f>
        <v/>
      </c>
      <c r="AB32" t="str">
        <f>IF(Journal!$E32=$K$39,COUNTIF(Journal!$E$6:'Journal'!$E32,$K$39),"")</f>
        <v/>
      </c>
      <c r="AC32" t="str">
        <f>IF(Journal!$F32=$K$39,COUNTIF(Journal!$F$6:'Journal'!$F32,$K$39),"")</f>
        <v/>
      </c>
      <c r="AD32" t="str">
        <f>IF(Journal!$E32=$C$57,COUNTIF(Journal!$E$6:'Journal'!$E32,$C$57),"")</f>
        <v/>
      </c>
      <c r="AE32" t="str">
        <f>IF(Journal!$F32=$C$57,COUNTIF(Journal!$F$6:'Journal'!$F32,$C$57),"")</f>
        <v/>
      </c>
      <c r="AF32" t="str">
        <f>IF(Journal!$E32=$K$57,COUNTIF(Journal!$E$6:'Journal'!$E32,$K$57),"")</f>
        <v/>
      </c>
      <c r="AG32" t="str">
        <f>IF(Journal!$F32=$K$57,COUNTIF(Journal!$F$6:'Journal'!$F32,$K$57),"")</f>
        <v/>
      </c>
      <c r="AH32" t="str">
        <f>IF(Journal!$E32=$C$75,COUNTIF(Journal!$E$6:'Journal'!$E32,$C$75),"")</f>
        <v/>
      </c>
      <c r="AI32" t="str">
        <f>IF(Journal!$F32=$C$75,COUNTIF(Journal!$F$6:'Journal'!$F32,$C$75),"")</f>
        <v/>
      </c>
      <c r="AJ32" t="str">
        <f>IF(Journal!$E32=$K$75,COUNTIF(Journal!$E$6:'Journal'!$E32,$K$75),"")</f>
        <v/>
      </c>
      <c r="AK32" t="str">
        <f>IF(Journal!$F32=$K$75,COUNTIF(Journal!$F$6:'Journal'!$F32,$K$75),"")</f>
        <v/>
      </c>
    </row>
    <row r="33" spans="2:37" x14ac:dyDescent="0.25">
      <c r="B33" s="7" t="s">
        <v>65</v>
      </c>
      <c r="D33" s="11">
        <f>IFERROR(INDEX(Bilanz_EBK_SBK!$L$4:$L$11,MATCH($C$21,Bilanz_EBK_SBK!$J$4:$J$11,0)),0)</f>
        <v>2000</v>
      </c>
      <c r="F33" s="7" t="s">
        <v>4</v>
      </c>
      <c r="H33" t="str">
        <f>IFERROR(INDEX(Journal!$N$4:$N$14,MATCH($C$21,Journal!$M$4:$M$14,0)),"")</f>
        <v>Aktiv</v>
      </c>
      <c r="J33" s="7" t="s">
        <v>65</v>
      </c>
      <c r="L33" s="11">
        <f>IFERROR(INDEX(Bilanz_EBK_SBK!$L$4:$L$11,MATCH($K$21,Bilanz_EBK_SBK!$J$4:$J$11,0)),0)</f>
        <v>5000</v>
      </c>
      <c r="N33" s="7" t="s">
        <v>4</v>
      </c>
      <c r="P33" t="str">
        <f>IFERROR(INDEX(Journal!$N$4:$N$14,MATCH($K$21,Journal!$M$4:$M$14,0)),"")</f>
        <v>Passiv</v>
      </c>
      <c r="R33" t="str">
        <f>IF(Journal!$E33=$C$3,COUNTIF(Journal!$E$6:'Journal'!$E33,$C$3),"")</f>
        <v/>
      </c>
      <c r="S33" t="str">
        <f>IF(Journal!$F33=$C$3,COUNTIF(Journal!$F$6:'Journal'!$F33,$C$3),"")</f>
        <v/>
      </c>
      <c r="T33" t="str">
        <f>IF(Journal!$E33=$K$3,COUNTIF(Journal!$E$6:'Journal'!$E33,$K$3),"")</f>
        <v/>
      </c>
      <c r="U33" t="str">
        <f>IF(Journal!$F33=$K$3,COUNTIF(Journal!$F$6:'Journal'!$F33,$K$3),"")</f>
        <v/>
      </c>
      <c r="V33" t="str">
        <f>IF(Journal!$E33=$C$21,COUNTIF(Journal!$E$6:'Journal'!$E33,$C$21),"")</f>
        <v/>
      </c>
      <c r="W33" t="str">
        <f>IF(Journal!$F33=$C$21,COUNTIF(Journal!$F$6:'Journal'!$F33,$C$21),"")</f>
        <v/>
      </c>
      <c r="X33" t="str">
        <f>IF(Journal!$E33=$K$21,COUNTIF(Journal!$E$6:'Journal'!$E33,$K$21),"")</f>
        <v/>
      </c>
      <c r="Y33" t="str">
        <f>IF(Journal!$F33=$K$21,COUNTIF(Journal!$F$6:'Journal'!$F33,$K$21),"")</f>
        <v/>
      </c>
      <c r="Z33" t="str">
        <f>IF(Journal!$E33=$C$39,COUNTIF(Journal!$E$6:'Journal'!$E33,$C$39),"")</f>
        <v/>
      </c>
      <c r="AA33" t="str">
        <f>IF(Journal!$F33=$C$39,COUNTIF(Journal!$F$6:'Journal'!$F33,$C$39),"")</f>
        <v/>
      </c>
      <c r="AB33" t="str">
        <f>IF(Journal!$E33=$K$39,COUNTIF(Journal!$E$6:'Journal'!$E33,$K$39),"")</f>
        <v/>
      </c>
      <c r="AC33" t="str">
        <f>IF(Journal!$F33=$K$39,COUNTIF(Journal!$F$6:'Journal'!$F33,$K$39),"")</f>
        <v/>
      </c>
      <c r="AD33" t="str">
        <f>IF(Journal!$E33=$C$57,COUNTIF(Journal!$E$6:'Journal'!$E33,$C$57),"")</f>
        <v/>
      </c>
      <c r="AE33" t="str">
        <f>IF(Journal!$F33=$C$57,COUNTIF(Journal!$F$6:'Journal'!$F33,$C$57),"")</f>
        <v/>
      </c>
      <c r="AF33" t="str">
        <f>IF(Journal!$E33=$K$57,COUNTIF(Journal!$E$6:'Journal'!$E33,$K$57),"")</f>
        <v/>
      </c>
      <c r="AG33" t="str">
        <f>IF(Journal!$F33=$K$57,COUNTIF(Journal!$F$6:'Journal'!$F33,$K$57),"")</f>
        <v/>
      </c>
      <c r="AH33" t="str">
        <f>IF(Journal!$E33=$C$75,COUNTIF(Journal!$E$6:'Journal'!$E33,$C$75),"")</f>
        <v/>
      </c>
      <c r="AI33" t="str">
        <f>IF(Journal!$F33=$C$75,COUNTIF(Journal!$F$6:'Journal'!$F33,$C$75),"")</f>
        <v/>
      </c>
      <c r="AJ33" t="str">
        <f>IF(Journal!$E33=$K$75,COUNTIF(Journal!$E$6:'Journal'!$E33,$K$75),"")</f>
        <v/>
      </c>
      <c r="AK33" t="str">
        <f>IF(Journal!$F33=$K$75,COUNTIF(Journal!$F$6:'Journal'!$F33,$K$75),"")</f>
        <v/>
      </c>
    </row>
    <row r="34" spans="2:37" x14ac:dyDescent="0.25">
      <c r="B34" s="7" t="s">
        <v>57</v>
      </c>
      <c r="D34" s="11">
        <f>SUMIFS(Journal!$G$6:$G$45,Journal!$E$6:$E$45,$C$21)</f>
        <v>2380</v>
      </c>
      <c r="F34" s="7" t="s">
        <v>66</v>
      </c>
      <c r="H34" s="11">
        <f>IF(H33="Aktiv",D33+D34-D35,IF(H33="Passiv",D33-D34+D35,IF(H33="Aufwand",D34-D35,IF(H33="Ertrag",D35-D34,""))))</f>
        <v>2880</v>
      </c>
      <c r="J34" s="7" t="s">
        <v>57</v>
      </c>
      <c r="L34" s="11">
        <f>SUMIFS(Journal!$G$6:$G$45,Journal!$E$6:$E$45,$K$21)</f>
        <v>952</v>
      </c>
      <c r="N34" s="7" t="s">
        <v>66</v>
      </c>
      <c r="P34" s="11">
        <f>IF(P33="Aktiv",L33+L34-L35,IF(P33="Passiv",L33-L34+L35,IF(P33="Aufwand",L34-L35,IF(P33="Ertrag",L35-L34,""))))</f>
        <v>5000</v>
      </c>
      <c r="R34" t="str">
        <f>IF(Journal!$E34=$C$3,COUNTIF(Journal!$E$6:'Journal'!$E34,$C$3),"")</f>
        <v/>
      </c>
      <c r="S34" t="str">
        <f>IF(Journal!$F34=$C$3,COUNTIF(Journal!$F$6:'Journal'!$F34,$C$3),"")</f>
        <v/>
      </c>
      <c r="T34" t="str">
        <f>IF(Journal!$E34=$K$3,COUNTIF(Journal!$E$6:'Journal'!$E34,$K$3),"")</f>
        <v/>
      </c>
      <c r="U34" t="str">
        <f>IF(Journal!$F34=$K$3,COUNTIF(Journal!$F$6:'Journal'!$F34,$K$3),"")</f>
        <v/>
      </c>
      <c r="V34" t="str">
        <f>IF(Journal!$E34=$C$21,COUNTIF(Journal!$E$6:'Journal'!$E34,$C$21),"")</f>
        <v/>
      </c>
      <c r="W34" t="str">
        <f>IF(Journal!$F34=$C$21,COUNTIF(Journal!$F$6:'Journal'!$F34,$C$21),"")</f>
        <v/>
      </c>
      <c r="X34" t="str">
        <f>IF(Journal!$E34=$K$21,COUNTIF(Journal!$E$6:'Journal'!$E34,$K$21),"")</f>
        <v/>
      </c>
      <c r="Y34" t="str">
        <f>IF(Journal!$F34=$K$21,COUNTIF(Journal!$F$6:'Journal'!$F34,$K$21),"")</f>
        <v/>
      </c>
      <c r="Z34" t="str">
        <f>IF(Journal!$E34=$C$39,COUNTIF(Journal!$E$6:'Journal'!$E34,$C$39),"")</f>
        <v/>
      </c>
      <c r="AA34" t="str">
        <f>IF(Journal!$F34=$C$39,COUNTIF(Journal!$F$6:'Journal'!$F34,$C$39),"")</f>
        <v/>
      </c>
      <c r="AB34" t="str">
        <f>IF(Journal!$E34=$K$39,COUNTIF(Journal!$E$6:'Journal'!$E34,$K$39),"")</f>
        <v/>
      </c>
      <c r="AC34" t="str">
        <f>IF(Journal!$F34=$K$39,COUNTIF(Journal!$F$6:'Journal'!$F34,$K$39),"")</f>
        <v/>
      </c>
      <c r="AD34" t="str">
        <f>IF(Journal!$E34=$C$57,COUNTIF(Journal!$E$6:'Journal'!$E34,$C$57),"")</f>
        <v/>
      </c>
      <c r="AE34" t="str">
        <f>IF(Journal!$F34=$C$57,COUNTIF(Journal!$F$6:'Journal'!$F34,$C$57),"")</f>
        <v/>
      </c>
      <c r="AF34" t="str">
        <f>IF(Journal!$E34=$K$57,COUNTIF(Journal!$E$6:'Journal'!$E34,$K$57),"")</f>
        <v/>
      </c>
      <c r="AG34" t="str">
        <f>IF(Journal!$F34=$K$57,COUNTIF(Journal!$F$6:'Journal'!$F34,$K$57),"")</f>
        <v/>
      </c>
      <c r="AH34" t="str">
        <f>IF(Journal!$E34=$C$75,COUNTIF(Journal!$E$6:'Journal'!$E34,$C$75),"")</f>
        <v/>
      </c>
      <c r="AI34" t="str">
        <f>IF(Journal!$F34=$C$75,COUNTIF(Journal!$F$6:'Journal'!$F34,$C$75),"")</f>
        <v/>
      </c>
      <c r="AJ34" t="str">
        <f>IF(Journal!$E34=$K$75,COUNTIF(Journal!$E$6:'Journal'!$E34,$K$75),"")</f>
        <v/>
      </c>
      <c r="AK34" t="str">
        <f>IF(Journal!$F34=$K$75,COUNTIF(Journal!$F$6:'Journal'!$F34,$K$75),"")</f>
        <v/>
      </c>
    </row>
    <row r="35" spans="2:37" x14ac:dyDescent="0.25">
      <c r="B35" s="7" t="s">
        <v>58</v>
      </c>
      <c r="D35" s="11">
        <f>SUMIFS(Journal!$G$6:$G$45,Journal!$F$6:$F$45,$C$21)</f>
        <v>1500</v>
      </c>
      <c r="F35" s="7" t="s">
        <v>67</v>
      </c>
      <c r="H35" t="str">
        <f>IF(H33="","",IF(H33="Aktiv",IF(H34&gt;=0,"Sollsaldo","Habensaldo"),IF(H33="Passiv",IF(H34&gt;=0,"Habensaldo","Sollsaldo"),IF(H33="Aufwand","Sollsaldo","Habensaldo"))))</f>
        <v>Sollsaldo</v>
      </c>
      <c r="J35" s="7" t="s">
        <v>58</v>
      </c>
      <c r="L35" s="11">
        <f>SUMIFS(Journal!$G$6:$G$45,Journal!$F$6:$F$45,$K$21)</f>
        <v>952</v>
      </c>
      <c r="N35" s="7" t="s">
        <v>67</v>
      </c>
      <c r="P35" t="str">
        <f>IF(P33="","",IF(P33="Aktiv",IF(P34&gt;=0,"Sollsaldo","Habensaldo"),IF(P33="Passiv",IF(P34&gt;=0,"Habensaldo","Sollsaldo"),IF(P33="Aufwand","Sollsaldo","Habensaldo"))))</f>
        <v>Habensaldo</v>
      </c>
      <c r="R35" t="str">
        <f>IF(Journal!$E35=$C$3,COUNTIF(Journal!$E$6:'Journal'!$E35,$C$3),"")</f>
        <v/>
      </c>
      <c r="S35" t="str">
        <f>IF(Journal!$F35=$C$3,COUNTIF(Journal!$F$6:'Journal'!$F35,$C$3),"")</f>
        <v/>
      </c>
      <c r="T35" t="str">
        <f>IF(Journal!$E35=$K$3,COUNTIF(Journal!$E$6:'Journal'!$E35,$K$3),"")</f>
        <v/>
      </c>
      <c r="U35" t="str">
        <f>IF(Journal!$F35=$K$3,COUNTIF(Journal!$F$6:'Journal'!$F35,$K$3),"")</f>
        <v/>
      </c>
      <c r="V35" t="str">
        <f>IF(Journal!$E35=$C$21,COUNTIF(Journal!$E$6:'Journal'!$E35,$C$21),"")</f>
        <v/>
      </c>
      <c r="W35" t="str">
        <f>IF(Journal!$F35=$C$21,COUNTIF(Journal!$F$6:'Journal'!$F35,$C$21),"")</f>
        <v/>
      </c>
      <c r="X35" t="str">
        <f>IF(Journal!$E35=$K$21,COUNTIF(Journal!$E$6:'Journal'!$E35,$K$21),"")</f>
        <v/>
      </c>
      <c r="Y35" t="str">
        <f>IF(Journal!$F35=$K$21,COUNTIF(Journal!$F$6:'Journal'!$F35,$K$21),"")</f>
        <v/>
      </c>
      <c r="Z35" t="str">
        <f>IF(Journal!$E35=$C$39,COUNTIF(Journal!$E$6:'Journal'!$E35,$C$39),"")</f>
        <v/>
      </c>
      <c r="AA35" t="str">
        <f>IF(Journal!$F35=$C$39,COUNTIF(Journal!$F$6:'Journal'!$F35,$C$39),"")</f>
        <v/>
      </c>
      <c r="AB35" t="str">
        <f>IF(Journal!$E35=$K$39,COUNTIF(Journal!$E$6:'Journal'!$E35,$K$39),"")</f>
        <v/>
      </c>
      <c r="AC35" t="str">
        <f>IF(Journal!$F35=$K$39,COUNTIF(Journal!$F$6:'Journal'!$F35,$K$39),"")</f>
        <v/>
      </c>
      <c r="AD35" t="str">
        <f>IF(Journal!$E35=$C$57,COUNTIF(Journal!$E$6:'Journal'!$E35,$C$57),"")</f>
        <v/>
      </c>
      <c r="AE35" t="str">
        <f>IF(Journal!$F35=$C$57,COUNTIF(Journal!$F$6:'Journal'!$F35,$C$57),"")</f>
        <v/>
      </c>
      <c r="AF35" t="str">
        <f>IF(Journal!$E35=$K$57,COUNTIF(Journal!$E$6:'Journal'!$E35,$K$57),"")</f>
        <v/>
      </c>
      <c r="AG35" t="str">
        <f>IF(Journal!$F35=$K$57,COUNTIF(Journal!$F$6:'Journal'!$F35,$K$57),"")</f>
        <v/>
      </c>
      <c r="AH35" t="str">
        <f>IF(Journal!$E35=$C$75,COUNTIF(Journal!$E$6:'Journal'!$E35,$C$75),"")</f>
        <v/>
      </c>
      <c r="AI35" t="str">
        <f>IF(Journal!$F35=$C$75,COUNTIF(Journal!$F$6:'Journal'!$F35,$C$75),"")</f>
        <v/>
      </c>
      <c r="AJ35" t="str">
        <f>IF(Journal!$E35=$K$75,COUNTIF(Journal!$E$6:'Journal'!$E35,$K$75),"")</f>
        <v/>
      </c>
      <c r="AK35" t="str">
        <f>IF(Journal!$F35=$K$75,COUNTIF(Journal!$F$6:'Journal'!$F35,$K$75),"")</f>
        <v/>
      </c>
    </row>
    <row r="36" spans="2:37" x14ac:dyDescent="0.25">
      <c r="R36" t="str">
        <f>IF(Journal!$E36=$C$3,COUNTIF(Journal!$E$6:'Journal'!$E36,$C$3),"")</f>
        <v/>
      </c>
      <c r="S36" t="str">
        <f>IF(Journal!$F36=$C$3,COUNTIF(Journal!$F$6:'Journal'!$F36,$C$3),"")</f>
        <v/>
      </c>
      <c r="T36" t="str">
        <f>IF(Journal!$E36=$K$3,COUNTIF(Journal!$E$6:'Journal'!$E36,$K$3),"")</f>
        <v/>
      </c>
      <c r="U36" t="str">
        <f>IF(Journal!$F36=$K$3,COUNTIF(Journal!$F$6:'Journal'!$F36,$K$3),"")</f>
        <v/>
      </c>
      <c r="V36" t="str">
        <f>IF(Journal!$E36=$C$21,COUNTIF(Journal!$E$6:'Journal'!$E36,$C$21),"")</f>
        <v/>
      </c>
      <c r="W36" t="str">
        <f>IF(Journal!$F36=$C$21,COUNTIF(Journal!$F$6:'Journal'!$F36,$C$21),"")</f>
        <v/>
      </c>
      <c r="X36" t="str">
        <f>IF(Journal!$E36=$K$21,COUNTIF(Journal!$E$6:'Journal'!$E36,$K$21),"")</f>
        <v/>
      </c>
      <c r="Y36" t="str">
        <f>IF(Journal!$F36=$K$21,COUNTIF(Journal!$F$6:'Journal'!$F36,$K$21),"")</f>
        <v/>
      </c>
      <c r="Z36" t="str">
        <f>IF(Journal!$E36=$C$39,COUNTIF(Journal!$E$6:'Journal'!$E36,$C$39),"")</f>
        <v/>
      </c>
      <c r="AA36" t="str">
        <f>IF(Journal!$F36=$C$39,COUNTIF(Journal!$F$6:'Journal'!$F36,$C$39),"")</f>
        <v/>
      </c>
      <c r="AB36" t="str">
        <f>IF(Journal!$E36=$K$39,COUNTIF(Journal!$E$6:'Journal'!$E36,$K$39),"")</f>
        <v/>
      </c>
      <c r="AC36" t="str">
        <f>IF(Journal!$F36=$K$39,COUNTIF(Journal!$F$6:'Journal'!$F36,$K$39),"")</f>
        <v/>
      </c>
      <c r="AD36" t="str">
        <f>IF(Journal!$E36=$C$57,COUNTIF(Journal!$E$6:'Journal'!$E36,$C$57),"")</f>
        <v/>
      </c>
      <c r="AE36" t="str">
        <f>IF(Journal!$F36=$C$57,COUNTIF(Journal!$F$6:'Journal'!$F36,$C$57),"")</f>
        <v/>
      </c>
      <c r="AF36" t="str">
        <f>IF(Journal!$E36=$K$57,COUNTIF(Journal!$E$6:'Journal'!$E36,$K$57),"")</f>
        <v/>
      </c>
      <c r="AG36" t="str">
        <f>IF(Journal!$F36=$K$57,COUNTIF(Journal!$F$6:'Journal'!$F36,$K$57),"")</f>
        <v/>
      </c>
      <c r="AH36" t="str">
        <f>IF(Journal!$E36=$C$75,COUNTIF(Journal!$E$6:'Journal'!$E36,$C$75),"")</f>
        <v/>
      </c>
      <c r="AI36" t="str">
        <f>IF(Journal!$F36=$C$75,COUNTIF(Journal!$F$6:'Journal'!$F36,$C$75),"")</f>
        <v/>
      </c>
      <c r="AJ36" t="str">
        <f>IF(Journal!$E36=$K$75,COUNTIF(Journal!$E$6:'Journal'!$E36,$K$75),"")</f>
        <v/>
      </c>
      <c r="AK36" t="str">
        <f>IF(Journal!$F36=$K$75,COUNTIF(Journal!$F$6:'Journal'!$F36,$K$75),"")</f>
        <v/>
      </c>
    </row>
    <row r="37" spans="2:37" x14ac:dyDescent="0.25">
      <c r="R37" t="str">
        <f>IF(Journal!$E37=$C$3,COUNTIF(Journal!$E$6:'Journal'!$E37,$C$3),"")</f>
        <v/>
      </c>
      <c r="S37" t="str">
        <f>IF(Journal!$F37=$C$3,COUNTIF(Journal!$F$6:'Journal'!$F37,$C$3),"")</f>
        <v/>
      </c>
      <c r="T37" t="str">
        <f>IF(Journal!$E37=$K$3,COUNTIF(Journal!$E$6:'Journal'!$E37,$K$3),"")</f>
        <v/>
      </c>
      <c r="U37" t="str">
        <f>IF(Journal!$F37=$K$3,COUNTIF(Journal!$F$6:'Journal'!$F37,$K$3),"")</f>
        <v/>
      </c>
      <c r="V37" t="str">
        <f>IF(Journal!$E37=$C$21,COUNTIF(Journal!$E$6:'Journal'!$E37,$C$21),"")</f>
        <v/>
      </c>
      <c r="W37" t="str">
        <f>IF(Journal!$F37=$C$21,COUNTIF(Journal!$F$6:'Journal'!$F37,$C$21),"")</f>
        <v/>
      </c>
      <c r="X37" t="str">
        <f>IF(Journal!$E37=$K$21,COUNTIF(Journal!$E$6:'Journal'!$E37,$K$21),"")</f>
        <v/>
      </c>
      <c r="Y37" t="str">
        <f>IF(Journal!$F37=$K$21,COUNTIF(Journal!$F$6:'Journal'!$F37,$K$21),"")</f>
        <v/>
      </c>
      <c r="Z37" t="str">
        <f>IF(Journal!$E37=$C$39,COUNTIF(Journal!$E$6:'Journal'!$E37,$C$39),"")</f>
        <v/>
      </c>
      <c r="AA37" t="str">
        <f>IF(Journal!$F37=$C$39,COUNTIF(Journal!$F$6:'Journal'!$F37,$C$39),"")</f>
        <v/>
      </c>
      <c r="AB37" t="str">
        <f>IF(Journal!$E37=$K$39,COUNTIF(Journal!$E$6:'Journal'!$E37,$K$39),"")</f>
        <v/>
      </c>
      <c r="AC37" t="str">
        <f>IF(Journal!$F37=$K$39,COUNTIF(Journal!$F$6:'Journal'!$F37,$K$39),"")</f>
        <v/>
      </c>
      <c r="AD37" t="str">
        <f>IF(Journal!$E37=$C$57,COUNTIF(Journal!$E$6:'Journal'!$E37,$C$57),"")</f>
        <v/>
      </c>
      <c r="AE37" t="str">
        <f>IF(Journal!$F37=$C$57,COUNTIF(Journal!$F$6:'Journal'!$F37,$C$57),"")</f>
        <v/>
      </c>
      <c r="AF37" t="str">
        <f>IF(Journal!$E37=$K$57,COUNTIF(Journal!$E$6:'Journal'!$E37,$K$57),"")</f>
        <v/>
      </c>
      <c r="AG37" t="str">
        <f>IF(Journal!$F37=$K$57,COUNTIF(Journal!$F$6:'Journal'!$F37,$K$57),"")</f>
        <v/>
      </c>
      <c r="AH37" t="str">
        <f>IF(Journal!$E37=$C$75,COUNTIF(Journal!$E$6:'Journal'!$E37,$C$75),"")</f>
        <v/>
      </c>
      <c r="AI37" t="str">
        <f>IF(Journal!$F37=$C$75,COUNTIF(Journal!$F$6:'Journal'!$F37,$C$75),"")</f>
        <v/>
      </c>
      <c r="AJ37" t="str">
        <f>IF(Journal!$E37=$K$75,COUNTIF(Journal!$E$6:'Journal'!$E37,$K$75),"")</f>
        <v/>
      </c>
      <c r="AK37" t="str">
        <f>IF(Journal!$F37=$K$75,COUNTIF(Journal!$F$6:'Journal'!$F37,$K$75),"")</f>
        <v/>
      </c>
    </row>
    <row r="38" spans="2:37" x14ac:dyDescent="0.25">
      <c r="R38" t="str">
        <f>IF(Journal!$E38=$C$3,COUNTIF(Journal!$E$6:'Journal'!$E38,$C$3),"")</f>
        <v/>
      </c>
      <c r="S38" t="str">
        <f>IF(Journal!$F38=$C$3,COUNTIF(Journal!$F$6:'Journal'!$F38,$C$3),"")</f>
        <v/>
      </c>
      <c r="T38" t="str">
        <f>IF(Journal!$E38=$K$3,COUNTIF(Journal!$E$6:'Journal'!$E38,$K$3),"")</f>
        <v/>
      </c>
      <c r="U38" t="str">
        <f>IF(Journal!$F38=$K$3,COUNTIF(Journal!$F$6:'Journal'!$F38,$K$3),"")</f>
        <v/>
      </c>
      <c r="V38" t="str">
        <f>IF(Journal!$E38=$C$21,COUNTIF(Journal!$E$6:'Journal'!$E38,$C$21),"")</f>
        <v/>
      </c>
      <c r="W38" t="str">
        <f>IF(Journal!$F38=$C$21,COUNTIF(Journal!$F$6:'Journal'!$F38,$C$21),"")</f>
        <v/>
      </c>
      <c r="X38" t="str">
        <f>IF(Journal!$E38=$K$21,COUNTIF(Journal!$E$6:'Journal'!$E38,$K$21),"")</f>
        <v/>
      </c>
      <c r="Y38" t="str">
        <f>IF(Journal!$F38=$K$21,COUNTIF(Journal!$F$6:'Journal'!$F38,$K$21),"")</f>
        <v/>
      </c>
      <c r="Z38" t="str">
        <f>IF(Journal!$E38=$C$39,COUNTIF(Journal!$E$6:'Journal'!$E38,$C$39),"")</f>
        <v/>
      </c>
      <c r="AA38" t="str">
        <f>IF(Journal!$F38=$C$39,COUNTIF(Journal!$F$6:'Journal'!$F38,$C$39),"")</f>
        <v/>
      </c>
      <c r="AB38" t="str">
        <f>IF(Journal!$E38=$K$39,COUNTIF(Journal!$E$6:'Journal'!$E38,$K$39),"")</f>
        <v/>
      </c>
      <c r="AC38" t="str">
        <f>IF(Journal!$F38=$K$39,COUNTIF(Journal!$F$6:'Journal'!$F38,$K$39),"")</f>
        <v/>
      </c>
      <c r="AD38" t="str">
        <f>IF(Journal!$E38=$C$57,COUNTIF(Journal!$E$6:'Journal'!$E38,$C$57),"")</f>
        <v/>
      </c>
      <c r="AE38" t="str">
        <f>IF(Journal!$F38=$C$57,COUNTIF(Journal!$F$6:'Journal'!$F38,$C$57),"")</f>
        <v/>
      </c>
      <c r="AF38" t="str">
        <f>IF(Journal!$E38=$K$57,COUNTIF(Journal!$E$6:'Journal'!$E38,$K$57),"")</f>
        <v/>
      </c>
      <c r="AG38" t="str">
        <f>IF(Journal!$F38=$K$57,COUNTIF(Journal!$F$6:'Journal'!$F38,$K$57),"")</f>
        <v/>
      </c>
      <c r="AH38" t="str">
        <f>IF(Journal!$E38=$C$75,COUNTIF(Journal!$E$6:'Journal'!$E38,$C$75),"")</f>
        <v/>
      </c>
      <c r="AI38" t="str">
        <f>IF(Journal!$F38=$C$75,COUNTIF(Journal!$F$6:'Journal'!$F38,$C$75),"")</f>
        <v/>
      </c>
      <c r="AJ38" t="str">
        <f>IF(Journal!$E38=$K$75,COUNTIF(Journal!$E$6:'Journal'!$E38,$K$75),"")</f>
        <v/>
      </c>
      <c r="AK38" t="str">
        <f>IF(Journal!$F38=$K$75,COUNTIF(Journal!$F$6:'Journal'!$F38,$K$75),"")</f>
        <v/>
      </c>
    </row>
    <row r="39" spans="2:37" x14ac:dyDescent="0.25">
      <c r="B39" s="7" t="s">
        <v>61</v>
      </c>
      <c r="C39" s="9" t="s">
        <v>39</v>
      </c>
      <c r="D39" s="18" t="str">
        <f>C39</f>
        <v>Eigenkapital</v>
      </c>
      <c r="E39" s="17"/>
      <c r="F39" s="17"/>
      <c r="G39" s="17"/>
      <c r="H39" s="17"/>
      <c r="J39" s="7" t="s">
        <v>61</v>
      </c>
      <c r="K39" s="9" t="s">
        <v>23</v>
      </c>
      <c r="L39" s="18" t="str">
        <f>K39</f>
        <v>Umsatzerlöse</v>
      </c>
      <c r="M39" s="17"/>
      <c r="N39" s="17"/>
      <c r="O39" s="17"/>
      <c r="P39" s="17"/>
      <c r="R39" t="str">
        <f>IF(Journal!$E39=$C$3,COUNTIF(Journal!$E$6:'Journal'!$E39,$C$3),"")</f>
        <v/>
      </c>
      <c r="S39" t="str">
        <f>IF(Journal!$F39=$C$3,COUNTIF(Journal!$F$6:'Journal'!$F39,$C$3),"")</f>
        <v/>
      </c>
      <c r="T39" t="str">
        <f>IF(Journal!$E39=$K$3,COUNTIF(Journal!$E$6:'Journal'!$E39,$K$3),"")</f>
        <v/>
      </c>
      <c r="U39" t="str">
        <f>IF(Journal!$F39=$K$3,COUNTIF(Journal!$F$6:'Journal'!$F39,$K$3),"")</f>
        <v/>
      </c>
      <c r="V39" t="str">
        <f>IF(Journal!$E39=$C$21,COUNTIF(Journal!$E$6:'Journal'!$E39,$C$21),"")</f>
        <v/>
      </c>
      <c r="W39" t="str">
        <f>IF(Journal!$F39=$C$21,COUNTIF(Journal!$F$6:'Journal'!$F39,$C$21),"")</f>
        <v/>
      </c>
      <c r="X39" t="str">
        <f>IF(Journal!$E39=$K$21,COUNTIF(Journal!$E$6:'Journal'!$E39,$K$21),"")</f>
        <v/>
      </c>
      <c r="Y39" t="str">
        <f>IF(Journal!$F39=$K$21,COUNTIF(Journal!$F$6:'Journal'!$F39,$K$21),"")</f>
        <v/>
      </c>
      <c r="Z39" t="str">
        <f>IF(Journal!$E39=$C$39,COUNTIF(Journal!$E$6:'Journal'!$E39,$C$39),"")</f>
        <v/>
      </c>
      <c r="AA39" t="str">
        <f>IF(Journal!$F39=$C$39,COUNTIF(Journal!$F$6:'Journal'!$F39,$C$39),"")</f>
        <v/>
      </c>
      <c r="AB39" t="str">
        <f>IF(Journal!$E39=$K$39,COUNTIF(Journal!$E$6:'Journal'!$E39,$K$39),"")</f>
        <v/>
      </c>
      <c r="AC39" t="str">
        <f>IF(Journal!$F39=$K$39,COUNTIF(Journal!$F$6:'Journal'!$F39,$K$39),"")</f>
        <v/>
      </c>
      <c r="AD39" t="str">
        <f>IF(Journal!$E39=$C$57,COUNTIF(Journal!$E$6:'Journal'!$E39,$C$57),"")</f>
        <v/>
      </c>
      <c r="AE39" t="str">
        <f>IF(Journal!$F39=$C$57,COUNTIF(Journal!$F$6:'Journal'!$F39,$C$57),"")</f>
        <v/>
      </c>
      <c r="AF39" t="str">
        <f>IF(Journal!$E39=$K$57,COUNTIF(Journal!$E$6:'Journal'!$E39,$K$57),"")</f>
        <v/>
      </c>
      <c r="AG39" t="str">
        <f>IF(Journal!$F39=$K$57,COUNTIF(Journal!$F$6:'Journal'!$F39,$K$57),"")</f>
        <v/>
      </c>
      <c r="AH39" t="str">
        <f>IF(Journal!$E39=$C$75,COUNTIF(Journal!$E$6:'Journal'!$E39,$C$75),"")</f>
        <v/>
      </c>
      <c r="AI39" t="str">
        <f>IF(Journal!$F39=$C$75,COUNTIF(Journal!$F$6:'Journal'!$F39,$C$75),"")</f>
        <v/>
      </c>
      <c r="AJ39" t="str">
        <f>IF(Journal!$E39=$K$75,COUNTIF(Journal!$E$6:'Journal'!$E39,$K$75),"")</f>
        <v/>
      </c>
      <c r="AK39" t="str">
        <f>IF(Journal!$F39=$K$75,COUNTIF(Journal!$F$6:'Journal'!$F39,$K$75),"")</f>
        <v/>
      </c>
    </row>
    <row r="40" spans="2:37" x14ac:dyDescent="0.25">
      <c r="B40" s="16" t="s">
        <v>62</v>
      </c>
      <c r="C40" s="17"/>
      <c r="D40" s="17"/>
      <c r="F40" s="16" t="s">
        <v>63</v>
      </c>
      <c r="G40" s="17"/>
      <c r="H40" s="17"/>
      <c r="J40" s="16" t="s">
        <v>62</v>
      </c>
      <c r="K40" s="17"/>
      <c r="L40" s="17"/>
      <c r="N40" s="16" t="s">
        <v>63</v>
      </c>
      <c r="O40" s="17"/>
      <c r="P40" s="17"/>
      <c r="R40" t="str">
        <f>IF(Journal!$E40=$C$3,COUNTIF(Journal!$E$6:'Journal'!$E40,$C$3),"")</f>
        <v/>
      </c>
      <c r="S40" t="str">
        <f>IF(Journal!$F40=$C$3,COUNTIF(Journal!$F$6:'Journal'!$F40,$C$3),"")</f>
        <v/>
      </c>
      <c r="T40" t="str">
        <f>IF(Journal!$E40=$K$3,COUNTIF(Journal!$E$6:'Journal'!$E40,$K$3),"")</f>
        <v/>
      </c>
      <c r="U40" t="str">
        <f>IF(Journal!$F40=$K$3,COUNTIF(Journal!$F$6:'Journal'!$F40,$K$3),"")</f>
        <v/>
      </c>
      <c r="V40" t="str">
        <f>IF(Journal!$E40=$C$21,COUNTIF(Journal!$E$6:'Journal'!$E40,$C$21),"")</f>
        <v/>
      </c>
      <c r="W40" t="str">
        <f>IF(Journal!$F40=$C$21,COUNTIF(Journal!$F$6:'Journal'!$F40,$C$21),"")</f>
        <v/>
      </c>
      <c r="X40" t="str">
        <f>IF(Journal!$E40=$K$21,COUNTIF(Journal!$E$6:'Journal'!$E40,$K$21),"")</f>
        <v/>
      </c>
      <c r="Y40" t="str">
        <f>IF(Journal!$F40=$K$21,COUNTIF(Journal!$F$6:'Journal'!$F40,$K$21),"")</f>
        <v/>
      </c>
      <c r="Z40" t="str">
        <f>IF(Journal!$E40=$C$39,COUNTIF(Journal!$E$6:'Journal'!$E40,$C$39),"")</f>
        <v/>
      </c>
      <c r="AA40" t="str">
        <f>IF(Journal!$F40=$C$39,COUNTIF(Journal!$F$6:'Journal'!$F40,$C$39),"")</f>
        <v/>
      </c>
      <c r="AB40" t="str">
        <f>IF(Journal!$E40=$K$39,COUNTIF(Journal!$E$6:'Journal'!$E40,$K$39),"")</f>
        <v/>
      </c>
      <c r="AC40" t="str">
        <f>IF(Journal!$F40=$K$39,COUNTIF(Journal!$F$6:'Journal'!$F40,$K$39),"")</f>
        <v/>
      </c>
      <c r="AD40" t="str">
        <f>IF(Journal!$E40=$C$57,COUNTIF(Journal!$E$6:'Journal'!$E40,$C$57),"")</f>
        <v/>
      </c>
      <c r="AE40" t="str">
        <f>IF(Journal!$F40=$C$57,COUNTIF(Journal!$F$6:'Journal'!$F40,$C$57),"")</f>
        <v/>
      </c>
      <c r="AF40" t="str">
        <f>IF(Journal!$E40=$K$57,COUNTIF(Journal!$E$6:'Journal'!$E40,$K$57),"")</f>
        <v/>
      </c>
      <c r="AG40" t="str">
        <f>IF(Journal!$F40=$K$57,COUNTIF(Journal!$F$6:'Journal'!$F40,$K$57),"")</f>
        <v/>
      </c>
      <c r="AH40" t="str">
        <f>IF(Journal!$E40=$C$75,COUNTIF(Journal!$E$6:'Journal'!$E40,$C$75),"")</f>
        <v/>
      </c>
      <c r="AI40" t="str">
        <f>IF(Journal!$F40=$C$75,COUNTIF(Journal!$F$6:'Journal'!$F40,$C$75),"")</f>
        <v/>
      </c>
      <c r="AJ40" t="str">
        <f>IF(Journal!$E40=$K$75,COUNTIF(Journal!$E$6:'Journal'!$E40,$K$75),"")</f>
        <v/>
      </c>
      <c r="AK40" t="str">
        <f>IF(Journal!$F40=$K$75,COUNTIF(Journal!$F$6:'Journal'!$F40,$K$75),"")</f>
        <v/>
      </c>
    </row>
    <row r="41" spans="2:37" x14ac:dyDescent="0.25">
      <c r="B41" s="10" t="s">
        <v>10</v>
      </c>
      <c r="C41" s="10" t="s">
        <v>64</v>
      </c>
      <c r="D41" s="10" t="s">
        <v>15</v>
      </c>
      <c r="F41" s="10" t="s">
        <v>10</v>
      </c>
      <c r="G41" s="10" t="s">
        <v>64</v>
      </c>
      <c r="H41" s="10" t="s">
        <v>15</v>
      </c>
      <c r="J41" s="10" t="s">
        <v>10</v>
      </c>
      <c r="K41" s="10" t="s">
        <v>64</v>
      </c>
      <c r="L41" s="10" t="s">
        <v>15</v>
      </c>
      <c r="N41" s="10" t="s">
        <v>10</v>
      </c>
      <c r="O41" s="10" t="s">
        <v>64</v>
      </c>
      <c r="P41" s="10" t="s">
        <v>15</v>
      </c>
      <c r="R41" t="str">
        <f>IF(Journal!$E41=$C$3,COUNTIF(Journal!$E$6:'Journal'!$E41,$C$3),"")</f>
        <v/>
      </c>
      <c r="S41" t="str">
        <f>IF(Journal!$F41=$C$3,COUNTIF(Journal!$F$6:'Journal'!$F41,$C$3),"")</f>
        <v/>
      </c>
      <c r="T41" t="str">
        <f>IF(Journal!$E41=$K$3,COUNTIF(Journal!$E$6:'Journal'!$E41,$K$3),"")</f>
        <v/>
      </c>
      <c r="U41" t="str">
        <f>IF(Journal!$F41=$K$3,COUNTIF(Journal!$F$6:'Journal'!$F41,$K$3),"")</f>
        <v/>
      </c>
      <c r="V41" t="str">
        <f>IF(Journal!$E41=$C$21,COUNTIF(Journal!$E$6:'Journal'!$E41,$C$21),"")</f>
        <v/>
      </c>
      <c r="W41" t="str">
        <f>IF(Journal!$F41=$C$21,COUNTIF(Journal!$F$6:'Journal'!$F41,$C$21),"")</f>
        <v/>
      </c>
      <c r="X41" t="str">
        <f>IF(Journal!$E41=$K$21,COUNTIF(Journal!$E$6:'Journal'!$E41,$K$21),"")</f>
        <v/>
      </c>
      <c r="Y41" t="str">
        <f>IF(Journal!$F41=$K$21,COUNTIF(Journal!$F$6:'Journal'!$F41,$K$21),"")</f>
        <v/>
      </c>
      <c r="Z41" t="str">
        <f>IF(Journal!$E41=$C$39,COUNTIF(Journal!$E$6:'Journal'!$E41,$C$39),"")</f>
        <v/>
      </c>
      <c r="AA41" t="str">
        <f>IF(Journal!$F41=$C$39,COUNTIF(Journal!$F$6:'Journal'!$F41,$C$39),"")</f>
        <v/>
      </c>
      <c r="AB41" t="str">
        <f>IF(Journal!$E41=$K$39,COUNTIF(Journal!$E$6:'Journal'!$E41,$K$39),"")</f>
        <v/>
      </c>
      <c r="AC41" t="str">
        <f>IF(Journal!$F41=$K$39,COUNTIF(Journal!$F$6:'Journal'!$F41,$K$39),"")</f>
        <v/>
      </c>
      <c r="AD41" t="str">
        <f>IF(Journal!$E41=$C$57,COUNTIF(Journal!$E$6:'Journal'!$E41,$C$57),"")</f>
        <v/>
      </c>
      <c r="AE41" t="str">
        <f>IF(Journal!$F41=$C$57,COUNTIF(Journal!$F$6:'Journal'!$F41,$C$57),"")</f>
        <v/>
      </c>
      <c r="AF41" t="str">
        <f>IF(Journal!$E41=$K$57,COUNTIF(Journal!$E$6:'Journal'!$E41,$K$57),"")</f>
        <v/>
      </c>
      <c r="AG41" t="str">
        <f>IF(Journal!$F41=$K$57,COUNTIF(Journal!$F$6:'Journal'!$F41,$K$57),"")</f>
        <v/>
      </c>
      <c r="AH41" t="str">
        <f>IF(Journal!$E41=$C$75,COUNTIF(Journal!$E$6:'Journal'!$E41,$C$75),"")</f>
        <v/>
      </c>
      <c r="AI41" t="str">
        <f>IF(Journal!$F41=$C$75,COUNTIF(Journal!$F$6:'Journal'!$F41,$C$75),"")</f>
        <v/>
      </c>
      <c r="AJ41" t="str">
        <f>IF(Journal!$E41=$K$75,COUNTIF(Journal!$E$6:'Journal'!$E41,$K$75),"")</f>
        <v/>
      </c>
      <c r="AK41" t="str">
        <f>IF(Journal!$F41=$K$75,COUNTIF(Journal!$F$6:'Journal'!$F41,$K$75),"")</f>
        <v/>
      </c>
    </row>
    <row r="42" spans="2:37" x14ac:dyDescent="0.25">
      <c r="B42" s="3" t="str">
        <f>IFERROR(INDEX(Journal!$B$6:$B$45,MATCH(1,$Z$6:$Z$45,0)),"")</f>
        <v/>
      </c>
      <c r="C42" s="3" t="str">
        <f>IFERROR(INDEX(Journal!$F$6:$F$45,MATCH(1,$Z$6:$Z$45,0)),"")</f>
        <v/>
      </c>
      <c r="D42" s="6" t="str">
        <f>IFERROR(INDEX(Journal!$G$6:$G$45,MATCH(1,$Z$6:$Z$45,0)),"")</f>
        <v/>
      </c>
      <c r="F42" s="3" t="str">
        <f>IFERROR(INDEX(Journal!$B$6:$B$45,MATCH(1,$AA$6:$AA$45,0)),"")</f>
        <v/>
      </c>
      <c r="G42" s="3" t="str">
        <f>IFERROR(INDEX(Journal!$E$6:$E$45,MATCH(1,$AA$6:$AA$45,0)),"")</f>
        <v/>
      </c>
      <c r="H42" s="6" t="str">
        <f>IFERROR(INDEX(Journal!$G$6:$G$45,MATCH(1,$AA$6:$AA$45,0)),"")</f>
        <v/>
      </c>
      <c r="J42" s="3" t="str">
        <f>IFERROR(INDEX(Journal!$B$6:$B$45,MATCH(1,$AB$6:$AB$45,0)),"")</f>
        <v/>
      </c>
      <c r="K42" s="3" t="str">
        <f>IFERROR(INDEX(Journal!$F$6:$F$45,MATCH(1,$AB$6:$AB$45,0)),"")</f>
        <v/>
      </c>
      <c r="L42" s="6" t="str">
        <f>IFERROR(INDEX(Journal!$G$6:$G$45,MATCH(1,$AB$6:$AB$45,0)),"")</f>
        <v/>
      </c>
      <c r="N42" s="3" t="str">
        <f>IFERROR(INDEX(Journal!$B$6:$B$45,MATCH(1,$AC$6:$AC$45,0)),"")</f>
        <v>05.01.2026</v>
      </c>
      <c r="O42" s="3" t="str">
        <f>IFERROR(INDEX(Journal!$E$6:$E$45,MATCH(1,$AC$6:$AC$45,0)),"")</f>
        <v>Kasse</v>
      </c>
      <c r="P42" s="6">
        <f>IFERROR(INDEX(Journal!$G$6:$G$45,MATCH(1,$AC$6:$AC$45,0)),"")</f>
        <v>1000</v>
      </c>
      <c r="R42" t="str">
        <f>IF(Journal!$E42=$C$3,COUNTIF(Journal!$E$6:'Journal'!$E42,$C$3),"")</f>
        <v/>
      </c>
      <c r="S42" t="str">
        <f>IF(Journal!$F42=$C$3,COUNTIF(Journal!$F$6:'Journal'!$F42,$C$3),"")</f>
        <v/>
      </c>
      <c r="T42" t="str">
        <f>IF(Journal!$E42=$K$3,COUNTIF(Journal!$E$6:'Journal'!$E42,$K$3),"")</f>
        <v/>
      </c>
      <c r="U42" t="str">
        <f>IF(Journal!$F42=$K$3,COUNTIF(Journal!$F$6:'Journal'!$F42,$K$3),"")</f>
        <v/>
      </c>
      <c r="V42" t="str">
        <f>IF(Journal!$E42=$C$21,COUNTIF(Journal!$E$6:'Journal'!$E42,$C$21),"")</f>
        <v/>
      </c>
      <c r="W42" t="str">
        <f>IF(Journal!$F42=$C$21,COUNTIF(Journal!$F$6:'Journal'!$F42,$C$21),"")</f>
        <v/>
      </c>
      <c r="X42" t="str">
        <f>IF(Journal!$E42=$K$21,COUNTIF(Journal!$E$6:'Journal'!$E42,$K$21),"")</f>
        <v/>
      </c>
      <c r="Y42" t="str">
        <f>IF(Journal!$F42=$K$21,COUNTIF(Journal!$F$6:'Journal'!$F42,$K$21),"")</f>
        <v/>
      </c>
      <c r="Z42" t="str">
        <f>IF(Journal!$E42=$C$39,COUNTIF(Journal!$E$6:'Journal'!$E42,$C$39),"")</f>
        <v/>
      </c>
      <c r="AA42" t="str">
        <f>IF(Journal!$F42=$C$39,COUNTIF(Journal!$F$6:'Journal'!$F42,$C$39),"")</f>
        <v/>
      </c>
      <c r="AB42" t="str">
        <f>IF(Journal!$E42=$K$39,COUNTIF(Journal!$E$6:'Journal'!$E42,$K$39),"")</f>
        <v/>
      </c>
      <c r="AC42" t="str">
        <f>IF(Journal!$F42=$K$39,COUNTIF(Journal!$F$6:'Journal'!$F42,$K$39),"")</f>
        <v/>
      </c>
      <c r="AD42" t="str">
        <f>IF(Journal!$E42=$C$57,COUNTIF(Journal!$E$6:'Journal'!$E42,$C$57),"")</f>
        <v/>
      </c>
      <c r="AE42" t="str">
        <f>IF(Journal!$F42=$C$57,COUNTIF(Journal!$F$6:'Journal'!$F42,$C$57),"")</f>
        <v/>
      </c>
      <c r="AF42" t="str">
        <f>IF(Journal!$E42=$K$57,COUNTIF(Journal!$E$6:'Journal'!$E42,$K$57),"")</f>
        <v/>
      </c>
      <c r="AG42" t="str">
        <f>IF(Journal!$F42=$K$57,COUNTIF(Journal!$F$6:'Journal'!$F42,$K$57),"")</f>
        <v/>
      </c>
      <c r="AH42" t="str">
        <f>IF(Journal!$E42=$C$75,COUNTIF(Journal!$E$6:'Journal'!$E42,$C$75),"")</f>
        <v/>
      </c>
      <c r="AI42" t="str">
        <f>IF(Journal!$F42=$C$75,COUNTIF(Journal!$F$6:'Journal'!$F42,$C$75),"")</f>
        <v/>
      </c>
      <c r="AJ42" t="str">
        <f>IF(Journal!$E42=$K$75,COUNTIF(Journal!$E$6:'Journal'!$E42,$K$75),"")</f>
        <v/>
      </c>
      <c r="AK42" t="str">
        <f>IF(Journal!$F42=$K$75,COUNTIF(Journal!$F$6:'Journal'!$F42,$K$75),"")</f>
        <v/>
      </c>
    </row>
    <row r="43" spans="2:37" x14ac:dyDescent="0.25">
      <c r="B43" s="3" t="str">
        <f>IFERROR(INDEX(Journal!$B$6:$B$45,MATCH(2,$Z$6:$Z$45,0)),"")</f>
        <v/>
      </c>
      <c r="C43" s="3" t="str">
        <f>IFERROR(INDEX(Journal!$F$6:$F$45,MATCH(2,$Z$6:$Z$45,0)),"")</f>
        <v/>
      </c>
      <c r="D43" s="6" t="str">
        <f>IFERROR(INDEX(Journal!$G$6:$G$45,MATCH(2,$Z$6:$Z$45,0)),"")</f>
        <v/>
      </c>
      <c r="F43" s="3" t="str">
        <f>IFERROR(INDEX(Journal!$B$6:$B$45,MATCH(2,$AA$6:$AA$45,0)),"")</f>
        <v/>
      </c>
      <c r="G43" s="3" t="str">
        <f>IFERROR(INDEX(Journal!$E$6:$E$45,MATCH(2,$AA$6:$AA$45,0)),"")</f>
        <v/>
      </c>
      <c r="H43" s="6" t="str">
        <f>IFERROR(INDEX(Journal!$G$6:$G$45,MATCH(2,$AA$6:$AA$45,0)),"")</f>
        <v/>
      </c>
      <c r="J43" s="3" t="str">
        <f>IFERROR(INDEX(Journal!$B$6:$B$45,MATCH(2,$AB$6:$AB$45,0)),"")</f>
        <v/>
      </c>
      <c r="K43" s="3" t="str">
        <f>IFERROR(INDEX(Journal!$F$6:$F$45,MATCH(2,$AB$6:$AB$45,0)),"")</f>
        <v/>
      </c>
      <c r="L43" s="6" t="str">
        <f>IFERROR(INDEX(Journal!$G$6:$G$45,MATCH(2,$AB$6:$AB$45,0)),"")</f>
        <v/>
      </c>
      <c r="N43" s="3" t="str">
        <f>IFERROR(INDEX(Journal!$B$6:$B$45,MATCH(2,$AC$6:$AC$45,0)),"")</f>
        <v>12.01.2026</v>
      </c>
      <c r="O43" s="3" t="str">
        <f>IFERROR(INDEX(Journal!$E$6:$E$45,MATCH(2,$AC$6:$AC$45,0)),"")</f>
        <v>Forderungen</v>
      </c>
      <c r="P43" s="6">
        <f>IFERROR(INDEX(Journal!$G$6:$G$45,MATCH(2,$AC$6:$AC$45,0)),"")</f>
        <v>2000</v>
      </c>
      <c r="R43" t="str">
        <f>IF(Journal!$E43=$C$3,COUNTIF(Journal!$E$6:'Journal'!$E43,$C$3),"")</f>
        <v/>
      </c>
      <c r="S43" t="str">
        <f>IF(Journal!$F43=$C$3,COUNTIF(Journal!$F$6:'Journal'!$F43,$C$3),"")</f>
        <v/>
      </c>
      <c r="T43" t="str">
        <f>IF(Journal!$E43=$K$3,COUNTIF(Journal!$E$6:'Journal'!$E43,$K$3),"")</f>
        <v/>
      </c>
      <c r="U43" t="str">
        <f>IF(Journal!$F43=$K$3,COUNTIF(Journal!$F$6:'Journal'!$F43,$K$3),"")</f>
        <v/>
      </c>
      <c r="V43" t="str">
        <f>IF(Journal!$E43=$C$21,COUNTIF(Journal!$E$6:'Journal'!$E43,$C$21),"")</f>
        <v/>
      </c>
      <c r="W43" t="str">
        <f>IF(Journal!$F43=$C$21,COUNTIF(Journal!$F$6:'Journal'!$F43,$C$21),"")</f>
        <v/>
      </c>
      <c r="X43" t="str">
        <f>IF(Journal!$E43=$K$21,COUNTIF(Journal!$E$6:'Journal'!$E43,$K$21),"")</f>
        <v/>
      </c>
      <c r="Y43" t="str">
        <f>IF(Journal!$F43=$K$21,COUNTIF(Journal!$F$6:'Journal'!$F43,$K$21),"")</f>
        <v/>
      </c>
      <c r="Z43" t="str">
        <f>IF(Journal!$E43=$C$39,COUNTIF(Journal!$E$6:'Journal'!$E43,$C$39),"")</f>
        <v/>
      </c>
      <c r="AA43" t="str">
        <f>IF(Journal!$F43=$C$39,COUNTIF(Journal!$F$6:'Journal'!$F43,$C$39),"")</f>
        <v/>
      </c>
      <c r="AB43" t="str">
        <f>IF(Journal!$E43=$K$39,COUNTIF(Journal!$E$6:'Journal'!$E43,$K$39),"")</f>
        <v/>
      </c>
      <c r="AC43" t="str">
        <f>IF(Journal!$F43=$K$39,COUNTIF(Journal!$F$6:'Journal'!$F43,$K$39),"")</f>
        <v/>
      </c>
      <c r="AD43" t="str">
        <f>IF(Journal!$E43=$C$57,COUNTIF(Journal!$E$6:'Journal'!$E43,$C$57),"")</f>
        <v/>
      </c>
      <c r="AE43" t="str">
        <f>IF(Journal!$F43=$C$57,COUNTIF(Journal!$F$6:'Journal'!$F43,$C$57),"")</f>
        <v/>
      </c>
      <c r="AF43" t="str">
        <f>IF(Journal!$E43=$K$57,COUNTIF(Journal!$E$6:'Journal'!$E43,$K$57),"")</f>
        <v/>
      </c>
      <c r="AG43" t="str">
        <f>IF(Journal!$F43=$K$57,COUNTIF(Journal!$F$6:'Journal'!$F43,$K$57),"")</f>
        <v/>
      </c>
      <c r="AH43" t="str">
        <f>IF(Journal!$E43=$C$75,COUNTIF(Journal!$E$6:'Journal'!$E43,$C$75),"")</f>
        <v/>
      </c>
      <c r="AI43" t="str">
        <f>IF(Journal!$F43=$C$75,COUNTIF(Journal!$F$6:'Journal'!$F43,$C$75),"")</f>
        <v/>
      </c>
      <c r="AJ43" t="str">
        <f>IF(Journal!$E43=$K$75,COUNTIF(Journal!$E$6:'Journal'!$E43,$K$75),"")</f>
        <v/>
      </c>
      <c r="AK43" t="str">
        <f>IF(Journal!$F43=$K$75,COUNTIF(Journal!$F$6:'Journal'!$F43,$K$75),"")</f>
        <v/>
      </c>
    </row>
    <row r="44" spans="2:37" x14ac:dyDescent="0.25">
      <c r="B44" s="3" t="str">
        <f>IFERROR(INDEX(Journal!$B$6:$B$45,MATCH(3,$Z$6:$Z$45,0)),"")</f>
        <v/>
      </c>
      <c r="C44" s="3" t="str">
        <f>IFERROR(INDEX(Journal!$F$6:$F$45,MATCH(3,$Z$6:$Z$45,0)),"")</f>
        <v/>
      </c>
      <c r="D44" s="6" t="str">
        <f>IFERROR(INDEX(Journal!$G$6:$G$45,MATCH(3,$Z$6:$Z$45,0)),"")</f>
        <v/>
      </c>
      <c r="F44" s="3" t="str">
        <f>IFERROR(INDEX(Journal!$B$6:$B$45,MATCH(3,$AA$6:$AA$45,0)),"")</f>
        <v/>
      </c>
      <c r="G44" s="3" t="str">
        <f>IFERROR(INDEX(Journal!$E$6:$E$45,MATCH(3,$AA$6:$AA$45,0)),"")</f>
        <v/>
      </c>
      <c r="H44" s="6" t="str">
        <f>IFERROR(INDEX(Journal!$G$6:$G$45,MATCH(3,$AA$6:$AA$45,0)),"")</f>
        <v/>
      </c>
      <c r="J44" s="3" t="str">
        <f>IFERROR(INDEX(Journal!$B$6:$B$45,MATCH(3,$AB$6:$AB$45,0)),"")</f>
        <v/>
      </c>
      <c r="K44" s="3" t="str">
        <f>IFERROR(INDEX(Journal!$F$6:$F$45,MATCH(3,$AB$6:$AB$45,0)),"")</f>
        <v/>
      </c>
      <c r="L44" s="6" t="str">
        <f>IFERROR(INDEX(Journal!$G$6:$G$45,MATCH(3,$AB$6:$AB$45,0)),"")</f>
        <v/>
      </c>
      <c r="N44" s="3" t="str">
        <f>IFERROR(INDEX(Journal!$B$6:$B$45,MATCH(3,$AC$6:$AC$45,0)),"")</f>
        <v/>
      </c>
      <c r="O44" s="3" t="str">
        <f>IFERROR(INDEX(Journal!$E$6:$E$45,MATCH(3,$AC$6:$AC$45,0)),"")</f>
        <v/>
      </c>
      <c r="P44" s="6" t="str">
        <f>IFERROR(INDEX(Journal!$G$6:$G$45,MATCH(3,$AC$6:$AC$45,0)),"")</f>
        <v/>
      </c>
      <c r="R44" t="str">
        <f>IF(Journal!$E44=$C$3,COUNTIF(Journal!$E$6:'Journal'!$E44,$C$3),"")</f>
        <v/>
      </c>
      <c r="S44" t="str">
        <f>IF(Journal!$F44=$C$3,COUNTIF(Journal!$F$6:'Journal'!$F44,$C$3),"")</f>
        <v/>
      </c>
      <c r="T44" t="str">
        <f>IF(Journal!$E44=$K$3,COUNTIF(Journal!$E$6:'Journal'!$E44,$K$3),"")</f>
        <v/>
      </c>
      <c r="U44" t="str">
        <f>IF(Journal!$F44=$K$3,COUNTIF(Journal!$F$6:'Journal'!$F44,$K$3),"")</f>
        <v/>
      </c>
      <c r="V44" t="str">
        <f>IF(Journal!$E44=$C$21,COUNTIF(Journal!$E$6:'Journal'!$E44,$C$21),"")</f>
        <v/>
      </c>
      <c r="W44" t="str">
        <f>IF(Journal!$F44=$C$21,COUNTIF(Journal!$F$6:'Journal'!$F44,$C$21),"")</f>
        <v/>
      </c>
      <c r="X44" t="str">
        <f>IF(Journal!$E44=$K$21,COUNTIF(Journal!$E$6:'Journal'!$E44,$K$21),"")</f>
        <v/>
      </c>
      <c r="Y44" t="str">
        <f>IF(Journal!$F44=$K$21,COUNTIF(Journal!$F$6:'Journal'!$F44,$K$21),"")</f>
        <v/>
      </c>
      <c r="Z44" t="str">
        <f>IF(Journal!$E44=$C$39,COUNTIF(Journal!$E$6:'Journal'!$E44,$C$39),"")</f>
        <v/>
      </c>
      <c r="AA44" t="str">
        <f>IF(Journal!$F44=$C$39,COUNTIF(Journal!$F$6:'Journal'!$F44,$C$39),"")</f>
        <v/>
      </c>
      <c r="AB44" t="str">
        <f>IF(Journal!$E44=$K$39,COUNTIF(Journal!$E$6:'Journal'!$E44,$K$39),"")</f>
        <v/>
      </c>
      <c r="AC44" t="str">
        <f>IF(Journal!$F44=$K$39,COUNTIF(Journal!$F$6:'Journal'!$F44,$K$39),"")</f>
        <v/>
      </c>
      <c r="AD44" t="str">
        <f>IF(Journal!$E44=$C$57,COUNTIF(Journal!$E$6:'Journal'!$E44,$C$57),"")</f>
        <v/>
      </c>
      <c r="AE44" t="str">
        <f>IF(Journal!$F44=$C$57,COUNTIF(Journal!$F$6:'Journal'!$F44,$C$57),"")</f>
        <v/>
      </c>
      <c r="AF44" t="str">
        <f>IF(Journal!$E44=$K$57,COUNTIF(Journal!$E$6:'Journal'!$E44,$K$57),"")</f>
        <v/>
      </c>
      <c r="AG44" t="str">
        <f>IF(Journal!$F44=$K$57,COUNTIF(Journal!$F$6:'Journal'!$F44,$K$57),"")</f>
        <v/>
      </c>
      <c r="AH44" t="str">
        <f>IF(Journal!$E44=$C$75,COUNTIF(Journal!$E$6:'Journal'!$E44,$C$75),"")</f>
        <v/>
      </c>
      <c r="AI44" t="str">
        <f>IF(Journal!$F44=$C$75,COUNTIF(Journal!$F$6:'Journal'!$F44,$C$75),"")</f>
        <v/>
      </c>
      <c r="AJ44" t="str">
        <f>IF(Journal!$E44=$K$75,COUNTIF(Journal!$E$6:'Journal'!$E44,$K$75),"")</f>
        <v/>
      </c>
      <c r="AK44" t="str">
        <f>IF(Journal!$F44=$K$75,COUNTIF(Journal!$F$6:'Journal'!$F44,$K$75),"")</f>
        <v/>
      </c>
    </row>
    <row r="45" spans="2:37" x14ac:dyDescent="0.25">
      <c r="B45" s="3" t="str">
        <f>IFERROR(INDEX(Journal!$B$6:$B$45,MATCH(4,$Z$6:$Z$45,0)),"")</f>
        <v/>
      </c>
      <c r="C45" s="3" t="str">
        <f>IFERROR(INDEX(Journal!$F$6:$F$45,MATCH(4,$Z$6:$Z$45,0)),"")</f>
        <v/>
      </c>
      <c r="D45" s="6" t="str">
        <f>IFERROR(INDEX(Journal!$G$6:$G$45,MATCH(4,$Z$6:$Z$45,0)),"")</f>
        <v/>
      </c>
      <c r="F45" s="3" t="str">
        <f>IFERROR(INDEX(Journal!$B$6:$B$45,MATCH(4,$AA$6:$AA$45,0)),"")</f>
        <v/>
      </c>
      <c r="G45" s="3" t="str">
        <f>IFERROR(INDEX(Journal!$E$6:$E$45,MATCH(4,$AA$6:$AA$45,0)),"")</f>
        <v/>
      </c>
      <c r="H45" s="6" t="str">
        <f>IFERROR(INDEX(Journal!$G$6:$G$45,MATCH(4,$AA$6:$AA$45,0)),"")</f>
        <v/>
      </c>
      <c r="J45" s="3" t="str">
        <f>IFERROR(INDEX(Journal!$B$6:$B$45,MATCH(4,$AB$6:$AB$45,0)),"")</f>
        <v/>
      </c>
      <c r="K45" s="3" t="str">
        <f>IFERROR(INDEX(Journal!$F$6:$F$45,MATCH(4,$AB$6:$AB$45,0)),"")</f>
        <v/>
      </c>
      <c r="L45" s="6" t="str">
        <f>IFERROR(INDEX(Journal!$G$6:$G$45,MATCH(4,$AB$6:$AB$45,0)),"")</f>
        <v/>
      </c>
      <c r="N45" s="3" t="str">
        <f>IFERROR(INDEX(Journal!$B$6:$B$45,MATCH(4,$AC$6:$AC$45,0)),"")</f>
        <v/>
      </c>
      <c r="O45" s="3" t="str">
        <f>IFERROR(INDEX(Journal!$E$6:$E$45,MATCH(4,$AC$6:$AC$45,0)),"")</f>
        <v/>
      </c>
      <c r="P45" s="6" t="str">
        <f>IFERROR(INDEX(Journal!$G$6:$G$45,MATCH(4,$AC$6:$AC$45,0)),"")</f>
        <v/>
      </c>
      <c r="R45" t="str">
        <f>IF(Journal!$E45=$C$3,COUNTIF(Journal!$E$6:'Journal'!$E45,$C$3),"")</f>
        <v/>
      </c>
      <c r="S45" t="str">
        <f>IF(Journal!$F45=$C$3,COUNTIF(Journal!$F$6:'Journal'!$F45,$C$3),"")</f>
        <v/>
      </c>
      <c r="T45" t="str">
        <f>IF(Journal!$E45=$K$3,COUNTIF(Journal!$E$6:'Journal'!$E45,$K$3),"")</f>
        <v/>
      </c>
      <c r="U45" t="str">
        <f>IF(Journal!$F45=$K$3,COUNTIF(Journal!$F$6:'Journal'!$F45,$K$3),"")</f>
        <v/>
      </c>
      <c r="V45" t="str">
        <f>IF(Journal!$E45=$C$21,COUNTIF(Journal!$E$6:'Journal'!$E45,$C$21),"")</f>
        <v/>
      </c>
      <c r="W45" t="str">
        <f>IF(Journal!$F45=$C$21,COUNTIF(Journal!$F$6:'Journal'!$F45,$C$21),"")</f>
        <v/>
      </c>
      <c r="X45" t="str">
        <f>IF(Journal!$E45=$K$21,COUNTIF(Journal!$E$6:'Journal'!$E45,$K$21),"")</f>
        <v/>
      </c>
      <c r="Y45" t="str">
        <f>IF(Journal!$F45=$K$21,COUNTIF(Journal!$F$6:'Journal'!$F45,$K$21),"")</f>
        <v/>
      </c>
      <c r="Z45" t="str">
        <f>IF(Journal!$E45=$C$39,COUNTIF(Journal!$E$6:'Journal'!$E45,$C$39),"")</f>
        <v/>
      </c>
      <c r="AA45" t="str">
        <f>IF(Journal!$F45=$C$39,COUNTIF(Journal!$F$6:'Journal'!$F45,$C$39),"")</f>
        <v/>
      </c>
      <c r="AB45" t="str">
        <f>IF(Journal!$E45=$K$39,COUNTIF(Journal!$E$6:'Journal'!$E45,$K$39),"")</f>
        <v/>
      </c>
      <c r="AC45" t="str">
        <f>IF(Journal!$F45=$K$39,COUNTIF(Journal!$F$6:'Journal'!$F45,$K$39),"")</f>
        <v/>
      </c>
      <c r="AD45" t="str">
        <f>IF(Journal!$E45=$C$57,COUNTIF(Journal!$E$6:'Journal'!$E45,$C$57),"")</f>
        <v/>
      </c>
      <c r="AE45" t="str">
        <f>IF(Journal!$F45=$C$57,COUNTIF(Journal!$F$6:'Journal'!$F45,$C$57),"")</f>
        <v/>
      </c>
      <c r="AF45" t="str">
        <f>IF(Journal!$E45=$K$57,COUNTIF(Journal!$E$6:'Journal'!$E45,$K$57),"")</f>
        <v/>
      </c>
      <c r="AG45" t="str">
        <f>IF(Journal!$F45=$K$57,COUNTIF(Journal!$F$6:'Journal'!$F45,$K$57),"")</f>
        <v/>
      </c>
      <c r="AH45" t="str">
        <f>IF(Journal!$E45=$C$75,COUNTIF(Journal!$E$6:'Journal'!$E45,$C$75),"")</f>
        <v/>
      </c>
      <c r="AI45" t="str">
        <f>IF(Journal!$F45=$C$75,COUNTIF(Journal!$F$6:'Journal'!$F45,$C$75),"")</f>
        <v/>
      </c>
      <c r="AJ45" t="str">
        <f>IF(Journal!$E45=$K$75,COUNTIF(Journal!$E$6:'Journal'!$E45,$K$75),"")</f>
        <v/>
      </c>
      <c r="AK45" t="str">
        <f>IF(Journal!$F45=$K$75,COUNTIF(Journal!$F$6:'Journal'!$F45,$K$75),"")</f>
        <v/>
      </c>
    </row>
    <row r="46" spans="2:37" x14ac:dyDescent="0.25">
      <c r="B46" s="3" t="str">
        <f>IFERROR(INDEX(Journal!$B$6:$B$45,MATCH(5,$Z$6:$Z$45,0)),"")</f>
        <v/>
      </c>
      <c r="C46" s="3" t="str">
        <f>IFERROR(INDEX(Journal!$F$6:$F$45,MATCH(5,$Z$6:$Z$45,0)),"")</f>
        <v/>
      </c>
      <c r="D46" s="6" t="str">
        <f>IFERROR(INDEX(Journal!$G$6:$G$45,MATCH(5,$Z$6:$Z$45,0)),"")</f>
        <v/>
      </c>
      <c r="F46" s="3" t="str">
        <f>IFERROR(INDEX(Journal!$B$6:$B$45,MATCH(5,$AA$6:$AA$45,0)),"")</f>
        <v/>
      </c>
      <c r="G46" s="3" t="str">
        <f>IFERROR(INDEX(Journal!$E$6:$E$45,MATCH(5,$AA$6:$AA$45,0)),"")</f>
        <v/>
      </c>
      <c r="H46" s="6" t="str">
        <f>IFERROR(INDEX(Journal!$G$6:$G$45,MATCH(5,$AA$6:$AA$45,0)),"")</f>
        <v/>
      </c>
      <c r="J46" s="3" t="str">
        <f>IFERROR(INDEX(Journal!$B$6:$B$45,MATCH(5,$AB$6:$AB$45,0)),"")</f>
        <v/>
      </c>
      <c r="K46" s="3" t="str">
        <f>IFERROR(INDEX(Journal!$F$6:$F$45,MATCH(5,$AB$6:$AB$45,0)),"")</f>
        <v/>
      </c>
      <c r="L46" s="6" t="str">
        <f>IFERROR(INDEX(Journal!$G$6:$G$45,MATCH(5,$AB$6:$AB$45,0)),"")</f>
        <v/>
      </c>
      <c r="N46" s="3" t="str">
        <f>IFERROR(INDEX(Journal!$B$6:$B$45,MATCH(5,$AC$6:$AC$45,0)),"")</f>
        <v/>
      </c>
      <c r="O46" s="3" t="str">
        <f>IFERROR(INDEX(Journal!$E$6:$E$45,MATCH(5,$AC$6:$AC$45,0)),"")</f>
        <v/>
      </c>
      <c r="P46" s="6" t="str">
        <f>IFERROR(INDEX(Journal!$G$6:$G$45,MATCH(5,$AC$6:$AC$45,0)),"")</f>
        <v/>
      </c>
    </row>
    <row r="47" spans="2:37" x14ac:dyDescent="0.25">
      <c r="B47" s="3" t="str">
        <f>IFERROR(INDEX(Journal!$B$6:$B$45,MATCH(6,$Z$6:$Z$45,0)),"")</f>
        <v/>
      </c>
      <c r="C47" s="3" t="str">
        <f>IFERROR(INDEX(Journal!$F$6:$F$45,MATCH(6,$Z$6:$Z$45,0)),"")</f>
        <v/>
      </c>
      <c r="D47" s="6" t="str">
        <f>IFERROR(INDEX(Journal!$G$6:$G$45,MATCH(6,$Z$6:$Z$45,0)),"")</f>
        <v/>
      </c>
      <c r="F47" s="3" t="str">
        <f>IFERROR(INDEX(Journal!$B$6:$B$45,MATCH(6,$AA$6:$AA$45,0)),"")</f>
        <v/>
      </c>
      <c r="G47" s="3" t="str">
        <f>IFERROR(INDEX(Journal!$E$6:$E$45,MATCH(6,$AA$6:$AA$45,0)),"")</f>
        <v/>
      </c>
      <c r="H47" s="6" t="str">
        <f>IFERROR(INDEX(Journal!$G$6:$G$45,MATCH(6,$AA$6:$AA$45,0)),"")</f>
        <v/>
      </c>
      <c r="J47" s="3" t="str">
        <f>IFERROR(INDEX(Journal!$B$6:$B$45,MATCH(6,$AB$6:$AB$45,0)),"")</f>
        <v/>
      </c>
      <c r="K47" s="3" t="str">
        <f>IFERROR(INDEX(Journal!$F$6:$F$45,MATCH(6,$AB$6:$AB$45,0)),"")</f>
        <v/>
      </c>
      <c r="L47" s="6" t="str">
        <f>IFERROR(INDEX(Journal!$G$6:$G$45,MATCH(6,$AB$6:$AB$45,0)),"")</f>
        <v/>
      </c>
      <c r="N47" s="3" t="str">
        <f>IFERROR(INDEX(Journal!$B$6:$B$45,MATCH(6,$AC$6:$AC$45,0)),"")</f>
        <v/>
      </c>
      <c r="O47" s="3" t="str">
        <f>IFERROR(INDEX(Journal!$E$6:$E$45,MATCH(6,$AC$6:$AC$45,0)),"")</f>
        <v/>
      </c>
      <c r="P47" s="6" t="str">
        <f>IFERROR(INDEX(Journal!$G$6:$G$45,MATCH(6,$AC$6:$AC$45,0)),"")</f>
        <v/>
      </c>
    </row>
    <row r="48" spans="2:37" x14ac:dyDescent="0.25">
      <c r="B48" s="3" t="str">
        <f>IFERROR(INDEX(Journal!$B$6:$B$45,MATCH(7,$Z$6:$Z$45,0)),"")</f>
        <v/>
      </c>
      <c r="C48" s="3" t="str">
        <f>IFERROR(INDEX(Journal!$F$6:$F$45,MATCH(7,$Z$6:$Z$45,0)),"")</f>
        <v/>
      </c>
      <c r="D48" s="6" t="str">
        <f>IFERROR(INDEX(Journal!$G$6:$G$45,MATCH(7,$Z$6:$Z$45,0)),"")</f>
        <v/>
      </c>
      <c r="F48" s="3" t="str">
        <f>IFERROR(INDEX(Journal!$B$6:$B$45,MATCH(7,$AA$6:$AA$45,0)),"")</f>
        <v/>
      </c>
      <c r="G48" s="3" t="str">
        <f>IFERROR(INDEX(Journal!$E$6:$E$45,MATCH(7,$AA$6:$AA$45,0)),"")</f>
        <v/>
      </c>
      <c r="H48" s="6" t="str">
        <f>IFERROR(INDEX(Journal!$G$6:$G$45,MATCH(7,$AA$6:$AA$45,0)),"")</f>
        <v/>
      </c>
      <c r="J48" s="3" t="str">
        <f>IFERROR(INDEX(Journal!$B$6:$B$45,MATCH(7,$AB$6:$AB$45,0)),"")</f>
        <v/>
      </c>
      <c r="K48" s="3" t="str">
        <f>IFERROR(INDEX(Journal!$F$6:$F$45,MATCH(7,$AB$6:$AB$45,0)),"")</f>
        <v/>
      </c>
      <c r="L48" s="6" t="str">
        <f>IFERROR(INDEX(Journal!$G$6:$G$45,MATCH(7,$AB$6:$AB$45,0)),"")</f>
        <v/>
      </c>
      <c r="N48" s="3" t="str">
        <f>IFERROR(INDEX(Journal!$B$6:$B$45,MATCH(7,$AC$6:$AC$45,0)),"")</f>
        <v/>
      </c>
      <c r="O48" s="3" t="str">
        <f>IFERROR(INDEX(Journal!$E$6:$E$45,MATCH(7,$AC$6:$AC$45,0)),"")</f>
        <v/>
      </c>
      <c r="P48" s="6" t="str">
        <f>IFERROR(INDEX(Journal!$G$6:$G$45,MATCH(7,$AC$6:$AC$45,0)),"")</f>
        <v/>
      </c>
    </row>
    <row r="49" spans="2:16" x14ac:dyDescent="0.25">
      <c r="B49" s="3" t="str">
        <f>IFERROR(INDEX(Journal!$B$6:$B$45,MATCH(8,$Z$6:$Z$45,0)),"")</f>
        <v/>
      </c>
      <c r="C49" s="3" t="str">
        <f>IFERROR(INDEX(Journal!$F$6:$F$45,MATCH(8,$Z$6:$Z$45,0)),"")</f>
        <v/>
      </c>
      <c r="D49" s="6" t="str">
        <f>IFERROR(INDEX(Journal!$G$6:$G$45,MATCH(8,$Z$6:$Z$45,0)),"")</f>
        <v/>
      </c>
      <c r="F49" s="3" t="str">
        <f>IFERROR(INDEX(Journal!$B$6:$B$45,MATCH(8,$AA$6:$AA$45,0)),"")</f>
        <v/>
      </c>
      <c r="G49" s="3" t="str">
        <f>IFERROR(INDEX(Journal!$E$6:$E$45,MATCH(8,$AA$6:$AA$45,0)),"")</f>
        <v/>
      </c>
      <c r="H49" s="6" t="str">
        <f>IFERROR(INDEX(Journal!$G$6:$G$45,MATCH(8,$AA$6:$AA$45,0)),"")</f>
        <v/>
      </c>
      <c r="J49" s="3" t="str">
        <f>IFERROR(INDEX(Journal!$B$6:$B$45,MATCH(8,$AB$6:$AB$45,0)),"")</f>
        <v/>
      </c>
      <c r="K49" s="3" t="str">
        <f>IFERROR(INDEX(Journal!$F$6:$F$45,MATCH(8,$AB$6:$AB$45,0)),"")</f>
        <v/>
      </c>
      <c r="L49" s="6" t="str">
        <f>IFERROR(INDEX(Journal!$G$6:$G$45,MATCH(8,$AB$6:$AB$45,0)),"")</f>
        <v/>
      </c>
      <c r="N49" s="3" t="str">
        <f>IFERROR(INDEX(Journal!$B$6:$B$45,MATCH(8,$AC$6:$AC$45,0)),"")</f>
        <v/>
      </c>
      <c r="O49" s="3" t="str">
        <f>IFERROR(INDEX(Journal!$E$6:$E$45,MATCH(8,$AC$6:$AC$45,0)),"")</f>
        <v/>
      </c>
      <c r="P49" s="6" t="str">
        <f>IFERROR(INDEX(Journal!$G$6:$G$45,MATCH(8,$AC$6:$AC$45,0)),"")</f>
        <v/>
      </c>
    </row>
    <row r="51" spans="2:16" x14ac:dyDescent="0.25">
      <c r="B51" s="7" t="s">
        <v>65</v>
      </c>
      <c r="D51" s="11">
        <f>IFERROR(INDEX(Bilanz_EBK_SBK!$L$4:$L$11,MATCH($C$39,Bilanz_EBK_SBK!$J$4:$J$11,0)),0)</f>
        <v>27000</v>
      </c>
      <c r="F51" s="7" t="s">
        <v>4</v>
      </c>
      <c r="H51" t="str">
        <f>IFERROR(INDEX(Journal!$N$4:$N$14,MATCH($C$39,Journal!$M$4:$M$14,0)),"")</f>
        <v>Passiv</v>
      </c>
      <c r="J51" s="7" t="s">
        <v>65</v>
      </c>
      <c r="L51" s="11">
        <f>IFERROR(INDEX(Bilanz_EBK_SBK!$L$4:$L$11,MATCH($K$39,Bilanz_EBK_SBK!$J$4:$J$11,0)),0)</f>
        <v>0</v>
      </c>
      <c r="N51" s="7" t="s">
        <v>4</v>
      </c>
      <c r="P51" t="str">
        <f>IFERROR(INDEX(Journal!$N$4:$N$14,MATCH($K$39,Journal!$M$4:$M$14,0)),"")</f>
        <v>Ertrag</v>
      </c>
    </row>
    <row r="52" spans="2:16" x14ac:dyDescent="0.25">
      <c r="B52" s="7" t="s">
        <v>57</v>
      </c>
      <c r="D52" s="11">
        <f>SUMIFS(Journal!$G$6:$G$45,Journal!$E$6:$E$45,$C$39)</f>
        <v>0</v>
      </c>
      <c r="F52" s="7" t="s">
        <v>66</v>
      </c>
      <c r="H52" s="11">
        <f>IF(H51="Aktiv",D51+D52-D53,IF(H51="Passiv",D51-D52+D53,IF(H51="Aufwand",D52-D53,IF(H51="Ertrag",D53-D52,""))))</f>
        <v>27000</v>
      </c>
      <c r="J52" s="7" t="s">
        <v>57</v>
      </c>
      <c r="L52" s="11">
        <f>SUMIFS(Journal!$G$6:$G$45,Journal!$E$6:$E$45,$K$39)</f>
        <v>0</v>
      </c>
      <c r="N52" s="7" t="s">
        <v>66</v>
      </c>
      <c r="P52" s="11">
        <f>IF(P51="Aktiv",L51+L52-L53,IF(P51="Passiv",L51-L52+L53,IF(P51="Aufwand",L52-L53,IF(P51="Ertrag",L53-L52,""))))</f>
        <v>3000</v>
      </c>
    </row>
    <row r="53" spans="2:16" x14ac:dyDescent="0.25">
      <c r="B53" s="7" t="s">
        <v>58</v>
      </c>
      <c r="D53" s="11">
        <f>SUMIFS(Journal!$G$6:$G$45,Journal!$F$6:$F$45,$C$39)</f>
        <v>0</v>
      </c>
      <c r="F53" s="7" t="s">
        <v>67</v>
      </c>
      <c r="H53" t="str">
        <f>IF(H51="","",IF(H51="Aktiv",IF(H52&gt;=0,"Sollsaldo","Habensaldo"),IF(H51="Passiv",IF(H52&gt;=0,"Habensaldo","Sollsaldo"),IF(H51="Aufwand","Sollsaldo","Habensaldo"))))</f>
        <v>Habensaldo</v>
      </c>
      <c r="J53" s="7" t="s">
        <v>58</v>
      </c>
      <c r="L53" s="11">
        <f>SUMIFS(Journal!$G$6:$G$45,Journal!$F$6:$F$45,$K$39)</f>
        <v>3000</v>
      </c>
      <c r="N53" s="7" t="s">
        <v>67</v>
      </c>
      <c r="P53" t="str">
        <f>IF(P51="","",IF(P51="Aktiv",IF(P52&gt;=0,"Sollsaldo","Habensaldo"),IF(P51="Passiv",IF(P52&gt;=0,"Habensaldo","Sollsaldo"),IF(P51="Aufwand","Sollsaldo","Habensaldo"))))</f>
        <v>Habensaldo</v>
      </c>
    </row>
    <row r="57" spans="2:16" x14ac:dyDescent="0.25">
      <c r="B57" s="7" t="s">
        <v>61</v>
      </c>
      <c r="C57" s="9" t="s">
        <v>31</v>
      </c>
      <c r="D57" s="18" t="str">
        <f>C57</f>
        <v>Wareneinsatz</v>
      </c>
      <c r="E57" s="17"/>
      <c r="F57" s="17"/>
      <c r="G57" s="17"/>
      <c r="H57" s="17"/>
      <c r="J57" s="7" t="s">
        <v>61</v>
      </c>
      <c r="K57" s="9" t="s">
        <v>27</v>
      </c>
      <c r="L57" s="18" t="str">
        <f>K57</f>
        <v>Vorsteuer</v>
      </c>
      <c r="M57" s="17"/>
      <c r="N57" s="17"/>
      <c r="O57" s="17"/>
      <c r="P57" s="17"/>
    </row>
    <row r="58" spans="2:16" x14ac:dyDescent="0.25">
      <c r="B58" s="16" t="s">
        <v>62</v>
      </c>
      <c r="C58" s="17"/>
      <c r="D58" s="17"/>
      <c r="F58" s="16" t="s">
        <v>63</v>
      </c>
      <c r="G58" s="17"/>
      <c r="H58" s="17"/>
      <c r="J58" s="16" t="s">
        <v>62</v>
      </c>
      <c r="K58" s="17"/>
      <c r="L58" s="17"/>
      <c r="N58" s="16" t="s">
        <v>63</v>
      </c>
      <c r="O58" s="17"/>
      <c r="P58" s="17"/>
    </row>
    <row r="59" spans="2:16" x14ac:dyDescent="0.25">
      <c r="B59" s="10" t="s">
        <v>10</v>
      </c>
      <c r="C59" s="10" t="s">
        <v>64</v>
      </c>
      <c r="D59" s="10" t="s">
        <v>15</v>
      </c>
      <c r="F59" s="10" t="s">
        <v>10</v>
      </c>
      <c r="G59" s="10" t="s">
        <v>64</v>
      </c>
      <c r="H59" s="10" t="s">
        <v>15</v>
      </c>
      <c r="J59" s="10" t="s">
        <v>10</v>
      </c>
      <c r="K59" s="10" t="s">
        <v>64</v>
      </c>
      <c r="L59" s="10" t="s">
        <v>15</v>
      </c>
      <c r="N59" s="10" t="s">
        <v>10</v>
      </c>
      <c r="O59" s="10" t="s">
        <v>64</v>
      </c>
      <c r="P59" s="10" t="s">
        <v>15</v>
      </c>
    </row>
    <row r="60" spans="2:16" x14ac:dyDescent="0.25">
      <c r="B60" s="3" t="str">
        <f>IFERROR(INDEX(Journal!$B$6:$B$45,MATCH(1,$AD$6:$AD$45,0)),"")</f>
        <v>08.01.2026</v>
      </c>
      <c r="C60" s="3" t="str">
        <f>IFERROR(INDEX(Journal!$F$6:$F$45,MATCH(1,$AD$6:$AD$45,0)),"")</f>
        <v>Verbindlichkeiten</v>
      </c>
      <c r="D60" s="6">
        <f>IFERROR(INDEX(Journal!$G$6:$G$45,MATCH(1,$AD$6:$AD$45,0)),"")</f>
        <v>800</v>
      </c>
      <c r="F60" s="3" t="str">
        <f>IFERROR(INDEX(Journal!$B$6:$B$45,MATCH(1,$AE$6:$AE$45,0)),"")</f>
        <v/>
      </c>
      <c r="G60" s="3" t="str">
        <f>IFERROR(INDEX(Journal!$E$6:$E$45,MATCH(1,$AE$6:$AE$45,0)),"")</f>
        <v/>
      </c>
      <c r="H60" s="6" t="str">
        <f>IFERROR(INDEX(Journal!$G$6:$G$45,MATCH(1,$AE$6:$AE$45,0)),"")</f>
        <v/>
      </c>
      <c r="J60" s="3" t="str">
        <f>IFERROR(INDEX(Journal!$B$6:$B$45,MATCH(1,$AF$6:$AF$45,0)),"")</f>
        <v>08.01.2026</v>
      </c>
      <c r="K60" s="3" t="str">
        <f>IFERROR(INDEX(Journal!$F$6:$F$45,MATCH(1,$AF$6:$AF$45,0)),"")</f>
        <v>Verbindlichkeiten</v>
      </c>
      <c r="L60" s="6">
        <f>IFERROR(INDEX(Journal!$G$6:$G$45,MATCH(1,$AF$6:$AF$45,0)),"")</f>
        <v>152</v>
      </c>
      <c r="N60" s="3" t="str">
        <f>IFERROR(INDEX(Journal!$B$6:$B$45,MATCH(1,$AG$6:$AG$45,0)),"")</f>
        <v/>
      </c>
      <c r="O60" s="3" t="str">
        <f>IFERROR(INDEX(Journal!$E$6:$E$45,MATCH(1,$AG$6:$AG$45,0)),"")</f>
        <v/>
      </c>
      <c r="P60" s="6" t="str">
        <f>IFERROR(INDEX(Journal!$G$6:$G$45,MATCH(1,$AG$6:$AG$45,0)),"")</f>
        <v/>
      </c>
    </row>
    <row r="61" spans="2:16" x14ac:dyDescent="0.25">
      <c r="B61" s="3" t="str">
        <f>IFERROR(INDEX(Journal!$B$6:$B$45,MATCH(2,$AD$6:$AD$45,0)),"")</f>
        <v/>
      </c>
      <c r="C61" s="3" t="str">
        <f>IFERROR(INDEX(Journal!$F$6:$F$45,MATCH(2,$AD$6:$AD$45,0)),"")</f>
        <v/>
      </c>
      <c r="D61" s="6" t="str">
        <f>IFERROR(INDEX(Journal!$G$6:$G$45,MATCH(2,$AD$6:$AD$45,0)),"")</f>
        <v/>
      </c>
      <c r="F61" s="3" t="str">
        <f>IFERROR(INDEX(Journal!$B$6:$B$45,MATCH(2,$AE$6:$AE$45,0)),"")</f>
        <v/>
      </c>
      <c r="G61" s="3" t="str">
        <f>IFERROR(INDEX(Journal!$E$6:$E$45,MATCH(2,$AE$6:$AE$45,0)),"")</f>
        <v/>
      </c>
      <c r="H61" s="6" t="str">
        <f>IFERROR(INDEX(Journal!$G$6:$G$45,MATCH(2,$AE$6:$AE$45,0)),"")</f>
        <v/>
      </c>
      <c r="J61" s="3" t="str">
        <f>IFERROR(INDEX(Journal!$B$6:$B$45,MATCH(2,$AF$6:$AF$45,0)),"")</f>
        <v/>
      </c>
      <c r="K61" s="3" t="str">
        <f>IFERROR(INDEX(Journal!$F$6:$F$45,MATCH(2,$AF$6:$AF$45,0)),"")</f>
        <v/>
      </c>
      <c r="L61" s="6" t="str">
        <f>IFERROR(INDEX(Journal!$G$6:$G$45,MATCH(2,$AF$6:$AF$45,0)),"")</f>
        <v/>
      </c>
      <c r="N61" s="3" t="str">
        <f>IFERROR(INDEX(Journal!$B$6:$B$45,MATCH(2,$AG$6:$AG$45,0)),"")</f>
        <v/>
      </c>
      <c r="O61" s="3" t="str">
        <f>IFERROR(INDEX(Journal!$E$6:$E$45,MATCH(2,$AG$6:$AG$45,0)),"")</f>
        <v/>
      </c>
      <c r="P61" s="6" t="str">
        <f>IFERROR(INDEX(Journal!$G$6:$G$45,MATCH(2,$AG$6:$AG$45,0)),"")</f>
        <v/>
      </c>
    </row>
    <row r="62" spans="2:16" x14ac:dyDescent="0.25">
      <c r="B62" s="3" t="str">
        <f>IFERROR(INDEX(Journal!$B$6:$B$45,MATCH(3,$AD$6:$AD$45,0)),"")</f>
        <v/>
      </c>
      <c r="C62" s="3" t="str">
        <f>IFERROR(INDEX(Journal!$F$6:$F$45,MATCH(3,$AD$6:$AD$45,0)),"")</f>
        <v/>
      </c>
      <c r="D62" s="6" t="str">
        <f>IFERROR(INDEX(Journal!$G$6:$G$45,MATCH(3,$AD$6:$AD$45,0)),"")</f>
        <v/>
      </c>
      <c r="F62" s="3" t="str">
        <f>IFERROR(INDEX(Journal!$B$6:$B$45,MATCH(3,$AE$6:$AE$45,0)),"")</f>
        <v/>
      </c>
      <c r="G62" s="3" t="str">
        <f>IFERROR(INDEX(Journal!$E$6:$E$45,MATCH(3,$AE$6:$AE$45,0)),"")</f>
        <v/>
      </c>
      <c r="H62" s="6" t="str">
        <f>IFERROR(INDEX(Journal!$G$6:$G$45,MATCH(3,$AE$6:$AE$45,0)),"")</f>
        <v/>
      </c>
      <c r="J62" s="3" t="str">
        <f>IFERROR(INDEX(Journal!$B$6:$B$45,MATCH(3,$AF$6:$AF$45,0)),"")</f>
        <v/>
      </c>
      <c r="K62" s="3" t="str">
        <f>IFERROR(INDEX(Journal!$F$6:$F$45,MATCH(3,$AF$6:$AF$45,0)),"")</f>
        <v/>
      </c>
      <c r="L62" s="6" t="str">
        <f>IFERROR(INDEX(Journal!$G$6:$G$45,MATCH(3,$AF$6:$AF$45,0)),"")</f>
        <v/>
      </c>
      <c r="N62" s="3" t="str">
        <f>IFERROR(INDEX(Journal!$B$6:$B$45,MATCH(3,$AG$6:$AG$45,0)),"")</f>
        <v/>
      </c>
      <c r="O62" s="3" t="str">
        <f>IFERROR(INDEX(Journal!$E$6:$E$45,MATCH(3,$AG$6:$AG$45,0)),"")</f>
        <v/>
      </c>
      <c r="P62" s="6" t="str">
        <f>IFERROR(INDEX(Journal!$G$6:$G$45,MATCH(3,$AG$6:$AG$45,0)),"")</f>
        <v/>
      </c>
    </row>
    <row r="63" spans="2:16" x14ac:dyDescent="0.25">
      <c r="B63" s="3" t="str">
        <f>IFERROR(INDEX(Journal!$B$6:$B$45,MATCH(4,$AD$6:$AD$45,0)),"")</f>
        <v/>
      </c>
      <c r="C63" s="3" t="str">
        <f>IFERROR(INDEX(Journal!$F$6:$F$45,MATCH(4,$AD$6:$AD$45,0)),"")</f>
        <v/>
      </c>
      <c r="D63" s="6" t="str">
        <f>IFERROR(INDEX(Journal!$G$6:$G$45,MATCH(4,$AD$6:$AD$45,0)),"")</f>
        <v/>
      </c>
      <c r="F63" s="3" t="str">
        <f>IFERROR(INDEX(Journal!$B$6:$B$45,MATCH(4,$AE$6:$AE$45,0)),"")</f>
        <v/>
      </c>
      <c r="G63" s="3" t="str">
        <f>IFERROR(INDEX(Journal!$E$6:$E$45,MATCH(4,$AE$6:$AE$45,0)),"")</f>
        <v/>
      </c>
      <c r="H63" s="6" t="str">
        <f>IFERROR(INDEX(Journal!$G$6:$G$45,MATCH(4,$AE$6:$AE$45,0)),"")</f>
        <v/>
      </c>
      <c r="J63" s="3" t="str">
        <f>IFERROR(INDEX(Journal!$B$6:$B$45,MATCH(4,$AF$6:$AF$45,0)),"")</f>
        <v/>
      </c>
      <c r="K63" s="3" t="str">
        <f>IFERROR(INDEX(Journal!$F$6:$F$45,MATCH(4,$AF$6:$AF$45,0)),"")</f>
        <v/>
      </c>
      <c r="L63" s="6" t="str">
        <f>IFERROR(INDEX(Journal!$G$6:$G$45,MATCH(4,$AF$6:$AF$45,0)),"")</f>
        <v/>
      </c>
      <c r="N63" s="3" t="str">
        <f>IFERROR(INDEX(Journal!$B$6:$B$45,MATCH(4,$AG$6:$AG$45,0)),"")</f>
        <v/>
      </c>
      <c r="O63" s="3" t="str">
        <f>IFERROR(INDEX(Journal!$E$6:$E$45,MATCH(4,$AG$6:$AG$45,0)),"")</f>
        <v/>
      </c>
      <c r="P63" s="6" t="str">
        <f>IFERROR(INDEX(Journal!$G$6:$G$45,MATCH(4,$AG$6:$AG$45,0)),"")</f>
        <v/>
      </c>
    </row>
    <row r="64" spans="2:16" x14ac:dyDescent="0.25">
      <c r="B64" s="3" t="str">
        <f>IFERROR(INDEX(Journal!$B$6:$B$45,MATCH(5,$AD$6:$AD$45,0)),"")</f>
        <v/>
      </c>
      <c r="C64" s="3" t="str">
        <f>IFERROR(INDEX(Journal!$F$6:$F$45,MATCH(5,$AD$6:$AD$45,0)),"")</f>
        <v/>
      </c>
      <c r="D64" s="6" t="str">
        <f>IFERROR(INDEX(Journal!$G$6:$G$45,MATCH(5,$AD$6:$AD$45,0)),"")</f>
        <v/>
      </c>
      <c r="F64" s="3" t="str">
        <f>IFERROR(INDEX(Journal!$B$6:$B$45,MATCH(5,$AE$6:$AE$45,0)),"")</f>
        <v/>
      </c>
      <c r="G64" s="3" t="str">
        <f>IFERROR(INDEX(Journal!$E$6:$E$45,MATCH(5,$AE$6:$AE$45,0)),"")</f>
        <v/>
      </c>
      <c r="H64" s="6" t="str">
        <f>IFERROR(INDEX(Journal!$G$6:$G$45,MATCH(5,$AE$6:$AE$45,0)),"")</f>
        <v/>
      </c>
      <c r="J64" s="3" t="str">
        <f>IFERROR(INDEX(Journal!$B$6:$B$45,MATCH(5,$AF$6:$AF$45,0)),"")</f>
        <v/>
      </c>
      <c r="K64" s="3" t="str">
        <f>IFERROR(INDEX(Journal!$F$6:$F$45,MATCH(5,$AF$6:$AF$45,0)),"")</f>
        <v/>
      </c>
      <c r="L64" s="6" t="str">
        <f>IFERROR(INDEX(Journal!$G$6:$G$45,MATCH(5,$AF$6:$AF$45,0)),"")</f>
        <v/>
      </c>
      <c r="N64" s="3" t="str">
        <f>IFERROR(INDEX(Journal!$B$6:$B$45,MATCH(5,$AG$6:$AG$45,0)),"")</f>
        <v/>
      </c>
      <c r="O64" s="3" t="str">
        <f>IFERROR(INDEX(Journal!$E$6:$E$45,MATCH(5,$AG$6:$AG$45,0)),"")</f>
        <v/>
      </c>
      <c r="P64" s="6" t="str">
        <f>IFERROR(INDEX(Journal!$G$6:$G$45,MATCH(5,$AG$6:$AG$45,0)),"")</f>
        <v/>
      </c>
    </row>
    <row r="65" spans="2:16" x14ac:dyDescent="0.25">
      <c r="B65" s="3" t="str">
        <f>IFERROR(INDEX(Journal!$B$6:$B$45,MATCH(6,$AD$6:$AD$45,0)),"")</f>
        <v/>
      </c>
      <c r="C65" s="3" t="str">
        <f>IFERROR(INDEX(Journal!$F$6:$F$45,MATCH(6,$AD$6:$AD$45,0)),"")</f>
        <v/>
      </c>
      <c r="D65" s="6" t="str">
        <f>IFERROR(INDEX(Journal!$G$6:$G$45,MATCH(6,$AD$6:$AD$45,0)),"")</f>
        <v/>
      </c>
      <c r="F65" s="3" t="str">
        <f>IFERROR(INDEX(Journal!$B$6:$B$45,MATCH(6,$AE$6:$AE$45,0)),"")</f>
        <v/>
      </c>
      <c r="G65" s="3" t="str">
        <f>IFERROR(INDEX(Journal!$E$6:$E$45,MATCH(6,$AE$6:$AE$45,0)),"")</f>
        <v/>
      </c>
      <c r="H65" s="6" t="str">
        <f>IFERROR(INDEX(Journal!$G$6:$G$45,MATCH(6,$AE$6:$AE$45,0)),"")</f>
        <v/>
      </c>
      <c r="J65" s="3" t="str">
        <f>IFERROR(INDEX(Journal!$B$6:$B$45,MATCH(6,$AF$6:$AF$45,0)),"")</f>
        <v/>
      </c>
      <c r="K65" s="3" t="str">
        <f>IFERROR(INDEX(Journal!$F$6:$F$45,MATCH(6,$AF$6:$AF$45,0)),"")</f>
        <v/>
      </c>
      <c r="L65" s="6" t="str">
        <f>IFERROR(INDEX(Journal!$G$6:$G$45,MATCH(6,$AF$6:$AF$45,0)),"")</f>
        <v/>
      </c>
      <c r="N65" s="3" t="str">
        <f>IFERROR(INDEX(Journal!$B$6:$B$45,MATCH(6,$AG$6:$AG$45,0)),"")</f>
        <v/>
      </c>
      <c r="O65" s="3" t="str">
        <f>IFERROR(INDEX(Journal!$E$6:$E$45,MATCH(6,$AG$6:$AG$45,0)),"")</f>
        <v/>
      </c>
      <c r="P65" s="6" t="str">
        <f>IFERROR(INDEX(Journal!$G$6:$G$45,MATCH(6,$AG$6:$AG$45,0)),"")</f>
        <v/>
      </c>
    </row>
    <row r="66" spans="2:16" x14ac:dyDescent="0.25">
      <c r="B66" s="3" t="str">
        <f>IFERROR(INDEX(Journal!$B$6:$B$45,MATCH(7,$AD$6:$AD$45,0)),"")</f>
        <v/>
      </c>
      <c r="C66" s="3" t="str">
        <f>IFERROR(INDEX(Journal!$F$6:$F$45,MATCH(7,$AD$6:$AD$45,0)),"")</f>
        <v/>
      </c>
      <c r="D66" s="6" t="str">
        <f>IFERROR(INDEX(Journal!$G$6:$G$45,MATCH(7,$AD$6:$AD$45,0)),"")</f>
        <v/>
      </c>
      <c r="F66" s="3" t="str">
        <f>IFERROR(INDEX(Journal!$B$6:$B$45,MATCH(7,$AE$6:$AE$45,0)),"")</f>
        <v/>
      </c>
      <c r="G66" s="3" t="str">
        <f>IFERROR(INDEX(Journal!$E$6:$E$45,MATCH(7,$AE$6:$AE$45,0)),"")</f>
        <v/>
      </c>
      <c r="H66" s="6" t="str">
        <f>IFERROR(INDEX(Journal!$G$6:$G$45,MATCH(7,$AE$6:$AE$45,0)),"")</f>
        <v/>
      </c>
      <c r="J66" s="3" t="str">
        <f>IFERROR(INDEX(Journal!$B$6:$B$45,MATCH(7,$AF$6:$AF$45,0)),"")</f>
        <v/>
      </c>
      <c r="K66" s="3" t="str">
        <f>IFERROR(INDEX(Journal!$F$6:$F$45,MATCH(7,$AF$6:$AF$45,0)),"")</f>
        <v/>
      </c>
      <c r="L66" s="6" t="str">
        <f>IFERROR(INDEX(Journal!$G$6:$G$45,MATCH(7,$AF$6:$AF$45,0)),"")</f>
        <v/>
      </c>
      <c r="N66" s="3" t="str">
        <f>IFERROR(INDEX(Journal!$B$6:$B$45,MATCH(7,$AG$6:$AG$45,0)),"")</f>
        <v/>
      </c>
      <c r="O66" s="3" t="str">
        <f>IFERROR(INDEX(Journal!$E$6:$E$45,MATCH(7,$AG$6:$AG$45,0)),"")</f>
        <v/>
      </c>
      <c r="P66" s="6" t="str">
        <f>IFERROR(INDEX(Journal!$G$6:$G$45,MATCH(7,$AG$6:$AG$45,0)),"")</f>
        <v/>
      </c>
    </row>
    <row r="67" spans="2:16" x14ac:dyDescent="0.25">
      <c r="B67" s="3" t="str">
        <f>IFERROR(INDEX(Journal!$B$6:$B$45,MATCH(8,$AD$6:$AD$45,0)),"")</f>
        <v/>
      </c>
      <c r="C67" s="3" t="str">
        <f>IFERROR(INDEX(Journal!$F$6:$F$45,MATCH(8,$AD$6:$AD$45,0)),"")</f>
        <v/>
      </c>
      <c r="D67" s="6" t="str">
        <f>IFERROR(INDEX(Journal!$G$6:$G$45,MATCH(8,$AD$6:$AD$45,0)),"")</f>
        <v/>
      </c>
      <c r="F67" s="3" t="str">
        <f>IFERROR(INDEX(Journal!$B$6:$B$45,MATCH(8,$AE$6:$AE$45,0)),"")</f>
        <v/>
      </c>
      <c r="G67" s="3" t="str">
        <f>IFERROR(INDEX(Journal!$E$6:$E$45,MATCH(8,$AE$6:$AE$45,0)),"")</f>
        <v/>
      </c>
      <c r="H67" s="6" t="str">
        <f>IFERROR(INDEX(Journal!$G$6:$G$45,MATCH(8,$AE$6:$AE$45,0)),"")</f>
        <v/>
      </c>
      <c r="J67" s="3" t="str">
        <f>IFERROR(INDEX(Journal!$B$6:$B$45,MATCH(8,$AF$6:$AF$45,0)),"")</f>
        <v/>
      </c>
      <c r="K67" s="3" t="str">
        <f>IFERROR(INDEX(Journal!$F$6:$F$45,MATCH(8,$AF$6:$AF$45,0)),"")</f>
        <v/>
      </c>
      <c r="L67" s="6" t="str">
        <f>IFERROR(INDEX(Journal!$G$6:$G$45,MATCH(8,$AF$6:$AF$45,0)),"")</f>
        <v/>
      </c>
      <c r="N67" s="3" t="str">
        <f>IFERROR(INDEX(Journal!$B$6:$B$45,MATCH(8,$AG$6:$AG$45,0)),"")</f>
        <v/>
      </c>
      <c r="O67" s="3" t="str">
        <f>IFERROR(INDEX(Journal!$E$6:$E$45,MATCH(8,$AG$6:$AG$45,0)),"")</f>
        <v/>
      </c>
      <c r="P67" s="6" t="str">
        <f>IFERROR(INDEX(Journal!$G$6:$G$45,MATCH(8,$AG$6:$AG$45,0)),"")</f>
        <v/>
      </c>
    </row>
    <row r="69" spans="2:16" x14ac:dyDescent="0.25">
      <c r="B69" s="7" t="s">
        <v>65</v>
      </c>
      <c r="D69" s="11">
        <f>IFERROR(INDEX(Bilanz_EBK_SBK!$L$4:$L$11,MATCH($C$57,Bilanz_EBK_SBK!$J$4:$J$11,0)),0)</f>
        <v>0</v>
      </c>
      <c r="F69" s="7" t="s">
        <v>4</v>
      </c>
      <c r="H69" t="str">
        <f>IFERROR(INDEX(Journal!$N$4:$N$14,MATCH($C$57,Journal!$M$4:$M$14,0)),"")</f>
        <v>Aufwand</v>
      </c>
      <c r="J69" s="7" t="s">
        <v>65</v>
      </c>
      <c r="L69" s="11">
        <f>IFERROR(INDEX(Bilanz_EBK_SBK!$L$4:$L$11,MATCH($K$57,Bilanz_EBK_SBK!$J$4:$J$11,0)),0)</f>
        <v>0</v>
      </c>
      <c r="N69" s="7" t="s">
        <v>4</v>
      </c>
      <c r="P69" t="str">
        <f>IFERROR(INDEX(Journal!$N$4:$N$14,MATCH($K$57,Journal!$M$4:$M$14,0)),"")</f>
        <v>Aktiv</v>
      </c>
    </row>
    <row r="70" spans="2:16" x14ac:dyDescent="0.25">
      <c r="B70" s="7" t="s">
        <v>57</v>
      </c>
      <c r="D70" s="11">
        <f>SUMIFS(Journal!$G$6:$G$45,Journal!$E$6:$E$45,$C$57)</f>
        <v>800</v>
      </c>
      <c r="F70" s="7" t="s">
        <v>66</v>
      </c>
      <c r="H70" s="11">
        <f>IF(H69="Aktiv",D69+D70-D71,IF(H69="Passiv",D69-D70+D71,IF(H69="Aufwand",D70-D71,IF(H69="Ertrag",D71-D70,""))))</f>
        <v>800</v>
      </c>
      <c r="J70" s="7" t="s">
        <v>57</v>
      </c>
      <c r="L70" s="11">
        <f>SUMIFS(Journal!$G$6:$G$45,Journal!$E$6:$E$45,$K$57)</f>
        <v>152</v>
      </c>
      <c r="N70" s="7" t="s">
        <v>66</v>
      </c>
      <c r="P70" s="11">
        <f>IF(P69="Aktiv",L69+L70-L71,IF(P69="Passiv",L69-L70+L71,IF(P69="Aufwand",L70-L71,IF(P69="Ertrag",L71-L70,""))))</f>
        <v>152</v>
      </c>
    </row>
    <row r="71" spans="2:16" x14ac:dyDescent="0.25">
      <c r="B71" s="7" t="s">
        <v>58</v>
      </c>
      <c r="D71" s="11">
        <f>SUMIFS(Journal!$G$6:$G$45,Journal!$F$6:$F$45,$C$57)</f>
        <v>0</v>
      </c>
      <c r="F71" s="7" t="s">
        <v>67</v>
      </c>
      <c r="H71" t="str">
        <f>IF(H69="","",IF(H69="Aktiv",IF(H70&gt;=0,"Sollsaldo","Habensaldo"),IF(H69="Passiv",IF(H70&gt;=0,"Habensaldo","Sollsaldo"),IF(H69="Aufwand","Sollsaldo","Habensaldo"))))</f>
        <v>Sollsaldo</v>
      </c>
      <c r="J71" s="7" t="s">
        <v>58</v>
      </c>
      <c r="L71" s="11">
        <f>SUMIFS(Journal!$G$6:$G$45,Journal!$F$6:$F$45,$K$57)</f>
        <v>0</v>
      </c>
      <c r="N71" s="7" t="s">
        <v>67</v>
      </c>
      <c r="P71" t="str">
        <f>IF(P69="","",IF(P69="Aktiv",IF(P70&gt;=0,"Sollsaldo","Habensaldo"),IF(P69="Passiv",IF(P70&gt;=0,"Habensaldo","Sollsaldo"),IF(P69="Aufwand","Sollsaldo","Habensaldo"))))</f>
        <v>Sollsaldo</v>
      </c>
    </row>
    <row r="75" spans="2:16" x14ac:dyDescent="0.25">
      <c r="B75" s="7" t="s">
        <v>61</v>
      </c>
      <c r="C75" s="9" t="s">
        <v>26</v>
      </c>
      <c r="D75" s="18" t="str">
        <f>C75</f>
        <v>Umsatzsteuer</v>
      </c>
      <c r="E75" s="17"/>
      <c r="F75" s="17"/>
      <c r="G75" s="17"/>
      <c r="H75" s="17"/>
      <c r="J75" s="7" t="s">
        <v>61</v>
      </c>
      <c r="K75" s="9" t="s">
        <v>33</v>
      </c>
      <c r="L75" s="18" t="str">
        <f>K75</f>
        <v>Maschinen</v>
      </c>
      <c r="M75" s="17"/>
      <c r="N75" s="17"/>
      <c r="O75" s="17"/>
      <c r="P75" s="17"/>
    </row>
    <row r="76" spans="2:16" x14ac:dyDescent="0.25">
      <c r="B76" s="16" t="s">
        <v>62</v>
      </c>
      <c r="C76" s="17"/>
      <c r="D76" s="17"/>
      <c r="F76" s="16" t="s">
        <v>63</v>
      </c>
      <c r="G76" s="17"/>
      <c r="H76" s="17"/>
      <c r="J76" s="16" t="s">
        <v>62</v>
      </c>
      <c r="K76" s="17"/>
      <c r="L76" s="17"/>
      <c r="N76" s="16" t="s">
        <v>63</v>
      </c>
      <c r="O76" s="17"/>
      <c r="P76" s="17"/>
    </row>
    <row r="77" spans="2:16" x14ac:dyDescent="0.25">
      <c r="B77" s="10" t="s">
        <v>10</v>
      </c>
      <c r="C77" s="10" t="s">
        <v>64</v>
      </c>
      <c r="D77" s="10" t="s">
        <v>15</v>
      </c>
      <c r="F77" s="10" t="s">
        <v>10</v>
      </c>
      <c r="G77" s="10" t="s">
        <v>64</v>
      </c>
      <c r="H77" s="10" t="s">
        <v>15</v>
      </c>
      <c r="J77" s="10" t="s">
        <v>10</v>
      </c>
      <c r="K77" s="10" t="s">
        <v>64</v>
      </c>
      <c r="L77" s="10" t="s">
        <v>15</v>
      </c>
      <c r="N77" s="10" t="s">
        <v>10</v>
      </c>
      <c r="O77" s="10" t="s">
        <v>64</v>
      </c>
      <c r="P77" s="10" t="s">
        <v>15</v>
      </c>
    </row>
    <row r="78" spans="2:16" x14ac:dyDescent="0.25">
      <c r="B78" s="3" t="str">
        <f>IFERROR(INDEX(Journal!$B$6:$B$45,MATCH(1,$AH$6:$AH$45,0)),"")</f>
        <v/>
      </c>
      <c r="C78" s="3" t="str">
        <f>IFERROR(INDEX(Journal!$F$6:$F$45,MATCH(1,$AH$6:$AH$45,0)),"")</f>
        <v/>
      </c>
      <c r="D78" s="6" t="str">
        <f>IFERROR(INDEX(Journal!$G$6:$G$45,MATCH(1,$AH$6:$AH$45,0)),"")</f>
        <v/>
      </c>
      <c r="F78" s="3" t="str">
        <f>IFERROR(INDEX(Journal!$B$6:$B$45,MATCH(1,$AI$6:$AI$45,0)),"")</f>
        <v>05.01.2026</v>
      </c>
      <c r="G78" s="3" t="str">
        <f>IFERROR(INDEX(Journal!$E$6:$E$45,MATCH(1,$AI$6:$AI$45,0)),"")</f>
        <v>Kasse</v>
      </c>
      <c r="H78" s="6">
        <f>IFERROR(INDEX(Journal!$G$6:$G$45,MATCH(1,$AI$6:$AI$45,0)),"")</f>
        <v>190</v>
      </c>
      <c r="J78" s="3" t="str">
        <f>IFERROR(INDEX(Journal!$B$6:$B$45,MATCH(1,$AJ$6:$AJ$45,0)),"")</f>
        <v>18.01.2026</v>
      </c>
      <c r="K78" s="3" t="str">
        <f>IFERROR(INDEX(Journal!$F$6:$F$45,MATCH(1,$AJ$6:$AJ$45,0)),"")</f>
        <v>Bank</v>
      </c>
      <c r="L78" s="6">
        <f>IFERROR(INDEX(Journal!$G$6:$G$45,MATCH(1,$AJ$6:$AJ$45,0)),"")</f>
        <v>2500</v>
      </c>
      <c r="N78" s="3" t="str">
        <f>IFERROR(INDEX(Journal!$B$6:$B$45,MATCH(1,$AK$6:$AK$45,0)),"")</f>
        <v>25.01.2026</v>
      </c>
      <c r="O78" s="3" t="str">
        <f>IFERROR(INDEX(Journal!$E$6:$E$45,MATCH(1,$AK$6:$AK$45,0)),"")</f>
        <v>Abschreibungen</v>
      </c>
      <c r="P78" s="6">
        <f>IFERROR(INDEX(Journal!$G$6:$G$45,MATCH(1,$AK$6:$AK$45,0)),"")</f>
        <v>300</v>
      </c>
    </row>
    <row r="79" spans="2:16" x14ac:dyDescent="0.25">
      <c r="B79" s="3" t="str">
        <f>IFERROR(INDEX(Journal!$B$6:$B$45,MATCH(2,$AH$6:$AH$45,0)),"")</f>
        <v/>
      </c>
      <c r="C79" s="3" t="str">
        <f>IFERROR(INDEX(Journal!$F$6:$F$45,MATCH(2,$AH$6:$AH$45,0)),"")</f>
        <v/>
      </c>
      <c r="D79" s="6" t="str">
        <f>IFERROR(INDEX(Journal!$G$6:$G$45,MATCH(2,$AH$6:$AH$45,0)),"")</f>
        <v/>
      </c>
      <c r="F79" s="3" t="str">
        <f>IFERROR(INDEX(Journal!$B$6:$B$45,MATCH(2,$AI$6:$AI$45,0)),"")</f>
        <v>12.01.2026</v>
      </c>
      <c r="G79" s="3" t="str">
        <f>IFERROR(INDEX(Journal!$E$6:$E$45,MATCH(2,$AI$6:$AI$45,0)),"")</f>
        <v>Forderungen</v>
      </c>
      <c r="H79" s="6">
        <f>IFERROR(INDEX(Journal!$G$6:$G$45,MATCH(2,$AI$6:$AI$45,0)),"")</f>
        <v>380</v>
      </c>
      <c r="J79" s="3" t="str">
        <f>IFERROR(INDEX(Journal!$B$6:$B$45,MATCH(2,$AJ$6:$AJ$45,0)),"")</f>
        <v/>
      </c>
      <c r="K79" s="3" t="str">
        <f>IFERROR(INDEX(Journal!$F$6:$F$45,MATCH(2,$AJ$6:$AJ$45,0)),"")</f>
        <v/>
      </c>
      <c r="L79" s="6" t="str">
        <f>IFERROR(INDEX(Journal!$G$6:$G$45,MATCH(2,$AJ$6:$AJ$45,0)),"")</f>
        <v/>
      </c>
      <c r="N79" s="3" t="str">
        <f>IFERROR(INDEX(Journal!$B$6:$B$45,MATCH(2,$AK$6:$AK$45,0)),"")</f>
        <v/>
      </c>
      <c r="O79" s="3" t="str">
        <f>IFERROR(INDEX(Journal!$E$6:$E$45,MATCH(2,$AK$6:$AK$45,0)),"")</f>
        <v/>
      </c>
      <c r="P79" s="6" t="str">
        <f>IFERROR(INDEX(Journal!$G$6:$G$45,MATCH(2,$AK$6:$AK$45,0)),"")</f>
        <v/>
      </c>
    </row>
    <row r="80" spans="2:16" x14ac:dyDescent="0.25">
      <c r="B80" s="3" t="str">
        <f>IFERROR(INDEX(Journal!$B$6:$B$45,MATCH(3,$AH$6:$AH$45,0)),"")</f>
        <v/>
      </c>
      <c r="C80" s="3" t="str">
        <f>IFERROR(INDEX(Journal!$F$6:$F$45,MATCH(3,$AH$6:$AH$45,0)),"")</f>
        <v/>
      </c>
      <c r="D80" s="6" t="str">
        <f>IFERROR(INDEX(Journal!$G$6:$G$45,MATCH(3,$AH$6:$AH$45,0)),"")</f>
        <v/>
      </c>
      <c r="F80" s="3" t="str">
        <f>IFERROR(INDEX(Journal!$B$6:$B$45,MATCH(3,$AI$6:$AI$45,0)),"")</f>
        <v/>
      </c>
      <c r="G80" s="3" t="str">
        <f>IFERROR(INDEX(Journal!$E$6:$E$45,MATCH(3,$AI$6:$AI$45,0)),"")</f>
        <v/>
      </c>
      <c r="H80" s="6" t="str">
        <f>IFERROR(INDEX(Journal!$G$6:$G$45,MATCH(3,$AI$6:$AI$45,0)),"")</f>
        <v/>
      </c>
      <c r="J80" s="3" t="str">
        <f>IFERROR(INDEX(Journal!$B$6:$B$45,MATCH(3,$AJ$6:$AJ$45,0)),"")</f>
        <v/>
      </c>
      <c r="K80" s="3" t="str">
        <f>IFERROR(INDEX(Journal!$F$6:$F$45,MATCH(3,$AJ$6:$AJ$45,0)),"")</f>
        <v/>
      </c>
      <c r="L80" s="6" t="str">
        <f>IFERROR(INDEX(Journal!$G$6:$G$45,MATCH(3,$AJ$6:$AJ$45,0)),"")</f>
        <v/>
      </c>
      <c r="N80" s="3" t="str">
        <f>IFERROR(INDEX(Journal!$B$6:$B$45,MATCH(3,$AK$6:$AK$45,0)),"")</f>
        <v/>
      </c>
      <c r="O80" s="3" t="str">
        <f>IFERROR(INDEX(Journal!$E$6:$E$45,MATCH(3,$AK$6:$AK$45,0)),"")</f>
        <v/>
      </c>
      <c r="P80" s="6" t="str">
        <f>IFERROR(INDEX(Journal!$G$6:$G$45,MATCH(3,$AK$6:$AK$45,0)),"")</f>
        <v/>
      </c>
    </row>
    <row r="81" spans="2:16" x14ac:dyDescent="0.25">
      <c r="B81" s="3" t="str">
        <f>IFERROR(INDEX(Journal!$B$6:$B$45,MATCH(4,$AH$6:$AH$45,0)),"")</f>
        <v/>
      </c>
      <c r="C81" s="3" t="str">
        <f>IFERROR(INDEX(Journal!$F$6:$F$45,MATCH(4,$AH$6:$AH$45,0)),"")</f>
        <v/>
      </c>
      <c r="D81" s="6" t="str">
        <f>IFERROR(INDEX(Journal!$G$6:$G$45,MATCH(4,$AH$6:$AH$45,0)),"")</f>
        <v/>
      </c>
      <c r="F81" s="3" t="str">
        <f>IFERROR(INDEX(Journal!$B$6:$B$45,MATCH(4,$AI$6:$AI$45,0)),"")</f>
        <v/>
      </c>
      <c r="G81" s="3" t="str">
        <f>IFERROR(INDEX(Journal!$E$6:$E$45,MATCH(4,$AI$6:$AI$45,0)),"")</f>
        <v/>
      </c>
      <c r="H81" s="6" t="str">
        <f>IFERROR(INDEX(Journal!$G$6:$G$45,MATCH(4,$AI$6:$AI$45,0)),"")</f>
        <v/>
      </c>
      <c r="J81" s="3" t="str">
        <f>IFERROR(INDEX(Journal!$B$6:$B$45,MATCH(4,$AJ$6:$AJ$45,0)),"")</f>
        <v/>
      </c>
      <c r="K81" s="3" t="str">
        <f>IFERROR(INDEX(Journal!$F$6:$F$45,MATCH(4,$AJ$6:$AJ$45,0)),"")</f>
        <v/>
      </c>
      <c r="L81" s="6" t="str">
        <f>IFERROR(INDEX(Journal!$G$6:$G$45,MATCH(4,$AJ$6:$AJ$45,0)),"")</f>
        <v/>
      </c>
      <c r="N81" s="3" t="str">
        <f>IFERROR(INDEX(Journal!$B$6:$B$45,MATCH(4,$AK$6:$AK$45,0)),"")</f>
        <v/>
      </c>
      <c r="O81" s="3" t="str">
        <f>IFERROR(INDEX(Journal!$E$6:$E$45,MATCH(4,$AK$6:$AK$45,0)),"")</f>
        <v/>
      </c>
      <c r="P81" s="6" t="str">
        <f>IFERROR(INDEX(Journal!$G$6:$G$45,MATCH(4,$AK$6:$AK$45,0)),"")</f>
        <v/>
      </c>
    </row>
    <row r="82" spans="2:16" x14ac:dyDescent="0.25">
      <c r="B82" s="3" t="str">
        <f>IFERROR(INDEX(Journal!$B$6:$B$45,MATCH(5,$AH$6:$AH$45,0)),"")</f>
        <v/>
      </c>
      <c r="C82" s="3" t="str">
        <f>IFERROR(INDEX(Journal!$F$6:$F$45,MATCH(5,$AH$6:$AH$45,0)),"")</f>
        <v/>
      </c>
      <c r="D82" s="6" t="str">
        <f>IFERROR(INDEX(Journal!$G$6:$G$45,MATCH(5,$AH$6:$AH$45,0)),"")</f>
        <v/>
      </c>
      <c r="F82" s="3" t="str">
        <f>IFERROR(INDEX(Journal!$B$6:$B$45,MATCH(5,$AI$6:$AI$45,0)),"")</f>
        <v/>
      </c>
      <c r="G82" s="3" t="str">
        <f>IFERROR(INDEX(Journal!$E$6:$E$45,MATCH(5,$AI$6:$AI$45,0)),"")</f>
        <v/>
      </c>
      <c r="H82" s="6" t="str">
        <f>IFERROR(INDEX(Journal!$G$6:$G$45,MATCH(5,$AI$6:$AI$45,0)),"")</f>
        <v/>
      </c>
      <c r="J82" s="3" t="str">
        <f>IFERROR(INDEX(Journal!$B$6:$B$45,MATCH(5,$AJ$6:$AJ$45,0)),"")</f>
        <v/>
      </c>
      <c r="K82" s="3" t="str">
        <f>IFERROR(INDEX(Journal!$F$6:$F$45,MATCH(5,$AJ$6:$AJ$45,0)),"")</f>
        <v/>
      </c>
      <c r="L82" s="6" t="str">
        <f>IFERROR(INDEX(Journal!$G$6:$G$45,MATCH(5,$AJ$6:$AJ$45,0)),"")</f>
        <v/>
      </c>
      <c r="N82" s="3" t="str">
        <f>IFERROR(INDEX(Journal!$B$6:$B$45,MATCH(5,$AK$6:$AK$45,0)),"")</f>
        <v/>
      </c>
      <c r="O82" s="3" t="str">
        <f>IFERROR(INDEX(Journal!$E$6:$E$45,MATCH(5,$AK$6:$AK$45,0)),"")</f>
        <v/>
      </c>
      <c r="P82" s="6" t="str">
        <f>IFERROR(INDEX(Journal!$G$6:$G$45,MATCH(5,$AK$6:$AK$45,0)),"")</f>
        <v/>
      </c>
    </row>
    <row r="83" spans="2:16" x14ac:dyDescent="0.25">
      <c r="B83" s="3" t="str">
        <f>IFERROR(INDEX(Journal!$B$6:$B$45,MATCH(6,$AH$6:$AH$45,0)),"")</f>
        <v/>
      </c>
      <c r="C83" s="3" t="str">
        <f>IFERROR(INDEX(Journal!$F$6:$F$45,MATCH(6,$AH$6:$AH$45,0)),"")</f>
        <v/>
      </c>
      <c r="D83" s="6" t="str">
        <f>IFERROR(INDEX(Journal!$G$6:$G$45,MATCH(6,$AH$6:$AH$45,0)),"")</f>
        <v/>
      </c>
      <c r="F83" s="3" t="str">
        <f>IFERROR(INDEX(Journal!$B$6:$B$45,MATCH(6,$AI$6:$AI$45,0)),"")</f>
        <v/>
      </c>
      <c r="G83" s="3" t="str">
        <f>IFERROR(INDEX(Journal!$E$6:$E$45,MATCH(6,$AI$6:$AI$45,0)),"")</f>
        <v/>
      </c>
      <c r="H83" s="6" t="str">
        <f>IFERROR(INDEX(Journal!$G$6:$G$45,MATCH(6,$AI$6:$AI$45,0)),"")</f>
        <v/>
      </c>
      <c r="J83" s="3" t="str">
        <f>IFERROR(INDEX(Journal!$B$6:$B$45,MATCH(6,$AJ$6:$AJ$45,0)),"")</f>
        <v/>
      </c>
      <c r="K83" s="3" t="str">
        <f>IFERROR(INDEX(Journal!$F$6:$F$45,MATCH(6,$AJ$6:$AJ$45,0)),"")</f>
        <v/>
      </c>
      <c r="L83" s="6" t="str">
        <f>IFERROR(INDEX(Journal!$G$6:$G$45,MATCH(6,$AJ$6:$AJ$45,0)),"")</f>
        <v/>
      </c>
      <c r="N83" s="3" t="str">
        <f>IFERROR(INDEX(Journal!$B$6:$B$45,MATCH(6,$AK$6:$AK$45,0)),"")</f>
        <v/>
      </c>
      <c r="O83" s="3" t="str">
        <f>IFERROR(INDEX(Journal!$E$6:$E$45,MATCH(6,$AK$6:$AK$45,0)),"")</f>
        <v/>
      </c>
      <c r="P83" s="6" t="str">
        <f>IFERROR(INDEX(Journal!$G$6:$G$45,MATCH(6,$AK$6:$AK$45,0)),"")</f>
        <v/>
      </c>
    </row>
    <row r="84" spans="2:16" x14ac:dyDescent="0.25">
      <c r="B84" s="3" t="str">
        <f>IFERROR(INDEX(Journal!$B$6:$B$45,MATCH(7,$AH$6:$AH$45,0)),"")</f>
        <v/>
      </c>
      <c r="C84" s="3" t="str">
        <f>IFERROR(INDEX(Journal!$F$6:$F$45,MATCH(7,$AH$6:$AH$45,0)),"")</f>
        <v/>
      </c>
      <c r="D84" s="6" t="str">
        <f>IFERROR(INDEX(Journal!$G$6:$G$45,MATCH(7,$AH$6:$AH$45,0)),"")</f>
        <v/>
      </c>
      <c r="F84" s="3" t="str">
        <f>IFERROR(INDEX(Journal!$B$6:$B$45,MATCH(7,$AI$6:$AI$45,0)),"")</f>
        <v/>
      </c>
      <c r="G84" s="3" t="str">
        <f>IFERROR(INDEX(Journal!$E$6:$E$45,MATCH(7,$AI$6:$AI$45,0)),"")</f>
        <v/>
      </c>
      <c r="H84" s="6" t="str">
        <f>IFERROR(INDEX(Journal!$G$6:$G$45,MATCH(7,$AI$6:$AI$45,0)),"")</f>
        <v/>
      </c>
      <c r="J84" s="3" t="str">
        <f>IFERROR(INDEX(Journal!$B$6:$B$45,MATCH(7,$AJ$6:$AJ$45,0)),"")</f>
        <v/>
      </c>
      <c r="K84" s="3" t="str">
        <f>IFERROR(INDEX(Journal!$F$6:$F$45,MATCH(7,$AJ$6:$AJ$45,0)),"")</f>
        <v/>
      </c>
      <c r="L84" s="6" t="str">
        <f>IFERROR(INDEX(Journal!$G$6:$G$45,MATCH(7,$AJ$6:$AJ$45,0)),"")</f>
        <v/>
      </c>
      <c r="N84" s="3" t="str">
        <f>IFERROR(INDEX(Journal!$B$6:$B$45,MATCH(7,$AK$6:$AK$45,0)),"")</f>
        <v/>
      </c>
      <c r="O84" s="3" t="str">
        <f>IFERROR(INDEX(Journal!$E$6:$E$45,MATCH(7,$AK$6:$AK$45,0)),"")</f>
        <v/>
      </c>
      <c r="P84" s="6" t="str">
        <f>IFERROR(INDEX(Journal!$G$6:$G$45,MATCH(7,$AK$6:$AK$45,0)),"")</f>
        <v/>
      </c>
    </row>
    <row r="85" spans="2:16" x14ac:dyDescent="0.25">
      <c r="B85" s="3" t="str">
        <f>IFERROR(INDEX(Journal!$B$6:$B$45,MATCH(8,$AH$6:$AH$45,0)),"")</f>
        <v/>
      </c>
      <c r="C85" s="3" t="str">
        <f>IFERROR(INDEX(Journal!$F$6:$F$45,MATCH(8,$AH$6:$AH$45,0)),"")</f>
        <v/>
      </c>
      <c r="D85" s="6" t="str">
        <f>IFERROR(INDEX(Journal!$G$6:$G$45,MATCH(8,$AH$6:$AH$45,0)),"")</f>
        <v/>
      </c>
      <c r="F85" s="3" t="str">
        <f>IFERROR(INDEX(Journal!$B$6:$B$45,MATCH(8,$AI$6:$AI$45,0)),"")</f>
        <v/>
      </c>
      <c r="G85" s="3" t="str">
        <f>IFERROR(INDEX(Journal!$E$6:$E$45,MATCH(8,$AI$6:$AI$45,0)),"")</f>
        <v/>
      </c>
      <c r="H85" s="6" t="str">
        <f>IFERROR(INDEX(Journal!$G$6:$G$45,MATCH(8,$AI$6:$AI$45,0)),"")</f>
        <v/>
      </c>
      <c r="J85" s="3" t="str">
        <f>IFERROR(INDEX(Journal!$B$6:$B$45,MATCH(8,$AJ$6:$AJ$45,0)),"")</f>
        <v/>
      </c>
      <c r="K85" s="3" t="str">
        <f>IFERROR(INDEX(Journal!$F$6:$F$45,MATCH(8,$AJ$6:$AJ$45,0)),"")</f>
        <v/>
      </c>
      <c r="L85" s="6" t="str">
        <f>IFERROR(INDEX(Journal!$G$6:$G$45,MATCH(8,$AJ$6:$AJ$45,0)),"")</f>
        <v/>
      </c>
      <c r="N85" s="3" t="str">
        <f>IFERROR(INDEX(Journal!$B$6:$B$45,MATCH(8,$AK$6:$AK$45,0)),"")</f>
        <v/>
      </c>
      <c r="O85" s="3" t="str">
        <f>IFERROR(INDEX(Journal!$E$6:$E$45,MATCH(8,$AK$6:$AK$45,0)),"")</f>
        <v/>
      </c>
      <c r="P85" s="6" t="str">
        <f>IFERROR(INDEX(Journal!$G$6:$G$45,MATCH(8,$AK$6:$AK$45,0)),"")</f>
        <v/>
      </c>
    </row>
    <row r="87" spans="2:16" x14ac:dyDescent="0.25">
      <c r="B87" s="7" t="s">
        <v>65</v>
      </c>
      <c r="D87" s="11">
        <f>IFERROR(INDEX(Bilanz_EBK_SBK!$L$4:$L$11,MATCH($C$75,Bilanz_EBK_SBK!$J$4:$J$11,0)),0)</f>
        <v>0</v>
      </c>
      <c r="F87" s="7" t="s">
        <v>4</v>
      </c>
      <c r="H87" t="str">
        <f>IFERROR(INDEX(Journal!$N$4:$N$14,MATCH($C$75,Journal!$M$4:$M$14,0)),"")</f>
        <v>Passiv</v>
      </c>
      <c r="J87" s="7" t="s">
        <v>65</v>
      </c>
      <c r="L87" s="11">
        <f>IFERROR(INDEX(Bilanz_EBK_SBK!$L$4:$L$11,MATCH($K$75,Bilanz_EBK_SBK!$J$4:$J$11,0)),0)</f>
        <v>15000</v>
      </c>
      <c r="N87" s="7" t="s">
        <v>4</v>
      </c>
      <c r="P87" t="str">
        <f>IFERROR(INDEX(Journal!$N$4:$N$14,MATCH($K$75,Journal!$M$4:$M$14,0)),"")</f>
        <v>Aktiv</v>
      </c>
    </row>
    <row r="88" spans="2:16" x14ac:dyDescent="0.25">
      <c r="B88" s="7" t="s">
        <v>57</v>
      </c>
      <c r="D88" s="11">
        <f>SUMIFS(Journal!$G$6:$G$45,Journal!$E$6:$E$45,$C$75)</f>
        <v>0</v>
      </c>
      <c r="F88" s="7" t="s">
        <v>66</v>
      </c>
      <c r="H88" s="11">
        <f>IF(H87="Aktiv",D87+D88-D89,IF(H87="Passiv",D87-D88+D89,IF(H87="Aufwand",D88-D89,IF(H87="Ertrag",D89-D88,""))))</f>
        <v>570</v>
      </c>
      <c r="J88" s="7" t="s">
        <v>57</v>
      </c>
      <c r="L88" s="11">
        <f>SUMIFS(Journal!$G$6:$G$45,Journal!$E$6:$E$45,$K$75)</f>
        <v>2500</v>
      </c>
      <c r="N88" s="7" t="s">
        <v>66</v>
      </c>
      <c r="P88" s="11">
        <f>IF(P87="Aktiv",L87+L88-L89,IF(P87="Passiv",L87-L88+L89,IF(P87="Aufwand",L88-L89,IF(P87="Ertrag",L89-L88,""))))</f>
        <v>17200</v>
      </c>
    </row>
    <row r="89" spans="2:16" x14ac:dyDescent="0.25">
      <c r="B89" s="7" t="s">
        <v>58</v>
      </c>
      <c r="D89" s="11">
        <f>SUMIFS(Journal!$G$6:$G$45,Journal!$F$6:$F$45,$C$75)</f>
        <v>570</v>
      </c>
      <c r="F89" s="7" t="s">
        <v>67</v>
      </c>
      <c r="H89" t="str">
        <f>IF(H87="","",IF(H87="Aktiv",IF(H88&gt;=0,"Sollsaldo","Habensaldo"),IF(H87="Passiv",IF(H88&gt;=0,"Habensaldo","Sollsaldo"),IF(H87="Aufwand","Sollsaldo","Habensaldo"))))</f>
        <v>Habensaldo</v>
      </c>
      <c r="J89" s="7" t="s">
        <v>58</v>
      </c>
      <c r="L89" s="11">
        <f>SUMIFS(Journal!$G$6:$G$45,Journal!$F$6:$F$45,$K$75)</f>
        <v>300</v>
      </c>
      <c r="N89" s="7" t="s">
        <v>67</v>
      </c>
      <c r="P89" t="str">
        <f>IF(P87="","",IF(P87="Aktiv",IF(P88&gt;=0,"Sollsaldo","Habensaldo"),IF(P87="Passiv",IF(P88&gt;=0,"Habensaldo","Sollsaldo"),IF(P87="Aufwand","Sollsaldo","Habensaldo"))))</f>
        <v>Sollsaldo</v>
      </c>
    </row>
  </sheetData>
  <mergeCells count="31">
    <mergeCell ref="L75:P75"/>
    <mergeCell ref="D75:H75"/>
    <mergeCell ref="D21:H21"/>
    <mergeCell ref="F22:H22"/>
    <mergeCell ref="D57:H57"/>
    <mergeCell ref="N40:P40"/>
    <mergeCell ref="N58:P58"/>
    <mergeCell ref="B40:D40"/>
    <mergeCell ref="F58:H58"/>
    <mergeCell ref="J22:L22"/>
    <mergeCell ref="N4:P4"/>
    <mergeCell ref="J40:L40"/>
    <mergeCell ref="N22:P22"/>
    <mergeCell ref="J58:L58"/>
    <mergeCell ref="L39:P39"/>
    <mergeCell ref="B1:P1"/>
    <mergeCell ref="B58:D58"/>
    <mergeCell ref="F40:H40"/>
    <mergeCell ref="J76:L76"/>
    <mergeCell ref="L3:P3"/>
    <mergeCell ref="D3:H3"/>
    <mergeCell ref="L57:P57"/>
    <mergeCell ref="D39:H39"/>
    <mergeCell ref="B22:D22"/>
    <mergeCell ref="N76:P76"/>
    <mergeCell ref="B76:D76"/>
    <mergeCell ref="L21:P21"/>
    <mergeCell ref="J4:L4"/>
    <mergeCell ref="B4:D4"/>
    <mergeCell ref="F4:H4"/>
    <mergeCell ref="F76:H76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xr:uid="{00000000-0002-0000-0100-000000000000}">
          <x14:formula1>
            <xm:f>Journal!$M$4:$M$14</xm:f>
          </x14:formula1>
          <xm:sqref>C3 C21 C39 C57 C75 K3 K21 K39 K57 K75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6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14" customWidth="1"/>
    <col min="3" max="3" width="2" customWidth="1"/>
    <col min="4" max="4" width="18" customWidth="1"/>
    <col min="5" max="5" width="14" customWidth="1"/>
    <col min="6" max="6" width="18" customWidth="1"/>
    <col min="7" max="7" width="14" customWidth="1"/>
    <col min="10" max="10" width="18" customWidth="1"/>
    <col min="11" max="11" width="12" customWidth="1"/>
    <col min="12" max="15" width="14" customWidth="1"/>
  </cols>
  <sheetData>
    <row r="1" spans="1:15" ht="19.5" x14ac:dyDescent="0.3">
      <c r="A1" s="19" t="s">
        <v>68</v>
      </c>
      <c r="B1" s="17"/>
      <c r="C1" s="17"/>
      <c r="D1" s="17"/>
      <c r="E1" s="17"/>
      <c r="F1" s="17"/>
      <c r="G1" s="17"/>
      <c r="H1" s="17"/>
      <c r="J1" s="18" t="s">
        <v>69</v>
      </c>
      <c r="K1" s="17"/>
      <c r="L1" s="17"/>
    </row>
    <row r="3" spans="1:15" x14ac:dyDescent="0.25">
      <c r="A3" s="22" t="s">
        <v>70</v>
      </c>
      <c r="B3" s="17"/>
      <c r="C3" s="17"/>
      <c r="D3" s="17"/>
      <c r="E3" s="17"/>
      <c r="F3" s="17"/>
      <c r="J3" s="1" t="s">
        <v>3</v>
      </c>
      <c r="K3" s="1" t="s">
        <v>4</v>
      </c>
      <c r="L3" s="1" t="s">
        <v>65</v>
      </c>
    </row>
    <row r="4" spans="1:15" x14ac:dyDescent="0.25">
      <c r="A4" s="1" t="s">
        <v>71</v>
      </c>
      <c r="B4" s="1" t="s">
        <v>15</v>
      </c>
      <c r="D4" s="1" t="s">
        <v>72</v>
      </c>
      <c r="E4" s="1" t="s">
        <v>15</v>
      </c>
      <c r="J4" s="12" t="s">
        <v>6</v>
      </c>
      <c r="K4" s="12" t="s">
        <v>7</v>
      </c>
      <c r="L4" s="5">
        <v>5000</v>
      </c>
    </row>
    <row r="5" spans="1:15" x14ac:dyDescent="0.25">
      <c r="A5" s="3" t="str">
        <f>IF($L$4=0,"",$J$4)</f>
        <v>Kasse</v>
      </c>
      <c r="B5" s="6">
        <f>$L$4</f>
        <v>5000</v>
      </c>
      <c r="D5" s="3" t="str">
        <f>IF($L$9=0,"",$J$9)</f>
        <v>Verbindlichkeiten</v>
      </c>
      <c r="E5" s="6">
        <f>$L$9</f>
        <v>5000</v>
      </c>
      <c r="J5" s="12" t="s">
        <v>19</v>
      </c>
      <c r="K5" s="12" t="s">
        <v>7</v>
      </c>
      <c r="L5" s="5">
        <v>10000</v>
      </c>
    </row>
    <row r="6" spans="1:15" x14ac:dyDescent="0.25">
      <c r="A6" s="3" t="str">
        <f>IF($L$5=0,"",$J$5)</f>
        <v>Bank</v>
      </c>
      <c r="B6" s="6">
        <f>$L$5</f>
        <v>10000</v>
      </c>
      <c r="D6" s="3" t="str">
        <f>IF($L$10=0,"",$J$10)</f>
        <v>Eigenkapital</v>
      </c>
      <c r="E6" s="6">
        <f>$L$10</f>
        <v>27000</v>
      </c>
      <c r="J6" s="12" t="s">
        <v>24</v>
      </c>
      <c r="K6" s="12" t="s">
        <v>7</v>
      </c>
      <c r="L6" s="5">
        <v>2000</v>
      </c>
    </row>
    <row r="7" spans="1:15" x14ac:dyDescent="0.25">
      <c r="A7" s="3" t="str">
        <f>IF($L$6=0,"",$J$6)</f>
        <v>Forderungen</v>
      </c>
      <c r="B7" s="6">
        <f>$L$6</f>
        <v>2000</v>
      </c>
      <c r="D7" s="3" t="str">
        <f>IF($L$11=0,"",$J$11)</f>
        <v/>
      </c>
      <c r="E7" s="6">
        <f>$L$11</f>
        <v>0</v>
      </c>
      <c r="J7" s="12" t="s">
        <v>27</v>
      </c>
      <c r="K7" s="12" t="s">
        <v>7</v>
      </c>
      <c r="L7" s="5">
        <v>0</v>
      </c>
    </row>
    <row r="8" spans="1:15" x14ac:dyDescent="0.25">
      <c r="A8" s="3" t="str">
        <f>IF($L$7=0,"",$J$7)</f>
        <v/>
      </c>
      <c r="B8" s="6">
        <f>$L$7</f>
        <v>0</v>
      </c>
      <c r="D8" s="3"/>
      <c r="E8" s="3"/>
      <c r="J8" s="12" t="s">
        <v>33</v>
      </c>
      <c r="K8" s="12" t="s">
        <v>7</v>
      </c>
      <c r="L8" s="5">
        <v>15000</v>
      </c>
    </row>
    <row r="9" spans="1:15" x14ac:dyDescent="0.25">
      <c r="A9" s="3" t="str">
        <f>IF($L$8=0,"",$J$8)</f>
        <v>Maschinen</v>
      </c>
      <c r="B9" s="6">
        <f>$L$8</f>
        <v>15000</v>
      </c>
      <c r="D9" s="3"/>
      <c r="E9" s="3"/>
      <c r="J9" s="12" t="s">
        <v>32</v>
      </c>
      <c r="K9" s="12" t="s">
        <v>35</v>
      </c>
      <c r="L9" s="5">
        <v>5000</v>
      </c>
    </row>
    <row r="10" spans="1:15" x14ac:dyDescent="0.25">
      <c r="A10" s="7" t="s">
        <v>73</v>
      </c>
      <c r="B10" s="8">
        <f>SUM(B5:B9)</f>
        <v>32000</v>
      </c>
      <c r="D10" s="7" t="s">
        <v>74</v>
      </c>
      <c r="E10" s="8">
        <f>SUM(E5:E9)</f>
        <v>32000</v>
      </c>
      <c r="J10" s="12" t="s">
        <v>39</v>
      </c>
      <c r="K10" s="12" t="s">
        <v>35</v>
      </c>
      <c r="L10" s="5">
        <v>27000</v>
      </c>
    </row>
    <row r="11" spans="1:15" x14ac:dyDescent="0.25">
      <c r="A11" s="21" t="str">
        <f>IF(B10=E10,"Bilanz ausgeglichen","Achtung: Bilanz nicht ausgeglichen")</f>
        <v>Bilanz ausgeglichen</v>
      </c>
      <c r="B11" s="17"/>
      <c r="C11" s="17"/>
      <c r="D11" s="17"/>
      <c r="E11" s="17"/>
      <c r="J11" s="12" t="s">
        <v>26</v>
      </c>
      <c r="K11" s="12" t="s">
        <v>35</v>
      </c>
      <c r="L11" s="5">
        <v>0</v>
      </c>
    </row>
    <row r="14" spans="1:15" x14ac:dyDescent="0.25">
      <c r="A14" s="18" t="s">
        <v>75</v>
      </c>
      <c r="B14" s="17"/>
      <c r="C14" s="17"/>
      <c r="D14" s="17"/>
      <c r="E14" s="17"/>
      <c r="F14" s="17"/>
      <c r="G14" s="17"/>
      <c r="H14" s="17"/>
      <c r="J14" s="18" t="s">
        <v>76</v>
      </c>
      <c r="K14" s="17"/>
      <c r="L14" s="17"/>
      <c r="M14" s="17"/>
      <c r="N14" s="17"/>
      <c r="O14" s="17"/>
    </row>
    <row r="15" spans="1:15" x14ac:dyDescent="0.25">
      <c r="J15" s="1" t="s">
        <v>3</v>
      </c>
      <c r="K15" s="1" t="s">
        <v>4</v>
      </c>
      <c r="L15" s="1" t="s">
        <v>65</v>
      </c>
      <c r="M15" s="1" t="s">
        <v>57</v>
      </c>
      <c r="N15" s="1" t="s">
        <v>58</v>
      </c>
      <c r="O15" s="1" t="s">
        <v>66</v>
      </c>
    </row>
    <row r="16" spans="1:15" x14ac:dyDescent="0.25">
      <c r="A16" s="16" t="s">
        <v>62</v>
      </c>
      <c r="B16" s="17"/>
      <c r="F16" s="16" t="s">
        <v>63</v>
      </c>
      <c r="G16" s="17"/>
      <c r="J16" s="3" t="str">
        <f>Journal!$M$4</f>
        <v>Kasse</v>
      </c>
      <c r="K16" s="3" t="str">
        <f>Journal!$N$4</f>
        <v>Aktiv</v>
      </c>
      <c r="L16" s="6">
        <f t="shared" ref="L16:L26" si="0">IFERROR(INDEX($L$4:$L$11,MATCH(J16,$J$4:$J$11,0)),0)</f>
        <v>5000</v>
      </c>
      <c r="M16" s="6">
        <f>SUMIFS(Journal!$G$6:$G$45,Journal!$E$6:$E$45,J16)</f>
        <v>1190</v>
      </c>
      <c r="N16" s="6">
        <f>SUMIFS(Journal!$G$6:$G$45,Journal!$F$6:$F$45,J16)</f>
        <v>0</v>
      </c>
      <c r="O16" s="6">
        <f t="shared" ref="O16:O26" si="1">IF(K16="Aktiv",L16+M16-N16,IF(K16="Passiv",L16-M16+N16,IF(K16="Aufwand",M16-N16,IF(K16="Ertrag",N16-M16,""))))</f>
        <v>6190</v>
      </c>
    </row>
    <row r="17" spans="1:15" x14ac:dyDescent="0.25">
      <c r="A17" s="13" t="s">
        <v>3</v>
      </c>
      <c r="B17" s="13" t="s">
        <v>15</v>
      </c>
      <c r="F17" s="13" t="s">
        <v>3</v>
      </c>
      <c r="G17" s="13" t="s">
        <v>15</v>
      </c>
      <c r="J17" s="3" t="str">
        <f>Journal!$M$5</f>
        <v>Bank</v>
      </c>
      <c r="K17" s="3" t="str">
        <f>Journal!$N$5</f>
        <v>Aktiv</v>
      </c>
      <c r="L17" s="6">
        <f t="shared" si="0"/>
        <v>10000</v>
      </c>
      <c r="M17" s="6">
        <f>SUMIFS(Journal!$G$6:$G$45,Journal!$E$6:$E$45,J17)</f>
        <v>1500</v>
      </c>
      <c r="N17" s="6">
        <f>SUMIFS(Journal!$G$6:$G$45,Journal!$F$6:$F$45,J17)</f>
        <v>3452</v>
      </c>
      <c r="O17" s="6">
        <f t="shared" si="1"/>
        <v>8048</v>
      </c>
    </row>
    <row r="18" spans="1:15" x14ac:dyDescent="0.25">
      <c r="A18" s="3" t="str">
        <f>IF($L$9=0,"",$J$9)</f>
        <v>Verbindlichkeiten</v>
      </c>
      <c r="B18" s="6">
        <f>$L$9</f>
        <v>5000</v>
      </c>
      <c r="F18" s="3" t="str">
        <f>IF($L$4=0,"",$J$4)</f>
        <v>Kasse</v>
      </c>
      <c r="G18" s="6">
        <f>$L$4</f>
        <v>5000</v>
      </c>
      <c r="J18" s="3" t="str">
        <f>Journal!$M$6</f>
        <v>Forderungen</v>
      </c>
      <c r="K18" s="3" t="str">
        <f>Journal!$N$6</f>
        <v>Aktiv</v>
      </c>
      <c r="L18" s="6">
        <f t="shared" si="0"/>
        <v>2000</v>
      </c>
      <c r="M18" s="6">
        <f>SUMIFS(Journal!$G$6:$G$45,Journal!$E$6:$E$45,J18)</f>
        <v>2380</v>
      </c>
      <c r="N18" s="6">
        <f>SUMIFS(Journal!$G$6:$G$45,Journal!$F$6:$F$45,J18)</f>
        <v>1500</v>
      </c>
      <c r="O18" s="6">
        <f t="shared" si="1"/>
        <v>2880</v>
      </c>
    </row>
    <row r="19" spans="1:15" x14ac:dyDescent="0.25">
      <c r="A19" s="3" t="str">
        <f>IF($L$10=0,"",$J$10)</f>
        <v>Eigenkapital</v>
      </c>
      <c r="B19" s="6">
        <f>$L$10</f>
        <v>27000</v>
      </c>
      <c r="F19" s="3" t="str">
        <f>IF($L$5=0,"",$J$5)</f>
        <v>Bank</v>
      </c>
      <c r="G19" s="6">
        <f>$L$5</f>
        <v>10000</v>
      </c>
      <c r="J19" s="3" t="str">
        <f>Journal!$M$7</f>
        <v>Vorsteuer</v>
      </c>
      <c r="K19" s="3" t="str">
        <f>Journal!$N$7</f>
        <v>Aktiv</v>
      </c>
      <c r="L19" s="6">
        <f t="shared" si="0"/>
        <v>0</v>
      </c>
      <c r="M19" s="6">
        <f>SUMIFS(Journal!$G$6:$G$45,Journal!$E$6:$E$45,J19)</f>
        <v>152</v>
      </c>
      <c r="N19" s="6">
        <f>SUMIFS(Journal!$G$6:$G$45,Journal!$F$6:$F$45,J19)</f>
        <v>0</v>
      </c>
      <c r="O19" s="6">
        <f t="shared" si="1"/>
        <v>152</v>
      </c>
    </row>
    <row r="20" spans="1:15" x14ac:dyDescent="0.25">
      <c r="A20" s="3" t="str">
        <f>IF($L$11=0,"",$J$11)</f>
        <v/>
      </c>
      <c r="B20" s="6">
        <f>$L$11</f>
        <v>0</v>
      </c>
      <c r="F20" s="3" t="str">
        <f>IF($L$6=0,"",$J$6)</f>
        <v>Forderungen</v>
      </c>
      <c r="G20" s="6">
        <f>$L$6</f>
        <v>2000</v>
      </c>
      <c r="J20" s="3" t="str">
        <f>Journal!$M$8</f>
        <v>Maschinen</v>
      </c>
      <c r="K20" s="3" t="str">
        <f>Journal!$N$8</f>
        <v>Aktiv</v>
      </c>
      <c r="L20" s="6">
        <f t="shared" si="0"/>
        <v>15000</v>
      </c>
      <c r="M20" s="6">
        <f>SUMIFS(Journal!$G$6:$G$45,Journal!$E$6:$E$45,J20)</f>
        <v>2500</v>
      </c>
      <c r="N20" s="6">
        <f>SUMIFS(Journal!$G$6:$G$45,Journal!$F$6:$F$45,J20)</f>
        <v>300</v>
      </c>
      <c r="O20" s="6">
        <f t="shared" si="1"/>
        <v>17200</v>
      </c>
    </row>
    <row r="21" spans="1:15" x14ac:dyDescent="0.25">
      <c r="A21" s="3"/>
      <c r="B21" s="3"/>
      <c r="F21" s="3" t="str">
        <f>IF($L$7=0,"",$J$7)</f>
        <v/>
      </c>
      <c r="G21" s="6">
        <f>$L$7</f>
        <v>0</v>
      </c>
      <c r="J21" s="3" t="str">
        <f>Journal!$M$9</f>
        <v>Verbindlichkeiten</v>
      </c>
      <c r="K21" s="3" t="str">
        <f>Journal!$N$9</f>
        <v>Passiv</v>
      </c>
      <c r="L21" s="6">
        <f t="shared" si="0"/>
        <v>5000</v>
      </c>
      <c r="M21" s="6">
        <f>SUMIFS(Journal!$G$6:$G$45,Journal!$E$6:$E$45,J21)</f>
        <v>952</v>
      </c>
      <c r="N21" s="6">
        <f>SUMIFS(Journal!$G$6:$G$45,Journal!$F$6:$F$45,J21)</f>
        <v>952</v>
      </c>
      <c r="O21" s="6">
        <f t="shared" si="1"/>
        <v>5000</v>
      </c>
    </row>
    <row r="22" spans="1:15" x14ac:dyDescent="0.25">
      <c r="A22" s="3"/>
      <c r="B22" s="3"/>
      <c r="F22" s="3" t="str">
        <f>IF($L$8=0,"",$J$8)</f>
        <v>Maschinen</v>
      </c>
      <c r="G22" s="6">
        <f>$L$8</f>
        <v>15000</v>
      </c>
      <c r="J22" s="3" t="str">
        <f>Journal!$M$10</f>
        <v>Eigenkapital</v>
      </c>
      <c r="K22" s="3" t="str">
        <f>Journal!$N$10</f>
        <v>Passiv</v>
      </c>
      <c r="L22" s="6">
        <f t="shared" si="0"/>
        <v>27000</v>
      </c>
      <c r="M22" s="6">
        <f>SUMIFS(Journal!$G$6:$G$45,Journal!$E$6:$E$45,J22)</f>
        <v>0</v>
      </c>
      <c r="N22" s="6">
        <f>SUMIFS(Journal!$G$6:$G$45,Journal!$F$6:$F$45,J22)</f>
        <v>0</v>
      </c>
      <c r="O22" s="6">
        <f t="shared" si="1"/>
        <v>27000</v>
      </c>
    </row>
    <row r="23" spans="1:15" x14ac:dyDescent="0.25">
      <c r="A23" s="7" t="s">
        <v>77</v>
      </c>
      <c r="B23" s="8">
        <f>SUM(B18:B22)</f>
        <v>32000</v>
      </c>
      <c r="F23" s="7" t="s">
        <v>77</v>
      </c>
      <c r="G23" s="8">
        <f>SUM(G18:G22)</f>
        <v>32000</v>
      </c>
      <c r="J23" s="3" t="str">
        <f>Journal!$M$11</f>
        <v>Umsatzsteuer</v>
      </c>
      <c r="K23" s="3" t="str">
        <f>Journal!$N$11</f>
        <v>Passiv</v>
      </c>
      <c r="L23" s="6">
        <f t="shared" si="0"/>
        <v>0</v>
      </c>
      <c r="M23" s="6">
        <f>SUMIFS(Journal!$G$6:$G$45,Journal!$E$6:$E$45,J23)</f>
        <v>0</v>
      </c>
      <c r="N23" s="6">
        <f>SUMIFS(Journal!$G$6:$G$45,Journal!$F$6:$F$45,J23)</f>
        <v>570</v>
      </c>
      <c r="O23" s="6">
        <f t="shared" si="1"/>
        <v>570</v>
      </c>
    </row>
    <row r="24" spans="1:15" x14ac:dyDescent="0.25">
      <c r="J24" s="3" t="str">
        <f>Journal!$M$12</f>
        <v>Wareneinsatz</v>
      </c>
      <c r="K24" s="3" t="str">
        <f>Journal!$N$12</f>
        <v>Aufwand</v>
      </c>
      <c r="L24" s="6">
        <f t="shared" si="0"/>
        <v>0</v>
      </c>
      <c r="M24" s="6">
        <f>SUMIFS(Journal!$G$6:$G$45,Journal!$E$6:$E$45,J24)</f>
        <v>800</v>
      </c>
      <c r="N24" s="6">
        <f>SUMIFS(Journal!$G$6:$G$45,Journal!$F$6:$F$45,J24)</f>
        <v>0</v>
      </c>
      <c r="O24" s="6">
        <f t="shared" si="1"/>
        <v>800</v>
      </c>
    </row>
    <row r="25" spans="1:15" x14ac:dyDescent="0.25">
      <c r="J25" s="3" t="str">
        <f>Journal!$M$13</f>
        <v>Abschreibungen</v>
      </c>
      <c r="K25" s="3" t="str">
        <f>Journal!$N$13</f>
        <v>Aufwand</v>
      </c>
      <c r="L25" s="6">
        <f t="shared" si="0"/>
        <v>0</v>
      </c>
      <c r="M25" s="6">
        <f>SUMIFS(Journal!$G$6:$G$45,Journal!$E$6:$E$45,J25)</f>
        <v>300</v>
      </c>
      <c r="N25" s="6">
        <f>SUMIFS(Journal!$G$6:$G$45,Journal!$F$6:$F$45,J25)</f>
        <v>0</v>
      </c>
      <c r="O25" s="6">
        <f t="shared" si="1"/>
        <v>300</v>
      </c>
    </row>
    <row r="26" spans="1:15" x14ac:dyDescent="0.25">
      <c r="A26" s="18" t="s">
        <v>78</v>
      </c>
      <c r="B26" s="17"/>
      <c r="C26" s="17"/>
      <c r="D26" s="17"/>
      <c r="E26" s="17"/>
      <c r="F26" s="17"/>
      <c r="G26" s="17"/>
      <c r="H26" s="17"/>
      <c r="J26" s="3" t="str">
        <f>Journal!$M$14</f>
        <v>Umsatzerlöse</v>
      </c>
      <c r="K26" s="3" t="str">
        <f>Journal!$N$14</f>
        <v>Ertrag</v>
      </c>
      <c r="L26" s="6">
        <f t="shared" si="0"/>
        <v>0</v>
      </c>
      <c r="M26" s="6">
        <f>SUMIFS(Journal!$G$6:$G$45,Journal!$E$6:$E$45,J26)</f>
        <v>0</v>
      </c>
      <c r="N26" s="6">
        <f>SUMIFS(Journal!$G$6:$G$45,Journal!$F$6:$F$45,J26)</f>
        <v>3000</v>
      </c>
      <c r="O26" s="6">
        <f t="shared" si="1"/>
        <v>3000</v>
      </c>
    </row>
    <row r="28" spans="1:15" x14ac:dyDescent="0.25">
      <c r="A28" s="16" t="s">
        <v>62</v>
      </c>
      <c r="B28" s="17"/>
      <c r="F28" s="16" t="s">
        <v>63</v>
      </c>
      <c r="G28" s="17"/>
      <c r="J28" s="7" t="s">
        <v>79</v>
      </c>
      <c r="K28" s="11">
        <f>SUMIF($K$16:$K$26,"Ertrag",$O$16:$O$26)-SUMIF($K$16:$K$26,"Aufwand",$O$16:$O$26)</f>
        <v>1900</v>
      </c>
    </row>
    <row r="29" spans="1:15" x14ac:dyDescent="0.25">
      <c r="A29" s="13" t="s">
        <v>3</v>
      </c>
      <c r="B29" s="13" t="s">
        <v>15</v>
      </c>
      <c r="F29" s="13" t="s">
        <v>3</v>
      </c>
      <c r="G29" s="13" t="s">
        <v>15</v>
      </c>
      <c r="J29" s="7" t="s">
        <v>80</v>
      </c>
      <c r="K29" s="11">
        <f>INDEX($O$16:$O$26,MATCH("Eigenkapital",$J$16:$J$26,0))+$K$28</f>
        <v>28900</v>
      </c>
    </row>
    <row r="30" spans="1:15" x14ac:dyDescent="0.25">
      <c r="A30" s="3" t="str">
        <f>IF($O$16=0,"",$J$16)</f>
        <v>Kasse</v>
      </c>
      <c r="B30" s="6">
        <f>$O$16</f>
        <v>6190</v>
      </c>
      <c r="F30" s="3" t="str">
        <f>IF(AND($J$21&lt;&gt;"",$O$21&lt;&gt;0),$J$21,"")</f>
        <v>Verbindlichkeiten</v>
      </c>
      <c r="G30" s="6">
        <f>$O$21</f>
        <v>5000</v>
      </c>
    </row>
    <row r="31" spans="1:15" x14ac:dyDescent="0.25">
      <c r="A31" s="3" t="str">
        <f>IF($O$17=0,"",$J$17)</f>
        <v>Bank</v>
      </c>
      <c r="B31" s="6">
        <f>$O$17</f>
        <v>8048</v>
      </c>
      <c r="F31" s="3" t="str">
        <f>IF($K$29=0,"","Eigenkapital")</f>
        <v>Eigenkapital</v>
      </c>
      <c r="G31" s="6">
        <f>$K$29</f>
        <v>28900</v>
      </c>
    </row>
    <row r="32" spans="1:15" x14ac:dyDescent="0.25">
      <c r="A32" s="3" t="str">
        <f>IF($O$18=0,"",$J$18)</f>
        <v>Forderungen</v>
      </c>
      <c r="B32" s="6">
        <f>$O$18</f>
        <v>2880</v>
      </c>
      <c r="F32" s="3" t="str">
        <f>IF(AND($J$23&lt;&gt;"",$O$23&lt;&gt;0),$J$23,"")</f>
        <v>Umsatzsteuer</v>
      </c>
      <c r="G32" s="6">
        <f>$O$23</f>
        <v>570</v>
      </c>
    </row>
    <row r="33" spans="1:7" x14ac:dyDescent="0.25">
      <c r="A33" s="3" t="str">
        <f>IF($O$19=0,"",$J$19)</f>
        <v>Vorsteuer</v>
      </c>
      <c r="B33" s="6">
        <f>$O$19</f>
        <v>152</v>
      </c>
      <c r="F33" s="3"/>
      <c r="G33" s="3"/>
    </row>
    <row r="34" spans="1:7" x14ac:dyDescent="0.25">
      <c r="A34" s="3" t="str">
        <f>IF($O$20=0,"",$J$20)</f>
        <v>Maschinen</v>
      </c>
      <c r="B34" s="6">
        <f>$O$20</f>
        <v>17200</v>
      </c>
      <c r="F34" s="3"/>
      <c r="G34" s="3"/>
    </row>
    <row r="35" spans="1:7" x14ac:dyDescent="0.25">
      <c r="A35" s="7" t="s">
        <v>77</v>
      </c>
      <c r="B35" s="8">
        <f>SUM(B30:B34)</f>
        <v>34470</v>
      </c>
      <c r="F35" s="7" t="s">
        <v>77</v>
      </c>
      <c r="G35" s="8">
        <f>SUM(G30:G34)</f>
        <v>34470</v>
      </c>
    </row>
    <row r="36" spans="1:7" x14ac:dyDescent="0.25">
      <c r="A36" s="21" t="str">
        <f>IF(B35=G35,"SBK ausgeglichen","Achtung: SBK nicht ausgeglichen")</f>
        <v>SBK ausgeglichen</v>
      </c>
      <c r="B36" s="17"/>
      <c r="C36" s="17"/>
      <c r="D36" s="17"/>
      <c r="E36" s="17"/>
      <c r="F36" s="17"/>
      <c r="G36" s="17"/>
    </row>
  </sheetData>
  <mergeCells count="12">
    <mergeCell ref="A36:G36"/>
    <mergeCell ref="J14:O14"/>
    <mergeCell ref="A26:H26"/>
    <mergeCell ref="A16:B16"/>
    <mergeCell ref="J1:L1"/>
    <mergeCell ref="F16:G16"/>
    <mergeCell ref="A28:B28"/>
    <mergeCell ref="A11:E11"/>
    <mergeCell ref="A14:H14"/>
    <mergeCell ref="F28:G28"/>
    <mergeCell ref="A1:H1"/>
    <mergeCell ref="A3:F3"/>
  </mergeCells>
  <conditionalFormatting sqref="A11:E11">
    <cfRule type="expression" dxfId="7" priority="1">
      <formula>$A$11="Bilanz ausgeglichen"</formula>
    </cfRule>
    <cfRule type="expression" dxfId="6" priority="2">
      <formula>$A$11&lt;&gt;"Bilanz ausgeglichen"</formula>
    </cfRule>
  </conditionalFormatting>
  <conditionalFormatting sqref="A36:G36">
    <cfRule type="expression" dxfId="5" priority="3">
      <formula>$A$36="SBK ausgeglichen"</formula>
    </cfRule>
    <cfRule type="expression" dxfId="4" priority="4">
      <formula>$A$36&lt;&gt;"SBK ausgeglichen"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8"/>
  <sheetViews>
    <sheetView showGridLines="0" workbookViewId="0"/>
  </sheetViews>
  <sheetFormatPr baseColWidth="10" defaultColWidth="9.140625" defaultRowHeight="15" x14ac:dyDescent="0.25"/>
  <cols>
    <col min="1" max="1" width="18" customWidth="1"/>
    <col min="2" max="2" width="14" customWidth="1"/>
    <col min="3" max="3" width="2" customWidth="1"/>
    <col min="4" max="4" width="18" customWidth="1"/>
    <col min="5" max="5" width="14" customWidth="1"/>
    <col min="6" max="6" width="18" customWidth="1"/>
    <col min="7" max="7" width="14" customWidth="1"/>
    <col min="10" max="10" width="22" customWidth="1"/>
    <col min="11" max="11" width="16" customWidth="1"/>
  </cols>
  <sheetData>
    <row r="1" spans="1:11" ht="19.5" x14ac:dyDescent="0.3">
      <c r="A1" s="19" t="s">
        <v>81</v>
      </c>
      <c r="B1" s="17"/>
      <c r="C1" s="17"/>
      <c r="D1" s="17"/>
      <c r="E1" s="17"/>
      <c r="F1" s="17"/>
      <c r="G1" s="17"/>
      <c r="H1" s="17"/>
    </row>
    <row r="3" spans="1:11" x14ac:dyDescent="0.25">
      <c r="A3" s="18" t="s">
        <v>82</v>
      </c>
      <c r="B3" s="17"/>
      <c r="C3" s="17"/>
      <c r="D3" s="17"/>
      <c r="E3" s="17"/>
      <c r="F3" s="17"/>
      <c r="G3" s="17"/>
      <c r="H3" s="17"/>
      <c r="J3" s="7" t="s">
        <v>79</v>
      </c>
      <c r="K3" s="11">
        <f>Bilanz_EBK_SBK!$K$28</f>
        <v>1900</v>
      </c>
    </row>
    <row r="4" spans="1:11" x14ac:dyDescent="0.25">
      <c r="J4" s="7" t="s">
        <v>80</v>
      </c>
      <c r="K4" s="11">
        <f>Bilanz_EBK_SBK!$K$29</f>
        <v>28900</v>
      </c>
    </row>
    <row r="5" spans="1:11" x14ac:dyDescent="0.25">
      <c r="A5" s="16" t="s">
        <v>44</v>
      </c>
      <c r="B5" s="17"/>
      <c r="F5" s="16" t="s">
        <v>53</v>
      </c>
      <c r="G5" s="17"/>
    </row>
    <row r="6" spans="1:11" x14ac:dyDescent="0.25">
      <c r="A6" s="13" t="s">
        <v>3</v>
      </c>
      <c r="B6" s="13" t="s">
        <v>15</v>
      </c>
      <c r="F6" s="13" t="s">
        <v>3</v>
      </c>
      <c r="G6" s="13" t="s">
        <v>15</v>
      </c>
    </row>
    <row r="7" spans="1:11" x14ac:dyDescent="0.25">
      <c r="A7" s="3" t="str">
        <f>IF(Bilanz_EBK_SBK!$O$24=0,"",Bilanz_EBK_SBK!$J$24)</f>
        <v>Wareneinsatz</v>
      </c>
      <c r="B7" s="6">
        <f>Bilanz_EBK_SBK!$O$24</f>
        <v>800</v>
      </c>
      <c r="F7" s="3" t="str">
        <f>IF(Bilanz_EBK_SBK!$O$26=0,"",Bilanz_EBK_SBK!$J$26)</f>
        <v>Umsatzerlöse</v>
      </c>
      <c r="G7" s="6">
        <f>Bilanz_EBK_SBK!$O$26</f>
        <v>3000</v>
      </c>
    </row>
    <row r="8" spans="1:11" x14ac:dyDescent="0.25">
      <c r="A8" s="3" t="str">
        <f>IF(Bilanz_EBK_SBK!$O$25=0,"",Bilanz_EBK_SBK!$J$25)</f>
        <v>Abschreibungen</v>
      </c>
      <c r="B8" s="6">
        <f>Bilanz_EBK_SBK!$O$25</f>
        <v>300</v>
      </c>
      <c r="F8" s="3" t="str">
        <f>""</f>
        <v/>
      </c>
      <c r="G8" s="3" t="str">
        <f>""</f>
        <v/>
      </c>
    </row>
    <row r="9" spans="1:11" x14ac:dyDescent="0.25">
      <c r="A9" s="3" t="str">
        <f>""</f>
        <v/>
      </c>
      <c r="B9" s="3" t="str">
        <f>""</f>
        <v/>
      </c>
      <c r="F9" s="3" t="str">
        <f>""</f>
        <v/>
      </c>
      <c r="G9" s="3" t="str">
        <f>""</f>
        <v/>
      </c>
    </row>
    <row r="10" spans="1:11" x14ac:dyDescent="0.25">
      <c r="A10" s="3" t="str">
        <f>""</f>
        <v/>
      </c>
      <c r="B10" s="3" t="str">
        <f>""</f>
        <v/>
      </c>
      <c r="F10" s="3" t="str">
        <f>""</f>
        <v/>
      </c>
      <c r="G10" s="3" t="str">
        <f>""</f>
        <v/>
      </c>
    </row>
    <row r="11" spans="1:11" x14ac:dyDescent="0.25">
      <c r="A11" s="3" t="str">
        <f>""</f>
        <v/>
      </c>
      <c r="B11" s="3" t="str">
        <f>""</f>
        <v/>
      </c>
      <c r="F11" s="3" t="str">
        <f>""</f>
        <v/>
      </c>
      <c r="G11" s="3" t="str">
        <f>""</f>
        <v/>
      </c>
    </row>
    <row r="12" spans="1:11" x14ac:dyDescent="0.25">
      <c r="A12" t="str">
        <f>IF(Bilanz_EBK_SBK!$K$28&gt;0,"Gewinn","")</f>
        <v>Gewinn</v>
      </c>
      <c r="B12" s="11">
        <f>IF(Bilanz_EBK_SBK!$K$28&gt;0,Bilanz_EBK_SBK!$K$28,"")</f>
        <v>1900</v>
      </c>
      <c r="F12" t="str">
        <f>IF(Bilanz_EBK_SBK!$K$28&lt;0,"Verlust","")</f>
        <v/>
      </c>
      <c r="G12" s="11" t="str">
        <f>IF(Bilanz_EBK_SBK!$K$28&lt;0,ABS(Bilanz_EBK_SBK!$K$28),"")</f>
        <v/>
      </c>
    </row>
    <row r="13" spans="1:11" x14ac:dyDescent="0.25">
      <c r="A13" s="7" t="s">
        <v>83</v>
      </c>
      <c r="B13" s="8">
        <f>SUM(B7:B12)</f>
        <v>3000</v>
      </c>
      <c r="F13" s="7" t="s">
        <v>84</v>
      </c>
      <c r="G13" s="8">
        <f>SUM(G7:G12)</f>
        <v>3000</v>
      </c>
    </row>
    <row r="14" spans="1:11" x14ac:dyDescent="0.25">
      <c r="A14" s="21" t="str">
        <f>IF(B13=G13,"GuV ausgeglichen","Achtung: GuV nicht ausgeglichen")</f>
        <v>GuV ausgeglichen</v>
      </c>
      <c r="B14" s="17"/>
      <c r="C14" s="17"/>
      <c r="D14" s="17"/>
      <c r="E14" s="17"/>
      <c r="F14" s="17"/>
      <c r="G14" s="17"/>
    </row>
    <row r="18" spans="1:8" x14ac:dyDescent="0.25">
      <c r="A18" s="18" t="s">
        <v>85</v>
      </c>
      <c r="B18" s="17"/>
      <c r="C18" s="17"/>
      <c r="D18" s="17"/>
      <c r="E18" s="17"/>
      <c r="F18" s="17"/>
      <c r="G18" s="17"/>
      <c r="H18" s="17"/>
    </row>
    <row r="20" spans="1:8" x14ac:dyDescent="0.25">
      <c r="A20" s="1" t="s">
        <v>71</v>
      </c>
      <c r="B20" s="1" t="s">
        <v>15</v>
      </c>
      <c r="D20" s="1" t="s">
        <v>72</v>
      </c>
      <c r="E20" s="1" t="s">
        <v>15</v>
      </c>
    </row>
    <row r="21" spans="1:8" x14ac:dyDescent="0.25">
      <c r="A21" s="3" t="str">
        <f>IF(Bilanz_EBK_SBK!$O$16=0,"",Bilanz_EBK_SBK!$J$16)</f>
        <v>Kasse</v>
      </c>
      <c r="B21" s="6">
        <f>Bilanz_EBK_SBK!$O$16</f>
        <v>6190</v>
      </c>
      <c r="D21" s="3" t="str">
        <f>IF(Bilanz_EBK_SBK!$O$21=0,"",Bilanz_EBK_SBK!$J$21)</f>
        <v>Verbindlichkeiten</v>
      </c>
      <c r="E21" s="6">
        <f>Bilanz_EBK_SBK!$O$21</f>
        <v>5000</v>
      </c>
    </row>
    <row r="22" spans="1:8" x14ac:dyDescent="0.25">
      <c r="A22" s="3" t="str">
        <f>IF(Bilanz_EBK_SBK!$O$17=0,"",Bilanz_EBK_SBK!$J$17)</f>
        <v>Bank</v>
      </c>
      <c r="B22" s="6">
        <f>Bilanz_EBK_SBK!$O$17</f>
        <v>8048</v>
      </c>
      <c r="D22" s="3" t="str">
        <f>IF(Bilanz_EBK_SBK!$K$29=0,"","Eigenkapital")</f>
        <v>Eigenkapital</v>
      </c>
      <c r="E22" s="6">
        <f>Bilanz_EBK_SBK!$K$29</f>
        <v>28900</v>
      </c>
    </row>
    <row r="23" spans="1:8" x14ac:dyDescent="0.25">
      <c r="A23" s="3" t="str">
        <f>IF(Bilanz_EBK_SBK!$O$18=0,"",Bilanz_EBK_SBK!$J$18)</f>
        <v>Forderungen</v>
      </c>
      <c r="B23" s="6">
        <f>Bilanz_EBK_SBK!$O$18</f>
        <v>2880</v>
      </c>
      <c r="D23" s="3" t="str">
        <f>IF(Bilanz_EBK_SBK!$O$23=0,"",Bilanz_EBK_SBK!$J$23)</f>
        <v>Umsatzsteuer</v>
      </c>
      <c r="E23" s="6">
        <f>Bilanz_EBK_SBK!$O$23</f>
        <v>570</v>
      </c>
    </row>
    <row r="24" spans="1:8" x14ac:dyDescent="0.25">
      <c r="A24" s="3" t="str">
        <f>IF(Bilanz_EBK_SBK!$O$19=0,"",Bilanz_EBK_SBK!$J$19)</f>
        <v>Vorsteuer</v>
      </c>
      <c r="B24" s="6">
        <f>Bilanz_EBK_SBK!$O$19</f>
        <v>152</v>
      </c>
      <c r="D24" s="3" t="str">
        <f>""</f>
        <v/>
      </c>
      <c r="E24" s="3" t="str">
        <f>""</f>
        <v/>
      </c>
    </row>
    <row r="25" spans="1:8" x14ac:dyDescent="0.25">
      <c r="A25" s="3" t="str">
        <f>IF(Bilanz_EBK_SBK!$O$20=0,"",Bilanz_EBK_SBK!$J$20)</f>
        <v>Maschinen</v>
      </c>
      <c r="B25" s="6">
        <f>Bilanz_EBK_SBK!$O$20</f>
        <v>17200</v>
      </c>
      <c r="D25" s="3" t="str">
        <f>""</f>
        <v/>
      </c>
      <c r="E25" s="3" t="str">
        <f>""</f>
        <v/>
      </c>
    </row>
    <row r="27" spans="1:8" x14ac:dyDescent="0.25">
      <c r="A27" s="7" t="s">
        <v>73</v>
      </c>
      <c r="B27" s="8">
        <f>SUM(B21:B25)</f>
        <v>34470</v>
      </c>
      <c r="D27" s="7" t="s">
        <v>74</v>
      </c>
      <c r="E27" s="8">
        <f>SUM(E21:E25)</f>
        <v>34470</v>
      </c>
    </row>
    <row r="28" spans="1:8" x14ac:dyDescent="0.25">
      <c r="A28" s="21" t="str">
        <f>IF(B27=E27,"Schlussbilanz ausgeglichen","Achtung: Schlussbilanz nicht ausgeglichen")</f>
        <v>Schlussbilanz ausgeglichen</v>
      </c>
      <c r="B28" s="17"/>
      <c r="C28" s="17"/>
      <c r="D28" s="17"/>
      <c r="E28" s="17"/>
    </row>
  </sheetData>
  <mergeCells count="7">
    <mergeCell ref="A1:H1"/>
    <mergeCell ref="A18:H18"/>
    <mergeCell ref="A14:G14"/>
    <mergeCell ref="A3:H3"/>
    <mergeCell ref="A28:E28"/>
    <mergeCell ref="F5:G5"/>
    <mergeCell ref="A5:B5"/>
  </mergeCells>
  <conditionalFormatting sqref="A28:E28">
    <cfRule type="expression" dxfId="3" priority="3">
      <formula>$A$28="Schlussbilanz ausgeglichen"</formula>
    </cfRule>
    <cfRule type="expression" dxfId="2" priority="4">
      <formula>$A$28&lt;&gt;"Schlussbilanz ausgeglichen"</formula>
    </cfRule>
  </conditionalFormatting>
  <conditionalFormatting sqref="A14:G14">
    <cfRule type="expression" dxfId="1" priority="1">
      <formula>$A$14="GuV ausgeglichen"</formula>
    </cfRule>
    <cfRule type="expression" dxfId="0" priority="2">
      <formula>$A$14&lt;&gt;"GuV ausgeglichen"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Journal</vt:lpstr>
      <vt:lpstr>Hauptbuch</vt:lpstr>
      <vt:lpstr>Bilanz_EBK_SBK</vt:lpstr>
      <vt:lpstr>GuV_Schlussbilanz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2026-03-23T07:26:31Z</dcterms:modified>
</cp:coreProperties>
</file>