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usinessplan\"/>
    </mc:Choice>
  </mc:AlternateContent>
  <xr:revisionPtr revIDLastSave="0" documentId="13_ncr:1_{59D173E5-E5AC-4B86-9597-E9A33DD361B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Deckblatt" sheetId="1" r:id="rId1"/>
    <sheet name="Gruenderprofil" sheetId="2" r:id="rId2"/>
    <sheet name="Kapitalbedarf_Finanzierung" sheetId="3" r:id="rId3"/>
    <sheet name="Umsatzplanung" sheetId="4" r:id="rId4"/>
    <sheet name="Rentabilitaetsvorschau" sheetId="5" r:id="rId5"/>
    <sheet name="Liquiditaetsplanung" sheetId="6" r:id="rId6"/>
    <sheet name="Unternehmerlohn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" i="7" l="1"/>
  <c r="B19" i="7" s="1"/>
  <c r="B18" i="7" s="1"/>
  <c r="D20" i="1" s="1"/>
  <c r="M29" i="6"/>
  <c r="L29" i="6"/>
  <c r="K29" i="6"/>
  <c r="J29" i="6"/>
  <c r="I29" i="6"/>
  <c r="H29" i="6"/>
  <c r="G29" i="6"/>
  <c r="F29" i="6"/>
  <c r="E29" i="6"/>
  <c r="D29" i="6"/>
  <c r="C29" i="6"/>
  <c r="B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M12" i="6"/>
  <c r="L12" i="6"/>
  <c r="K12" i="6"/>
  <c r="J12" i="6"/>
  <c r="I12" i="6"/>
  <c r="H12" i="6"/>
  <c r="G12" i="6"/>
  <c r="F12" i="6"/>
  <c r="E12" i="6"/>
  <c r="E31" i="6" s="1"/>
  <c r="D12" i="6"/>
  <c r="C12" i="6"/>
  <c r="C31" i="6" s="1"/>
  <c r="B12" i="6"/>
  <c r="N11" i="6"/>
  <c r="N10" i="6"/>
  <c r="N9" i="6"/>
  <c r="N8" i="6"/>
  <c r="N7" i="6"/>
  <c r="N6" i="6"/>
  <c r="F31" i="5"/>
  <c r="C31" i="5"/>
  <c r="F29" i="5"/>
  <c r="C29" i="5"/>
  <c r="F26" i="5"/>
  <c r="C26" i="5"/>
  <c r="F25" i="5"/>
  <c r="C25" i="5"/>
  <c r="F24" i="5"/>
  <c r="C24" i="5"/>
  <c r="F23" i="5"/>
  <c r="C23" i="5"/>
  <c r="F22" i="5"/>
  <c r="C22" i="5"/>
  <c r="F21" i="5"/>
  <c r="C21" i="5"/>
  <c r="F20" i="5"/>
  <c r="C20" i="5"/>
  <c r="F19" i="5"/>
  <c r="C19" i="5"/>
  <c r="F18" i="5"/>
  <c r="C18" i="5"/>
  <c r="F17" i="5"/>
  <c r="C17" i="5"/>
  <c r="F16" i="5"/>
  <c r="C16" i="5"/>
  <c r="F15" i="5"/>
  <c r="C15" i="5"/>
  <c r="F11" i="5"/>
  <c r="C11" i="5"/>
  <c r="F9" i="5"/>
  <c r="C9" i="5"/>
  <c r="F3" i="5"/>
  <c r="H26" i="4"/>
  <c r="E26" i="4"/>
  <c r="H25" i="4"/>
  <c r="E25" i="4"/>
  <c r="I25" i="4" s="1"/>
  <c r="H21" i="4"/>
  <c r="E21" i="4"/>
  <c r="I21" i="4" s="1"/>
  <c r="H20" i="4"/>
  <c r="E20" i="4"/>
  <c r="H19" i="4"/>
  <c r="E19" i="4"/>
  <c r="H15" i="4"/>
  <c r="E15" i="4"/>
  <c r="H14" i="4"/>
  <c r="E14" i="4"/>
  <c r="H13" i="4"/>
  <c r="H16" i="4" s="1"/>
  <c r="E13" i="4"/>
  <c r="H9" i="4"/>
  <c r="E9" i="4"/>
  <c r="H8" i="4"/>
  <c r="E8" i="4"/>
  <c r="I8" i="4" s="1"/>
  <c r="H7" i="4"/>
  <c r="E7" i="4"/>
  <c r="B51" i="3"/>
  <c r="D18" i="1" s="1"/>
  <c r="B43" i="3"/>
  <c r="D16" i="1" s="1"/>
  <c r="B32" i="3"/>
  <c r="B22" i="3"/>
  <c r="B12" i="3"/>
  <c r="B35" i="3" s="1"/>
  <c r="I26" i="4" l="1"/>
  <c r="H22" i="4"/>
  <c r="D31" i="6"/>
  <c r="B31" i="6"/>
  <c r="B32" i="6" s="1"/>
  <c r="C32" i="6"/>
  <c r="D32" i="6" s="1"/>
  <c r="E32" i="6" s="1"/>
  <c r="I13" i="4"/>
  <c r="I15" i="4"/>
  <c r="I20" i="4"/>
  <c r="F27" i="5"/>
  <c r="E22" i="4"/>
  <c r="I27" i="4"/>
  <c r="M31" i="6"/>
  <c r="H27" i="4"/>
  <c r="B55" i="3"/>
  <c r="I7" i="4"/>
  <c r="I10" i="4" s="1"/>
  <c r="K31" i="6"/>
  <c r="I9" i="4"/>
  <c r="E27" i="4"/>
  <c r="F31" i="6"/>
  <c r="F32" i="6" s="1"/>
  <c r="C27" i="5"/>
  <c r="L31" i="6"/>
  <c r="G31" i="6"/>
  <c r="N12" i="6"/>
  <c r="I14" i="4"/>
  <c r="H31" i="6"/>
  <c r="I31" i="6"/>
  <c r="E10" i="4"/>
  <c r="J31" i="6"/>
  <c r="E16" i="4"/>
  <c r="N36" i="6"/>
  <c r="N29" i="6"/>
  <c r="D14" i="1"/>
  <c r="B54" i="3"/>
  <c r="I19" i="4"/>
  <c r="H10" i="4"/>
  <c r="N31" i="6" l="1"/>
  <c r="I16" i="4"/>
  <c r="I22" i="4"/>
  <c r="I31" i="4" s="1"/>
  <c r="E30" i="4"/>
  <c r="G32" i="6"/>
  <c r="H32" i="6" s="1"/>
  <c r="I32" i="6" s="1"/>
  <c r="J32" i="6" s="1"/>
  <c r="K32" i="6" s="1"/>
  <c r="L32" i="6" s="1"/>
  <c r="M32" i="6" s="1"/>
  <c r="H18" i="1" s="1"/>
  <c r="B57" i="3"/>
  <c r="B56" i="3"/>
  <c r="H14" i="1" l="1"/>
  <c r="F8" i="5"/>
  <c r="N35" i="6"/>
  <c r="N37" i="6" s="1"/>
  <c r="N38" i="6" s="1"/>
  <c r="I32" i="4"/>
  <c r="I33" i="4" s="1"/>
  <c r="C8" i="5"/>
  <c r="D29" i="5" s="1"/>
  <c r="N32" i="6"/>
  <c r="F6" i="5"/>
  <c r="F7" i="5" s="1"/>
  <c r="C6" i="5"/>
  <c r="C7" i="5" s="1"/>
  <c r="D27" i="5"/>
  <c r="D9" i="5"/>
  <c r="D11" i="5"/>
  <c r="D31" i="5"/>
  <c r="G31" i="5"/>
  <c r="F10" i="5"/>
  <c r="F12" i="5" s="1"/>
  <c r="F28" i="5" s="1"/>
  <c r="F30" i="5" s="1"/>
  <c r="F32" i="5" s="1"/>
  <c r="H16" i="1" s="1"/>
  <c r="G29" i="5"/>
  <c r="G11" i="5"/>
  <c r="G27" i="5"/>
  <c r="G9" i="5"/>
  <c r="C10" i="5" l="1"/>
  <c r="C12" i="5" s="1"/>
  <c r="C28" i="5" s="1"/>
  <c r="C30" i="5" s="1"/>
  <c r="C32" i="5" s="1"/>
  <c r="D32" i="5" s="1"/>
  <c r="G12" i="5"/>
  <c r="G30" i="5"/>
  <c r="D12" i="5"/>
  <c r="G10" i="5"/>
  <c r="G28" i="5"/>
  <c r="D28" i="5"/>
  <c r="D10" i="5"/>
  <c r="D30" i="5"/>
  <c r="G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000-000001000000}">
      <text>
        <r>
          <rPr>
            <sz val="10"/>
            <rFont val="Arial"/>
            <family val="2"/>
          </rPr>
          <t>Beispieldaten zu Illustrationszwecken.</t>
        </r>
      </text>
    </comment>
  </commentList>
</comments>
</file>

<file path=xl/sharedStrings.xml><?xml version="1.0" encoding="utf-8"?>
<sst xmlns="http://schemas.openxmlformats.org/spreadsheetml/2006/main" count="320" uniqueCount="258">
  <si>
    <t>Businessplan</t>
  </si>
  <si>
    <t>Unternehmensname</t>
  </si>
  <si>
    <t>Nordlicht Digitalstudio</t>
  </si>
  <si>
    <t>Name des Gründers / der Gründerin</t>
  </si>
  <si>
    <t>Anna Becker</t>
  </si>
  <si>
    <t>Branche</t>
  </si>
  <si>
    <t>Webdesign &amp; Branding</t>
  </si>
  <si>
    <t>Standort</t>
  </si>
  <si>
    <t>Berlin</t>
  </si>
  <si>
    <t>Datum</t>
  </si>
  <si>
    <t>E-Mail</t>
  </si>
  <si>
    <t>anna@nordlicht-digital.de</t>
  </si>
  <si>
    <t>Telefon</t>
  </si>
  <si>
    <t>+49 30 555 88 21</t>
  </si>
  <si>
    <t>Geschäftsidee / Kurzbeschreibung</t>
  </si>
  <si>
    <t>Digitalstudio für Webdesign, Markenauftritt, SEO-Betreuung und laufende Website-Pflege für kleine Unternehmen und Selbstständige.</t>
  </si>
  <si>
    <t>Kurzüberblick</t>
  </si>
  <si>
    <t>Gesamter Kapitalbedarf</t>
  </si>
  <si>
    <t>Geplanter Jahresumsatz netto</t>
  </si>
  <si>
    <t>Eigenkapital</t>
  </si>
  <si>
    <t>Betriebsergebnis Folgejahr</t>
  </si>
  <si>
    <t>Finanzierungsbedarf</t>
  </si>
  <si>
    <t>Jahresendliquidität</t>
  </si>
  <si>
    <t>Unternehmerbedarf pro Monat</t>
  </si>
  <si>
    <t>Hinweis: Alle Zahlen in diesem Workbook sind Beispieldaten. Die Eingabezellen können frei überschrieben werden.</t>
  </si>
  <si>
    <t>Gründerprofil</t>
  </si>
  <si>
    <t>Persönliche Angaben</t>
  </si>
  <si>
    <t>Vor- und Nachname</t>
  </si>
  <si>
    <t>Anschrift</t>
  </si>
  <si>
    <t>Rykestraße 14, 10405 Berlin</t>
  </si>
  <si>
    <t>Geburtsdatum</t>
  </si>
  <si>
    <t>Geburtsort</t>
  </si>
  <si>
    <t>Hamburg</t>
  </si>
  <si>
    <t>Ausbildung</t>
  </si>
  <si>
    <t>Zeitraum</t>
  </si>
  <si>
    <t>Schule / Studium / Ausbildung</t>
  </si>
  <si>
    <t>Abschluss</t>
  </si>
  <si>
    <t>2009 - 2012</t>
  </si>
  <si>
    <t>B.A. Kommunikationsdesign, Hochschule Hannover</t>
  </si>
  <si>
    <t>Bachelor</t>
  </si>
  <si>
    <t>2013 - 2014</t>
  </si>
  <si>
    <t>Weiterbildung UX/UI Design, Berlin</t>
  </si>
  <si>
    <t>Zertifikat</t>
  </si>
  <si>
    <t>2015 - 2016</t>
  </si>
  <si>
    <t>SEO &amp; Content Marketing Weiterbildung</t>
  </si>
  <si>
    <t>Weiterbildungen</t>
  </si>
  <si>
    <t>Weiterbildung</t>
  </si>
  <si>
    <t>Abschluss / Zertifikat</t>
  </si>
  <si>
    <t>2018</t>
  </si>
  <si>
    <t>Google Analytics Intensivkurs</t>
  </si>
  <si>
    <t>Teilnahme</t>
  </si>
  <si>
    <t>2020</t>
  </si>
  <si>
    <t>WordPress Developer Training</t>
  </si>
  <si>
    <t>2023</t>
  </si>
  <si>
    <t>KI-gestützte Content-Workflows</t>
  </si>
  <si>
    <t>Workshop</t>
  </si>
  <si>
    <t>Berufserfahrung</t>
  </si>
  <si>
    <t>Tätigkeit</t>
  </si>
  <si>
    <t>Unternehmen / Ort</t>
  </si>
  <si>
    <t>2012 - 2015</t>
  </si>
  <si>
    <t>Junior Designerin</t>
  </si>
  <si>
    <t>Brandagentur Nord, Hamburg</t>
  </si>
  <si>
    <t>2015 - 2019</t>
  </si>
  <si>
    <t>Senior Webdesignerin</t>
  </si>
  <si>
    <t>Studio Pixel, Berlin</t>
  </si>
  <si>
    <t>2019 - heute</t>
  </si>
  <si>
    <t>Freelance Webdesignerin &amp; Beraterin</t>
  </si>
  <si>
    <t>Relevante Kenntnisse</t>
  </si>
  <si>
    <t>Fachkenntnisse</t>
  </si>
  <si>
    <t>WordPress, Shopify, Webflow, Figma, Elementor, SEO-Grundlagen, Conversion-orientierte Landingpages</t>
  </si>
  <si>
    <t>Vertrieb / Marketing</t>
  </si>
  <si>
    <t>Angebotserstellung, Kundengespräche, lokale SEO, E-Mail-Marketing, Social Media Setups</t>
  </si>
  <si>
    <t>Technik / Produktion</t>
  </si>
  <si>
    <t>Responsive Websites, CMS-Einrichtung, Performance-Optimierung, Tracking-Setups</t>
  </si>
  <si>
    <t>Sonstiges</t>
  </si>
  <si>
    <t>Projektmanagement, Kundenworkshops, Netzwerk in Berlin, Zusammenarbeit mit Fotografen und Textern</t>
  </si>
  <si>
    <t>Kapitalbedarf und Finanzierung</t>
  </si>
  <si>
    <t>A. Investitionen für die Betriebsbereitschaft</t>
  </si>
  <si>
    <t>Position</t>
  </si>
  <si>
    <t>Betrag €</t>
  </si>
  <si>
    <t>Gebäude / Umbau</t>
  </si>
  <si>
    <t>Maschinen / Geräte</t>
  </si>
  <si>
    <t>Geschäftsausstattung</t>
  </si>
  <si>
    <t>EDV / Software</t>
  </si>
  <si>
    <t>Fahrzeug</t>
  </si>
  <si>
    <t>Zwischensumme Investitionen</t>
  </si>
  <si>
    <t>B. Anlauf- und Betriebsmittelbedarf</t>
  </si>
  <si>
    <t>Warenlager / Material</t>
  </si>
  <si>
    <t>Roh-, Hilfs- und Betriebsstoffe</t>
  </si>
  <si>
    <t>Anlaufkosten</t>
  </si>
  <si>
    <t>Marketing zum Start</t>
  </si>
  <si>
    <t>Liquiditätsreserve</t>
  </si>
  <si>
    <t>Zwischensumme Betriebsmittel</t>
  </si>
  <si>
    <t>C. Gründungskosten</t>
  </si>
  <si>
    <t>Beratung</t>
  </si>
  <si>
    <t>Notar / Rechtskosten</t>
  </si>
  <si>
    <t>Anmeldungen / Eintragungen</t>
  </si>
  <si>
    <t>Kautionen</t>
  </si>
  <si>
    <t>Versicherungen</t>
  </si>
  <si>
    <t>Zwischensumme Gründungskosten</t>
  </si>
  <si>
    <t>D. Gesamter Kapitalbedarf</t>
  </si>
  <si>
    <t>E. Eigenkapital</t>
  </si>
  <si>
    <t>Barvermögen</t>
  </si>
  <si>
    <t>Bankguthaben</t>
  </si>
  <si>
    <t>Sacheinlagen</t>
  </si>
  <si>
    <t>Zuschüsse / Schenkungen</t>
  </si>
  <si>
    <t>Summe Eigenkapital</t>
  </si>
  <si>
    <t>F. Fremdfinanzierung</t>
  </si>
  <si>
    <t>Bankdarlehen</t>
  </si>
  <si>
    <t>Förderdarlehen</t>
  </si>
  <si>
    <t>Kontokorrentkredit</t>
  </si>
  <si>
    <t>Familie / private Darlehen</t>
  </si>
  <si>
    <t>Sonstige Finanzierung</t>
  </si>
  <si>
    <t>Summe Fremdfinanzierung</t>
  </si>
  <si>
    <t>G. Finanzierungsergebnis</t>
  </si>
  <si>
    <t>Eigenkapital + Fremdfinanzierung</t>
  </si>
  <si>
    <t>Finanzierungslücke / Überschuss</t>
  </si>
  <si>
    <t>Status</t>
  </si>
  <si>
    <t>Umsatzplanung</t>
  </si>
  <si>
    <t>Umsatzsteuersatz</t>
  </si>
  <si>
    <t>Bitte nur realistische Durchschnittswerte eingeben.</t>
  </si>
  <si>
    <t>Kategorie</t>
  </si>
  <si>
    <t>Produkt / Leistung</t>
  </si>
  <si>
    <t>Ø Auftragswert H1</t>
  </si>
  <si>
    <t>Monate H1</t>
  </si>
  <si>
    <t>Umsatz H1</t>
  </si>
  <si>
    <t>Ø Auftragswert H2</t>
  </si>
  <si>
    <t>Monate H2</t>
  </si>
  <si>
    <t>Umsatz H2</t>
  </si>
  <si>
    <t>Jahresumsatz netto</t>
  </si>
  <si>
    <t>Akquise / Kanal</t>
  </si>
  <si>
    <t>Notiz</t>
  </si>
  <si>
    <t>Produktgruppen</t>
  </si>
  <si>
    <t>Webdesign Paket</t>
  </si>
  <si>
    <t>Empfehlungen</t>
  </si>
  <si>
    <t>KMU-Websites</t>
  </si>
  <si>
    <t>Branding Paket</t>
  </si>
  <si>
    <t>Netzwerk</t>
  </si>
  <si>
    <t>Logo &amp; Corporate Design</t>
  </si>
  <si>
    <t>SEO Betreuung</t>
  </si>
  <si>
    <t>Bestandskunden</t>
  </si>
  <si>
    <t>monatliche Betreuung</t>
  </si>
  <si>
    <t>Zwischensumme</t>
  </si>
  <si>
    <t>Wartungsverträge</t>
  </si>
  <si>
    <t>laufende Pflege</t>
  </si>
  <si>
    <t>Schulungen</t>
  </si>
  <si>
    <t>Direktvertrieb</t>
  </si>
  <si>
    <t>Website-Schulungen</t>
  </si>
  <si>
    <t>Content Updates</t>
  </si>
  <si>
    <t>kleinere Pakete</t>
  </si>
  <si>
    <t>Neukunden</t>
  </si>
  <si>
    <t>E-Commerce Projekt</t>
  </si>
  <si>
    <t>LinkedIn / Partner</t>
  </si>
  <si>
    <t>Shopify / WooCommerce</t>
  </si>
  <si>
    <t>Local SEO Projekt</t>
  </si>
  <si>
    <t>SEO / Website</t>
  </si>
  <si>
    <t>lokale Anbieter</t>
  </si>
  <si>
    <t>Social Media Setup</t>
  </si>
  <si>
    <t>Starterpaket</t>
  </si>
  <si>
    <t>Hosting / Affiliate</t>
  </si>
  <si>
    <t>Partner</t>
  </si>
  <si>
    <t>wiederkehrend</t>
  </si>
  <si>
    <t>Fotografie Add-on</t>
  </si>
  <si>
    <t>Kooperationspartner</t>
  </si>
  <si>
    <t>optionale Zusatzleistung</t>
  </si>
  <si>
    <t>Gesamtergebnis</t>
  </si>
  <si>
    <t>Gesamtumsatz H1</t>
  </si>
  <si>
    <t>Gesamtumsatz netto Jahr</t>
  </si>
  <si>
    <t>Umsatzsteuer Betrag</t>
  </si>
  <si>
    <t>Gesamtumsatz brutto</t>
  </si>
  <si>
    <t>Rentabilitätsvorschau</t>
  </si>
  <si>
    <t>Monate im Rumpfjahr</t>
  </si>
  <si>
    <t>USt.-Satz</t>
  </si>
  <si>
    <t>Monatlich</t>
  </si>
  <si>
    <t>Rumpfjahr</t>
  </si>
  <si>
    <t>%</t>
  </si>
  <si>
    <t>Folgejahr</t>
  </si>
  <si>
    <t>Umsatz brutto</t>
  </si>
  <si>
    <t>Umsatzsteuer</t>
  </si>
  <si>
    <t>Umsatz netto</t>
  </si>
  <si>
    <t>Materialeinsatz</t>
  </si>
  <si>
    <t>Rohgewinn I</t>
  </si>
  <si>
    <t>Personalkosten</t>
  </si>
  <si>
    <t>Rohgewinn II</t>
  </si>
  <si>
    <t>Sonstige betriebliche Kosten</t>
  </si>
  <si>
    <t>Laden- / Raummiete</t>
  </si>
  <si>
    <t>Raumnebenkosten</t>
  </si>
  <si>
    <t>Werbung / Marketing</t>
  </si>
  <si>
    <t>Fahrzeugkosten</t>
  </si>
  <si>
    <t>Büro / Material</t>
  </si>
  <si>
    <t>Telefon / Internet</t>
  </si>
  <si>
    <t>Rechts- / Steuerberatung</t>
  </si>
  <si>
    <t>Fachliteratur</t>
  </si>
  <si>
    <t>Beiträge / Gebühren</t>
  </si>
  <si>
    <t>Kontoführung</t>
  </si>
  <si>
    <t>Total sonstige Kosten</t>
  </si>
  <si>
    <t>Erweiterter Cashflow</t>
  </si>
  <si>
    <t>Zinsen</t>
  </si>
  <si>
    <t>Cashflow</t>
  </si>
  <si>
    <t>Abschreibungen</t>
  </si>
  <si>
    <t>Betriebsergebnis</t>
  </si>
  <si>
    <t>Liquiditätsplanung</t>
  </si>
  <si>
    <t>Anfangsliquidität</t>
  </si>
  <si>
    <t>Einzahlungen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</si>
  <si>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</si>
  <si>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</si>
  <si>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</si>
  <si>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</si>
  <si>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</si>
  <si>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</si>
  <si>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</si>
  <si>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</si>
  <si>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</si>
  <si>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</si>
  <si>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</si>
  <si>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</si>
  <si>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Gesamt</t>
  </si>
  <si>
    <t>Umsatzerlöse 1</t>
  </si>
  <si>
    <t>Umsatzerlöse 2</t>
  </si>
  <si>
    <t>Sonstige Einzahlungen</t>
  </si>
  <si>
    <t>Zuschüsse</t>
  </si>
  <si>
    <t>Private Einlagen</t>
  </si>
  <si>
    <t>Summe Einzahlungen</t>
  </si>
  <si>
    <t>Auszahlungen</t>
  </si>
  <si>
    <t>Investitionen</t>
  </si>
  <si>
    <t>Personalkosten Geschäftsführung</t>
  </si>
  <si>
    <t>Personalkosten Mitarbeiter</t>
  </si>
  <si>
    <t>Material / Waren</t>
  </si>
  <si>
    <t>Laufende Betriebsausgaben</t>
  </si>
  <si>
    <t>Marketing</t>
  </si>
  <si>
    <t>Miete / Nebenkosten</t>
  </si>
  <si>
    <t>Tilgung</t>
  </si>
  <si>
    <t>Sonstige Steuern</t>
  </si>
  <si>
    <t>Privatentnahmen</t>
  </si>
  <si>
    <t>Summe Auszahlungen</t>
  </si>
  <si>
    <t>Ergebnis</t>
  </si>
  <si>
    <t>Überschuss / Fehlbetrag</t>
  </si>
  <si>
    <t>Kumulierte Liquidität</t>
  </si>
  <si>
    <t>Abgleich</t>
  </si>
  <si>
    <t>Jahresumsatz netto lt. Umsatzplanung</t>
  </si>
  <si>
    <t>Jahresumsatz aus Liquiditätsplanung (Umsatzerlöse 1+2)</t>
  </si>
  <si>
    <t>Abweichung</t>
  </si>
  <si>
    <t>Unternehmerlohn</t>
  </si>
  <si>
    <t>Private Ausgaben pro Jahr</t>
  </si>
  <si>
    <t>Kranken- und Pflegeversicherung</t>
  </si>
  <si>
    <t>Altersvorsorge</t>
  </si>
  <si>
    <t>Lebens- / Berufsunfähigkeitsversicherung</t>
  </si>
  <si>
    <t>Sonstige private Versicherungen</t>
  </si>
  <si>
    <t>Miete und Nebenkosten privat</t>
  </si>
  <si>
    <t>Lebenshaltungskosten</t>
  </si>
  <si>
    <t>Mobilität privat</t>
  </si>
  <si>
    <t>Kinder / Familie</t>
  </si>
  <si>
    <t>Einkommenssteuer privat</t>
  </si>
  <si>
    <t>Sonstige private Ausgaben</t>
  </si>
  <si>
    <t>Summe private Fixkosten pro Jahr</t>
  </si>
  <si>
    <t>Zusätzlicher Puffer</t>
  </si>
  <si>
    <t>Gesamter Unternehmerbedarf pro Jahr</t>
  </si>
  <si>
    <t>Dieser Wert dient als Orientierung für notwendige Privatentnahmen.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</si>
</sst>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\ [$€-407];[Red]\(#,##0.00\ [$€-407]\);\-"/>
    <numFmt numFmtId="166" formatCode="0.0%"/>
    <numFmt numFmtId="167" formatCode="#,##0;[Red]\(#,##0\);\-"/>
  </numFmts>
  <fonts count="12" x14ac:knownFonts="1">
    <font>
      <sz val="11"/>
      <color theme="1"/>
      <name val="Calibri"/>
      <family val="2"/>
      <charset val="1"/>
    </font>
    <font>
      <b/>
      <sz val="16"/>
      <color rgb="FFFFFFFF"/>
      <name val="Cambria"/>
      <charset val="1"/>
    </font>
    <font>
      <b/>
      <sz val="11"/>
      <color rgb="FF000000"/>
      <name val="Cambria"/>
      <charset val="1"/>
    </font>
    <font>
      <sz val="11"/>
      <color rgb="FF0000FF"/>
      <name val="Cambria"/>
      <charset val="1"/>
    </font>
    <font>
      <b/>
      <sz val="11"/>
      <color rgb="FFFFFFFF"/>
      <name val="Cambria"/>
      <charset val="1"/>
    </font>
    <font>
      <b/>
      <sz val="11"/>
      <name val="Cambria"/>
      <charset val="1"/>
    </font>
    <font>
      <b/>
      <sz val="11"/>
      <color rgb="FF008000"/>
      <name val="Cambria"/>
      <charset val="1"/>
    </font>
    <font>
      <i/>
      <sz val="11"/>
      <color rgb="FF666666"/>
      <name val="Cambria"/>
      <charset val="1"/>
    </font>
    <font>
      <sz val="10"/>
      <name val="Arial"/>
      <family val="2"/>
    </font>
    <font>
      <sz val="11"/>
      <color rgb="FF000000"/>
      <name val="Cambria"/>
      <charset val="1"/>
    </font>
    <font>
      <sz val="11"/>
      <color rgb="FF008000"/>
      <name val="Cambria"/>
      <charset val="1"/>
    </font>
    <font>
      <b/>
      <sz val="25"/>
      <color rgb="FFFFFFFF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00484E"/>
        <bgColor rgb="FF1F415A"/>
      </patternFill>
    </fill>
    <fill>
      <patternFill patternType="solid">
        <fgColor rgb="FFEAF3F4"/>
        <bgColor rgb="FFE3EEF0"/>
      </patternFill>
    </fill>
    <fill>
      <patternFill patternType="solid">
        <fgColor rgb="FF1F415A"/>
        <bgColor rgb="FF00484E"/>
      </patternFill>
    </fill>
    <fill>
      <patternFill patternType="solid">
        <fgColor rgb="FFE3EEF0"/>
        <bgColor rgb="FFEAF3F4"/>
      </patternFill>
    </fill>
    <fill>
      <patternFill patternType="solid">
        <fgColor rgb="FFF4F6F8"/>
        <bgColor rgb="FFEAF3F4"/>
      </patternFill>
    </fill>
    <fill>
      <patternFill patternType="solid">
        <fgColor rgb="FFFFF4CC"/>
        <bgColor rgb="FFFDE9E9"/>
      </patternFill>
    </fill>
    <fill>
      <patternFill patternType="solid">
        <fgColor rgb="FFD8E6EA"/>
        <bgColor rgb="FFD9E9EC"/>
      </patternFill>
    </fill>
    <fill>
      <patternFill patternType="solid">
        <fgColor rgb="FFD9E9EC"/>
        <bgColor rgb="FFD8E6EA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484E"/>
      </bottom>
      <diagonal/>
    </border>
    <border>
      <left style="thin">
        <color rgb="FFC8D4D7"/>
      </left>
      <right style="thin">
        <color rgb="FFC8D4D7"/>
      </right>
      <top style="thin">
        <color rgb="FFC8D4D7"/>
      </top>
      <bottom style="thin">
        <color rgb="FFC8D4D7"/>
      </bottom>
      <diagonal/>
    </border>
    <border>
      <left/>
      <right/>
      <top style="thin">
        <color rgb="FFC8D4D7"/>
      </top>
      <bottom style="thin">
        <color rgb="FFC8D4D7"/>
      </bottom>
      <diagonal/>
    </border>
    <border>
      <left/>
      <right/>
      <top style="medium">
        <color rgb="FF00484E"/>
      </top>
      <bottom style="thin">
        <color rgb="FFC8D4D7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7" borderId="2" xfId="0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right" vertical="center" wrapText="1"/>
    </xf>
    <xf numFmtId="0" fontId="5" fillId="9" borderId="4" xfId="0" applyFont="1" applyFill="1" applyBorder="1" applyAlignment="1">
      <alignment horizontal="left"/>
    </xf>
    <xf numFmtId="165" fontId="2" fillId="9" borderId="2" xfId="0" applyNumberFormat="1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10" fillId="6" borderId="2" xfId="0" applyNumberFormat="1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left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167" fontId="3" fillId="3" borderId="2" xfId="0" applyNumberFormat="1" applyFont="1" applyFill="1" applyBorder="1" applyAlignment="1">
      <alignment horizontal="center" vertical="center" wrapText="1"/>
    </xf>
    <xf numFmtId="165" fontId="9" fillId="6" borderId="2" xfId="0" applyNumberFormat="1" applyFont="1" applyFill="1" applyBorder="1" applyAlignment="1">
      <alignment horizontal="right" vertical="center" wrapText="1"/>
    </xf>
    <xf numFmtId="0" fontId="0" fillId="9" borderId="4" xfId="0" applyFill="1" applyBorder="1"/>
    <xf numFmtId="166" fontId="10" fillId="6" borderId="2" xfId="0" applyNumberFormat="1" applyFont="1" applyFill="1" applyBorder="1" applyAlignment="1">
      <alignment horizontal="right" vertical="center" wrapText="1"/>
    </xf>
    <xf numFmtId="0" fontId="9" fillId="8" borderId="2" xfId="0" applyFont="1" applyFill="1" applyBorder="1" applyAlignment="1">
      <alignment horizontal="left" vertical="center" wrapText="1"/>
    </xf>
    <xf numFmtId="166" fontId="9" fillId="6" borderId="2" xfId="0" applyNumberFormat="1" applyFont="1" applyFill="1" applyBorder="1" applyAlignment="1">
      <alignment horizontal="right" vertical="center" wrapText="1"/>
    </xf>
    <xf numFmtId="165" fontId="6" fillId="9" borderId="2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DE9E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E6EA"/>
      <rgbColor rgb="FF808080"/>
      <rgbColor rgb="FF9999FF"/>
      <rgbColor rgb="FF993366"/>
      <rgbColor rgb="FFFFF4CC"/>
      <rgbColor rgb="FFE3EEF0"/>
      <rgbColor rgb="FF660066"/>
      <rgbColor rgb="FFFF8080"/>
      <rgbColor rgb="FF0066CC"/>
      <rgbColor rgb="FFC8D4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3F4"/>
      <rgbColor rgb="FFD9E9EC"/>
      <rgbColor rgb="FFFDE9E9"/>
      <rgbColor rgb="FF99CCFF"/>
      <rgbColor rgb="FFFF99CC"/>
      <rgbColor rgb="FFCC99FF"/>
      <rgbColor rgb="FFF4F6F8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484E"/>
      <rgbColor rgb="FF339966"/>
      <rgbColor rgb="FF003300"/>
      <rgbColor rgb="FF333300"/>
      <rgbColor rgb="FF993300"/>
      <rgbColor rgb="FF993366"/>
      <rgbColor rgb="FF333399"/>
      <rgbColor rgb="FF1F415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zoomScaleNormal="100" workbookViewId="0">
      <pane ySplit="3" topLeftCell="A4" activePane="bottomLeft" state="frozen"/>
      <selection pane="bottomLeft" activeCell="N30" sqref="N30"/>
    </sheetView>
  </sheetViews>
  <sheetFormatPr baseColWidth="10" defaultColWidth="8.7109375" defaultRowHeight="15" x14ac:dyDescent="0.25"/>
  <cols>
    <col min="1" max="1" width="18" customWidth="1"/>
    <col min="2" max="2" width="20" customWidth="1"/>
    <col min="3" max="4" width="22" customWidth="1"/>
    <col min="5" max="8" width="18" customWidth="1"/>
  </cols>
  <sheetData>
    <row r="1" spans="1:8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8" x14ac:dyDescent="0.25">
      <c r="A2" s="32"/>
      <c r="B2" s="32"/>
      <c r="C2" s="32"/>
      <c r="D2" s="32"/>
      <c r="E2" s="32"/>
      <c r="F2" s="32"/>
      <c r="G2" s="32"/>
      <c r="H2" s="32"/>
    </row>
    <row r="4" spans="1:8" ht="28.5" x14ac:dyDescent="0.25">
      <c r="A4" s="10" t="s">
        <v>1</v>
      </c>
      <c r="C4" s="8" t="s">
        <v>2</v>
      </c>
      <c r="D4" s="8"/>
      <c r="E4" s="8"/>
      <c r="F4" s="8"/>
      <c r="G4" s="8"/>
      <c r="H4" s="8"/>
    </row>
    <row r="5" spans="1:8" ht="42.75" x14ac:dyDescent="0.25">
      <c r="A5" s="10" t="s">
        <v>3</v>
      </c>
      <c r="C5" s="8" t="s">
        <v>4</v>
      </c>
      <c r="D5" s="8"/>
      <c r="E5" s="8"/>
      <c r="F5" s="10" t="s">
        <v>5</v>
      </c>
      <c r="G5" s="8" t="s">
        <v>6</v>
      </c>
      <c r="H5" s="8"/>
    </row>
    <row r="6" spans="1:8" x14ac:dyDescent="0.25">
      <c r="A6" s="10" t="s">
        <v>7</v>
      </c>
      <c r="C6" s="11" t="s">
        <v>8</v>
      </c>
      <c r="F6" s="10" t="s">
        <v>9</v>
      </c>
      <c r="G6" s="12">
        <v>46092</v>
      </c>
    </row>
    <row r="7" spans="1:8" x14ac:dyDescent="0.25">
      <c r="A7" s="10" t="s">
        <v>10</v>
      </c>
      <c r="C7" s="8" t="s">
        <v>11</v>
      </c>
      <c r="D7" s="8"/>
      <c r="E7" s="8"/>
      <c r="F7" s="10" t="s">
        <v>12</v>
      </c>
      <c r="G7" s="8" t="s">
        <v>13</v>
      </c>
      <c r="H7" s="8"/>
    </row>
    <row r="9" spans="1:8" ht="42.75" x14ac:dyDescent="0.25">
      <c r="A9" s="10" t="s">
        <v>14</v>
      </c>
      <c r="C9" s="7" t="s">
        <v>15</v>
      </c>
      <c r="D9" s="7"/>
      <c r="E9" s="7"/>
      <c r="F9" s="7"/>
      <c r="G9" s="7"/>
      <c r="H9" s="7"/>
    </row>
    <row r="10" spans="1:8" x14ac:dyDescent="0.25">
      <c r="C10" s="7"/>
      <c r="D10" s="7"/>
      <c r="E10" s="7"/>
      <c r="F10" s="7"/>
      <c r="G10" s="7"/>
      <c r="H10" s="7"/>
    </row>
    <row r="12" spans="1:8" x14ac:dyDescent="0.25">
      <c r="A12" s="6" t="s">
        <v>16</v>
      </c>
      <c r="B12" s="6"/>
      <c r="C12" s="6"/>
      <c r="D12" s="6"/>
      <c r="E12" s="6"/>
      <c r="F12" s="6"/>
      <c r="G12" s="6"/>
      <c r="H12" s="6"/>
    </row>
    <row r="14" spans="1:8" x14ac:dyDescent="0.25">
      <c r="A14" s="5" t="s">
        <v>17</v>
      </c>
      <c r="B14" s="5"/>
      <c r="C14" s="5"/>
      <c r="D14" s="13">
        <f>Kapitalbedarf_Finanzierung!B35</f>
        <v>37200</v>
      </c>
      <c r="E14" s="5" t="s">
        <v>18</v>
      </c>
      <c r="F14" s="5"/>
      <c r="G14" s="5"/>
      <c r="H14" s="13">
        <f>Umsatzplanung!I31</f>
        <v>100900</v>
      </c>
    </row>
    <row r="16" spans="1:8" x14ac:dyDescent="0.25">
      <c r="A16" s="5" t="s">
        <v>19</v>
      </c>
      <c r="B16" s="5"/>
      <c r="C16" s="5"/>
      <c r="D16" s="13">
        <f>Kapitalbedarf_Finanzierung!B43</f>
        <v>20500</v>
      </c>
      <c r="E16" s="5" t="s">
        <v>20</v>
      </c>
      <c r="F16" s="5"/>
      <c r="G16" s="5"/>
      <c r="H16" s="13">
        <f>Rentabilitaetsvorschau!F32</f>
        <v>46420</v>
      </c>
    </row>
    <row r="18" spans="1:8" x14ac:dyDescent="0.25">
      <c r="A18" s="5" t="s">
        <v>21</v>
      </c>
      <c r="B18" s="5"/>
      <c r="C18" s="5"/>
      <c r="D18" s="13">
        <f>Kapitalbedarf_Finanzierung!B51</f>
        <v>16700</v>
      </c>
      <c r="E18" s="5" t="s">
        <v>22</v>
      </c>
      <c r="F18" s="5"/>
      <c r="G18" s="5"/>
      <c r="H18" s="13">
        <f>Liquiditaetsplanung!M32</f>
        <v>29610</v>
      </c>
    </row>
    <row r="20" spans="1:8" x14ac:dyDescent="0.25">
      <c r="A20" s="5" t="s">
        <v>23</v>
      </c>
      <c r="B20" s="5"/>
      <c r="C20" s="5"/>
      <c r="D20" s="13">
        <f>Unternehmerlohn!B18</f>
        <v>2750</v>
      </c>
    </row>
    <row r="23" spans="1:8" x14ac:dyDescent="0.25">
      <c r="A23" s="4" t="s">
        <v>24</v>
      </c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</sheetData>
  <mergeCells count="16">
    <mergeCell ref="A18:C18"/>
    <mergeCell ref="E18:G18"/>
    <mergeCell ref="A20:C20"/>
    <mergeCell ref="A23:H24"/>
    <mergeCell ref="C9:H10"/>
    <mergeCell ref="A12:H12"/>
    <mergeCell ref="A14:C14"/>
    <mergeCell ref="E14:G14"/>
    <mergeCell ref="A16:C16"/>
    <mergeCell ref="E16:G16"/>
    <mergeCell ref="A1:H2"/>
    <mergeCell ref="C4:H4"/>
    <mergeCell ref="C5:E5"/>
    <mergeCell ref="G5:H5"/>
    <mergeCell ref="C7:E7"/>
    <mergeCell ref="G7:H7"/>
  </mergeCells>
  <pageMargins left="0.35" right="0.35" top="0.5" bottom="0.5" header="0.511811023622047" footer="0.511811023622047"/>
  <pageSetup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showGridLines="0" zoomScaleNormal="100" workbookViewId="0">
      <pane ySplit="3" topLeftCell="A4" activePane="bottomLeft" state="frozen"/>
      <selection pane="bottomLeft" sqref="A1:XFD1048576"/>
    </sheetView>
  </sheetViews>
  <sheetFormatPr baseColWidth="10" defaultColWidth="8.7109375" defaultRowHeight="15" x14ac:dyDescent="0.25"/>
  <cols>
    <col min="1" max="1" width="18" customWidth="1"/>
    <col min="2" max="3" width="28" customWidth="1"/>
    <col min="4" max="4" width="18" customWidth="1"/>
  </cols>
  <sheetData>
    <row r="1" spans="1:4" x14ac:dyDescent="0.25">
      <c r="A1" s="9" t="s">
        <v>25</v>
      </c>
      <c r="B1" s="9"/>
      <c r="C1" s="9"/>
      <c r="D1" s="9"/>
    </row>
    <row r="2" spans="1:4" x14ac:dyDescent="0.25">
      <c r="A2" s="9"/>
      <c r="B2" s="9"/>
      <c r="C2" s="9"/>
      <c r="D2" s="9"/>
    </row>
    <row r="4" spans="1:4" x14ac:dyDescent="0.25">
      <c r="A4" s="6" t="s">
        <v>26</v>
      </c>
      <c r="B4" s="6"/>
      <c r="C4" s="6"/>
      <c r="D4" s="6"/>
    </row>
    <row r="5" spans="1:4" ht="28.5" x14ac:dyDescent="0.25">
      <c r="A5" s="14" t="s">
        <v>27</v>
      </c>
      <c r="B5" s="3" t="s">
        <v>4</v>
      </c>
      <c r="C5" s="3"/>
      <c r="D5" s="3"/>
    </row>
    <row r="6" spans="1:4" x14ac:dyDescent="0.25">
      <c r="A6" s="14" t="s">
        <v>28</v>
      </c>
      <c r="B6" s="3" t="s">
        <v>29</v>
      </c>
      <c r="C6" s="3"/>
      <c r="D6" s="3"/>
    </row>
    <row r="7" spans="1:4" x14ac:dyDescent="0.25">
      <c r="A7" s="14" t="s">
        <v>30</v>
      </c>
      <c r="B7" s="2">
        <v>33042</v>
      </c>
      <c r="C7" s="2"/>
      <c r="D7" s="2"/>
    </row>
    <row r="8" spans="1:4" x14ac:dyDescent="0.25">
      <c r="A8" s="14" t="s">
        <v>31</v>
      </c>
      <c r="B8" s="3" t="s">
        <v>32</v>
      </c>
      <c r="C8" s="3"/>
      <c r="D8" s="3"/>
    </row>
    <row r="9" spans="1:4" x14ac:dyDescent="0.25">
      <c r="A9" s="14" t="s">
        <v>12</v>
      </c>
      <c r="B9" s="3" t="s">
        <v>13</v>
      </c>
      <c r="C9" s="3"/>
      <c r="D9" s="3"/>
    </row>
    <row r="10" spans="1:4" x14ac:dyDescent="0.25">
      <c r="A10" s="14" t="s">
        <v>10</v>
      </c>
      <c r="B10" s="3" t="s">
        <v>11</v>
      </c>
      <c r="C10" s="3"/>
      <c r="D10" s="3"/>
    </row>
    <row r="12" spans="1:4" x14ac:dyDescent="0.25">
      <c r="A12" s="6" t="s">
        <v>33</v>
      </c>
      <c r="B12" s="6"/>
      <c r="C12" s="6"/>
      <c r="D12" s="6"/>
    </row>
    <row r="13" spans="1:4" ht="28.5" x14ac:dyDescent="0.25">
      <c r="A13" s="14" t="s">
        <v>34</v>
      </c>
      <c r="B13" s="14" t="s">
        <v>35</v>
      </c>
      <c r="C13" s="14" t="s">
        <v>36</v>
      </c>
      <c r="D13" s="14"/>
    </row>
    <row r="14" spans="1:4" ht="28.5" x14ac:dyDescent="0.25">
      <c r="A14" s="11" t="s">
        <v>37</v>
      </c>
      <c r="B14" s="11" t="s">
        <v>38</v>
      </c>
      <c r="C14" s="11" t="s">
        <v>39</v>
      </c>
      <c r="D14" s="11"/>
    </row>
    <row r="15" spans="1:4" ht="28.5" x14ac:dyDescent="0.25">
      <c r="A15" s="11" t="s">
        <v>40</v>
      </c>
      <c r="B15" s="11" t="s">
        <v>41</v>
      </c>
      <c r="C15" s="11" t="s">
        <v>42</v>
      </c>
      <c r="D15" s="11"/>
    </row>
    <row r="16" spans="1:4" ht="28.5" x14ac:dyDescent="0.25">
      <c r="A16" s="11" t="s">
        <v>43</v>
      </c>
      <c r="B16" s="11" t="s">
        <v>44</v>
      </c>
      <c r="C16" s="11" t="s">
        <v>42</v>
      </c>
      <c r="D16" s="11"/>
    </row>
    <row r="18" spans="1:4" x14ac:dyDescent="0.25">
      <c r="A18" s="6" t="s">
        <v>45</v>
      </c>
      <c r="B18" s="6"/>
      <c r="C18" s="6"/>
      <c r="D18" s="6"/>
    </row>
    <row r="19" spans="1:4" x14ac:dyDescent="0.25">
      <c r="A19" s="14" t="s">
        <v>34</v>
      </c>
      <c r="B19" s="14" t="s">
        <v>46</v>
      </c>
      <c r="C19" s="14" t="s">
        <v>47</v>
      </c>
      <c r="D19" s="14"/>
    </row>
    <row r="20" spans="1:4" x14ac:dyDescent="0.25">
      <c r="A20" s="11" t="s">
        <v>48</v>
      </c>
      <c r="B20" s="11" t="s">
        <v>49</v>
      </c>
      <c r="C20" s="11" t="s">
        <v>50</v>
      </c>
      <c r="D20" s="11"/>
    </row>
    <row r="21" spans="1:4" ht="28.5" x14ac:dyDescent="0.25">
      <c r="A21" s="11" t="s">
        <v>51</v>
      </c>
      <c r="B21" s="11" t="s">
        <v>52</v>
      </c>
      <c r="C21" s="11" t="s">
        <v>42</v>
      </c>
      <c r="D21" s="11"/>
    </row>
    <row r="22" spans="1:4" ht="28.5" x14ac:dyDescent="0.25">
      <c r="A22" s="11" t="s">
        <v>53</v>
      </c>
      <c r="B22" s="11" t="s">
        <v>54</v>
      </c>
      <c r="C22" s="11" t="s">
        <v>55</v>
      </c>
      <c r="D22" s="11"/>
    </row>
    <row r="24" spans="1:4" x14ac:dyDescent="0.25">
      <c r="A24" s="6" t="s">
        <v>56</v>
      </c>
      <c r="B24" s="6"/>
      <c r="C24" s="6"/>
      <c r="D24" s="6"/>
    </row>
    <row r="25" spans="1:4" x14ac:dyDescent="0.25">
      <c r="A25" s="14" t="s">
        <v>34</v>
      </c>
      <c r="B25" s="14" t="s">
        <v>57</v>
      </c>
      <c r="C25" s="14" t="s">
        <v>58</v>
      </c>
      <c r="D25" s="14"/>
    </row>
    <row r="26" spans="1:4" x14ac:dyDescent="0.25">
      <c r="A26" s="11" t="s">
        <v>59</v>
      </c>
      <c r="B26" s="11" t="s">
        <v>60</v>
      </c>
      <c r="C26" s="11" t="s">
        <v>61</v>
      </c>
      <c r="D26" s="11"/>
    </row>
    <row r="27" spans="1:4" x14ac:dyDescent="0.25">
      <c r="A27" s="11" t="s">
        <v>62</v>
      </c>
      <c r="B27" s="11" t="s">
        <v>63</v>
      </c>
      <c r="C27" s="11" t="s">
        <v>64</v>
      </c>
      <c r="D27" s="11"/>
    </row>
    <row r="28" spans="1:4" ht="28.5" x14ac:dyDescent="0.25">
      <c r="A28" s="11" t="s">
        <v>65</v>
      </c>
      <c r="B28" s="11" t="s">
        <v>66</v>
      </c>
      <c r="C28" s="11" t="s">
        <v>8</v>
      </c>
      <c r="D28" s="11"/>
    </row>
    <row r="30" spans="1:4" x14ac:dyDescent="0.25">
      <c r="A30" s="6" t="s">
        <v>67</v>
      </c>
      <c r="B30" s="6"/>
      <c r="C30" s="6"/>
      <c r="D30" s="6"/>
    </row>
    <row r="31" spans="1:4" x14ac:dyDescent="0.25">
      <c r="A31" s="14" t="s">
        <v>68</v>
      </c>
      <c r="B31" s="7" t="s">
        <v>69</v>
      </c>
      <c r="C31" s="7"/>
      <c r="D31" s="7"/>
    </row>
    <row r="32" spans="1:4" x14ac:dyDescent="0.25">
      <c r="B32" s="7"/>
      <c r="C32" s="7"/>
      <c r="D32" s="7"/>
    </row>
    <row r="34" spans="1:4" ht="28.5" x14ac:dyDescent="0.25">
      <c r="A34" s="14" t="s">
        <v>70</v>
      </c>
      <c r="B34" s="7" t="s">
        <v>71</v>
      </c>
      <c r="C34" s="7"/>
      <c r="D34" s="7"/>
    </row>
    <row r="35" spans="1:4" x14ac:dyDescent="0.25">
      <c r="B35" s="7"/>
      <c r="C35" s="7"/>
      <c r="D35" s="7"/>
    </row>
    <row r="37" spans="1:4" ht="28.5" x14ac:dyDescent="0.25">
      <c r="A37" s="14" t="s">
        <v>72</v>
      </c>
      <c r="B37" s="7" t="s">
        <v>73</v>
      </c>
      <c r="C37" s="7"/>
      <c r="D37" s="7"/>
    </row>
    <row r="38" spans="1:4" x14ac:dyDescent="0.25">
      <c r="B38" s="7"/>
      <c r="C38" s="7"/>
      <c r="D38" s="7"/>
    </row>
    <row r="40" spans="1:4" x14ac:dyDescent="0.25">
      <c r="A40" s="14" t="s">
        <v>74</v>
      </c>
      <c r="B40" s="7" t="s">
        <v>75</v>
      </c>
      <c r="C40" s="7"/>
      <c r="D40" s="7"/>
    </row>
    <row r="41" spans="1:4" x14ac:dyDescent="0.25">
      <c r="B41" s="7"/>
      <c r="C41" s="7"/>
      <c r="D41" s="7"/>
    </row>
  </sheetData>
  <mergeCells count="16">
    <mergeCell ref="B40:D41"/>
    <mergeCell ref="A24:D24"/>
    <mergeCell ref="A30:D30"/>
    <mergeCell ref="B31:D32"/>
    <mergeCell ref="B34:D35"/>
    <mergeCell ref="B37:D38"/>
    <mergeCell ref="B8:D8"/>
    <mergeCell ref="B9:D9"/>
    <mergeCell ref="B10:D10"/>
    <mergeCell ref="A12:D12"/>
    <mergeCell ref="A18:D18"/>
    <mergeCell ref="A1:D2"/>
    <mergeCell ref="A4:D4"/>
    <mergeCell ref="B5:D5"/>
    <mergeCell ref="B6:D6"/>
    <mergeCell ref="B7:D7"/>
  </mergeCells>
  <pageMargins left="0.35" right="0.35" top="0.5" bottom="0.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7"/>
  <sheetViews>
    <sheetView showGridLines="0" zoomScaleNormal="100" workbookViewId="0">
      <pane ySplit="3" topLeftCell="A4" activePane="bottomLeft" state="frozen"/>
      <selection pane="bottomLeft" sqref="A1:D2"/>
    </sheetView>
  </sheetViews>
  <sheetFormatPr baseColWidth="10" defaultColWidth="8.7109375" defaultRowHeight="15" customHeight="1" x14ac:dyDescent="0.25"/>
  <cols>
    <col min="1" max="1" width="34" customWidth="1"/>
    <col min="2" max="2" width="16" customWidth="1"/>
    <col min="3" max="4" width="18" customWidth="1"/>
  </cols>
  <sheetData>
    <row r="1" spans="1:4" ht="19.5" customHeight="1" x14ac:dyDescent="0.25">
      <c r="A1" s="9" t="s">
        <v>76</v>
      </c>
      <c r="B1" s="9"/>
      <c r="C1" s="9"/>
      <c r="D1" s="9"/>
    </row>
    <row r="2" spans="1:4" ht="19.5" customHeight="1" x14ac:dyDescent="0.25">
      <c r="A2" s="9"/>
      <c r="B2" s="9"/>
      <c r="C2" s="9"/>
      <c r="D2" s="9"/>
    </row>
    <row r="3" spans="1:4" ht="19.5" customHeight="1" x14ac:dyDescent="0.25"/>
    <row r="4" spans="1:4" ht="19.5" customHeight="1" x14ac:dyDescent="0.25">
      <c r="A4" s="6" t="s">
        <v>77</v>
      </c>
      <c r="B4" s="6"/>
      <c r="C4" s="6"/>
      <c r="D4" s="6"/>
    </row>
    <row r="5" spans="1:4" ht="19.5" customHeight="1" x14ac:dyDescent="0.25">
      <c r="A5" s="14" t="s">
        <v>78</v>
      </c>
      <c r="B5" s="15" t="s">
        <v>79</v>
      </c>
    </row>
    <row r="6" spans="1:4" ht="19.5" customHeight="1" x14ac:dyDescent="0.25">
      <c r="A6" s="16" t="s">
        <v>80</v>
      </c>
      <c r="B6" s="17">
        <v>3500</v>
      </c>
    </row>
    <row r="7" spans="1:4" ht="19.5" customHeight="1" x14ac:dyDescent="0.25">
      <c r="A7" s="16" t="s">
        <v>81</v>
      </c>
      <c r="B7" s="17">
        <v>0</v>
      </c>
    </row>
    <row r="8" spans="1:4" ht="19.5" customHeight="1" x14ac:dyDescent="0.25">
      <c r="A8" s="16" t="s">
        <v>82</v>
      </c>
      <c r="B8" s="17">
        <v>1800</v>
      </c>
    </row>
    <row r="9" spans="1:4" ht="19.5" customHeight="1" x14ac:dyDescent="0.25">
      <c r="A9" s="16" t="s">
        <v>83</v>
      </c>
      <c r="B9" s="17">
        <v>6200</v>
      </c>
    </row>
    <row r="10" spans="1:4" ht="19.5" customHeight="1" x14ac:dyDescent="0.25">
      <c r="A10" s="16" t="s">
        <v>84</v>
      </c>
      <c r="B10" s="17">
        <v>0</v>
      </c>
    </row>
    <row r="11" spans="1:4" ht="19.5" customHeight="1" x14ac:dyDescent="0.25">
      <c r="A11" s="16" t="s">
        <v>74</v>
      </c>
      <c r="B11" s="17">
        <v>1200</v>
      </c>
    </row>
    <row r="12" spans="1:4" ht="19.5" customHeight="1" x14ac:dyDescent="0.25">
      <c r="A12" s="18" t="s">
        <v>85</v>
      </c>
      <c r="B12" s="19">
        <f>SUM(B6:B11)</f>
        <v>12700</v>
      </c>
    </row>
    <row r="13" spans="1:4" ht="19.5" customHeight="1" x14ac:dyDescent="0.25"/>
    <row r="14" spans="1:4" ht="19.5" customHeight="1" x14ac:dyDescent="0.25">
      <c r="A14" s="6" t="s">
        <v>86</v>
      </c>
      <c r="B14" s="6"/>
      <c r="C14" s="6"/>
      <c r="D14" s="6"/>
    </row>
    <row r="15" spans="1:4" ht="19.5" customHeight="1" x14ac:dyDescent="0.25">
      <c r="A15" s="14" t="s">
        <v>78</v>
      </c>
      <c r="B15" s="15" t="s">
        <v>79</v>
      </c>
    </row>
    <row r="16" spans="1:4" ht="19.5" customHeight="1" x14ac:dyDescent="0.25">
      <c r="A16" s="16" t="s">
        <v>87</v>
      </c>
      <c r="B16" s="17">
        <v>800</v>
      </c>
    </row>
    <row r="17" spans="1:4" ht="19.5" customHeight="1" x14ac:dyDescent="0.25">
      <c r="A17" s="16" t="s">
        <v>88</v>
      </c>
      <c r="B17" s="17">
        <v>0</v>
      </c>
    </row>
    <row r="18" spans="1:4" ht="19.5" customHeight="1" x14ac:dyDescent="0.25">
      <c r="A18" s="16" t="s">
        <v>89</v>
      </c>
      <c r="B18" s="17">
        <v>4500</v>
      </c>
    </row>
    <row r="19" spans="1:4" ht="19.5" customHeight="1" x14ac:dyDescent="0.25">
      <c r="A19" s="16" t="s">
        <v>90</v>
      </c>
      <c r="B19" s="17">
        <v>2500</v>
      </c>
    </row>
    <row r="20" spans="1:4" ht="19.5" customHeight="1" x14ac:dyDescent="0.25">
      <c r="A20" s="16" t="s">
        <v>91</v>
      </c>
      <c r="B20" s="17">
        <v>9000</v>
      </c>
    </row>
    <row r="21" spans="1:4" ht="19.5" customHeight="1" x14ac:dyDescent="0.25">
      <c r="A21" s="16" t="s">
        <v>74</v>
      </c>
      <c r="B21" s="17">
        <v>1200</v>
      </c>
    </row>
    <row r="22" spans="1:4" ht="19.5" customHeight="1" x14ac:dyDescent="0.25">
      <c r="A22" s="18" t="s">
        <v>92</v>
      </c>
      <c r="B22" s="19">
        <f>SUM(B16:B21)</f>
        <v>18000</v>
      </c>
    </row>
    <row r="23" spans="1:4" ht="19.5" customHeight="1" x14ac:dyDescent="0.25"/>
    <row r="24" spans="1:4" ht="19.5" customHeight="1" x14ac:dyDescent="0.25">
      <c r="A24" s="6" t="s">
        <v>93</v>
      </c>
      <c r="B24" s="6"/>
      <c r="C24" s="6"/>
      <c r="D24" s="6"/>
    </row>
    <row r="25" spans="1:4" ht="19.5" customHeight="1" x14ac:dyDescent="0.25">
      <c r="A25" s="14" t="s">
        <v>78</v>
      </c>
      <c r="B25" s="15" t="s">
        <v>79</v>
      </c>
    </row>
    <row r="26" spans="1:4" ht="19.5" customHeight="1" x14ac:dyDescent="0.25">
      <c r="A26" s="16" t="s">
        <v>94</v>
      </c>
      <c r="B26" s="17">
        <v>1800</v>
      </c>
    </row>
    <row r="27" spans="1:4" ht="19.5" customHeight="1" x14ac:dyDescent="0.25">
      <c r="A27" s="16" t="s">
        <v>95</v>
      </c>
      <c r="B27" s="17">
        <v>700</v>
      </c>
    </row>
    <row r="28" spans="1:4" ht="19.5" customHeight="1" x14ac:dyDescent="0.25">
      <c r="A28" s="16" t="s">
        <v>96</v>
      </c>
      <c r="B28" s="17">
        <v>350</v>
      </c>
    </row>
    <row r="29" spans="1:4" ht="19.5" customHeight="1" x14ac:dyDescent="0.25">
      <c r="A29" s="16" t="s">
        <v>97</v>
      </c>
      <c r="B29" s="17">
        <v>2000</v>
      </c>
    </row>
    <row r="30" spans="1:4" ht="19.5" customHeight="1" x14ac:dyDescent="0.25">
      <c r="A30" s="16" t="s">
        <v>98</v>
      </c>
      <c r="B30" s="17">
        <v>900</v>
      </c>
    </row>
    <row r="31" spans="1:4" ht="19.5" customHeight="1" x14ac:dyDescent="0.25">
      <c r="A31" s="16" t="s">
        <v>74</v>
      </c>
      <c r="B31" s="17">
        <v>750</v>
      </c>
    </row>
    <row r="32" spans="1:4" ht="19.5" customHeight="1" x14ac:dyDescent="0.25">
      <c r="A32" s="18" t="s">
        <v>99</v>
      </c>
      <c r="B32" s="19">
        <f>SUM(B26:B31)</f>
        <v>6500</v>
      </c>
    </row>
    <row r="33" spans="1:4" ht="19.5" customHeight="1" x14ac:dyDescent="0.25"/>
    <row r="34" spans="1:4" ht="19.5" customHeight="1" x14ac:dyDescent="0.25">
      <c r="A34" s="6" t="s">
        <v>100</v>
      </c>
      <c r="B34" s="6"/>
      <c r="C34" s="6"/>
      <c r="D34" s="6"/>
    </row>
    <row r="35" spans="1:4" ht="19.5" customHeight="1" x14ac:dyDescent="0.25">
      <c r="A35" s="20" t="s">
        <v>17</v>
      </c>
      <c r="B35" s="21">
        <f>B12+B22+B32</f>
        <v>37200</v>
      </c>
    </row>
    <row r="36" spans="1:4" ht="19.5" customHeight="1" x14ac:dyDescent="0.25"/>
    <row r="37" spans="1:4" ht="19.5" customHeight="1" x14ac:dyDescent="0.25">
      <c r="A37" s="6" t="s">
        <v>101</v>
      </c>
      <c r="B37" s="6"/>
      <c r="C37" s="6"/>
      <c r="D37" s="6"/>
    </row>
    <row r="38" spans="1:4" ht="19.5" customHeight="1" x14ac:dyDescent="0.25">
      <c r="A38" s="16" t="s">
        <v>102</v>
      </c>
      <c r="B38" s="17">
        <v>6000</v>
      </c>
    </row>
    <row r="39" spans="1:4" ht="19.5" customHeight="1" x14ac:dyDescent="0.25">
      <c r="A39" s="16" t="s">
        <v>103</v>
      </c>
      <c r="B39" s="17">
        <v>12000</v>
      </c>
    </row>
    <row r="40" spans="1:4" ht="19.5" customHeight="1" x14ac:dyDescent="0.25">
      <c r="A40" s="16" t="s">
        <v>104</v>
      </c>
      <c r="B40" s="17">
        <v>2500</v>
      </c>
    </row>
    <row r="41" spans="1:4" ht="19.5" customHeight="1" x14ac:dyDescent="0.25">
      <c r="A41" s="16" t="s">
        <v>105</v>
      </c>
      <c r="B41" s="17">
        <v>0</v>
      </c>
    </row>
    <row r="42" spans="1:4" ht="19.5" customHeight="1" x14ac:dyDescent="0.25">
      <c r="A42" s="16" t="s">
        <v>74</v>
      </c>
      <c r="B42" s="17">
        <v>0</v>
      </c>
    </row>
    <row r="43" spans="1:4" ht="19.5" customHeight="1" x14ac:dyDescent="0.25">
      <c r="A43" s="18" t="s">
        <v>106</v>
      </c>
      <c r="B43" s="19">
        <f>SUM(B38:B42)</f>
        <v>20500</v>
      </c>
    </row>
    <row r="44" spans="1:4" ht="19.5" customHeight="1" x14ac:dyDescent="0.25"/>
    <row r="45" spans="1:4" ht="19.5" customHeight="1" x14ac:dyDescent="0.25">
      <c r="A45" s="6" t="s">
        <v>107</v>
      </c>
      <c r="B45" s="6"/>
      <c r="C45" s="6"/>
      <c r="D45" s="6"/>
    </row>
    <row r="46" spans="1:4" ht="19.5" customHeight="1" x14ac:dyDescent="0.25">
      <c r="A46" s="16" t="s">
        <v>108</v>
      </c>
      <c r="B46" s="17">
        <v>10000</v>
      </c>
    </row>
    <row r="47" spans="1:4" ht="19.5" customHeight="1" x14ac:dyDescent="0.25">
      <c r="A47" s="16" t="s">
        <v>109</v>
      </c>
      <c r="B47" s="17">
        <v>4500</v>
      </c>
    </row>
    <row r="48" spans="1:4" ht="19.5" customHeight="1" x14ac:dyDescent="0.25">
      <c r="A48" s="16" t="s">
        <v>110</v>
      </c>
      <c r="B48" s="17">
        <v>0</v>
      </c>
    </row>
    <row r="49" spans="1:4" ht="19.5" customHeight="1" x14ac:dyDescent="0.25">
      <c r="A49" s="16" t="s">
        <v>111</v>
      </c>
      <c r="B49" s="17">
        <v>2200</v>
      </c>
    </row>
    <row r="50" spans="1:4" ht="19.5" customHeight="1" x14ac:dyDescent="0.25">
      <c r="A50" s="16" t="s">
        <v>112</v>
      </c>
      <c r="B50" s="17">
        <v>0</v>
      </c>
    </row>
    <row r="51" spans="1:4" ht="19.5" customHeight="1" x14ac:dyDescent="0.25">
      <c r="A51" s="18" t="s">
        <v>113</v>
      </c>
      <c r="B51" s="19">
        <f>SUM(B46:B50)</f>
        <v>16700</v>
      </c>
    </row>
    <row r="52" spans="1:4" ht="19.5" customHeight="1" x14ac:dyDescent="0.25"/>
    <row r="53" spans="1:4" ht="19.5" customHeight="1" x14ac:dyDescent="0.25">
      <c r="A53" s="6" t="s">
        <v>114</v>
      </c>
      <c r="B53" s="6"/>
      <c r="C53" s="6"/>
      <c r="D53" s="6"/>
    </row>
    <row r="54" spans="1:4" ht="19.5" customHeight="1" x14ac:dyDescent="0.25">
      <c r="A54" s="14" t="s">
        <v>17</v>
      </c>
      <c r="B54" s="22">
        <f>B35</f>
        <v>37200</v>
      </c>
    </row>
    <row r="55" spans="1:4" ht="19.5" customHeight="1" x14ac:dyDescent="0.25">
      <c r="A55" s="14" t="s">
        <v>115</v>
      </c>
      <c r="B55" s="21">
        <f>B43+B51</f>
        <v>37200</v>
      </c>
    </row>
    <row r="56" spans="1:4" ht="19.5" customHeight="1" x14ac:dyDescent="0.25">
      <c r="A56" s="14" t="s">
        <v>116</v>
      </c>
      <c r="B56" s="21">
        <f>B55-B54</f>
        <v>0</v>
      </c>
    </row>
    <row r="57" spans="1:4" ht="19.5" customHeight="1" x14ac:dyDescent="0.25">
      <c r="A57" s="14" t="s">
        <v>117</v>
      </c>
      <c r="B57" s="23" t="str">
        <f>IF(B55&gt;=B54,"Finanzierung gedeckt","Finanzierung nicht vollständig gedeckt")</f>
        <v>Finanzierung gedeckt</v>
      </c>
    </row>
  </sheetData>
  <mergeCells count="8">
    <mergeCell ref="A37:D37"/>
    <mergeCell ref="A45:D45"/>
    <mergeCell ref="A53:D53"/>
    <mergeCell ref="A1:D2"/>
    <mergeCell ref="A4:D4"/>
    <mergeCell ref="A14:D14"/>
    <mergeCell ref="A24:D24"/>
    <mergeCell ref="A34:D34"/>
  </mergeCells>
  <pageMargins left="0.35" right="0.35" top="0.5" bottom="0.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3"/>
  <sheetViews>
    <sheetView showGridLines="0" zoomScaleNormal="100" workbookViewId="0">
      <pane ySplit="4" topLeftCell="A5" activePane="bottomLeft" state="frozen"/>
      <selection pane="bottomLeft" activeCell="O15" sqref="O15"/>
    </sheetView>
  </sheetViews>
  <sheetFormatPr baseColWidth="10" defaultColWidth="8.7109375" defaultRowHeight="15" x14ac:dyDescent="0.25"/>
  <cols>
    <col min="1" max="1" width="20.140625" customWidth="1"/>
    <col min="2" max="2" width="26" customWidth="1"/>
    <col min="3" max="3" width="17" customWidth="1"/>
    <col min="4" max="4" width="12" customWidth="1"/>
    <col min="5" max="5" width="15" customWidth="1"/>
    <col min="6" max="6" width="17" customWidth="1"/>
    <col min="7" max="7" width="12" customWidth="1"/>
    <col min="8" max="8" width="15" customWidth="1"/>
    <col min="9" max="9" width="17" customWidth="1"/>
    <col min="10" max="10" width="18" customWidth="1"/>
    <col min="11" max="11" width="24" customWidth="1"/>
  </cols>
  <sheetData>
    <row r="1" spans="1:11" x14ac:dyDescent="0.25">
      <c r="A1" s="9" t="s">
        <v>118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8.5" x14ac:dyDescent="0.25">
      <c r="A3" s="14" t="s">
        <v>119</v>
      </c>
      <c r="B3" s="24">
        <v>0.19</v>
      </c>
      <c r="D3" s="1" t="s">
        <v>120</v>
      </c>
      <c r="E3" s="1"/>
      <c r="F3" s="1"/>
      <c r="G3" s="1"/>
      <c r="H3" s="1"/>
      <c r="I3" s="1"/>
      <c r="J3" s="1"/>
      <c r="K3" s="1"/>
    </row>
    <row r="5" spans="1:11" ht="28.5" x14ac:dyDescent="0.25">
      <c r="A5" s="15" t="s">
        <v>121</v>
      </c>
      <c r="B5" s="15" t="s">
        <v>122</v>
      </c>
      <c r="C5" s="15" t="s">
        <v>123</v>
      </c>
      <c r="D5" s="15" t="s">
        <v>124</v>
      </c>
      <c r="E5" s="15" t="s">
        <v>125</v>
      </c>
      <c r="F5" s="15" t="s">
        <v>126</v>
      </c>
      <c r="G5" s="15" t="s">
        <v>127</v>
      </c>
      <c r="H5" s="15" t="s">
        <v>128</v>
      </c>
      <c r="I5" s="15" t="s">
        <v>129</v>
      </c>
      <c r="J5" s="15" t="s">
        <v>130</v>
      </c>
      <c r="K5" s="15" t="s">
        <v>131</v>
      </c>
    </row>
    <row r="6" spans="1:11" x14ac:dyDescent="0.25">
      <c r="A6" s="6" t="s">
        <v>132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5">
      <c r="A7" s="16" t="s">
        <v>132</v>
      </c>
      <c r="B7" s="11" t="s">
        <v>133</v>
      </c>
      <c r="C7" s="17">
        <v>2500</v>
      </c>
      <c r="D7" s="25">
        <v>4</v>
      </c>
      <c r="E7" s="26">
        <f>C7*D7</f>
        <v>10000</v>
      </c>
      <c r="F7" s="17">
        <v>2800</v>
      </c>
      <c r="G7" s="25">
        <v>5</v>
      </c>
      <c r="H7" s="26">
        <f>F7*G7</f>
        <v>14000</v>
      </c>
      <c r="I7" s="26">
        <f>E7+H7</f>
        <v>24000</v>
      </c>
      <c r="J7" s="11" t="s">
        <v>134</v>
      </c>
      <c r="K7" s="11" t="s">
        <v>135</v>
      </c>
    </row>
    <row r="8" spans="1:11" x14ac:dyDescent="0.25">
      <c r="A8" s="16" t="s">
        <v>132</v>
      </c>
      <c r="B8" s="11" t="s">
        <v>136</v>
      </c>
      <c r="C8" s="17">
        <v>1800</v>
      </c>
      <c r="D8" s="25">
        <v>3</v>
      </c>
      <c r="E8" s="26">
        <f>C8*D8</f>
        <v>5400</v>
      </c>
      <c r="F8" s="17">
        <v>2000</v>
      </c>
      <c r="G8" s="25">
        <v>4</v>
      </c>
      <c r="H8" s="26">
        <f>F8*G8</f>
        <v>8000</v>
      </c>
      <c r="I8" s="26">
        <f>E8+H8</f>
        <v>13400</v>
      </c>
      <c r="J8" s="11" t="s">
        <v>137</v>
      </c>
      <c r="K8" s="11" t="s">
        <v>138</v>
      </c>
    </row>
    <row r="9" spans="1:11" x14ac:dyDescent="0.25">
      <c r="A9" s="16" t="s">
        <v>132</v>
      </c>
      <c r="B9" s="11" t="s">
        <v>139</v>
      </c>
      <c r="C9" s="17">
        <v>900</v>
      </c>
      <c r="D9" s="25">
        <v>6</v>
      </c>
      <c r="E9" s="26">
        <f>C9*D9</f>
        <v>5400</v>
      </c>
      <c r="F9" s="17">
        <v>1100</v>
      </c>
      <c r="G9" s="25">
        <v>6</v>
      </c>
      <c r="H9" s="26">
        <f>F9*G9</f>
        <v>6600</v>
      </c>
      <c r="I9" s="26">
        <f>E9+H9</f>
        <v>12000</v>
      </c>
      <c r="J9" s="11" t="s">
        <v>140</v>
      </c>
      <c r="K9" s="11" t="s">
        <v>141</v>
      </c>
    </row>
    <row r="10" spans="1:11" x14ac:dyDescent="0.25">
      <c r="A10" s="27"/>
      <c r="B10" s="20" t="s">
        <v>142</v>
      </c>
      <c r="C10" s="27"/>
      <c r="D10" s="27"/>
      <c r="E10" s="19">
        <f>SUM(E7:E9)</f>
        <v>20800</v>
      </c>
      <c r="F10" s="27"/>
      <c r="G10" s="27"/>
      <c r="H10" s="19">
        <f>SUM(H7:H9)</f>
        <v>28600</v>
      </c>
      <c r="I10" s="19">
        <f>SUM(I7:I9)</f>
        <v>49400</v>
      </c>
      <c r="J10" s="27"/>
      <c r="K10" s="27"/>
    </row>
    <row r="12" spans="1:11" x14ac:dyDescent="0.25">
      <c r="A12" s="6" t="s">
        <v>140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16" t="s">
        <v>140</v>
      </c>
      <c r="B13" s="11" t="s">
        <v>143</v>
      </c>
      <c r="C13" s="17">
        <v>650</v>
      </c>
      <c r="D13" s="25">
        <v>6</v>
      </c>
      <c r="E13" s="26">
        <f>C13*D13</f>
        <v>3900</v>
      </c>
      <c r="F13" s="17">
        <v>750</v>
      </c>
      <c r="G13" s="25">
        <v>6</v>
      </c>
      <c r="H13" s="26">
        <f>F13*G13</f>
        <v>4500</v>
      </c>
      <c r="I13" s="26">
        <f>E13+H13</f>
        <v>8400</v>
      </c>
      <c r="J13" s="11" t="s">
        <v>140</v>
      </c>
      <c r="K13" s="11" t="s">
        <v>144</v>
      </c>
    </row>
    <row r="14" spans="1:11" x14ac:dyDescent="0.25">
      <c r="A14" s="16" t="s">
        <v>140</v>
      </c>
      <c r="B14" s="11" t="s">
        <v>145</v>
      </c>
      <c r="C14" s="17">
        <v>1200</v>
      </c>
      <c r="D14" s="25">
        <v>2</v>
      </c>
      <c r="E14" s="26">
        <f>C14*D14</f>
        <v>2400</v>
      </c>
      <c r="F14" s="17">
        <v>1400</v>
      </c>
      <c r="G14" s="25">
        <v>3</v>
      </c>
      <c r="H14" s="26">
        <f>F14*G14</f>
        <v>4200</v>
      </c>
      <c r="I14" s="26">
        <f>E14+H14</f>
        <v>6600</v>
      </c>
      <c r="J14" s="11" t="s">
        <v>146</v>
      </c>
      <c r="K14" s="11" t="s">
        <v>147</v>
      </c>
    </row>
    <row r="15" spans="1:11" x14ac:dyDescent="0.25">
      <c r="A15" s="16" t="s">
        <v>140</v>
      </c>
      <c r="B15" s="11" t="s">
        <v>148</v>
      </c>
      <c r="C15" s="17">
        <v>500</v>
      </c>
      <c r="D15" s="25">
        <v>3</v>
      </c>
      <c r="E15" s="26">
        <f>C15*D15</f>
        <v>1500</v>
      </c>
      <c r="F15" s="17">
        <v>600</v>
      </c>
      <c r="G15" s="25">
        <v>4</v>
      </c>
      <c r="H15" s="26">
        <f>F15*G15</f>
        <v>2400</v>
      </c>
      <c r="I15" s="26">
        <f>E15+H15</f>
        <v>3900</v>
      </c>
      <c r="J15" s="11" t="s">
        <v>140</v>
      </c>
      <c r="K15" s="11" t="s">
        <v>149</v>
      </c>
    </row>
    <row r="16" spans="1:11" x14ac:dyDescent="0.25">
      <c r="A16" s="27"/>
      <c r="B16" s="20" t="s">
        <v>142</v>
      </c>
      <c r="C16" s="27"/>
      <c r="D16" s="27"/>
      <c r="E16" s="19">
        <f>SUM(E13:E15)</f>
        <v>7800</v>
      </c>
      <c r="F16" s="27"/>
      <c r="G16" s="27"/>
      <c r="H16" s="19">
        <f>SUM(H13:H15)</f>
        <v>11100</v>
      </c>
      <c r="I16" s="19">
        <f>SUM(I13:I15)</f>
        <v>18900</v>
      </c>
      <c r="J16" s="27"/>
      <c r="K16" s="27"/>
    </row>
    <row r="18" spans="1:11" x14ac:dyDescent="0.25">
      <c r="A18" s="6" t="s">
        <v>150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16" t="s">
        <v>150</v>
      </c>
      <c r="B19" s="11" t="s">
        <v>151</v>
      </c>
      <c r="C19" s="17">
        <v>3500</v>
      </c>
      <c r="D19" s="25">
        <v>1</v>
      </c>
      <c r="E19" s="26">
        <f>C19*D19</f>
        <v>3500</v>
      </c>
      <c r="F19" s="17">
        <v>4200</v>
      </c>
      <c r="G19" s="25">
        <v>2</v>
      </c>
      <c r="H19" s="26">
        <f>F19*G19</f>
        <v>8400</v>
      </c>
      <c r="I19" s="26">
        <f>E19+H19</f>
        <v>11900</v>
      </c>
      <c r="J19" s="11" t="s">
        <v>152</v>
      </c>
      <c r="K19" s="11" t="s">
        <v>153</v>
      </c>
    </row>
    <row r="20" spans="1:11" x14ac:dyDescent="0.25">
      <c r="A20" s="16" t="s">
        <v>150</v>
      </c>
      <c r="B20" s="11" t="s">
        <v>154</v>
      </c>
      <c r="C20" s="17">
        <v>1500</v>
      </c>
      <c r="D20" s="25">
        <v>2</v>
      </c>
      <c r="E20" s="26">
        <f>C20*D20</f>
        <v>3000</v>
      </c>
      <c r="F20" s="17">
        <v>1800</v>
      </c>
      <c r="G20" s="25">
        <v>3</v>
      </c>
      <c r="H20" s="26">
        <f>F20*G20</f>
        <v>5400</v>
      </c>
      <c r="I20" s="26">
        <f>E20+H20</f>
        <v>8400</v>
      </c>
      <c r="J20" s="11" t="s">
        <v>155</v>
      </c>
      <c r="K20" s="11" t="s">
        <v>156</v>
      </c>
    </row>
    <row r="21" spans="1:11" x14ac:dyDescent="0.25">
      <c r="A21" s="16" t="s">
        <v>150</v>
      </c>
      <c r="B21" s="11" t="s">
        <v>157</v>
      </c>
      <c r="C21" s="17">
        <v>1000</v>
      </c>
      <c r="D21" s="25">
        <v>2</v>
      </c>
      <c r="E21" s="26">
        <f>C21*D21</f>
        <v>2000</v>
      </c>
      <c r="F21" s="17">
        <v>1200</v>
      </c>
      <c r="G21" s="25">
        <v>3</v>
      </c>
      <c r="H21" s="26">
        <f>F21*G21</f>
        <v>3600</v>
      </c>
      <c r="I21" s="26">
        <f>E21+H21</f>
        <v>5600</v>
      </c>
      <c r="J21" s="11" t="s">
        <v>134</v>
      </c>
      <c r="K21" s="11" t="s">
        <v>158</v>
      </c>
    </row>
    <row r="22" spans="1:11" x14ac:dyDescent="0.25">
      <c r="A22" s="27"/>
      <c r="B22" s="20" t="s">
        <v>142</v>
      </c>
      <c r="C22" s="27"/>
      <c r="D22" s="27"/>
      <c r="E22" s="19">
        <f>SUM(E19:E21)</f>
        <v>8500</v>
      </c>
      <c r="F22" s="27"/>
      <c r="G22" s="27"/>
      <c r="H22" s="19">
        <f>SUM(H19:H21)</f>
        <v>17400</v>
      </c>
      <c r="I22" s="19">
        <f>SUM(I19:I21)</f>
        <v>25900</v>
      </c>
      <c r="J22" s="27"/>
      <c r="K22" s="27"/>
    </row>
    <row r="24" spans="1:11" x14ac:dyDescent="0.25">
      <c r="A24" s="6" t="s">
        <v>74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16" t="s">
        <v>74</v>
      </c>
      <c r="B25" s="11" t="s">
        <v>159</v>
      </c>
      <c r="C25" s="17">
        <v>300</v>
      </c>
      <c r="D25" s="25">
        <v>6</v>
      </c>
      <c r="E25" s="26">
        <f>C25*D25</f>
        <v>1800</v>
      </c>
      <c r="F25" s="17">
        <v>350</v>
      </c>
      <c r="G25" s="25">
        <v>6</v>
      </c>
      <c r="H25" s="26">
        <f>F25*G25</f>
        <v>2100</v>
      </c>
      <c r="I25" s="26">
        <f>E25+H25</f>
        <v>3900</v>
      </c>
      <c r="J25" s="11" t="s">
        <v>160</v>
      </c>
      <c r="K25" s="11" t="s">
        <v>161</v>
      </c>
    </row>
    <row r="26" spans="1:11" ht="28.5" x14ac:dyDescent="0.25">
      <c r="A26" s="16" t="s">
        <v>74</v>
      </c>
      <c r="B26" s="11" t="s">
        <v>162</v>
      </c>
      <c r="C26" s="17">
        <v>800</v>
      </c>
      <c r="D26" s="25">
        <v>1</v>
      </c>
      <c r="E26" s="26">
        <f>C26*D26</f>
        <v>800</v>
      </c>
      <c r="F26" s="17">
        <v>1000</v>
      </c>
      <c r="G26" s="25">
        <v>2</v>
      </c>
      <c r="H26" s="26">
        <f>F26*G26</f>
        <v>2000</v>
      </c>
      <c r="I26" s="26">
        <f>E26+H26</f>
        <v>2800</v>
      </c>
      <c r="J26" s="11" t="s">
        <v>163</v>
      </c>
      <c r="K26" s="11" t="s">
        <v>164</v>
      </c>
    </row>
    <row r="27" spans="1:11" x14ac:dyDescent="0.25">
      <c r="A27" s="27"/>
      <c r="B27" s="20" t="s">
        <v>142</v>
      </c>
      <c r="C27" s="27"/>
      <c r="D27" s="27"/>
      <c r="E27" s="19">
        <f>SUM(E25:E26)</f>
        <v>2600</v>
      </c>
      <c r="F27" s="27"/>
      <c r="G27" s="27"/>
      <c r="H27" s="19">
        <f>SUM(H25:H26)</f>
        <v>4100</v>
      </c>
      <c r="I27" s="19">
        <f>SUM(I25:I26)</f>
        <v>6700</v>
      </c>
      <c r="J27" s="27"/>
      <c r="K27" s="27"/>
    </row>
    <row r="29" spans="1:11" ht="15.75" thickBot="1" x14ac:dyDescent="0.3">
      <c r="A29" s="6" t="s">
        <v>165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.75" thickBot="1" x14ac:dyDescent="0.3">
      <c r="A30" s="27"/>
      <c r="B30" s="20" t="s">
        <v>166</v>
      </c>
      <c r="C30" s="27"/>
      <c r="D30" s="27"/>
      <c r="E30" s="19">
        <f>SUM(E10,E16,E22,E27)</f>
        <v>39700</v>
      </c>
      <c r="F30" s="27"/>
      <c r="G30" s="27"/>
      <c r="H30" s="27"/>
      <c r="I30" s="27"/>
      <c r="J30" s="27"/>
      <c r="K30" s="27"/>
    </row>
    <row r="31" spans="1:11" ht="15.75" thickBot="1" x14ac:dyDescent="0.3">
      <c r="A31" s="27"/>
      <c r="B31" s="20" t="s">
        <v>167</v>
      </c>
      <c r="C31" s="27"/>
      <c r="D31" s="27"/>
      <c r="E31" s="27"/>
      <c r="F31" s="27"/>
      <c r="G31" s="27"/>
      <c r="H31" s="27"/>
      <c r="I31" s="19">
        <f>SUM(I10,I16,I22,I27)</f>
        <v>100900</v>
      </c>
      <c r="J31" s="27"/>
      <c r="K31" s="27"/>
    </row>
    <row r="32" spans="1:11" x14ac:dyDescent="0.25">
      <c r="A32" s="27"/>
      <c r="B32" s="20" t="s">
        <v>168</v>
      </c>
      <c r="C32" s="27"/>
      <c r="D32" s="27"/>
      <c r="E32" s="27"/>
      <c r="F32" s="27"/>
      <c r="G32" s="27"/>
      <c r="H32" s="27"/>
      <c r="I32" s="19">
        <f>I31*$B$3</f>
        <v>19171</v>
      </c>
      <c r="J32" s="27"/>
      <c r="K32" s="27"/>
    </row>
    <row r="33" spans="1:11" x14ac:dyDescent="0.25">
      <c r="A33" s="27"/>
      <c r="B33" s="20" t="s">
        <v>169</v>
      </c>
      <c r="C33" s="27"/>
      <c r="D33" s="27"/>
      <c r="E33" s="27"/>
      <c r="F33" s="27"/>
      <c r="G33" s="27"/>
      <c r="H33" s="27"/>
      <c r="I33" s="19">
        <f>I31+I32</f>
        <v>120071</v>
      </c>
      <c r="J33" s="27"/>
      <c r="K33" s="27"/>
    </row>
  </sheetData>
  <mergeCells count="7">
    <mergeCell ref="A24:K24"/>
    <mergeCell ref="A29:K29"/>
    <mergeCell ref="A1:K2"/>
    <mergeCell ref="D3:K3"/>
    <mergeCell ref="A6:K6"/>
    <mergeCell ref="A12:K12"/>
    <mergeCell ref="A18:K18"/>
  </mergeCells>
  <pageMargins left="0.35" right="0.35" top="0.5" bottom="0.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2"/>
  <sheetViews>
    <sheetView showGridLines="0" zoomScaleNormal="100" workbookViewId="0">
      <pane ySplit="4" topLeftCell="A5" activePane="bottomLeft" state="frozen"/>
      <selection pane="bottomLeft" sqref="A1:G2"/>
    </sheetView>
  </sheetViews>
  <sheetFormatPr baseColWidth="10" defaultColWidth="8.7109375" defaultRowHeight="15" customHeight="1" x14ac:dyDescent="0.25"/>
  <cols>
    <col min="1" max="1" width="34" customWidth="1"/>
    <col min="2" max="3" width="15" customWidth="1"/>
    <col min="4" max="4" width="10" customWidth="1"/>
    <col min="5" max="6" width="15" customWidth="1"/>
    <col min="7" max="7" width="10" customWidth="1"/>
  </cols>
  <sheetData>
    <row r="1" spans="1:7" ht="19.5" customHeight="1" x14ac:dyDescent="0.25">
      <c r="A1" s="9" t="s">
        <v>170</v>
      </c>
      <c r="B1" s="9"/>
      <c r="C1" s="9"/>
      <c r="D1" s="9"/>
      <c r="E1" s="9"/>
      <c r="F1" s="9"/>
      <c r="G1" s="9"/>
    </row>
    <row r="2" spans="1:7" ht="19.5" customHeight="1" x14ac:dyDescent="0.25">
      <c r="A2" s="9"/>
      <c r="B2" s="9"/>
      <c r="C2" s="9"/>
      <c r="D2" s="9"/>
      <c r="E2" s="9"/>
      <c r="F2" s="9"/>
      <c r="G2" s="9"/>
    </row>
    <row r="3" spans="1:7" ht="19.5" customHeight="1" x14ac:dyDescent="0.25">
      <c r="A3" s="14" t="s">
        <v>171</v>
      </c>
      <c r="B3" s="25">
        <v>6</v>
      </c>
      <c r="E3" s="14" t="s">
        <v>172</v>
      </c>
      <c r="F3" s="28">
        <f>Umsatzplanung!$B$3</f>
        <v>0.19</v>
      </c>
    </row>
    <row r="4" spans="1:7" ht="19.5" customHeight="1" x14ac:dyDescent="0.25"/>
    <row r="5" spans="1:7" ht="19.5" customHeight="1" x14ac:dyDescent="0.25">
      <c r="B5" s="15" t="s">
        <v>173</v>
      </c>
      <c r="C5" s="15" t="s">
        <v>174</v>
      </c>
      <c r="D5" s="15" t="s">
        <v>175</v>
      </c>
      <c r="E5" s="15" t="s">
        <v>173</v>
      </c>
      <c r="F5" s="15" t="s">
        <v>176</v>
      </c>
      <c r="G5" s="15" t="s">
        <v>175</v>
      </c>
    </row>
    <row r="6" spans="1:7" ht="19.5" customHeight="1" x14ac:dyDescent="0.25">
      <c r="A6" s="29" t="s">
        <v>177</v>
      </c>
      <c r="C6" s="22">
        <f>Umsatzplanung!$I$33*($B$3/12)</f>
        <v>60035.5</v>
      </c>
      <c r="F6" s="22">
        <f>Umsatzplanung!$I$33</f>
        <v>120071</v>
      </c>
    </row>
    <row r="7" spans="1:7" ht="19.5" customHeight="1" x14ac:dyDescent="0.25">
      <c r="A7" s="29" t="s">
        <v>178</v>
      </c>
      <c r="C7" s="26">
        <f>C6-C8</f>
        <v>9585.5</v>
      </c>
      <c r="F7" s="26">
        <f>F6-F8</f>
        <v>19171</v>
      </c>
    </row>
    <row r="8" spans="1:7" ht="19.5" customHeight="1" x14ac:dyDescent="0.25">
      <c r="A8" s="29" t="s">
        <v>179</v>
      </c>
      <c r="C8" s="22">
        <f>Umsatzplanung!$I$31*($B$3/12)</f>
        <v>50450</v>
      </c>
      <c r="F8" s="22">
        <f>Umsatzplanung!$I$31</f>
        <v>100900</v>
      </c>
    </row>
    <row r="9" spans="1:7" ht="19.5" customHeight="1" x14ac:dyDescent="0.25">
      <c r="A9" s="29" t="s">
        <v>180</v>
      </c>
      <c r="B9" s="17">
        <v>120</v>
      </c>
      <c r="C9" s="26">
        <f>B9*$B$3</f>
        <v>720</v>
      </c>
      <c r="D9" s="30">
        <f>IF(C8=0,"",C9/C8)</f>
        <v>1.4271555996035679E-2</v>
      </c>
      <c r="E9" s="17">
        <v>150</v>
      </c>
      <c r="F9" s="26">
        <f>E9*12</f>
        <v>1800</v>
      </c>
      <c r="G9" s="30">
        <f>IF(F8=0,"",F9/F8)</f>
        <v>1.7839444995044598E-2</v>
      </c>
    </row>
    <row r="10" spans="1:7" ht="19.5" customHeight="1" x14ac:dyDescent="0.25">
      <c r="A10" s="29" t="s">
        <v>181</v>
      </c>
      <c r="C10" s="21">
        <f>C8-C9</f>
        <v>49730</v>
      </c>
      <c r="D10" s="30">
        <f>IF(C8=0,"",C10/C8)</f>
        <v>0.98572844400396431</v>
      </c>
      <c r="F10" s="21">
        <f>F8-F9</f>
        <v>99100</v>
      </c>
      <c r="G10" s="30">
        <f>IF(F8=0,"",F10/F8)</f>
        <v>0.98216055500495536</v>
      </c>
    </row>
    <row r="11" spans="1:7" ht="19.5" customHeight="1" x14ac:dyDescent="0.25">
      <c r="A11" s="29" t="s">
        <v>182</v>
      </c>
      <c r="B11" s="17">
        <v>1800</v>
      </c>
      <c r="C11" s="26">
        <f>B11*$B$3</f>
        <v>10800</v>
      </c>
      <c r="D11" s="30">
        <f>IF(C8=0,"",C11/C8)</f>
        <v>0.21407333994053518</v>
      </c>
      <c r="E11" s="17">
        <v>2500</v>
      </c>
      <c r="F11" s="26">
        <f>E11*12</f>
        <v>30000</v>
      </c>
      <c r="G11" s="30">
        <f>IF(F8=0,"",F11/F8)</f>
        <v>0.29732408325074333</v>
      </c>
    </row>
    <row r="12" spans="1:7" ht="19.5" customHeight="1" x14ac:dyDescent="0.25">
      <c r="A12" s="29" t="s">
        <v>183</v>
      </c>
      <c r="C12" s="21">
        <f>C10-C11</f>
        <v>38930</v>
      </c>
      <c r="D12" s="30">
        <f>IF(C8=0,"",C12/C8)</f>
        <v>0.77165510406342919</v>
      </c>
      <c r="F12" s="21">
        <f>F10-F11</f>
        <v>69100</v>
      </c>
      <c r="G12" s="30">
        <f>IF(F8=0,"",F12/F8)</f>
        <v>0.68483647175421214</v>
      </c>
    </row>
    <row r="13" spans="1:7" ht="19.5" customHeight="1" x14ac:dyDescent="0.25"/>
    <row r="14" spans="1:7" ht="19.5" customHeight="1" x14ac:dyDescent="0.25">
      <c r="A14" s="6" t="s">
        <v>184</v>
      </c>
      <c r="B14" s="6"/>
      <c r="C14" s="6"/>
      <c r="D14" s="6"/>
      <c r="E14" s="6"/>
      <c r="F14" s="6"/>
      <c r="G14" s="6"/>
    </row>
    <row r="15" spans="1:7" ht="19.5" customHeight="1" x14ac:dyDescent="0.25">
      <c r="A15" s="16" t="s">
        <v>185</v>
      </c>
      <c r="B15" s="17">
        <v>450</v>
      </c>
      <c r="C15" s="26">
        <f t="shared" ref="C15:C26" si="0">B15*$B$3</f>
        <v>2700</v>
      </c>
      <c r="E15" s="17">
        <v>550</v>
      </c>
      <c r="F15" s="26">
        <f t="shared" ref="F15:F26" si="1">E15*12</f>
        <v>6600</v>
      </c>
    </row>
    <row r="16" spans="1:7" ht="19.5" customHeight="1" x14ac:dyDescent="0.25">
      <c r="A16" s="16" t="s">
        <v>186</v>
      </c>
      <c r="B16" s="17">
        <v>120</v>
      </c>
      <c r="C16" s="26">
        <f t="shared" si="0"/>
        <v>720</v>
      </c>
      <c r="E16" s="17">
        <v>140</v>
      </c>
      <c r="F16" s="26">
        <f t="shared" si="1"/>
        <v>1680</v>
      </c>
    </row>
    <row r="17" spans="1:7" ht="19.5" customHeight="1" x14ac:dyDescent="0.25">
      <c r="A17" s="16" t="s">
        <v>187</v>
      </c>
      <c r="B17" s="17">
        <v>250</v>
      </c>
      <c r="C17" s="26">
        <f t="shared" si="0"/>
        <v>1500</v>
      </c>
      <c r="E17" s="17">
        <v>300</v>
      </c>
      <c r="F17" s="26">
        <f t="shared" si="1"/>
        <v>3600</v>
      </c>
    </row>
    <row r="18" spans="1:7" ht="19.5" customHeight="1" x14ac:dyDescent="0.25">
      <c r="A18" s="16" t="s">
        <v>188</v>
      </c>
      <c r="B18" s="17">
        <v>90</v>
      </c>
      <c r="C18" s="26">
        <f t="shared" si="0"/>
        <v>540</v>
      </c>
      <c r="E18" s="17">
        <v>110</v>
      </c>
      <c r="F18" s="26">
        <f t="shared" si="1"/>
        <v>1320</v>
      </c>
    </row>
    <row r="19" spans="1:7" ht="19.5" customHeight="1" x14ac:dyDescent="0.25">
      <c r="A19" s="16" t="s">
        <v>189</v>
      </c>
      <c r="B19" s="17">
        <v>80</v>
      </c>
      <c r="C19" s="26">
        <f t="shared" si="0"/>
        <v>480</v>
      </c>
      <c r="E19" s="17">
        <v>90</v>
      </c>
      <c r="F19" s="26">
        <f t="shared" si="1"/>
        <v>1080</v>
      </c>
    </row>
    <row r="20" spans="1:7" ht="19.5" customHeight="1" x14ac:dyDescent="0.25">
      <c r="A20" s="16" t="s">
        <v>190</v>
      </c>
      <c r="B20" s="17">
        <v>70</v>
      </c>
      <c r="C20" s="26">
        <f t="shared" si="0"/>
        <v>420</v>
      </c>
      <c r="E20" s="17">
        <v>80</v>
      </c>
      <c r="F20" s="26">
        <f t="shared" si="1"/>
        <v>960</v>
      </c>
    </row>
    <row r="21" spans="1:7" ht="19.5" customHeight="1" x14ac:dyDescent="0.25">
      <c r="A21" s="16" t="s">
        <v>98</v>
      </c>
      <c r="B21" s="17">
        <v>40</v>
      </c>
      <c r="C21" s="26">
        <f t="shared" si="0"/>
        <v>240</v>
      </c>
      <c r="E21" s="17">
        <v>50</v>
      </c>
      <c r="F21" s="26">
        <f t="shared" si="1"/>
        <v>600</v>
      </c>
    </row>
    <row r="22" spans="1:7" ht="19.5" customHeight="1" x14ac:dyDescent="0.25">
      <c r="A22" s="16" t="s">
        <v>191</v>
      </c>
      <c r="B22" s="17">
        <v>85</v>
      </c>
      <c r="C22" s="26">
        <f t="shared" si="0"/>
        <v>510</v>
      </c>
      <c r="E22" s="17">
        <v>95</v>
      </c>
      <c r="F22" s="26">
        <f t="shared" si="1"/>
        <v>1140</v>
      </c>
    </row>
    <row r="23" spans="1:7" ht="19.5" customHeight="1" x14ac:dyDescent="0.25">
      <c r="A23" s="16" t="s">
        <v>192</v>
      </c>
      <c r="B23" s="17">
        <v>25</v>
      </c>
      <c r="C23" s="26">
        <f t="shared" si="0"/>
        <v>150</v>
      </c>
      <c r="E23" s="17">
        <v>30</v>
      </c>
      <c r="F23" s="26">
        <f t="shared" si="1"/>
        <v>360</v>
      </c>
    </row>
    <row r="24" spans="1:7" ht="19.5" customHeight="1" x14ac:dyDescent="0.25">
      <c r="A24" s="16" t="s">
        <v>193</v>
      </c>
      <c r="B24" s="17">
        <v>30</v>
      </c>
      <c r="C24" s="26">
        <f t="shared" si="0"/>
        <v>180</v>
      </c>
      <c r="E24" s="17">
        <v>35</v>
      </c>
      <c r="F24" s="26">
        <f t="shared" si="1"/>
        <v>420</v>
      </c>
    </row>
    <row r="25" spans="1:7" ht="19.5" customHeight="1" x14ac:dyDescent="0.25">
      <c r="A25" s="16" t="s">
        <v>194</v>
      </c>
      <c r="B25" s="17">
        <v>18</v>
      </c>
      <c r="C25" s="26">
        <f t="shared" si="0"/>
        <v>108</v>
      </c>
      <c r="E25" s="17">
        <v>20</v>
      </c>
      <c r="F25" s="26">
        <f t="shared" si="1"/>
        <v>240</v>
      </c>
    </row>
    <row r="26" spans="1:7" ht="19.5" customHeight="1" x14ac:dyDescent="0.25">
      <c r="A26" s="16" t="s">
        <v>74</v>
      </c>
      <c r="B26" s="17">
        <v>60</v>
      </c>
      <c r="C26" s="26">
        <f t="shared" si="0"/>
        <v>360</v>
      </c>
      <c r="E26" s="17">
        <v>70</v>
      </c>
      <c r="F26" s="26">
        <f t="shared" si="1"/>
        <v>840</v>
      </c>
    </row>
    <row r="27" spans="1:7" ht="19.5" customHeight="1" x14ac:dyDescent="0.25">
      <c r="A27" s="14" t="s">
        <v>195</v>
      </c>
      <c r="C27" s="21">
        <f>SUM(C15:C26)</f>
        <v>7908</v>
      </c>
      <c r="D27" s="30">
        <f>IF(C8=0,"",C27/C8)</f>
        <v>0.15674925668979187</v>
      </c>
      <c r="F27" s="21">
        <f>SUM(F15:F26)</f>
        <v>18840</v>
      </c>
      <c r="G27" s="30">
        <f>IF(F8=0,"",F27/F8)</f>
        <v>0.18671952428146679</v>
      </c>
    </row>
    <row r="28" spans="1:7" ht="19.5" customHeight="1" x14ac:dyDescent="0.25">
      <c r="A28" s="14" t="s">
        <v>196</v>
      </c>
      <c r="C28" s="21">
        <f>C12-C27</f>
        <v>31022</v>
      </c>
      <c r="D28" s="30">
        <f>IF(C8=0,"",C28/C8)</f>
        <v>0.61490584737363729</v>
      </c>
      <c r="F28" s="21">
        <f>F12-F27</f>
        <v>50260</v>
      </c>
      <c r="G28" s="30">
        <f>IF(F8=0,"",F28/F8)</f>
        <v>0.49811694747274532</v>
      </c>
    </row>
    <row r="29" spans="1:7" ht="19.5" customHeight="1" x14ac:dyDescent="0.25">
      <c r="A29" s="29" t="s">
        <v>197</v>
      </c>
      <c r="B29" s="17">
        <v>60</v>
      </c>
      <c r="C29" s="26">
        <f>B29*$B$3</f>
        <v>360</v>
      </c>
      <c r="D29" s="30">
        <f>IF(C8=0,"",C29/C8)</f>
        <v>7.1357779980178396E-3</v>
      </c>
      <c r="E29" s="17">
        <v>60</v>
      </c>
      <c r="F29" s="26">
        <f>E29*12</f>
        <v>720</v>
      </c>
      <c r="G29" s="30">
        <f>IF(F8=0,"",F29/F8)</f>
        <v>7.1357779980178396E-3</v>
      </c>
    </row>
    <row r="30" spans="1:7" ht="19.5" customHeight="1" x14ac:dyDescent="0.25">
      <c r="A30" s="14" t="s">
        <v>198</v>
      </c>
      <c r="C30" s="21">
        <f>C28-C29</f>
        <v>30662</v>
      </c>
      <c r="D30" s="30">
        <f>IF(C8=0,"",C30/C8)</f>
        <v>0.60777006937561939</v>
      </c>
      <c r="F30" s="21">
        <f>F28-F29</f>
        <v>49540</v>
      </c>
      <c r="G30" s="30">
        <f>IF(F8=0,"",F30/F8)</f>
        <v>0.49098116947472747</v>
      </c>
    </row>
    <row r="31" spans="1:7" ht="19.5" customHeight="1" x14ac:dyDescent="0.25">
      <c r="A31" s="29" t="s">
        <v>199</v>
      </c>
      <c r="B31" s="17">
        <v>200</v>
      </c>
      <c r="C31" s="26">
        <f>B31*$B$3</f>
        <v>1200</v>
      </c>
      <c r="D31" s="30">
        <f>IF(C8=0,"",C31/C8)</f>
        <v>2.3785926660059464E-2</v>
      </c>
      <c r="E31" s="17">
        <v>260</v>
      </c>
      <c r="F31" s="26">
        <f>E31*12</f>
        <v>3120</v>
      </c>
      <c r="G31" s="30">
        <f>IF(F8=0,"",F31/F8)</f>
        <v>3.0921704658077306E-2</v>
      </c>
    </row>
    <row r="32" spans="1:7" ht="19.5" customHeight="1" x14ac:dyDescent="0.25">
      <c r="A32" s="14" t="s">
        <v>200</v>
      </c>
      <c r="C32" s="21">
        <f>C30-C31</f>
        <v>29462</v>
      </c>
      <c r="D32" s="30">
        <f>IF(C8=0,"",C32/C8)</f>
        <v>0.58398414271555998</v>
      </c>
      <c r="F32" s="21">
        <f>F30-F31</f>
        <v>46420</v>
      </c>
      <c r="G32" s="30">
        <f>IF(F8=0,"",F32/F8)</f>
        <v>0.46005946481665017</v>
      </c>
    </row>
  </sheetData>
  <mergeCells count="2">
    <mergeCell ref="A1:G2"/>
    <mergeCell ref="A14:G14"/>
  </mergeCells>
  <pageMargins left="0.35" right="0.35" top="0.5" bottom="0.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8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6" sqref="P16"/>
    </sheetView>
  </sheetViews>
  <sheetFormatPr baseColWidth="10" defaultColWidth="8.7109375" defaultRowHeight="15" customHeight="1" x14ac:dyDescent="0.25"/>
  <cols>
    <col min="1" max="1" width="42.140625" customWidth="1"/>
    <col min="2" max="5" width="13.42578125" bestFit="1" customWidth="1"/>
    <col min="6" max="8" width="11.7109375" bestFit="1" customWidth="1"/>
    <col min="9" max="13" width="13" bestFit="1" customWidth="1"/>
    <col min="14" max="14" width="14.28515625" bestFit="1" customWidth="1"/>
  </cols>
  <sheetData>
    <row r="1" spans="1:14" ht="19.5" customHeight="1" x14ac:dyDescent="0.25">
      <c r="A1" s="9" t="s">
        <v>201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9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9.5" customHeight="1" x14ac:dyDescent="0.25">
      <c r="A3" s="14" t="s">
        <v>202</v>
      </c>
      <c r="B3" s="17">
        <v>15000</v>
      </c>
    </row>
    <row r="4" spans="1:14" ht="19.5" customHeight="1" x14ac:dyDescent="0.25">
      <c r="A4" s="6" t="s">
        <v>203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9.5" customHeight="1" x14ac:dyDescent="0.25">
      <c r="B5" s="15" t="s">
        <v>204</v>
      </c>
      <c r="C5" s="15" t="s">
        <v>205</v>
      </c>
      <c r="D5" s="15" t="s">
        <v>206</v>
      </c>
      <c r="E5" s="15" t="s">
        <v>207</v>
      </c>
      <c r="F5" s="15" t="s">
        <v>208</v>
      </c>
      <c r="G5" s="15" t="s">
        <v>209</v>
      </c>
      <c r="H5" s="15" t="s">
        <v>210</v>
      </c>
      <c r="I5" s="15" t="s">
        <v>211</v>
      </c>
      <c r="J5" s="15" t="s">
        <v>212</v>
      </c>
      <c r="K5" s="15" t="s">
        <v>213</v>
      </c>
      <c r="L5" s="15" t="s">
        <v>214</v>
      </c>
      <c r="M5" s="15" t="s">
        <v>215</v>
      </c>
      <c r="N5" s="15" t="s">
        <v>216</v>
      </c>
    </row>
    <row r="6" spans="1:14" ht="19.5" customHeight="1" x14ac:dyDescent="0.25">
      <c r="A6" s="16" t="s">
        <v>217</v>
      </c>
      <c r="B6" s="17">
        <v>2500</v>
      </c>
      <c r="C6" s="17">
        <v>3000</v>
      </c>
      <c r="D6" s="17">
        <v>4000</v>
      </c>
      <c r="E6" s="17">
        <v>4500</v>
      </c>
      <c r="F6" s="17">
        <v>5500</v>
      </c>
      <c r="G6" s="17">
        <v>6000</v>
      </c>
      <c r="H6" s="17">
        <v>6500</v>
      </c>
      <c r="I6" s="17">
        <v>7500</v>
      </c>
      <c r="J6" s="17">
        <v>8000</v>
      </c>
      <c r="K6" s="17">
        <v>9000</v>
      </c>
      <c r="L6" s="17">
        <v>10000</v>
      </c>
      <c r="M6" s="17">
        <v>11000</v>
      </c>
      <c r="N6" s="26">
        <f t="shared" ref="N6:N11" si="0">SUM(B6:M6)</f>
        <v>77500</v>
      </c>
    </row>
    <row r="7" spans="1:14" ht="19.5" customHeight="1" x14ac:dyDescent="0.25">
      <c r="A7" s="16" t="s">
        <v>218</v>
      </c>
      <c r="B7" s="17">
        <v>0</v>
      </c>
      <c r="C7" s="17">
        <v>300</v>
      </c>
      <c r="D7" s="17">
        <v>600</v>
      </c>
      <c r="E7" s="17">
        <v>1000</v>
      </c>
      <c r="F7" s="17">
        <v>1200</v>
      </c>
      <c r="G7" s="17">
        <v>1500</v>
      </c>
      <c r="H7" s="17">
        <v>1800</v>
      </c>
      <c r="I7" s="17">
        <v>2200</v>
      </c>
      <c r="J7" s="17">
        <v>2600</v>
      </c>
      <c r="K7" s="17">
        <v>2800</v>
      </c>
      <c r="L7" s="17">
        <v>3000</v>
      </c>
      <c r="M7" s="17">
        <v>3300</v>
      </c>
      <c r="N7" s="26">
        <f t="shared" si="0"/>
        <v>20300</v>
      </c>
    </row>
    <row r="8" spans="1:14" ht="19.5" customHeight="1" x14ac:dyDescent="0.25">
      <c r="A8" s="16" t="s">
        <v>219</v>
      </c>
      <c r="B8" s="17">
        <v>300</v>
      </c>
      <c r="C8" s="17">
        <v>300</v>
      </c>
      <c r="D8" s="17">
        <v>300</v>
      </c>
      <c r="E8" s="17">
        <v>300</v>
      </c>
      <c r="F8" s="17">
        <v>300</v>
      </c>
      <c r="G8" s="17">
        <v>300</v>
      </c>
      <c r="H8" s="17">
        <v>200</v>
      </c>
      <c r="I8" s="17">
        <v>200</v>
      </c>
      <c r="J8" s="17">
        <v>200</v>
      </c>
      <c r="K8" s="17">
        <v>0</v>
      </c>
      <c r="L8" s="17">
        <v>0</v>
      </c>
      <c r="M8" s="17">
        <v>0</v>
      </c>
      <c r="N8" s="26">
        <f t="shared" si="0"/>
        <v>2400</v>
      </c>
    </row>
    <row r="9" spans="1:14" ht="19.5" customHeight="1" x14ac:dyDescent="0.25">
      <c r="A9" s="16" t="s">
        <v>220</v>
      </c>
      <c r="B9" s="17">
        <v>5000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26">
        <f t="shared" si="0"/>
        <v>5000</v>
      </c>
    </row>
    <row r="10" spans="1:14" ht="19.5" customHeight="1" x14ac:dyDescent="0.25">
      <c r="A10" s="16" t="s">
        <v>221</v>
      </c>
      <c r="B10" s="17">
        <v>2000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26">
        <f t="shared" si="0"/>
        <v>2000</v>
      </c>
    </row>
    <row r="11" spans="1:14" ht="19.5" customHeight="1" x14ac:dyDescent="0.25">
      <c r="A11" s="16" t="s">
        <v>74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26">
        <f t="shared" si="0"/>
        <v>0</v>
      </c>
    </row>
    <row r="12" spans="1:14" ht="19.5" customHeight="1" x14ac:dyDescent="0.25">
      <c r="A12" s="20" t="s">
        <v>222</v>
      </c>
      <c r="B12" s="19">
        <f t="shared" ref="B12:N12" si="1">SUM(B6:B11)</f>
        <v>9800</v>
      </c>
      <c r="C12" s="19">
        <f t="shared" si="1"/>
        <v>3600</v>
      </c>
      <c r="D12" s="19">
        <f t="shared" si="1"/>
        <v>4900</v>
      </c>
      <c r="E12" s="19">
        <f t="shared" si="1"/>
        <v>5800</v>
      </c>
      <c r="F12" s="19">
        <f t="shared" si="1"/>
        <v>7000</v>
      </c>
      <c r="G12" s="19">
        <f t="shared" si="1"/>
        <v>7800</v>
      </c>
      <c r="H12" s="19">
        <f t="shared" si="1"/>
        <v>8500</v>
      </c>
      <c r="I12" s="19">
        <f t="shared" si="1"/>
        <v>9900</v>
      </c>
      <c r="J12" s="19">
        <f t="shared" si="1"/>
        <v>10800</v>
      </c>
      <c r="K12" s="19">
        <f t="shared" si="1"/>
        <v>11800</v>
      </c>
      <c r="L12" s="19">
        <f t="shared" si="1"/>
        <v>13000</v>
      </c>
      <c r="M12" s="19">
        <f t="shared" si="1"/>
        <v>14300</v>
      </c>
      <c r="N12" s="19">
        <f t="shared" si="1"/>
        <v>107200</v>
      </c>
    </row>
    <row r="13" spans="1:14" ht="19.5" customHeight="1" x14ac:dyDescent="0.25"/>
    <row r="14" spans="1:14" ht="19.5" customHeight="1" x14ac:dyDescent="0.25">
      <c r="A14" s="6" t="s">
        <v>223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9.5" customHeight="1" x14ac:dyDescent="0.25">
      <c r="B15" s="15" t="s">
        <v>204</v>
      </c>
      <c r="C15" s="15" t="s">
        <v>205</v>
      </c>
      <c r="D15" s="15" t="s">
        <v>206</v>
      </c>
      <c r="E15" s="15" t="s">
        <v>207</v>
      </c>
      <c r="F15" s="15" t="s">
        <v>208</v>
      </c>
      <c r="G15" s="15" t="s">
        <v>209</v>
      </c>
      <c r="H15" s="15" t="s">
        <v>210</v>
      </c>
      <c r="I15" s="15" t="s">
        <v>211</v>
      </c>
      <c r="J15" s="15" t="s">
        <v>212</v>
      </c>
      <c r="K15" s="15" t="s">
        <v>213</v>
      </c>
      <c r="L15" s="15" t="s">
        <v>214</v>
      </c>
      <c r="M15" s="15" t="s">
        <v>215</v>
      </c>
      <c r="N15" s="15" t="s">
        <v>216</v>
      </c>
    </row>
    <row r="16" spans="1:14" ht="19.5" customHeight="1" x14ac:dyDescent="0.25">
      <c r="A16" s="16" t="s">
        <v>224</v>
      </c>
      <c r="B16" s="17">
        <v>6000</v>
      </c>
      <c r="C16" s="17">
        <v>3000</v>
      </c>
      <c r="D16" s="17">
        <v>1500</v>
      </c>
      <c r="E16" s="17">
        <v>1000</v>
      </c>
      <c r="F16" s="17">
        <v>500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26">
        <f t="shared" ref="N16:N28" si="2">SUM(B16:M16)</f>
        <v>12000</v>
      </c>
    </row>
    <row r="17" spans="1:14" ht="19.5" customHeight="1" x14ac:dyDescent="0.25">
      <c r="A17" s="16" t="s">
        <v>225</v>
      </c>
      <c r="B17" s="17">
        <v>1800</v>
      </c>
      <c r="C17" s="17">
        <v>1800</v>
      </c>
      <c r="D17" s="17">
        <v>1800</v>
      </c>
      <c r="E17" s="17">
        <v>1800</v>
      </c>
      <c r="F17" s="17">
        <v>1800</v>
      </c>
      <c r="G17" s="17">
        <v>1800</v>
      </c>
      <c r="H17" s="17">
        <v>1800</v>
      </c>
      <c r="I17" s="17">
        <v>1800</v>
      </c>
      <c r="J17" s="17">
        <v>1800</v>
      </c>
      <c r="K17" s="17">
        <v>1800</v>
      </c>
      <c r="L17" s="17">
        <v>1800</v>
      </c>
      <c r="M17" s="17">
        <v>1800</v>
      </c>
      <c r="N17" s="26">
        <f t="shared" si="2"/>
        <v>21600</v>
      </c>
    </row>
    <row r="18" spans="1:14" ht="19.5" customHeight="1" x14ac:dyDescent="0.25">
      <c r="A18" s="16" t="s">
        <v>226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900</v>
      </c>
      <c r="I18" s="17">
        <v>900</v>
      </c>
      <c r="J18" s="17">
        <v>900</v>
      </c>
      <c r="K18" s="17">
        <v>900</v>
      </c>
      <c r="L18" s="17">
        <v>900</v>
      </c>
      <c r="M18" s="17">
        <v>900</v>
      </c>
      <c r="N18" s="26">
        <f t="shared" si="2"/>
        <v>5400</v>
      </c>
    </row>
    <row r="19" spans="1:14" ht="19.5" customHeight="1" x14ac:dyDescent="0.25">
      <c r="A19" s="16" t="s">
        <v>227</v>
      </c>
      <c r="B19" s="17">
        <v>150</v>
      </c>
      <c r="C19" s="17">
        <v>180</v>
      </c>
      <c r="D19" s="17">
        <v>220</v>
      </c>
      <c r="E19" s="17">
        <v>250</v>
      </c>
      <c r="F19" s="17">
        <v>300</v>
      </c>
      <c r="G19" s="17">
        <v>350</v>
      </c>
      <c r="H19" s="17">
        <v>380</v>
      </c>
      <c r="I19" s="17">
        <v>420</v>
      </c>
      <c r="J19" s="17">
        <v>450</v>
      </c>
      <c r="K19" s="17">
        <v>500</v>
      </c>
      <c r="L19" s="17">
        <v>550</v>
      </c>
      <c r="M19" s="17">
        <v>600</v>
      </c>
      <c r="N19" s="26">
        <f t="shared" si="2"/>
        <v>4350</v>
      </c>
    </row>
    <row r="20" spans="1:14" ht="19.5" customHeight="1" x14ac:dyDescent="0.25">
      <c r="A20" s="16" t="s">
        <v>228</v>
      </c>
      <c r="B20" s="17">
        <v>1000</v>
      </c>
      <c r="C20" s="17">
        <v>1000</v>
      </c>
      <c r="D20" s="17">
        <v>1000</v>
      </c>
      <c r="E20" s="17">
        <v>1000</v>
      </c>
      <c r="F20" s="17">
        <v>1000</v>
      </c>
      <c r="G20" s="17">
        <v>1000</v>
      </c>
      <c r="H20" s="17">
        <v>1000</v>
      </c>
      <c r="I20" s="17">
        <v>1000</v>
      </c>
      <c r="J20" s="17">
        <v>1000</v>
      </c>
      <c r="K20" s="17">
        <v>1000</v>
      </c>
      <c r="L20" s="17">
        <v>1000</v>
      </c>
      <c r="M20" s="17">
        <v>1000</v>
      </c>
      <c r="N20" s="26">
        <f t="shared" si="2"/>
        <v>12000</v>
      </c>
    </row>
    <row r="21" spans="1:14" ht="19.5" customHeight="1" x14ac:dyDescent="0.25">
      <c r="A21" s="16" t="s">
        <v>229</v>
      </c>
      <c r="B21" s="17">
        <v>500</v>
      </c>
      <c r="C21" s="17">
        <v>500</v>
      </c>
      <c r="D21" s="17">
        <v>400</v>
      </c>
      <c r="E21" s="17">
        <v>400</v>
      </c>
      <c r="F21" s="17">
        <v>350</v>
      </c>
      <c r="G21" s="17">
        <v>350</v>
      </c>
      <c r="H21" s="17">
        <v>300</v>
      </c>
      <c r="I21" s="17">
        <v>300</v>
      </c>
      <c r="J21" s="17">
        <v>250</v>
      </c>
      <c r="K21" s="17">
        <v>250</v>
      </c>
      <c r="L21" s="17">
        <v>250</v>
      </c>
      <c r="M21" s="17">
        <v>250</v>
      </c>
      <c r="N21" s="26">
        <f t="shared" si="2"/>
        <v>4100</v>
      </c>
    </row>
    <row r="22" spans="1:14" ht="19.5" customHeight="1" x14ac:dyDescent="0.25">
      <c r="A22" s="16" t="s">
        <v>230</v>
      </c>
      <c r="B22" s="17">
        <v>650</v>
      </c>
      <c r="C22" s="17">
        <v>650</v>
      </c>
      <c r="D22" s="17">
        <v>650</v>
      </c>
      <c r="E22" s="17">
        <v>650</v>
      </c>
      <c r="F22" s="17">
        <v>650</v>
      </c>
      <c r="G22" s="17">
        <v>650</v>
      </c>
      <c r="H22" s="17">
        <v>650</v>
      </c>
      <c r="I22" s="17">
        <v>650</v>
      </c>
      <c r="J22" s="17">
        <v>650</v>
      </c>
      <c r="K22" s="17">
        <v>650</v>
      </c>
      <c r="L22" s="17">
        <v>650</v>
      </c>
      <c r="M22" s="17">
        <v>650</v>
      </c>
      <c r="N22" s="26">
        <f t="shared" si="2"/>
        <v>7800</v>
      </c>
    </row>
    <row r="23" spans="1:14" ht="19.5" customHeight="1" x14ac:dyDescent="0.25">
      <c r="A23" s="16" t="s">
        <v>197</v>
      </c>
      <c r="B23" s="17">
        <v>60</v>
      </c>
      <c r="C23" s="17">
        <v>60</v>
      </c>
      <c r="D23" s="17">
        <v>60</v>
      </c>
      <c r="E23" s="17">
        <v>60</v>
      </c>
      <c r="F23" s="17">
        <v>60</v>
      </c>
      <c r="G23" s="17">
        <v>60</v>
      </c>
      <c r="H23" s="17">
        <v>60</v>
      </c>
      <c r="I23" s="17">
        <v>60</v>
      </c>
      <c r="J23" s="17">
        <v>60</v>
      </c>
      <c r="K23" s="17">
        <v>60</v>
      </c>
      <c r="L23" s="17">
        <v>60</v>
      </c>
      <c r="M23" s="17">
        <v>60</v>
      </c>
      <c r="N23" s="26">
        <f t="shared" si="2"/>
        <v>720</v>
      </c>
    </row>
    <row r="24" spans="1:14" ht="19.5" customHeight="1" x14ac:dyDescent="0.25">
      <c r="A24" s="16" t="s">
        <v>231</v>
      </c>
      <c r="B24" s="17">
        <v>0</v>
      </c>
      <c r="C24" s="17">
        <v>0</v>
      </c>
      <c r="D24" s="17">
        <v>0</v>
      </c>
      <c r="E24" s="17">
        <v>250</v>
      </c>
      <c r="F24" s="17">
        <v>250</v>
      </c>
      <c r="G24" s="17">
        <v>250</v>
      </c>
      <c r="H24" s="17">
        <v>250</v>
      </c>
      <c r="I24" s="17">
        <v>250</v>
      </c>
      <c r="J24" s="17">
        <v>250</v>
      </c>
      <c r="K24" s="17">
        <v>250</v>
      </c>
      <c r="L24" s="17">
        <v>250</v>
      </c>
      <c r="M24" s="17">
        <v>250</v>
      </c>
      <c r="N24" s="26">
        <f t="shared" si="2"/>
        <v>2250</v>
      </c>
    </row>
    <row r="25" spans="1:14" ht="19.5" customHeight="1" x14ac:dyDescent="0.25">
      <c r="A25" s="16" t="s">
        <v>178</v>
      </c>
      <c r="B25" s="17">
        <v>0</v>
      </c>
      <c r="C25" s="17">
        <v>0</v>
      </c>
      <c r="D25" s="17">
        <v>350</v>
      </c>
      <c r="E25" s="17">
        <v>0</v>
      </c>
      <c r="F25" s="17">
        <v>0</v>
      </c>
      <c r="G25" s="17">
        <v>450</v>
      </c>
      <c r="H25" s="17">
        <v>0</v>
      </c>
      <c r="I25" s="17">
        <v>0</v>
      </c>
      <c r="J25" s="17">
        <v>600</v>
      </c>
      <c r="K25" s="17">
        <v>0</v>
      </c>
      <c r="L25" s="17">
        <v>0</v>
      </c>
      <c r="M25" s="17">
        <v>750</v>
      </c>
      <c r="N25" s="26">
        <f t="shared" si="2"/>
        <v>2150</v>
      </c>
    </row>
    <row r="26" spans="1:14" ht="19.5" customHeight="1" x14ac:dyDescent="0.25">
      <c r="A26" s="16" t="s">
        <v>232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300</v>
      </c>
      <c r="K26" s="17">
        <v>0</v>
      </c>
      <c r="L26" s="17">
        <v>0</v>
      </c>
      <c r="M26" s="17">
        <v>300</v>
      </c>
      <c r="N26" s="26">
        <f t="shared" si="2"/>
        <v>600</v>
      </c>
    </row>
    <row r="27" spans="1:14" ht="19.5" customHeight="1" x14ac:dyDescent="0.25">
      <c r="A27" s="16" t="s">
        <v>233</v>
      </c>
      <c r="B27" s="17">
        <v>1500</v>
      </c>
      <c r="C27" s="17">
        <v>1500</v>
      </c>
      <c r="D27" s="17">
        <v>1500</v>
      </c>
      <c r="E27" s="17">
        <v>1500</v>
      </c>
      <c r="F27" s="17">
        <v>1500</v>
      </c>
      <c r="G27" s="17">
        <v>1500</v>
      </c>
      <c r="H27" s="17">
        <v>1500</v>
      </c>
      <c r="I27" s="17">
        <v>1500</v>
      </c>
      <c r="J27" s="17">
        <v>1500</v>
      </c>
      <c r="K27" s="17">
        <v>1500</v>
      </c>
      <c r="L27" s="17">
        <v>1500</v>
      </c>
      <c r="M27" s="17">
        <v>1500</v>
      </c>
      <c r="N27" s="26">
        <f t="shared" si="2"/>
        <v>18000</v>
      </c>
    </row>
    <row r="28" spans="1:14" ht="19.5" customHeight="1" x14ac:dyDescent="0.25">
      <c r="A28" s="16" t="s">
        <v>74</v>
      </c>
      <c r="B28" s="17">
        <v>120</v>
      </c>
      <c r="C28" s="17">
        <v>120</v>
      </c>
      <c r="D28" s="17">
        <v>150</v>
      </c>
      <c r="E28" s="17">
        <v>120</v>
      </c>
      <c r="F28" s="17">
        <v>120</v>
      </c>
      <c r="G28" s="17">
        <v>120</v>
      </c>
      <c r="H28" s="17">
        <v>120</v>
      </c>
      <c r="I28" s="17">
        <v>150</v>
      </c>
      <c r="J28" s="17">
        <v>150</v>
      </c>
      <c r="K28" s="17">
        <v>150</v>
      </c>
      <c r="L28" s="17">
        <v>150</v>
      </c>
      <c r="M28" s="17">
        <v>150</v>
      </c>
      <c r="N28" s="26">
        <f t="shared" si="2"/>
        <v>1620</v>
      </c>
    </row>
    <row r="29" spans="1:14" ht="19.5" customHeight="1" x14ac:dyDescent="0.25">
      <c r="A29" s="20" t="s">
        <v>234</v>
      </c>
      <c r="B29" s="19">
        <f t="shared" ref="B29:N29" si="3">SUM(B16:B28)</f>
        <v>11780</v>
      </c>
      <c r="C29" s="19">
        <f t="shared" si="3"/>
        <v>8810</v>
      </c>
      <c r="D29" s="19">
        <f t="shared" si="3"/>
        <v>7630</v>
      </c>
      <c r="E29" s="19">
        <f t="shared" si="3"/>
        <v>7030</v>
      </c>
      <c r="F29" s="19">
        <f t="shared" si="3"/>
        <v>6530</v>
      </c>
      <c r="G29" s="19">
        <f t="shared" si="3"/>
        <v>6530</v>
      </c>
      <c r="H29" s="19">
        <f t="shared" si="3"/>
        <v>6960</v>
      </c>
      <c r="I29" s="19">
        <f t="shared" si="3"/>
        <v>7030</v>
      </c>
      <c r="J29" s="19">
        <f t="shared" si="3"/>
        <v>7910</v>
      </c>
      <c r="K29" s="19">
        <f t="shared" si="3"/>
        <v>7060</v>
      </c>
      <c r="L29" s="19">
        <f t="shared" si="3"/>
        <v>7110</v>
      </c>
      <c r="M29" s="19">
        <f t="shared" si="3"/>
        <v>8210</v>
      </c>
      <c r="N29" s="19">
        <f t="shared" si="3"/>
        <v>92590</v>
      </c>
    </row>
    <row r="30" spans="1:14" ht="19.5" customHeight="1" x14ac:dyDescent="0.25">
      <c r="A30" s="6" t="s">
        <v>235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9.5" customHeight="1" x14ac:dyDescent="0.25">
      <c r="A31" s="20" t="s">
        <v>236</v>
      </c>
      <c r="B31" s="19">
        <f t="shared" ref="B31:N31" si="4">B12-B29</f>
        <v>-1980</v>
      </c>
      <c r="C31" s="19">
        <f t="shared" si="4"/>
        <v>-5210</v>
      </c>
      <c r="D31" s="19">
        <f t="shared" si="4"/>
        <v>-2730</v>
      </c>
      <c r="E31" s="19">
        <f t="shared" si="4"/>
        <v>-1230</v>
      </c>
      <c r="F31" s="19">
        <f t="shared" si="4"/>
        <v>470</v>
      </c>
      <c r="G31" s="19">
        <f t="shared" si="4"/>
        <v>1270</v>
      </c>
      <c r="H31" s="19">
        <f t="shared" si="4"/>
        <v>1540</v>
      </c>
      <c r="I31" s="19">
        <f t="shared" si="4"/>
        <v>2870</v>
      </c>
      <c r="J31" s="19">
        <f t="shared" si="4"/>
        <v>2890</v>
      </c>
      <c r="K31" s="19">
        <f t="shared" si="4"/>
        <v>4740</v>
      </c>
      <c r="L31" s="19">
        <f t="shared" si="4"/>
        <v>5890</v>
      </c>
      <c r="M31" s="19">
        <f t="shared" si="4"/>
        <v>6090</v>
      </c>
      <c r="N31" s="19">
        <f t="shared" si="4"/>
        <v>14610</v>
      </c>
    </row>
    <row r="32" spans="1:14" ht="19.5" customHeight="1" x14ac:dyDescent="0.25">
      <c r="A32" s="20" t="s">
        <v>237</v>
      </c>
      <c r="B32" s="19">
        <f>$B$3+B31</f>
        <v>13020</v>
      </c>
      <c r="C32" s="19">
        <f t="shared" ref="C32:M32" si="5">B32+C31</f>
        <v>7810</v>
      </c>
      <c r="D32" s="19">
        <f t="shared" si="5"/>
        <v>5080</v>
      </c>
      <c r="E32" s="19">
        <f t="shared" si="5"/>
        <v>3850</v>
      </c>
      <c r="F32" s="19">
        <f t="shared" si="5"/>
        <v>4320</v>
      </c>
      <c r="G32" s="19">
        <f t="shared" si="5"/>
        <v>5590</v>
      </c>
      <c r="H32" s="19">
        <f t="shared" si="5"/>
        <v>7130</v>
      </c>
      <c r="I32" s="19">
        <f t="shared" si="5"/>
        <v>10000</v>
      </c>
      <c r="J32" s="19">
        <f t="shared" si="5"/>
        <v>12890</v>
      </c>
      <c r="K32" s="19">
        <f t="shared" si="5"/>
        <v>17630</v>
      </c>
      <c r="L32" s="19">
        <f t="shared" si="5"/>
        <v>23520</v>
      </c>
      <c r="M32" s="19">
        <f t="shared" si="5"/>
        <v>29610</v>
      </c>
      <c r="N32" s="19">
        <f>M32</f>
        <v>29610</v>
      </c>
    </row>
    <row r="33" spans="1:14" ht="19.5" customHeight="1" x14ac:dyDescent="0.25"/>
    <row r="34" spans="1:14" ht="19.5" customHeight="1" x14ac:dyDescent="0.25">
      <c r="A34" s="6" t="s">
        <v>238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9.5" customHeight="1" x14ac:dyDescent="0.25">
      <c r="A35" s="20" t="s">
        <v>239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1">
        <f>Umsatzplanung!$I$31</f>
        <v>100900</v>
      </c>
    </row>
    <row r="36" spans="1:14" ht="19.5" customHeight="1" x14ac:dyDescent="0.25">
      <c r="A36" s="20" t="s">
        <v>240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19">
        <f>N6+N7</f>
        <v>97800</v>
      </c>
    </row>
    <row r="37" spans="1:14" ht="19.5" customHeight="1" x14ac:dyDescent="0.25">
      <c r="A37" s="20" t="s">
        <v>241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19">
        <f>N36-N35</f>
        <v>-3100</v>
      </c>
    </row>
    <row r="38" spans="1:14" ht="19.5" customHeight="1" x14ac:dyDescent="0.25">
      <c r="A38" s="20" t="s">
        <v>117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0" t="str">
        <f>IF(ABS(N37)&lt;=N35*0.1,"Plausibel","Bitte prüfen")</f>
        <v>Plausibel</v>
      </c>
    </row>
  </sheetData>
  <mergeCells count="5">
    <mergeCell ref="A1:N2"/>
    <mergeCell ref="A4:N4"/>
    <mergeCell ref="A14:N14"/>
    <mergeCell ref="A30:N30"/>
    <mergeCell ref="A34:N34"/>
  </mergeCells>
  <conditionalFormatting sqref="B32:M32">
    <cfRule type="cellIs" dxfId="0" priority="2" operator="lessThan">
      <formula>0</formula>
    </cfRule>
  </conditionalFormatting>
  <pageMargins left="0.35" right="0.35" top="0.5" bottom="0.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22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customHeight="1" x14ac:dyDescent="0.25"/>
  <cols>
    <col min="1" max="1" width="40" customWidth="1"/>
    <col min="2" max="2" width="16" customWidth="1"/>
    <col min="3" max="3" width="18" customWidth="1"/>
  </cols>
  <sheetData>
    <row r="1" spans="1:3" ht="19.5" customHeight="1" x14ac:dyDescent="0.25">
      <c r="A1" s="9" t="s">
        <v>242</v>
      </c>
      <c r="B1" s="9"/>
      <c r="C1" s="9"/>
    </row>
    <row r="2" spans="1:3" ht="19.5" customHeight="1" x14ac:dyDescent="0.25">
      <c r="A2" s="9"/>
      <c r="B2" s="9"/>
      <c r="C2" s="9"/>
    </row>
    <row r="3" spans="1:3" ht="19.5" customHeight="1" x14ac:dyDescent="0.25"/>
    <row r="4" spans="1:3" ht="19.5" customHeight="1" x14ac:dyDescent="0.25">
      <c r="A4" s="6" t="s">
        <v>243</v>
      </c>
      <c r="B4" s="6"/>
      <c r="C4" s="6"/>
    </row>
    <row r="5" spans="1:3" ht="19.5" customHeight="1" x14ac:dyDescent="0.25">
      <c r="A5" s="16" t="s">
        <v>244</v>
      </c>
      <c r="B5" s="17">
        <v>3000</v>
      </c>
    </row>
    <row r="6" spans="1:3" ht="19.5" customHeight="1" x14ac:dyDescent="0.25">
      <c r="A6" s="16" t="s">
        <v>245</v>
      </c>
      <c r="B6" s="17">
        <v>2400</v>
      </c>
    </row>
    <row r="7" spans="1:3" ht="19.5" customHeight="1" x14ac:dyDescent="0.25">
      <c r="A7" s="16" t="s">
        <v>246</v>
      </c>
      <c r="B7" s="17">
        <v>900</v>
      </c>
    </row>
    <row r="8" spans="1:3" ht="19.5" customHeight="1" x14ac:dyDescent="0.25">
      <c r="A8" s="16" t="s">
        <v>247</v>
      </c>
      <c r="B8" s="17">
        <v>600</v>
      </c>
    </row>
    <row r="9" spans="1:3" ht="19.5" customHeight="1" x14ac:dyDescent="0.25">
      <c r="A9" s="16" t="s">
        <v>248</v>
      </c>
      <c r="B9" s="17">
        <v>10200</v>
      </c>
    </row>
    <row r="10" spans="1:3" ht="19.5" customHeight="1" x14ac:dyDescent="0.25">
      <c r="A10" s="16" t="s">
        <v>249</v>
      </c>
      <c r="B10" s="17">
        <v>7200</v>
      </c>
    </row>
    <row r="11" spans="1:3" ht="19.5" customHeight="1" x14ac:dyDescent="0.25">
      <c r="A11" s="16" t="s">
        <v>250</v>
      </c>
      <c r="B11" s="17">
        <v>1200</v>
      </c>
    </row>
    <row r="12" spans="1:3" ht="19.5" customHeight="1" x14ac:dyDescent="0.25">
      <c r="A12" s="16" t="s">
        <v>251</v>
      </c>
      <c r="B12" s="17">
        <v>1800</v>
      </c>
    </row>
    <row r="13" spans="1:3" ht="19.5" customHeight="1" x14ac:dyDescent="0.25">
      <c r="A13" s="16" t="s">
        <v>252</v>
      </c>
      <c r="B13" s="17">
        <v>2500</v>
      </c>
    </row>
    <row r="14" spans="1:3" ht="19.5" customHeight="1" x14ac:dyDescent="0.25">
      <c r="A14" s="16" t="s">
        <v>253</v>
      </c>
      <c r="B14" s="17">
        <v>1200</v>
      </c>
    </row>
    <row r="15" spans="1:3" ht="19.5" customHeight="1" x14ac:dyDescent="0.25">
      <c r="A15" s="18" t="s">
        <v>254</v>
      </c>
      <c r="B15" s="19">
        <f>SUM(B5:B14)</f>
        <v>31000</v>
      </c>
    </row>
    <row r="16" spans="1:3" ht="19.5" customHeight="1" x14ac:dyDescent="0.25"/>
    <row r="17" spans="1:3" ht="19.5" customHeight="1" x14ac:dyDescent="0.25">
      <c r="A17" s="14" t="s">
        <v>255</v>
      </c>
      <c r="B17" s="17">
        <v>2000</v>
      </c>
    </row>
    <row r="18" spans="1:3" ht="19.5" customHeight="1" x14ac:dyDescent="0.25">
      <c r="A18" s="14" t="s">
        <v>23</v>
      </c>
      <c r="B18" s="21">
        <f>B19/12</f>
        <v>2750</v>
      </c>
    </row>
    <row r="19" spans="1:3" ht="19.5" customHeight="1" x14ac:dyDescent="0.25">
      <c r="A19" s="20" t="s">
        <v>256</v>
      </c>
      <c r="B19" s="19">
        <f>B15+B17</f>
        <v>33000</v>
      </c>
      <c r="C19" s="27"/>
    </row>
    <row r="20" spans="1:3" ht="19.5" customHeight="1" x14ac:dyDescent="0.25"/>
    <row r="21" spans="1:3" ht="19.5" customHeight="1" x14ac:dyDescent="0.25">
      <c r="A21" s="4" t="s">
        <v>257</v>
      </c>
      <c r="B21" s="4"/>
      <c r="C21" s="4"/>
    </row>
    <row r="22" spans="1:3" ht="19.5" customHeight="1" x14ac:dyDescent="0.25">
      <c r="A22" s="4"/>
      <c r="B22" s="4"/>
      <c r="C22" s="4"/>
    </row>
  </sheetData>
  <mergeCells count="3">
    <mergeCell ref="A1:C2"/>
    <mergeCell ref="A4:C4"/>
    <mergeCell ref="A21:C22"/>
  </mergeCells>
  <pageMargins left="0.35" right="0.35" top="0.5" bottom="0.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Deckblatt</vt:lpstr>
      <vt:lpstr>Gruenderprofil</vt:lpstr>
      <vt:lpstr>Kapitalbedarf_Finanzierung</vt:lpstr>
      <vt:lpstr>Umsatzplanung</vt:lpstr>
      <vt:lpstr>Rentabilitaetsvorschau</vt:lpstr>
      <vt:lpstr>Liquiditaetsplanung</vt:lpstr>
      <vt:lpstr>Unternehmerlohn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2026-03-16T07:38:26Z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2026-03-11T12:29:34Z</dcterms:created>
  <dc:creator>openpyxl</dc:creator>
  <dc:description/>
  <dc:language>en-US</dc:language>
  <cp:lastModifiedBy/>
  <dcterms:modified xsi:type="dcterms:W3CDTF">2026-03-11T12:33:46Z</dcterms:modified>
  <cp:revision>0</cp:revision>
  <dc:subject/>
  <dc:title/>
</cp:coreProperties>
</file>