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WA\"/>
    </mc:Choice>
  </mc:AlternateContent>
  <xr:revisionPtr revIDLastSave="0" documentId="8_{9BE234B4-888F-42EC-B7EE-A6FA117CC6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ingabe" sheetId="1" r:id="rId1"/>
    <sheet name="BWA" sheetId="2" r:id="rId2"/>
  </sheets>
  <definedNames>
    <definedName name="MonateListe">Eingabe!$P$2:$P$13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B36" i="2"/>
  <c r="D34" i="2"/>
  <c r="B34" i="2"/>
  <c r="D33" i="2"/>
  <c r="B33" i="2"/>
  <c r="D32" i="2"/>
  <c r="B32" i="2"/>
  <c r="D31" i="2"/>
  <c r="B31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7" i="2"/>
  <c r="B17" i="2"/>
  <c r="D15" i="2"/>
  <c r="B15" i="2"/>
  <c r="D13" i="2"/>
  <c r="B13" i="2"/>
  <c r="D12" i="2"/>
  <c r="B12" i="2"/>
  <c r="D11" i="2"/>
  <c r="D14" i="2" s="1"/>
  <c r="B11" i="2"/>
  <c r="B14" i="2" s="1"/>
  <c r="B5" i="2"/>
  <c r="B4" i="2"/>
  <c r="B3" i="2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O44" i="1" s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O38" i="1"/>
  <c r="O37" i="1"/>
  <c r="O36" i="1"/>
  <c r="O40" i="1" s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O31" i="1"/>
  <c r="O30" i="1"/>
  <c r="O29" i="1"/>
  <c r="O28" i="1"/>
  <c r="O27" i="1"/>
  <c r="O26" i="1"/>
  <c r="O25" i="1"/>
  <c r="O24" i="1"/>
  <c r="O23" i="1"/>
  <c r="O33" i="1" s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O20" i="1" s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O16" i="1" s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O10" i="1"/>
  <c r="O9" i="1"/>
  <c r="O12" i="1" s="1"/>
  <c r="D29" i="2" l="1"/>
  <c r="E29" i="2" s="1"/>
  <c r="B29" i="2"/>
  <c r="C32" i="2"/>
  <c r="C27" i="2"/>
  <c r="C22" i="2"/>
  <c r="C17" i="2"/>
  <c r="C12" i="2"/>
  <c r="C36" i="2"/>
  <c r="C31" i="2"/>
  <c r="C26" i="2"/>
  <c r="C21" i="2"/>
  <c r="C11" i="2"/>
  <c r="B16" i="2"/>
  <c r="B18" i="2" s="1"/>
  <c r="H9" i="2"/>
  <c r="C25" i="2"/>
  <c r="C20" i="2"/>
  <c r="C15" i="2"/>
  <c r="G9" i="2"/>
  <c r="C34" i="2"/>
  <c r="C29" i="2"/>
  <c r="C24" i="2"/>
  <c r="C19" i="2"/>
  <c r="C14" i="2"/>
  <c r="G3" i="2"/>
  <c r="C33" i="2"/>
  <c r="C28" i="2"/>
  <c r="C23" i="2"/>
  <c r="C13" i="2"/>
  <c r="E32" i="2"/>
  <c r="E27" i="2"/>
  <c r="E22" i="2"/>
  <c r="E17" i="2"/>
  <c r="E12" i="2"/>
  <c r="E36" i="2"/>
  <c r="E31" i="2"/>
  <c r="E26" i="2"/>
  <c r="E21" i="2"/>
  <c r="E16" i="2"/>
  <c r="E11" i="2"/>
  <c r="E25" i="2"/>
  <c r="E20" i="2"/>
  <c r="E15" i="2"/>
  <c r="D16" i="2"/>
  <c r="D18" i="2" s="1"/>
  <c r="E34" i="2"/>
  <c r="E24" i="2"/>
  <c r="E19" i="2"/>
  <c r="E14" i="2"/>
  <c r="E33" i="2"/>
  <c r="E28" i="2"/>
  <c r="E23" i="2"/>
  <c r="E18" i="2"/>
  <c r="E13" i="2"/>
  <c r="D30" i="2" l="1"/>
  <c r="B30" i="2"/>
  <c r="I3" i="2"/>
  <c r="C16" i="2"/>
  <c r="C18" i="2"/>
  <c r="D35" i="2" l="1"/>
  <c r="E30" i="2"/>
  <c r="B35" i="2"/>
  <c r="G6" i="2"/>
  <c r="C30" i="2"/>
  <c r="D37" i="2" l="1"/>
  <c r="E37" i="2" s="1"/>
  <c r="E35" i="2"/>
  <c r="B37" i="2"/>
  <c r="C35" i="2"/>
  <c r="I6" i="2" l="1"/>
  <c r="C37" i="2"/>
  <c r="I9" i="2"/>
</calcChain>
</file>

<file path=xl/sharedStrings.xml><?xml version="1.0" encoding="utf-8"?>
<sst xmlns="http://schemas.openxmlformats.org/spreadsheetml/2006/main" count="126" uniqueCount="76">
  <si>
    <t>Betriebswirtschaftliche Auswertung – Eingabe</t>
  </si>
  <si>
    <t>Unternehmen</t>
  </si>
  <si>
    <t>Musterfirma GmbH</t>
  </si>
  <si>
    <t>Jahr</t>
  </si>
  <si>
    <t>Berichtsmonat</t>
  </si>
  <si>
    <t>Jun</t>
  </si>
  <si>
    <t>Änderbar: Unternehmensname, Jahr und Berichtsmonat</t>
  </si>
  <si>
    <t>Hinweis</t>
  </si>
  <si>
    <t>Blau hinterlegte Zellen sind Eingaben. Berichtsmonat oben ändern, um die BWA-Ansicht anzupassen.</t>
  </si>
  <si>
    <t>Kategorie</t>
  </si>
  <si>
    <t>Position</t>
  </si>
  <si>
    <t>Jan</t>
  </si>
  <si>
    <t>Feb</t>
  </si>
  <si>
    <t>Mär</t>
  </si>
  <si>
    <t>Apr</t>
  </si>
  <si>
    <t>Mai</t>
  </si>
  <si>
    <t>Jul</t>
  </si>
  <si>
    <t>Aug</t>
  </si>
  <si>
    <t>Sep</t>
  </si>
  <si>
    <t>Okt</t>
  </si>
  <si>
    <t>Nov</t>
  </si>
  <si>
    <t>Dez</t>
  </si>
  <si>
    <t>Gesamtjahr</t>
  </si>
  <si>
    <t>ERLÖSE</t>
  </si>
  <si>
    <t>Erlöse</t>
  </si>
  <si>
    <t>Umsatzerlöse</t>
  </si>
  <si>
    <t>Bestandsveränderungen</t>
  </si>
  <si>
    <t>Aktivierte Eigenleistungen</t>
  </si>
  <si>
    <t>Summe Erlöse</t>
  </si>
  <si>
    <t>MATERIAL / WAREN</t>
  </si>
  <si>
    <t>Material / Waren</t>
  </si>
  <si>
    <t>Material- und Wareneinsatz</t>
  </si>
  <si>
    <t>Summe Material/Waren</t>
  </si>
  <si>
    <t>SONSTIGE BETRIEBLICHE ERLÖSE</t>
  </si>
  <si>
    <t>Sonstige Erlöse</t>
  </si>
  <si>
    <t>Sonstige betriebliche Erlöse</t>
  </si>
  <si>
    <t>Summe sonstige betriebliche Erlöse</t>
  </si>
  <si>
    <t>BETRIEBLICHE KOSTEN</t>
  </si>
  <si>
    <t>Betriebliche Kosten</t>
  </si>
  <si>
    <t>Personalkosten</t>
  </si>
  <si>
    <t>Raum- / Mietkosten</t>
  </si>
  <si>
    <t>Versicherungskosten</t>
  </si>
  <si>
    <t>Kfz-Kosten</t>
  </si>
  <si>
    <t>Reisekosten</t>
  </si>
  <si>
    <t>Werbekosten</t>
  </si>
  <si>
    <t>Instandhaltung / Reparaturen</t>
  </si>
  <si>
    <t>Abschreibungen</t>
  </si>
  <si>
    <t>Besondere Kosten</t>
  </si>
  <si>
    <t>Sonstige betriebliche Kosten</t>
  </si>
  <si>
    <t>Summe betriebliche Kosten</t>
  </si>
  <si>
    <t>FINANZ / NEUTRALE POSTEN</t>
  </si>
  <si>
    <t>Finanz / Neutral</t>
  </si>
  <si>
    <t>Zinsaufwendungen</t>
  </si>
  <si>
    <t>Zinserträge</t>
  </si>
  <si>
    <t>Neutraler Aufwand</t>
  </si>
  <si>
    <t>Neutraler Ertrag</t>
  </si>
  <si>
    <t>Saldo Finanz/Neutral</t>
  </si>
  <si>
    <t>STEUERN</t>
  </si>
  <si>
    <t>Steuern</t>
  </si>
  <si>
    <t>Betriebliche Steuern</t>
  </si>
  <si>
    <t>Summe Steuern</t>
  </si>
  <si>
    <t>Betriebswirtschaftliche Auswertung</t>
  </si>
  <si>
    <t>Gesamtleistung</t>
  </si>
  <si>
    <t>Betrieblicher Rohertrag</t>
  </si>
  <si>
    <t>Betriebsergebnis</t>
  </si>
  <si>
    <t>Vorläufiges Ergebnis</t>
  </si>
  <si>
    <t>Alle Werte basieren auf den erfassten Monatsdaten und dem ausgewählten Berichtsmonat.</t>
  </si>
  <si>
    <t>Materialquote</t>
  </si>
  <si>
    <t>Personalkostenquote</t>
  </si>
  <si>
    <t>Umsatzrendite</t>
  </si>
  <si>
    <t>Monat</t>
  </si>
  <si>
    <t>% von Gesamtleistung</t>
  </si>
  <si>
    <t>Jahr kumuliert</t>
  </si>
  <si>
    <t>% von Gesamtleistung kumuliert</t>
  </si>
  <si>
    <t>Rohertrag</t>
  </si>
  <si>
    <t>Ergebnis vor Steuern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</si>
</sst>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;[Red]\(\€\ #,##0.00\);\-"/>
    <numFmt numFmtId="165" formatCode="0.0%;[Red]\(0.0%\);\-"/>
  </numFmts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sz val="11"/>
      <color rgb="FF0000FF"/>
      <name val="Calibri"/>
    </font>
    <font>
      <i/>
      <sz val="10"/>
      <color rgb="FF6B728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color rgb="FF1F415A"/>
      <name val="Calibri"/>
    </font>
    <font>
      <b/>
      <sz val="14"/>
      <color rgb="FF00484E"/>
      <name val="Calibri"/>
    </font>
    <font>
      <sz val="11"/>
      <color theme="1"/>
      <name val="Calibri"/>
      <family val="2"/>
      <scheme val="minor"/>
    </font>
    <font>
      <b/>
      <sz val="22"/>
      <color rgb="FFFFFFFF"/>
      <name val="Calibri"/>
      <family val="2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AF4F4"/>
      </patternFill>
    </fill>
    <fill>
      <patternFill patternType="solid">
        <fgColor rgb="FFF3F6F7"/>
      </patternFill>
    </fill>
    <fill>
      <patternFill patternType="solid">
        <fgColor rgb="FFF7FBFC"/>
      </patternFill>
    </fill>
    <fill>
      <patternFill patternType="solid">
        <fgColor rgb="FFE6F0F2"/>
      </patternFill>
    </fill>
  </fills>
  <borders count="5">
    <border>
      <left/>
      <right/>
      <top/>
      <bottom/>
      <diagonal/>
    </border>
    <border>
      <left style="thin">
        <color rgb="FFB7C9CC"/>
      </left>
      <right style="thin">
        <color rgb="FFB7C9CC"/>
      </right>
      <top style="thin">
        <color rgb="FFB7C9CC"/>
      </top>
      <bottom style="thin">
        <color rgb="FFB7C9CC"/>
      </bottom>
      <diagonal/>
    </border>
    <border>
      <left/>
      <right style="thin">
        <color rgb="FFB7C9CC"/>
      </right>
      <top style="thin">
        <color rgb="FFB7C9CC"/>
      </top>
      <bottom style="thin">
        <color rgb="FFB7C9CC"/>
      </bottom>
      <diagonal/>
    </border>
    <border>
      <left style="thin">
        <color rgb="FFB7C9CC"/>
      </left>
      <right style="thin">
        <color rgb="FFB7C9CC"/>
      </right>
      <top style="medium">
        <color rgb="FF1F415A"/>
      </top>
      <bottom style="thin">
        <color rgb="FFB7C9CC"/>
      </bottom>
      <diagonal/>
    </border>
    <border>
      <left/>
      <right/>
      <top style="thin">
        <color rgb="FFB7C9CC"/>
      </top>
      <bottom style="thin">
        <color rgb="FFB7C9CC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3" fillId="4" borderId="1" xfId="1" applyFont="1" applyFill="1" applyBorder="1"/>
    <xf numFmtId="1" fontId="3" fillId="4" borderId="1" xfId="1" applyNumberFormat="1" applyFont="1" applyFill="1" applyBorder="1"/>
    <xf numFmtId="0" fontId="4" fillId="0" borderId="0" xfId="1" applyFont="1"/>
    <xf numFmtId="0" fontId="6" fillId="6" borderId="1" xfId="1" applyFont="1" applyFill="1" applyBorder="1"/>
    <xf numFmtId="0" fontId="2" fillId="2" borderId="1" xfId="1" applyFont="1" applyFill="1" applyBorder="1" applyAlignment="1">
      <alignment horizontal="center" vertical="center"/>
    </xf>
    <xf numFmtId="164" fontId="0" fillId="0" borderId="0" xfId="1" applyNumberFormat="1" applyFont="1"/>
    <xf numFmtId="0" fontId="5" fillId="0" borderId="1" xfId="1" applyFont="1" applyBorder="1" applyAlignment="1">
      <alignment horizontal="left"/>
    </xf>
    <xf numFmtId="164" fontId="3" fillId="4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0" fontId="6" fillId="5" borderId="3" xfId="1" applyFont="1" applyFill="1" applyBorder="1" applyAlignment="1">
      <alignment horizontal="left"/>
    </xf>
    <xf numFmtId="164" fontId="6" fillId="5" borderId="3" xfId="1" applyNumberFormat="1" applyFont="1" applyFill="1" applyBorder="1" applyAlignment="1">
      <alignment horizontal="right"/>
    </xf>
    <xf numFmtId="0" fontId="7" fillId="7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left"/>
    </xf>
    <xf numFmtId="0" fontId="5" fillId="5" borderId="1" xfId="1" applyFont="1" applyFill="1" applyBorder="1"/>
    <xf numFmtId="164" fontId="8" fillId="7" borderId="1" xfId="1" applyNumberFormat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165" fontId="5" fillId="6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5" fontId="6" fillId="5" borderId="3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left" vertical="center"/>
    </xf>
    <xf numFmtId="0" fontId="0" fillId="0" borderId="4" xfId="1" applyFont="1" applyBorder="1"/>
    <xf numFmtId="0" fontId="0" fillId="0" borderId="2" xfId="1" applyFont="1" applyBorder="1"/>
    <xf numFmtId="0" fontId="1" fillId="2" borderId="0" xfId="1" applyFont="1" applyFill="1" applyAlignment="1">
      <alignment horizontal="center" vertical="center"/>
    </xf>
    <xf numFmtId="0" fontId="0" fillId="0" borderId="0" xfId="0"/>
    <xf numFmtId="0" fontId="4" fillId="0" borderId="0" xfId="1" applyFont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/>
    </xf>
    <xf numFmtId="0" fontId="10" fillId="2" borderId="0" xfId="1" applyFont="1" applyFill="1" applyAlignment="1">
      <alignment horizontal="center" vertical="center"/>
    </xf>
    <xf numFmtId="0" fontId="11" fillId="0" borderId="0" xfId="0" applyFont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showGridLines="0" zoomScale="80" zoomScaleNormal="80" workbookViewId="0">
      <selection sqref="A1:O1"/>
    </sheetView>
  </sheetViews>
  <sheetFormatPr baseColWidth="10" defaultColWidth="8.88671875" defaultRowHeight="14.4" x14ac:dyDescent="0.3"/>
  <cols>
    <col min="1" max="1" width="26" customWidth="1"/>
    <col min="2" max="2" width="34" customWidth="1"/>
    <col min="3" max="14" width="12" customWidth="1"/>
    <col min="15" max="15" width="14" customWidth="1"/>
    <col min="16" max="16" width="13" hidden="1" customWidth="1"/>
  </cols>
  <sheetData>
    <row r="1" spans="1:15" ht="24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3" spans="1:15" x14ac:dyDescent="0.3">
      <c r="A3" s="28" t="s">
        <v>1</v>
      </c>
      <c r="B3" s="24"/>
      <c r="C3" s="1" t="s">
        <v>2</v>
      </c>
      <c r="D3" s="28" t="s">
        <v>3</v>
      </c>
      <c r="E3" s="24"/>
      <c r="F3" s="2">
        <v>2026</v>
      </c>
      <c r="G3" s="28" t="s">
        <v>4</v>
      </c>
      <c r="H3" s="24"/>
      <c r="I3" s="1" t="s">
        <v>5</v>
      </c>
      <c r="J3" s="3" t="s">
        <v>6</v>
      </c>
    </row>
    <row r="5" spans="1:15" x14ac:dyDescent="0.3">
      <c r="A5" s="4" t="s">
        <v>7</v>
      </c>
      <c r="B5" s="27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7" spans="1:15" x14ac:dyDescent="0.3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5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5" t="s">
        <v>21</v>
      </c>
      <c r="O7" s="5" t="s">
        <v>22</v>
      </c>
    </row>
    <row r="8" spans="1:15" ht="19.95" customHeight="1" x14ac:dyDescent="0.3">
      <c r="A8" s="22" t="s">
        <v>23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x14ac:dyDescent="0.3">
      <c r="A9" s="7" t="s">
        <v>24</v>
      </c>
      <c r="B9" s="7" t="s">
        <v>25</v>
      </c>
      <c r="C9" s="8">
        <v>42000</v>
      </c>
      <c r="D9" s="8">
        <v>46000</v>
      </c>
      <c r="E9" s="8">
        <v>48000</v>
      </c>
      <c r="F9" s="8">
        <v>50000</v>
      </c>
      <c r="G9" s="8">
        <v>52000</v>
      </c>
      <c r="H9" s="8">
        <v>54000</v>
      </c>
      <c r="I9" s="8">
        <v>56000</v>
      </c>
      <c r="J9" s="8">
        <v>58000</v>
      </c>
      <c r="K9" s="8">
        <v>59000</v>
      </c>
      <c r="L9" s="8">
        <v>61000</v>
      </c>
      <c r="M9" s="8">
        <v>62000</v>
      </c>
      <c r="N9" s="8">
        <v>65000</v>
      </c>
      <c r="O9" s="9">
        <f>SUM(C9:N9)</f>
        <v>653000</v>
      </c>
    </row>
    <row r="10" spans="1:15" x14ac:dyDescent="0.3">
      <c r="A10" s="7" t="s">
        <v>24</v>
      </c>
      <c r="B10" s="7" t="s">
        <v>26</v>
      </c>
      <c r="C10" s="8">
        <v>500</v>
      </c>
      <c r="D10" s="8">
        <v>-300</v>
      </c>
      <c r="E10" s="8">
        <v>800</v>
      </c>
      <c r="F10" s="8">
        <v>0</v>
      </c>
      <c r="G10" s="8">
        <v>600</v>
      </c>
      <c r="H10" s="8">
        <v>-200</v>
      </c>
      <c r="I10" s="8">
        <v>400</v>
      </c>
      <c r="J10" s="8">
        <v>300</v>
      </c>
      <c r="K10" s="8">
        <v>-100</v>
      </c>
      <c r="L10" s="8">
        <v>500</v>
      </c>
      <c r="M10" s="8">
        <v>700</v>
      </c>
      <c r="N10" s="8">
        <v>0</v>
      </c>
      <c r="O10" s="9">
        <f>SUM(C10:N10)</f>
        <v>3200</v>
      </c>
    </row>
    <row r="11" spans="1:15" x14ac:dyDescent="0.3">
      <c r="A11" s="7" t="s">
        <v>24</v>
      </c>
      <c r="B11" s="7" t="s">
        <v>27</v>
      </c>
      <c r="C11" s="8">
        <v>0</v>
      </c>
      <c r="D11" s="8">
        <v>0</v>
      </c>
      <c r="E11" s="8">
        <v>600</v>
      </c>
      <c r="F11" s="8">
        <v>0</v>
      </c>
      <c r="G11" s="8">
        <v>0</v>
      </c>
      <c r="H11" s="8">
        <v>800</v>
      </c>
      <c r="I11" s="8">
        <v>0</v>
      </c>
      <c r="J11" s="8">
        <v>0</v>
      </c>
      <c r="K11" s="8">
        <v>500</v>
      </c>
      <c r="L11" s="8">
        <v>0</v>
      </c>
      <c r="M11" s="8">
        <v>0</v>
      </c>
      <c r="N11" s="8">
        <v>900</v>
      </c>
      <c r="O11" s="9">
        <f>SUM(C11:N11)</f>
        <v>2800</v>
      </c>
    </row>
    <row r="12" spans="1:15" x14ac:dyDescent="0.3">
      <c r="A12" s="10" t="s">
        <v>24</v>
      </c>
      <c r="B12" s="10" t="s">
        <v>28</v>
      </c>
      <c r="C12" s="11">
        <f t="shared" ref="C12:O12" si="0">SUM(C9:C11)</f>
        <v>42500</v>
      </c>
      <c r="D12" s="11">
        <f t="shared" si="0"/>
        <v>45700</v>
      </c>
      <c r="E12" s="11">
        <f t="shared" si="0"/>
        <v>49400</v>
      </c>
      <c r="F12" s="11">
        <f t="shared" si="0"/>
        <v>50000</v>
      </c>
      <c r="G12" s="11">
        <f t="shared" si="0"/>
        <v>52600</v>
      </c>
      <c r="H12" s="11">
        <f t="shared" si="0"/>
        <v>54600</v>
      </c>
      <c r="I12" s="11">
        <f t="shared" si="0"/>
        <v>56400</v>
      </c>
      <c r="J12" s="11">
        <f t="shared" si="0"/>
        <v>58300</v>
      </c>
      <c r="K12" s="11">
        <f t="shared" si="0"/>
        <v>59400</v>
      </c>
      <c r="L12" s="11">
        <f t="shared" si="0"/>
        <v>61500</v>
      </c>
      <c r="M12" s="11">
        <f t="shared" si="0"/>
        <v>62700</v>
      </c>
      <c r="N12" s="11">
        <f t="shared" si="0"/>
        <v>65900</v>
      </c>
      <c r="O12" s="11">
        <f t="shared" si="0"/>
        <v>659000</v>
      </c>
    </row>
    <row r="13" spans="1:15" x14ac:dyDescent="0.3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9.95" customHeight="1" x14ac:dyDescent="0.3">
      <c r="A14" s="22" t="s">
        <v>29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x14ac:dyDescent="0.3">
      <c r="A15" s="7" t="s">
        <v>30</v>
      </c>
      <c r="B15" s="7" t="s">
        <v>31</v>
      </c>
      <c r="C15" s="8">
        <v>14500</v>
      </c>
      <c r="D15" s="8">
        <v>16000</v>
      </c>
      <c r="E15" s="8">
        <v>16800</v>
      </c>
      <c r="F15" s="8">
        <v>17500</v>
      </c>
      <c r="G15" s="8">
        <v>18200</v>
      </c>
      <c r="H15" s="8">
        <v>18900</v>
      </c>
      <c r="I15" s="8">
        <v>19600</v>
      </c>
      <c r="J15" s="8">
        <v>20400</v>
      </c>
      <c r="K15" s="8">
        <v>20800</v>
      </c>
      <c r="L15" s="8">
        <v>21400</v>
      </c>
      <c r="M15" s="8">
        <v>21700</v>
      </c>
      <c r="N15" s="8">
        <v>22800</v>
      </c>
      <c r="O15" s="9">
        <f>SUM(C15:N15)</f>
        <v>228600</v>
      </c>
    </row>
    <row r="16" spans="1:15" x14ac:dyDescent="0.3">
      <c r="A16" s="10" t="s">
        <v>30</v>
      </c>
      <c r="B16" s="10" t="s">
        <v>32</v>
      </c>
      <c r="C16" s="11">
        <f t="shared" ref="C16:O16" si="1">SUM(C15:C15)</f>
        <v>14500</v>
      </c>
      <c r="D16" s="11">
        <f t="shared" si="1"/>
        <v>16000</v>
      </c>
      <c r="E16" s="11">
        <f t="shared" si="1"/>
        <v>16800</v>
      </c>
      <c r="F16" s="11">
        <f t="shared" si="1"/>
        <v>17500</v>
      </c>
      <c r="G16" s="11">
        <f t="shared" si="1"/>
        <v>18200</v>
      </c>
      <c r="H16" s="11">
        <f t="shared" si="1"/>
        <v>18900</v>
      </c>
      <c r="I16" s="11">
        <f t="shared" si="1"/>
        <v>19600</v>
      </c>
      <c r="J16" s="11">
        <f t="shared" si="1"/>
        <v>20400</v>
      </c>
      <c r="K16" s="11">
        <f t="shared" si="1"/>
        <v>20800</v>
      </c>
      <c r="L16" s="11">
        <f t="shared" si="1"/>
        <v>21400</v>
      </c>
      <c r="M16" s="11">
        <f t="shared" si="1"/>
        <v>21700</v>
      </c>
      <c r="N16" s="11">
        <f t="shared" si="1"/>
        <v>22800</v>
      </c>
      <c r="O16" s="11">
        <f t="shared" si="1"/>
        <v>228600</v>
      </c>
    </row>
    <row r="17" spans="1:15" x14ac:dyDescent="0.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9.95" customHeight="1" x14ac:dyDescent="0.3">
      <c r="A18" s="22" t="s">
        <v>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</row>
    <row r="19" spans="1:15" x14ac:dyDescent="0.3">
      <c r="A19" s="7" t="s">
        <v>34</v>
      </c>
      <c r="B19" s="7" t="s">
        <v>35</v>
      </c>
      <c r="C19" s="8">
        <v>300</v>
      </c>
      <c r="D19" s="8">
        <v>200</v>
      </c>
      <c r="E19" s="8">
        <v>450</v>
      </c>
      <c r="F19" s="8">
        <v>350</v>
      </c>
      <c r="G19" s="8">
        <v>250</v>
      </c>
      <c r="H19" s="8">
        <v>600</v>
      </c>
      <c r="I19" s="8">
        <v>300</v>
      </c>
      <c r="J19" s="8">
        <v>400</v>
      </c>
      <c r="K19" s="8">
        <v>500</v>
      </c>
      <c r="L19" s="8">
        <v>350</v>
      </c>
      <c r="M19" s="8">
        <v>450</v>
      </c>
      <c r="N19" s="8">
        <v>700</v>
      </c>
      <c r="O19" s="9">
        <f>SUM(C19:N19)</f>
        <v>4850</v>
      </c>
    </row>
    <row r="20" spans="1:15" x14ac:dyDescent="0.3">
      <c r="A20" s="10" t="s">
        <v>34</v>
      </c>
      <c r="B20" s="10" t="s">
        <v>36</v>
      </c>
      <c r="C20" s="11">
        <f t="shared" ref="C20:O20" si="2">SUM(C19:C19)</f>
        <v>300</v>
      </c>
      <c r="D20" s="11">
        <f t="shared" si="2"/>
        <v>200</v>
      </c>
      <c r="E20" s="11">
        <f t="shared" si="2"/>
        <v>450</v>
      </c>
      <c r="F20" s="11">
        <f t="shared" si="2"/>
        <v>350</v>
      </c>
      <c r="G20" s="11">
        <f t="shared" si="2"/>
        <v>250</v>
      </c>
      <c r="H20" s="11">
        <f t="shared" si="2"/>
        <v>600</v>
      </c>
      <c r="I20" s="11">
        <f t="shared" si="2"/>
        <v>300</v>
      </c>
      <c r="J20" s="11">
        <f t="shared" si="2"/>
        <v>400</v>
      </c>
      <c r="K20" s="11">
        <f t="shared" si="2"/>
        <v>500</v>
      </c>
      <c r="L20" s="11">
        <f t="shared" si="2"/>
        <v>350</v>
      </c>
      <c r="M20" s="11">
        <f t="shared" si="2"/>
        <v>450</v>
      </c>
      <c r="N20" s="11">
        <f t="shared" si="2"/>
        <v>700</v>
      </c>
      <c r="O20" s="11">
        <f t="shared" si="2"/>
        <v>4850</v>
      </c>
    </row>
    <row r="21" spans="1:15" x14ac:dyDescent="0.3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9.95" customHeight="1" x14ac:dyDescent="0.3">
      <c r="A22" s="22" t="s">
        <v>37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</row>
    <row r="23" spans="1:15" x14ac:dyDescent="0.3">
      <c r="A23" s="7" t="s">
        <v>38</v>
      </c>
      <c r="B23" s="7" t="s">
        <v>39</v>
      </c>
      <c r="C23" s="8">
        <v>12000</v>
      </c>
      <c r="D23" s="8">
        <v>12000</v>
      </c>
      <c r="E23" s="8">
        <v>12500</v>
      </c>
      <c r="F23" s="8">
        <v>12500</v>
      </c>
      <c r="G23" s="8">
        <v>13000</v>
      </c>
      <c r="H23" s="8">
        <v>13000</v>
      </c>
      <c r="I23" s="8">
        <v>13000</v>
      </c>
      <c r="J23" s="8">
        <v>13500</v>
      </c>
      <c r="K23" s="8">
        <v>13500</v>
      </c>
      <c r="L23" s="8">
        <v>14000</v>
      </c>
      <c r="M23" s="8">
        <v>14000</v>
      </c>
      <c r="N23" s="8">
        <v>14500</v>
      </c>
      <c r="O23" s="9">
        <f t="shared" ref="O23:O32" si="3">SUM(C23:N23)</f>
        <v>157500</v>
      </c>
    </row>
    <row r="24" spans="1:15" x14ac:dyDescent="0.3">
      <c r="A24" s="7" t="s">
        <v>38</v>
      </c>
      <c r="B24" s="7" t="s">
        <v>40</v>
      </c>
      <c r="C24" s="8">
        <v>2200</v>
      </c>
      <c r="D24" s="8">
        <v>2200</v>
      </c>
      <c r="E24" s="8">
        <v>2200</v>
      </c>
      <c r="F24" s="8">
        <v>2200</v>
      </c>
      <c r="G24" s="8">
        <v>2200</v>
      </c>
      <c r="H24" s="8">
        <v>2200</v>
      </c>
      <c r="I24" s="8">
        <v>2200</v>
      </c>
      <c r="J24" s="8">
        <v>2200</v>
      </c>
      <c r="K24" s="8">
        <v>2200</v>
      </c>
      <c r="L24" s="8">
        <v>2200</v>
      </c>
      <c r="M24" s="8">
        <v>2200</v>
      </c>
      <c r="N24" s="8">
        <v>2200</v>
      </c>
      <c r="O24" s="9">
        <f t="shared" si="3"/>
        <v>26400</v>
      </c>
    </row>
    <row r="25" spans="1:15" x14ac:dyDescent="0.3">
      <c r="A25" s="7" t="s">
        <v>38</v>
      </c>
      <c r="B25" s="7" t="s">
        <v>41</v>
      </c>
      <c r="C25" s="8">
        <v>350</v>
      </c>
      <c r="D25" s="8">
        <v>350</v>
      </c>
      <c r="E25" s="8">
        <v>350</v>
      </c>
      <c r="F25" s="8">
        <v>350</v>
      </c>
      <c r="G25" s="8">
        <v>350</v>
      </c>
      <c r="H25" s="8">
        <v>350</v>
      </c>
      <c r="I25" s="8">
        <v>350</v>
      </c>
      <c r="J25" s="8">
        <v>350</v>
      </c>
      <c r="K25" s="8">
        <v>350</v>
      </c>
      <c r="L25" s="8">
        <v>350</v>
      </c>
      <c r="M25" s="8">
        <v>350</v>
      </c>
      <c r="N25" s="8">
        <v>350</v>
      </c>
      <c r="O25" s="9">
        <f t="shared" si="3"/>
        <v>4200</v>
      </c>
    </row>
    <row r="26" spans="1:15" x14ac:dyDescent="0.3">
      <c r="A26" s="7" t="s">
        <v>38</v>
      </c>
      <c r="B26" s="7" t="s">
        <v>42</v>
      </c>
      <c r="C26" s="8">
        <v>450</v>
      </c>
      <c r="D26" s="8">
        <v>420</v>
      </c>
      <c r="E26" s="8">
        <v>460</v>
      </c>
      <c r="F26" s="8">
        <v>480</v>
      </c>
      <c r="G26" s="8">
        <v>470</v>
      </c>
      <c r="H26" s="8">
        <v>500</v>
      </c>
      <c r="I26" s="8">
        <v>490</v>
      </c>
      <c r="J26" s="8">
        <v>510</v>
      </c>
      <c r="K26" s="8">
        <v>495</v>
      </c>
      <c r="L26" s="8">
        <v>520</v>
      </c>
      <c r="M26" s="8">
        <v>500</v>
      </c>
      <c r="N26" s="8">
        <v>530</v>
      </c>
      <c r="O26" s="9">
        <f t="shared" si="3"/>
        <v>5825</v>
      </c>
    </row>
    <row r="27" spans="1:15" x14ac:dyDescent="0.3">
      <c r="A27" s="7" t="s">
        <v>38</v>
      </c>
      <c r="B27" s="7" t="s">
        <v>43</v>
      </c>
      <c r="C27" s="8">
        <v>300</v>
      </c>
      <c r="D27" s="8">
        <v>450</v>
      </c>
      <c r="E27" s="8">
        <v>500</v>
      </c>
      <c r="F27" s="8">
        <v>600</v>
      </c>
      <c r="G27" s="8">
        <v>550</v>
      </c>
      <c r="H27" s="8">
        <v>650</v>
      </c>
      <c r="I27" s="8">
        <v>700</v>
      </c>
      <c r="J27" s="8">
        <v>750</v>
      </c>
      <c r="K27" s="8">
        <v>680</v>
      </c>
      <c r="L27" s="8">
        <v>720</v>
      </c>
      <c r="M27" s="8">
        <v>760</v>
      </c>
      <c r="N27" s="8">
        <v>800</v>
      </c>
      <c r="O27" s="9">
        <f t="shared" si="3"/>
        <v>7460</v>
      </c>
    </row>
    <row r="28" spans="1:15" x14ac:dyDescent="0.3">
      <c r="A28" s="7" t="s">
        <v>38</v>
      </c>
      <c r="B28" s="7" t="s">
        <v>44</v>
      </c>
      <c r="C28" s="8">
        <v>900</v>
      </c>
      <c r="D28" s="8">
        <v>1100</v>
      </c>
      <c r="E28" s="8">
        <v>1000</v>
      </c>
      <c r="F28" s="8">
        <v>1200</v>
      </c>
      <c r="G28" s="8">
        <v>1300</v>
      </c>
      <c r="H28" s="8">
        <v>1400</v>
      </c>
      <c r="I28" s="8">
        <v>1500</v>
      </c>
      <c r="J28" s="8">
        <v>1600</v>
      </c>
      <c r="K28" s="8">
        <v>1500</v>
      </c>
      <c r="L28" s="8">
        <v>1700</v>
      </c>
      <c r="M28" s="8">
        <v>1800</v>
      </c>
      <c r="N28" s="8">
        <v>2000</v>
      </c>
      <c r="O28" s="9">
        <f t="shared" si="3"/>
        <v>17000</v>
      </c>
    </row>
    <row r="29" spans="1:15" x14ac:dyDescent="0.3">
      <c r="A29" s="7" t="s">
        <v>38</v>
      </c>
      <c r="B29" s="7" t="s">
        <v>45</v>
      </c>
      <c r="C29" s="8">
        <v>200</v>
      </c>
      <c r="D29" s="8">
        <v>250</v>
      </c>
      <c r="E29" s="8">
        <v>180</v>
      </c>
      <c r="F29" s="8">
        <v>300</v>
      </c>
      <c r="G29" s="8">
        <v>220</v>
      </c>
      <c r="H29" s="8">
        <v>260</v>
      </c>
      <c r="I29" s="8">
        <v>240</v>
      </c>
      <c r="J29" s="8">
        <v>280</v>
      </c>
      <c r="K29" s="8">
        <v>230</v>
      </c>
      <c r="L29" s="8">
        <v>300</v>
      </c>
      <c r="M29" s="8">
        <v>260</v>
      </c>
      <c r="N29" s="8">
        <v>320</v>
      </c>
      <c r="O29" s="9">
        <f t="shared" si="3"/>
        <v>3040</v>
      </c>
    </row>
    <row r="30" spans="1:15" x14ac:dyDescent="0.3">
      <c r="A30" s="7" t="s">
        <v>38</v>
      </c>
      <c r="B30" s="7" t="s">
        <v>46</v>
      </c>
      <c r="C30" s="8">
        <v>700</v>
      </c>
      <c r="D30" s="8">
        <v>700</v>
      </c>
      <c r="E30" s="8">
        <v>700</v>
      </c>
      <c r="F30" s="8">
        <v>700</v>
      </c>
      <c r="G30" s="8">
        <v>700</v>
      </c>
      <c r="H30" s="8">
        <v>700</v>
      </c>
      <c r="I30" s="8">
        <v>700</v>
      </c>
      <c r="J30" s="8">
        <v>700</v>
      </c>
      <c r="K30" s="8">
        <v>700</v>
      </c>
      <c r="L30" s="8">
        <v>700</v>
      </c>
      <c r="M30" s="8">
        <v>700</v>
      </c>
      <c r="N30" s="8">
        <v>700</v>
      </c>
      <c r="O30" s="9">
        <f t="shared" si="3"/>
        <v>8400</v>
      </c>
    </row>
    <row r="31" spans="1:15" x14ac:dyDescent="0.3">
      <c r="A31" s="7" t="s">
        <v>38</v>
      </c>
      <c r="B31" s="7" t="s">
        <v>47</v>
      </c>
      <c r="C31" s="8">
        <v>0</v>
      </c>
      <c r="D31" s="8">
        <v>0</v>
      </c>
      <c r="E31" s="8">
        <v>0</v>
      </c>
      <c r="F31" s="8">
        <v>600</v>
      </c>
      <c r="G31" s="8">
        <v>0</v>
      </c>
      <c r="H31" s="8">
        <v>0</v>
      </c>
      <c r="I31" s="8">
        <v>0</v>
      </c>
      <c r="J31" s="8">
        <v>0</v>
      </c>
      <c r="K31" s="8">
        <v>400</v>
      </c>
      <c r="L31" s="8">
        <v>0</v>
      </c>
      <c r="M31" s="8">
        <v>0</v>
      </c>
      <c r="N31" s="8">
        <v>500</v>
      </c>
      <c r="O31" s="9">
        <f t="shared" si="3"/>
        <v>1500</v>
      </c>
    </row>
    <row r="32" spans="1:15" x14ac:dyDescent="0.3">
      <c r="A32" s="7" t="s">
        <v>38</v>
      </c>
      <c r="B32" s="7" t="s">
        <v>48</v>
      </c>
      <c r="C32" s="8">
        <v>850</v>
      </c>
      <c r="D32" s="8">
        <v>900</v>
      </c>
      <c r="E32" s="8">
        <v>920</v>
      </c>
      <c r="F32" s="8">
        <v>940</v>
      </c>
      <c r="G32" s="8">
        <v>980</v>
      </c>
      <c r="H32" s="8">
        <v>1000</v>
      </c>
      <c r="I32" s="8">
        <v>1020</v>
      </c>
      <c r="J32" s="8">
        <v>1050</v>
      </c>
      <c r="K32" s="8">
        <v>1070</v>
      </c>
      <c r="L32" s="8">
        <v>1100</v>
      </c>
      <c r="M32" s="8">
        <v>1130</v>
      </c>
      <c r="N32" s="8">
        <v>1150</v>
      </c>
      <c r="O32" s="9">
        <f t="shared" si="3"/>
        <v>12110</v>
      </c>
    </row>
    <row r="33" spans="1:15" x14ac:dyDescent="0.3">
      <c r="A33" s="10" t="s">
        <v>38</v>
      </c>
      <c r="B33" s="10" t="s">
        <v>49</v>
      </c>
      <c r="C33" s="11">
        <f t="shared" ref="C33:O33" si="4">SUM(C23:C32)</f>
        <v>17950</v>
      </c>
      <c r="D33" s="11">
        <f t="shared" si="4"/>
        <v>18370</v>
      </c>
      <c r="E33" s="11">
        <f t="shared" si="4"/>
        <v>18810</v>
      </c>
      <c r="F33" s="11">
        <f t="shared" si="4"/>
        <v>19870</v>
      </c>
      <c r="G33" s="11">
        <f t="shared" si="4"/>
        <v>19770</v>
      </c>
      <c r="H33" s="11">
        <f t="shared" si="4"/>
        <v>20060</v>
      </c>
      <c r="I33" s="11">
        <f t="shared" si="4"/>
        <v>20200</v>
      </c>
      <c r="J33" s="11">
        <f t="shared" si="4"/>
        <v>20940</v>
      </c>
      <c r="K33" s="11">
        <f t="shared" si="4"/>
        <v>21125</v>
      </c>
      <c r="L33" s="11">
        <f t="shared" si="4"/>
        <v>21590</v>
      </c>
      <c r="M33" s="11">
        <f t="shared" si="4"/>
        <v>21700</v>
      </c>
      <c r="N33" s="11">
        <f t="shared" si="4"/>
        <v>23050</v>
      </c>
      <c r="O33" s="11">
        <f t="shared" si="4"/>
        <v>243435</v>
      </c>
    </row>
    <row r="34" spans="1:15" x14ac:dyDescent="0.3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19.95" customHeight="1" x14ac:dyDescent="0.3">
      <c r="A35" s="22" t="s">
        <v>50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</row>
    <row r="36" spans="1:15" x14ac:dyDescent="0.3">
      <c r="A36" s="7" t="s">
        <v>51</v>
      </c>
      <c r="B36" s="7" t="s">
        <v>52</v>
      </c>
      <c r="C36" s="8">
        <v>150</v>
      </c>
      <c r="D36" s="8">
        <v>150</v>
      </c>
      <c r="E36" s="8">
        <v>150</v>
      </c>
      <c r="F36" s="8">
        <v>150</v>
      </c>
      <c r="G36" s="8">
        <v>150</v>
      </c>
      <c r="H36" s="8">
        <v>150</v>
      </c>
      <c r="I36" s="8">
        <v>150</v>
      </c>
      <c r="J36" s="8">
        <v>150</v>
      </c>
      <c r="K36" s="8">
        <v>150</v>
      </c>
      <c r="L36" s="8">
        <v>150</v>
      </c>
      <c r="M36" s="8">
        <v>150</v>
      </c>
      <c r="N36" s="8">
        <v>150</v>
      </c>
      <c r="O36" s="9">
        <f>SUM(C36:N36)</f>
        <v>1800</v>
      </c>
    </row>
    <row r="37" spans="1:15" x14ac:dyDescent="0.3">
      <c r="A37" s="7" t="s">
        <v>51</v>
      </c>
      <c r="B37" s="7" t="s">
        <v>53</v>
      </c>
      <c r="C37" s="8">
        <v>20</v>
      </c>
      <c r="D37" s="8">
        <v>20</v>
      </c>
      <c r="E37" s="8">
        <v>25</v>
      </c>
      <c r="F37" s="8">
        <v>20</v>
      </c>
      <c r="G37" s="8">
        <v>20</v>
      </c>
      <c r="H37" s="8">
        <v>25</v>
      </c>
      <c r="I37" s="8">
        <v>20</v>
      </c>
      <c r="J37" s="8">
        <v>25</v>
      </c>
      <c r="K37" s="8">
        <v>25</v>
      </c>
      <c r="L37" s="8">
        <v>25</v>
      </c>
      <c r="M37" s="8">
        <v>30</v>
      </c>
      <c r="N37" s="8">
        <v>30</v>
      </c>
      <c r="O37" s="9">
        <f>SUM(C37:N37)</f>
        <v>285</v>
      </c>
    </row>
    <row r="38" spans="1:15" x14ac:dyDescent="0.3">
      <c r="A38" s="7" t="s">
        <v>51</v>
      </c>
      <c r="B38" s="7" t="s">
        <v>54</v>
      </c>
      <c r="C38" s="8">
        <v>0</v>
      </c>
      <c r="D38" s="8">
        <v>0</v>
      </c>
      <c r="E38" s="8">
        <v>150</v>
      </c>
      <c r="F38" s="8">
        <v>0</v>
      </c>
      <c r="G38" s="8">
        <v>0</v>
      </c>
      <c r="H38" s="8">
        <v>200</v>
      </c>
      <c r="I38" s="8">
        <v>0</v>
      </c>
      <c r="J38" s="8">
        <v>0</v>
      </c>
      <c r="K38" s="8">
        <v>0</v>
      </c>
      <c r="L38" s="8">
        <v>100</v>
      </c>
      <c r="M38" s="8">
        <v>0</v>
      </c>
      <c r="N38" s="8">
        <v>0</v>
      </c>
      <c r="O38" s="9">
        <f>SUM(C38:N38)</f>
        <v>450</v>
      </c>
    </row>
    <row r="39" spans="1:15" x14ac:dyDescent="0.3">
      <c r="A39" s="7" t="s">
        <v>51</v>
      </c>
      <c r="B39" s="7" t="s">
        <v>55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250</v>
      </c>
      <c r="K39" s="8">
        <v>0</v>
      </c>
      <c r="L39" s="8">
        <v>0</v>
      </c>
      <c r="M39" s="8">
        <v>0</v>
      </c>
      <c r="N39" s="8">
        <v>0</v>
      </c>
      <c r="O39" s="9">
        <f>SUM(C39:N39)</f>
        <v>250</v>
      </c>
    </row>
    <row r="40" spans="1:15" x14ac:dyDescent="0.3">
      <c r="A40" s="10" t="s">
        <v>51</v>
      </c>
      <c r="B40" s="10" t="s">
        <v>56</v>
      </c>
      <c r="C40" s="11">
        <f t="shared" ref="C40:O40" si="5">-C36+C37-C38+C39</f>
        <v>-130</v>
      </c>
      <c r="D40" s="11">
        <f t="shared" si="5"/>
        <v>-130</v>
      </c>
      <c r="E40" s="11">
        <f t="shared" si="5"/>
        <v>-275</v>
      </c>
      <c r="F40" s="11">
        <f t="shared" si="5"/>
        <v>-130</v>
      </c>
      <c r="G40" s="11">
        <f t="shared" si="5"/>
        <v>-130</v>
      </c>
      <c r="H40" s="11">
        <f t="shared" si="5"/>
        <v>-325</v>
      </c>
      <c r="I40" s="11">
        <f t="shared" si="5"/>
        <v>-130</v>
      </c>
      <c r="J40" s="11">
        <f t="shared" si="5"/>
        <v>125</v>
      </c>
      <c r="K40" s="11">
        <f t="shared" si="5"/>
        <v>-125</v>
      </c>
      <c r="L40" s="11">
        <f t="shared" si="5"/>
        <v>-225</v>
      </c>
      <c r="M40" s="11">
        <f t="shared" si="5"/>
        <v>-120</v>
      </c>
      <c r="N40" s="11">
        <f t="shared" si="5"/>
        <v>-120</v>
      </c>
      <c r="O40" s="11">
        <f t="shared" si="5"/>
        <v>-1715</v>
      </c>
    </row>
    <row r="41" spans="1:15" x14ac:dyDescent="0.3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19.95" customHeight="1" x14ac:dyDescent="0.3">
      <c r="A42" s="22" t="s">
        <v>57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4"/>
    </row>
    <row r="43" spans="1:15" x14ac:dyDescent="0.3">
      <c r="A43" s="7" t="s">
        <v>58</v>
      </c>
      <c r="B43" s="7" t="s">
        <v>59</v>
      </c>
      <c r="C43" s="8">
        <v>800</v>
      </c>
      <c r="D43" s="8">
        <v>1200</v>
      </c>
      <c r="E43" s="8">
        <v>1400</v>
      </c>
      <c r="F43" s="8">
        <v>1300</v>
      </c>
      <c r="G43" s="8">
        <v>1500</v>
      </c>
      <c r="H43" s="8">
        <v>1600</v>
      </c>
      <c r="I43" s="8">
        <v>1700</v>
      </c>
      <c r="J43" s="8">
        <v>1800</v>
      </c>
      <c r="K43" s="8">
        <v>1900</v>
      </c>
      <c r="L43" s="8">
        <v>2100</v>
      </c>
      <c r="M43" s="8">
        <v>2200</v>
      </c>
      <c r="N43" s="8">
        <v>2400</v>
      </c>
      <c r="O43" s="9">
        <f>SUM(C43:N43)</f>
        <v>19900</v>
      </c>
    </row>
    <row r="44" spans="1:15" x14ac:dyDescent="0.3">
      <c r="A44" s="10" t="s">
        <v>58</v>
      </c>
      <c r="B44" s="10" t="s">
        <v>60</v>
      </c>
      <c r="C44" s="11">
        <f t="shared" ref="C44:O44" si="6">SUM(C43:C43)</f>
        <v>800</v>
      </c>
      <c r="D44" s="11">
        <f t="shared" si="6"/>
        <v>1200</v>
      </c>
      <c r="E44" s="11">
        <f t="shared" si="6"/>
        <v>1400</v>
      </c>
      <c r="F44" s="11">
        <f t="shared" si="6"/>
        <v>1300</v>
      </c>
      <c r="G44" s="11">
        <f t="shared" si="6"/>
        <v>1500</v>
      </c>
      <c r="H44" s="11">
        <f t="shared" si="6"/>
        <v>1600</v>
      </c>
      <c r="I44" s="11">
        <f t="shared" si="6"/>
        <v>1700</v>
      </c>
      <c r="J44" s="11">
        <f t="shared" si="6"/>
        <v>1800</v>
      </c>
      <c r="K44" s="11">
        <f t="shared" si="6"/>
        <v>1900</v>
      </c>
      <c r="L44" s="11">
        <f t="shared" si="6"/>
        <v>2100</v>
      </c>
      <c r="M44" s="11">
        <f t="shared" si="6"/>
        <v>2200</v>
      </c>
      <c r="N44" s="11">
        <f t="shared" si="6"/>
        <v>2400</v>
      </c>
      <c r="O44" s="11">
        <f t="shared" si="6"/>
        <v>19900</v>
      </c>
    </row>
    <row r="45" spans="1:15" x14ac:dyDescent="0.3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</sheetData>
  <mergeCells count="11">
    <mergeCell ref="A35:O35"/>
    <mergeCell ref="A42:O42"/>
    <mergeCell ref="A14:O14"/>
    <mergeCell ref="A1:O1"/>
    <mergeCell ref="B5:O5"/>
    <mergeCell ref="A8:O8"/>
    <mergeCell ref="A18:O18"/>
    <mergeCell ref="A22:O22"/>
    <mergeCell ref="D3:E3"/>
    <mergeCell ref="A3:B3"/>
    <mergeCell ref="G3:H3"/>
  </mergeCells>
  <dataValidations count="1">
    <dataValidation type="list" sqref="I3" xr:uid="{00000000-0002-0000-0000-000000000000}">
      <formula1>"Jan,Feb,Mär,Apr,Mai,Jun,Jul,Aug,Sep,Okt,Nov,Dez"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tabSelected="1" zoomScale="70" zoomScaleNormal="70" workbookViewId="0">
      <selection activeCell="T23" sqref="T23"/>
    </sheetView>
  </sheetViews>
  <sheetFormatPr baseColWidth="10" defaultColWidth="8.88671875" defaultRowHeight="14.4" x14ac:dyDescent="0.3"/>
  <cols>
    <col min="1" max="1" width="34" customWidth="1"/>
    <col min="2" max="2" width="17.44140625" bestFit="1" customWidth="1"/>
    <col min="3" max="4" width="18" customWidth="1"/>
    <col min="5" max="5" width="30" customWidth="1"/>
    <col min="7" max="7" width="18" customWidth="1"/>
    <col min="8" max="8" width="22" customWidth="1"/>
    <col min="9" max="9" width="20" customWidth="1"/>
    <col min="10" max="10" width="13" hidden="1" customWidth="1"/>
  </cols>
  <sheetData>
    <row r="1" spans="1:9" ht="28.8" x14ac:dyDescent="0.55000000000000004">
      <c r="A1" s="30" t="s">
        <v>61</v>
      </c>
      <c r="B1" s="31"/>
      <c r="C1" s="31"/>
      <c r="D1" s="31"/>
      <c r="E1" s="31"/>
      <c r="F1" s="31"/>
      <c r="G1" s="31"/>
      <c r="H1" s="31"/>
      <c r="I1" s="31"/>
    </row>
    <row r="2" spans="1:9" ht="18" customHeight="1" x14ac:dyDescent="0.3">
      <c r="G2" s="12" t="s">
        <v>62</v>
      </c>
      <c r="I2" s="12" t="s">
        <v>63</v>
      </c>
    </row>
    <row r="3" spans="1:9" ht="18" customHeight="1" x14ac:dyDescent="0.35">
      <c r="A3" s="13" t="s">
        <v>1</v>
      </c>
      <c r="B3" s="14" t="str">
        <f>Eingabe!C3</f>
        <v>Musterfirma GmbH</v>
      </c>
      <c r="G3" s="15">
        <f>B14</f>
        <v>54600</v>
      </c>
      <c r="I3" s="15">
        <f>B18</f>
        <v>36300</v>
      </c>
    </row>
    <row r="4" spans="1:9" ht="18" customHeight="1" x14ac:dyDescent="0.3">
      <c r="A4" s="13" t="s">
        <v>3</v>
      </c>
      <c r="B4" s="14">
        <f>Eingabe!F3</f>
        <v>2026</v>
      </c>
    </row>
    <row r="5" spans="1:9" ht="18" customHeight="1" x14ac:dyDescent="0.3">
      <c r="A5" s="13" t="s">
        <v>4</v>
      </c>
      <c r="B5" s="14" t="str">
        <f>Eingabe!I3</f>
        <v>Jun</v>
      </c>
      <c r="G5" s="12" t="s">
        <v>64</v>
      </c>
      <c r="I5" s="12" t="s">
        <v>65</v>
      </c>
    </row>
    <row r="6" spans="1:9" ht="18" customHeight="1" x14ac:dyDescent="0.35">
      <c r="G6" s="15">
        <f>B30</f>
        <v>16240</v>
      </c>
      <c r="I6" s="15">
        <f>B37</f>
        <v>14315</v>
      </c>
    </row>
    <row r="7" spans="1:9" ht="18" customHeight="1" x14ac:dyDescent="0.3">
      <c r="A7" s="29" t="s">
        <v>66</v>
      </c>
      <c r="B7" s="23"/>
      <c r="C7" s="23"/>
      <c r="D7" s="23"/>
      <c r="E7" s="24"/>
    </row>
    <row r="8" spans="1:9" ht="18" customHeight="1" x14ac:dyDescent="0.3">
      <c r="G8" s="16" t="s">
        <v>67</v>
      </c>
      <c r="H8" s="16" t="s">
        <v>68</v>
      </c>
      <c r="I8" s="16" t="s">
        <v>69</v>
      </c>
    </row>
    <row r="9" spans="1:9" ht="18" customHeight="1" x14ac:dyDescent="0.3">
      <c r="G9" s="17">
        <f>IF(B14=0,0,B15/B14)</f>
        <v>0.34615384615384615</v>
      </c>
      <c r="H9" s="17">
        <f>IF(B14=0,0,B19/B14)</f>
        <v>0.23809523809523808</v>
      </c>
      <c r="I9" s="17">
        <f>IF(B14=0,0,B37/B14)</f>
        <v>0.26217948717948719</v>
      </c>
    </row>
    <row r="10" spans="1:9" ht="18" customHeight="1" x14ac:dyDescent="0.3">
      <c r="A10" s="18" t="s">
        <v>10</v>
      </c>
      <c r="B10" s="18" t="s">
        <v>70</v>
      </c>
      <c r="C10" s="18" t="s">
        <v>71</v>
      </c>
      <c r="D10" s="18" t="s">
        <v>72</v>
      </c>
      <c r="E10" s="18" t="s">
        <v>73</v>
      </c>
    </row>
    <row r="11" spans="1:9" ht="18" customHeight="1" x14ac:dyDescent="0.3">
      <c r="A11" s="7" t="s">
        <v>25</v>
      </c>
      <c r="B11" s="19">
        <f>INDEX(Eingabe!$C$9:$N$9,1,MATCH(Eingabe!$I$3,{"Jan","Feb","Mär","Apr","Mai","Jun","Jul","Aug","Sep","Okt","Nov","Dez"},0))</f>
        <v>54000</v>
      </c>
      <c r="C11" s="20">
        <f>IF(B14=0,0,B11/B14)</f>
        <v>0.98901098901098905</v>
      </c>
      <c r="D11" s="19">
        <f>SUM(Eingabe!$C$9:INDEX(Eingabe!$C$9:$N$9,1,MATCH(Eingabe!$I$3,{"Jan","Feb","Mär","Apr","Mai","Jun","Jul","Aug","Sep","Okt","Nov","Dez"},0)))</f>
        <v>292000</v>
      </c>
      <c r="E11" s="20">
        <f>IF(D14=0,0,D11/D14)</f>
        <v>0.99050203527815472</v>
      </c>
    </row>
    <row r="12" spans="1:9" ht="18" customHeight="1" x14ac:dyDescent="0.3">
      <c r="A12" s="7" t="s">
        <v>26</v>
      </c>
      <c r="B12" s="19">
        <f>INDEX(Eingabe!$C$10:$N$10,1,MATCH(Eingabe!$I$3,{"Jan","Feb","Mär","Apr","Mai","Jun","Jul","Aug","Sep","Okt","Nov","Dez"},0))</f>
        <v>-200</v>
      </c>
      <c r="C12" s="20">
        <f>IF(B14=0,0,B12/B14)</f>
        <v>-3.663003663003663E-3</v>
      </c>
      <c r="D12" s="19">
        <f>SUM(Eingabe!$C$10:INDEX(Eingabe!$C$10:$N$10,1,MATCH(Eingabe!$I$3,{"Jan","Feb","Mär","Apr","Mai","Jun","Jul","Aug","Sep","Okt","Nov","Dez"},0)))</f>
        <v>1400</v>
      </c>
      <c r="E12" s="20">
        <f>IF(D14=0,0,D12/D14)</f>
        <v>4.7489823609226595E-3</v>
      </c>
    </row>
    <row r="13" spans="1:9" ht="18" customHeight="1" x14ac:dyDescent="0.3">
      <c r="A13" s="7" t="s">
        <v>27</v>
      </c>
      <c r="B13" s="19">
        <f>INDEX(Eingabe!$C$11:$N$11,1,MATCH(Eingabe!$I$3,{"Jan","Feb","Mär","Apr","Mai","Jun","Jul","Aug","Sep","Okt","Nov","Dez"},0))</f>
        <v>800</v>
      </c>
      <c r="C13" s="20">
        <f>IF(B14=0,0,B13/B14)</f>
        <v>1.4652014652014652E-2</v>
      </c>
      <c r="D13" s="19">
        <f>SUM(Eingabe!$C$11:INDEX(Eingabe!$C$11:$N$11,1,MATCH(Eingabe!$I$3,{"Jan","Feb","Mär","Apr","Mai","Jun","Jul","Aug","Sep","Okt","Nov","Dez"},0)))</f>
        <v>1400</v>
      </c>
      <c r="E13" s="20">
        <f>IF(D14=0,0,D13/D14)</f>
        <v>4.7489823609226595E-3</v>
      </c>
    </row>
    <row r="14" spans="1:9" ht="18" customHeight="1" x14ac:dyDescent="0.3">
      <c r="A14" s="10" t="s">
        <v>62</v>
      </c>
      <c r="B14" s="11">
        <f>B11+B12+B13</f>
        <v>54600</v>
      </c>
      <c r="C14" s="21">
        <f>IF(B14=0,0,B14/B14)</f>
        <v>1</v>
      </c>
      <c r="D14" s="11">
        <f>D11+D12+D13</f>
        <v>294800</v>
      </c>
      <c r="E14" s="21">
        <f>IF(D14=0,0,D14/D14)</f>
        <v>1</v>
      </c>
    </row>
    <row r="15" spans="1:9" ht="18" customHeight="1" x14ac:dyDescent="0.3">
      <c r="A15" s="7" t="s">
        <v>31</v>
      </c>
      <c r="B15" s="19">
        <f>INDEX(Eingabe!$C$15:$N$15,1,MATCH(Eingabe!$I$3,{"Jan","Feb","Mär","Apr","Mai","Jun","Jul","Aug","Sep","Okt","Nov","Dez"},0))</f>
        <v>18900</v>
      </c>
      <c r="C15" s="20">
        <f>IF(B14=0,0,B15/B14)</f>
        <v>0.34615384615384615</v>
      </c>
      <c r="D15" s="19">
        <f>SUM(Eingabe!$C$15:INDEX(Eingabe!$C$15:$N$15,1,MATCH(Eingabe!$I$3,{"Jan","Feb","Mär","Apr","Mai","Jun","Jul","Aug","Sep","Okt","Nov","Dez"},0)))</f>
        <v>101900</v>
      </c>
      <c r="E15" s="20">
        <f>IF(D14=0,0,D15/D14)</f>
        <v>0.34565807327001358</v>
      </c>
    </row>
    <row r="16" spans="1:9" ht="18" customHeight="1" x14ac:dyDescent="0.3">
      <c r="A16" s="10" t="s">
        <v>74</v>
      </c>
      <c r="B16" s="11">
        <f>B14-B15</f>
        <v>35700</v>
      </c>
      <c r="C16" s="21">
        <f>IF(B14=0,0,B16/B14)</f>
        <v>0.65384615384615385</v>
      </c>
      <c r="D16" s="11">
        <f>D14-D15</f>
        <v>192900</v>
      </c>
      <c r="E16" s="21">
        <f>IF(D14=0,0,D16/D14)</f>
        <v>0.65434192672998648</v>
      </c>
    </row>
    <row r="17" spans="1:5" ht="18" customHeight="1" x14ac:dyDescent="0.3">
      <c r="A17" s="7" t="s">
        <v>35</v>
      </c>
      <c r="B17" s="19">
        <f>INDEX(Eingabe!$C$19:$N$19,1,MATCH(Eingabe!$I$3,{"Jan","Feb","Mär","Apr","Mai","Jun","Jul","Aug","Sep","Okt","Nov","Dez"},0))</f>
        <v>600</v>
      </c>
      <c r="C17" s="20">
        <f>IF(B14=0,0,B17/B14)</f>
        <v>1.098901098901099E-2</v>
      </c>
      <c r="D17" s="19">
        <f>SUM(Eingabe!$C$19:INDEX(Eingabe!$C$19:$N$19,1,MATCH(Eingabe!$I$3,{"Jan","Feb","Mär","Apr","Mai","Jun","Jul","Aug","Sep","Okt","Nov","Dez"},0)))</f>
        <v>2150</v>
      </c>
      <c r="E17" s="20">
        <f>IF(D14=0,0,D17/D14)</f>
        <v>7.2930800542740839E-3</v>
      </c>
    </row>
    <row r="18" spans="1:5" ht="18" customHeight="1" x14ac:dyDescent="0.3">
      <c r="A18" s="10" t="s">
        <v>63</v>
      </c>
      <c r="B18" s="11">
        <f>B16+B17</f>
        <v>36300</v>
      </c>
      <c r="C18" s="21">
        <f>IF(B14=0,0,B18/B14)</f>
        <v>0.6648351648351648</v>
      </c>
      <c r="D18" s="11">
        <f>D16+D17</f>
        <v>195050</v>
      </c>
      <c r="E18" s="21">
        <f>IF(D14=0,0,D18/D14)</f>
        <v>0.66163500678426057</v>
      </c>
    </row>
    <row r="19" spans="1:5" ht="18" customHeight="1" x14ac:dyDescent="0.3">
      <c r="A19" s="7" t="s">
        <v>39</v>
      </c>
      <c r="B19" s="19">
        <f>INDEX(Eingabe!$C$23:$N$23,1,MATCH(Eingabe!$I$3,{"Jan","Feb","Mär","Apr","Mai","Jun","Jul","Aug","Sep","Okt","Nov","Dez"},0))</f>
        <v>13000</v>
      </c>
      <c r="C19" s="20">
        <f>IF(B14=0,0,B19/B14)</f>
        <v>0.23809523809523808</v>
      </c>
      <c r="D19" s="19">
        <f>SUM(Eingabe!$C$23:INDEX(Eingabe!$C$23:$N$23,1,MATCH(Eingabe!$I$3,{"Jan","Feb","Mär","Apr","Mai","Jun","Jul","Aug","Sep","Okt","Nov","Dez"},0)))</f>
        <v>75000</v>
      </c>
      <c r="E19" s="20">
        <f>IF(D14=0,0,D19/D14)</f>
        <v>0.25440976933514248</v>
      </c>
    </row>
    <row r="20" spans="1:5" ht="18" customHeight="1" x14ac:dyDescent="0.3">
      <c r="A20" s="7" t="s">
        <v>40</v>
      </c>
      <c r="B20" s="19">
        <f>INDEX(Eingabe!$C$24:$N$24,1,MATCH(Eingabe!$I$3,{"Jan","Feb","Mär","Apr","Mai","Jun","Jul","Aug","Sep","Okt","Nov","Dez"},0))</f>
        <v>2200</v>
      </c>
      <c r="C20" s="20">
        <f>IF(B14=0,0,B20/B14)</f>
        <v>4.0293040293040296E-2</v>
      </c>
      <c r="D20" s="19">
        <f>SUM(Eingabe!$C$24:INDEX(Eingabe!$C$24:$N$24,1,MATCH(Eingabe!$I$3,{"Jan","Feb","Mär","Apr","Mai","Jun","Jul","Aug","Sep","Okt","Nov","Dez"},0)))</f>
        <v>13200</v>
      </c>
      <c r="E20" s="20">
        <f>IF(D14=0,0,D20/D14)</f>
        <v>4.4776119402985072E-2</v>
      </c>
    </row>
    <row r="21" spans="1:5" ht="18" customHeight="1" x14ac:dyDescent="0.3">
      <c r="A21" s="7" t="s">
        <v>41</v>
      </c>
      <c r="B21" s="19">
        <f>INDEX(Eingabe!$C$25:$N$25,1,MATCH(Eingabe!$I$3,{"Jan","Feb","Mär","Apr","Mai","Jun","Jul","Aug","Sep","Okt","Nov","Dez"},0))</f>
        <v>350</v>
      </c>
      <c r="C21" s="20">
        <f>IF(B14=0,0,B21/B14)</f>
        <v>6.41025641025641E-3</v>
      </c>
      <c r="D21" s="19">
        <f>SUM(Eingabe!$C$25:INDEX(Eingabe!$C$25:$N$25,1,MATCH(Eingabe!$I$3,{"Jan","Feb","Mär","Apr","Mai","Jun","Jul","Aug","Sep","Okt","Nov","Dez"},0)))</f>
        <v>2100</v>
      </c>
      <c r="E21" s="20">
        <f>IF(D14=0,0,D21/D14)</f>
        <v>7.1234735413839888E-3</v>
      </c>
    </row>
    <row r="22" spans="1:5" ht="18" customHeight="1" x14ac:dyDescent="0.3">
      <c r="A22" s="7" t="s">
        <v>42</v>
      </c>
      <c r="B22" s="19">
        <f>INDEX(Eingabe!$C$26:$N$26,1,MATCH(Eingabe!$I$3,{"Jan","Feb","Mär","Apr","Mai","Jun","Jul","Aug","Sep","Okt","Nov","Dez"},0))</f>
        <v>500</v>
      </c>
      <c r="C22" s="20">
        <f>IF(B14=0,0,B22/B14)</f>
        <v>9.1575091575091579E-3</v>
      </c>
      <c r="D22" s="19">
        <f>SUM(Eingabe!$C$26:INDEX(Eingabe!$C$26:$N$26,1,MATCH(Eingabe!$I$3,{"Jan","Feb","Mär","Apr","Mai","Jun","Jul","Aug","Sep","Okt","Nov","Dez"},0)))</f>
        <v>2780</v>
      </c>
      <c r="E22" s="20">
        <f>IF(D14=0,0,D22/D14)</f>
        <v>9.4301221166892806E-3</v>
      </c>
    </row>
    <row r="23" spans="1:5" ht="18" customHeight="1" x14ac:dyDescent="0.3">
      <c r="A23" s="7" t="s">
        <v>43</v>
      </c>
      <c r="B23" s="19">
        <f>INDEX(Eingabe!$C$27:$N$27,1,MATCH(Eingabe!$I$3,{"Jan","Feb","Mär","Apr","Mai","Jun","Jul","Aug","Sep","Okt","Nov","Dez"},0))</f>
        <v>650</v>
      </c>
      <c r="C23" s="20">
        <f>IF(B14=0,0,B23/B14)</f>
        <v>1.1904761904761904E-2</v>
      </c>
      <c r="D23" s="19">
        <f>SUM(Eingabe!$C$27:INDEX(Eingabe!$C$27:$N$27,1,MATCH(Eingabe!$I$3,{"Jan","Feb","Mär","Apr","Mai","Jun","Jul","Aug","Sep","Okt","Nov","Dez"},0)))</f>
        <v>3050</v>
      </c>
      <c r="E23" s="20">
        <f>IF(D14=0,0,D23/D14)</f>
        <v>1.0345997286295794E-2</v>
      </c>
    </row>
    <row r="24" spans="1:5" ht="18" customHeight="1" x14ac:dyDescent="0.3">
      <c r="A24" s="7" t="s">
        <v>44</v>
      </c>
      <c r="B24" s="19">
        <f>INDEX(Eingabe!$C$28:$N$28,1,MATCH(Eingabe!$I$3,{"Jan","Feb","Mär","Apr","Mai","Jun","Jul","Aug","Sep","Okt","Nov","Dez"},0))</f>
        <v>1400</v>
      </c>
      <c r="C24" s="20">
        <f>IF(B14=0,0,B24/B14)</f>
        <v>2.564102564102564E-2</v>
      </c>
      <c r="D24" s="19">
        <f>SUM(Eingabe!$C$28:INDEX(Eingabe!$C$28:$N$28,1,MATCH(Eingabe!$I$3,{"Jan","Feb","Mär","Apr","Mai","Jun","Jul","Aug","Sep","Okt","Nov","Dez"},0)))</f>
        <v>6900</v>
      </c>
      <c r="E24" s="20">
        <f>IF(D14=0,0,D24/D14)</f>
        <v>2.3405698778833108E-2</v>
      </c>
    </row>
    <row r="25" spans="1:5" ht="18" customHeight="1" x14ac:dyDescent="0.3">
      <c r="A25" s="7" t="s">
        <v>45</v>
      </c>
      <c r="B25" s="19">
        <f>INDEX(Eingabe!$C$29:$N$29,1,MATCH(Eingabe!$I$3,{"Jan","Feb","Mär","Apr","Mai","Jun","Jul","Aug","Sep","Okt","Nov","Dez"},0))</f>
        <v>260</v>
      </c>
      <c r="C25" s="20">
        <f>IF(B14=0,0,B25/B14)</f>
        <v>4.7619047619047623E-3</v>
      </c>
      <c r="D25" s="19">
        <f>SUM(Eingabe!$C$29:INDEX(Eingabe!$C$29:$N$29,1,MATCH(Eingabe!$I$3,{"Jan","Feb","Mär","Apr","Mai","Jun","Jul","Aug","Sep","Okt","Nov","Dez"},0)))</f>
        <v>1410</v>
      </c>
      <c r="E25" s="20">
        <f>IF(D14=0,0,D25/D14)</f>
        <v>4.7829036635006787E-3</v>
      </c>
    </row>
    <row r="26" spans="1:5" ht="18" customHeight="1" x14ac:dyDescent="0.3">
      <c r="A26" s="7" t="s">
        <v>46</v>
      </c>
      <c r="B26" s="19">
        <f>INDEX(Eingabe!$C$30:$N$30,1,MATCH(Eingabe!$I$3,{"Jan","Feb","Mär","Apr","Mai","Jun","Jul","Aug","Sep","Okt","Nov","Dez"},0))</f>
        <v>700</v>
      </c>
      <c r="C26" s="20">
        <f>IF(B14=0,0,B26/B14)</f>
        <v>1.282051282051282E-2</v>
      </c>
      <c r="D26" s="19">
        <f>SUM(Eingabe!$C$30:INDEX(Eingabe!$C$30:$N$30,1,MATCH(Eingabe!$I$3,{"Jan","Feb","Mär","Apr","Mai","Jun","Jul","Aug","Sep","Okt","Nov","Dez"},0)))</f>
        <v>4200</v>
      </c>
      <c r="E26" s="20">
        <f>IF(D14=0,0,D26/D14)</f>
        <v>1.4246947082767978E-2</v>
      </c>
    </row>
    <row r="27" spans="1:5" ht="18" customHeight="1" x14ac:dyDescent="0.3">
      <c r="A27" s="7" t="s">
        <v>47</v>
      </c>
      <c r="B27" s="19">
        <f>INDEX(Eingabe!$C$31:$N$31,1,MATCH(Eingabe!$I$3,{"Jan","Feb","Mär","Apr","Mai","Jun","Jul","Aug","Sep","Okt","Nov","Dez"},0))</f>
        <v>0</v>
      </c>
      <c r="C27" s="20">
        <f>IF(B14=0,0,B27/B14)</f>
        <v>0</v>
      </c>
      <c r="D27" s="19">
        <f>SUM(Eingabe!$C$31:INDEX(Eingabe!$C$31:$N$31,1,MATCH(Eingabe!$I$3,{"Jan","Feb","Mär","Apr","Mai","Jun","Jul","Aug","Sep","Okt","Nov","Dez"},0)))</f>
        <v>600</v>
      </c>
      <c r="E27" s="20">
        <f>IF(D14=0,0,D27/D14)</f>
        <v>2.0352781546811396E-3</v>
      </c>
    </row>
    <row r="28" spans="1:5" ht="18" customHeight="1" x14ac:dyDescent="0.3">
      <c r="A28" s="7" t="s">
        <v>48</v>
      </c>
      <c r="B28" s="19">
        <f>INDEX(Eingabe!$C$32:$N$32,1,MATCH(Eingabe!$I$3,{"Jan","Feb","Mär","Apr","Mai","Jun","Jul","Aug","Sep","Okt","Nov","Dez"},0))</f>
        <v>1000</v>
      </c>
      <c r="C28" s="20">
        <f>IF(B14=0,0,B28/B14)</f>
        <v>1.8315018315018316E-2</v>
      </c>
      <c r="D28" s="19">
        <f>SUM(Eingabe!$C$32:INDEX(Eingabe!$C$32:$N$32,1,MATCH(Eingabe!$I$3,{"Jan","Feb","Mär","Apr","Mai","Jun","Jul","Aug","Sep","Okt","Nov","Dez"},0)))</f>
        <v>5590</v>
      </c>
      <c r="E28" s="20">
        <f>IF(D14=0,0,D28/D14)</f>
        <v>1.8962008141112617E-2</v>
      </c>
    </row>
    <row r="29" spans="1:5" ht="18" customHeight="1" x14ac:dyDescent="0.3">
      <c r="A29" s="10" t="s">
        <v>49</v>
      </c>
      <c r="B29" s="11">
        <f>SUM(B19,B20,B21,B22,B23,B24,B25,B26,B27,B28)</f>
        <v>20060</v>
      </c>
      <c r="C29" s="21">
        <f>IF(B14=0,0,B29/B14)</f>
        <v>0.36739926739926743</v>
      </c>
      <c r="D29" s="11">
        <f>SUM(D19,D20,D21,D22,D23,D24,D25,D26,D27,D28)</f>
        <v>114830</v>
      </c>
      <c r="E29" s="21">
        <f>IF(D14=0,0,D29/D14)</f>
        <v>0.38951831750339211</v>
      </c>
    </row>
    <row r="30" spans="1:5" ht="18" customHeight="1" x14ac:dyDescent="0.3">
      <c r="A30" s="10" t="s">
        <v>64</v>
      </c>
      <c r="B30" s="11">
        <f>B18-B29</f>
        <v>16240</v>
      </c>
      <c r="C30" s="21">
        <f>IF(B14=0,0,B30/B14)</f>
        <v>0.29743589743589743</v>
      </c>
      <c r="D30" s="11">
        <f>D18-D29</f>
        <v>80220</v>
      </c>
      <c r="E30" s="21">
        <f>IF(D14=0,0,D30/D14)</f>
        <v>0.27211668928086841</v>
      </c>
    </row>
    <row r="31" spans="1:5" ht="18" customHeight="1" x14ac:dyDescent="0.3">
      <c r="A31" s="7" t="s">
        <v>52</v>
      </c>
      <c r="B31" s="19">
        <f>INDEX(Eingabe!$C$36:$N$36,1,MATCH(Eingabe!$I$3,{"Jan","Feb","Mär","Apr","Mai","Jun","Jul","Aug","Sep","Okt","Nov","Dez"},0))</f>
        <v>150</v>
      </c>
      <c r="C31" s="20">
        <f>IF(B14=0,0,B31/B14)</f>
        <v>2.7472527472527475E-3</v>
      </c>
      <c r="D31" s="19">
        <f>SUM(Eingabe!$C$36:INDEX(Eingabe!$C$36:$N$36,1,MATCH(Eingabe!$I$3,{"Jan","Feb","Mär","Apr","Mai","Jun","Jul","Aug","Sep","Okt","Nov","Dez"},0)))</f>
        <v>900</v>
      </c>
      <c r="E31" s="20">
        <f>IF(D14=0,0,D31/D14)</f>
        <v>3.0529172320217096E-3</v>
      </c>
    </row>
    <row r="32" spans="1:5" ht="18" customHeight="1" x14ac:dyDescent="0.3">
      <c r="A32" s="7" t="s">
        <v>53</v>
      </c>
      <c r="B32" s="19">
        <f>INDEX(Eingabe!$C$37:$N$37,1,MATCH(Eingabe!$I$3,{"Jan","Feb","Mär","Apr","Mai","Jun","Jul","Aug","Sep","Okt","Nov","Dez"},0))</f>
        <v>25</v>
      </c>
      <c r="C32" s="20">
        <f>IF(B14=0,0,B32/B14)</f>
        <v>4.5787545787545788E-4</v>
      </c>
      <c r="D32" s="19">
        <f>SUM(Eingabe!$C$37:INDEX(Eingabe!$C$37:$N$37,1,MATCH(Eingabe!$I$3,{"Jan","Feb","Mär","Apr","Mai","Jun","Jul","Aug","Sep","Okt","Nov","Dez"},0)))</f>
        <v>130</v>
      </c>
      <c r="E32" s="20">
        <f>IF(D14=0,0,D32/D14)</f>
        <v>4.4097693351424696E-4</v>
      </c>
    </row>
    <row r="33" spans="1:5" ht="18" customHeight="1" x14ac:dyDescent="0.3">
      <c r="A33" s="7" t="s">
        <v>54</v>
      </c>
      <c r="B33" s="19">
        <f>INDEX(Eingabe!$C$38:$N$38,1,MATCH(Eingabe!$I$3,{"Jan","Feb","Mär","Apr","Mai","Jun","Jul","Aug","Sep","Okt","Nov","Dez"},0))</f>
        <v>200</v>
      </c>
      <c r="C33" s="20">
        <f>IF(B14=0,0,B33/B14)</f>
        <v>3.663003663003663E-3</v>
      </c>
      <c r="D33" s="19">
        <f>SUM(Eingabe!$C$38:INDEX(Eingabe!$C$38:$N$38,1,MATCH(Eingabe!$I$3,{"Jan","Feb","Mär","Apr","Mai","Jun","Jul","Aug","Sep","Okt","Nov","Dez"},0)))</f>
        <v>350</v>
      </c>
      <c r="E33" s="20">
        <f>IF(D14=0,0,D33/D14)</f>
        <v>1.1872455902306649E-3</v>
      </c>
    </row>
    <row r="34" spans="1:5" ht="18" customHeight="1" x14ac:dyDescent="0.3">
      <c r="A34" s="7" t="s">
        <v>55</v>
      </c>
      <c r="B34" s="19">
        <f>INDEX(Eingabe!$C$39:$N$39,1,MATCH(Eingabe!$I$3,{"Jan","Feb","Mär","Apr","Mai","Jun","Jul","Aug","Sep","Okt","Nov","Dez"},0))</f>
        <v>0</v>
      </c>
      <c r="C34" s="20">
        <f>IF(B14=0,0,B34/B14)</f>
        <v>0</v>
      </c>
      <c r="D34" s="19">
        <f>SUM(Eingabe!$C$39:INDEX(Eingabe!$C$39:$N$39,1,MATCH(Eingabe!$I$3,{"Jan","Feb","Mär","Apr","Mai","Jun","Jul","Aug","Sep","Okt","Nov","Dez"},0)))</f>
        <v>0</v>
      </c>
      <c r="E34" s="20">
        <f>IF(D14=0,0,D34/D14)</f>
        <v>0</v>
      </c>
    </row>
    <row r="35" spans="1:5" ht="18" customHeight="1" x14ac:dyDescent="0.3">
      <c r="A35" s="10" t="s">
        <v>75</v>
      </c>
      <c r="B35" s="11">
        <f>B30-B31+B32-B33+B34</f>
        <v>15915</v>
      </c>
      <c r="C35" s="21">
        <f>IF(B14=0,0,B35/B14)</f>
        <v>0.2914835164835165</v>
      </c>
      <c r="D35" s="11">
        <f>D30-D31+D32-D33+D34</f>
        <v>79100</v>
      </c>
      <c r="E35" s="21">
        <f>IF(D14=0,0,D35/D14)</f>
        <v>0.26831750339213029</v>
      </c>
    </row>
    <row r="36" spans="1:5" ht="18" customHeight="1" x14ac:dyDescent="0.3">
      <c r="A36" s="7" t="s">
        <v>59</v>
      </c>
      <c r="B36" s="19">
        <f>INDEX(Eingabe!$C$43:$N$43,1,MATCH(Eingabe!$I$3,{"Jan","Feb","Mär","Apr","Mai","Jun","Jul","Aug","Sep","Okt","Nov","Dez"},0))</f>
        <v>1600</v>
      </c>
      <c r="C36" s="20">
        <f>IF(B14=0,0,B36/B14)</f>
        <v>2.9304029304029304E-2</v>
      </c>
      <c r="D36" s="19">
        <f>SUM(Eingabe!$C$43:INDEX(Eingabe!$C$43:$N$43,1,MATCH(Eingabe!$I$3,{"Jan","Feb","Mär","Apr","Mai","Jun","Jul","Aug","Sep","Okt","Nov","Dez"},0)))</f>
        <v>7800</v>
      </c>
      <c r="E36" s="20">
        <f>IF(D14=0,0,D36/D14)</f>
        <v>2.6458616010854818E-2</v>
      </c>
    </row>
    <row r="37" spans="1:5" ht="18" customHeight="1" x14ac:dyDescent="0.3">
      <c r="A37" s="10" t="s">
        <v>65</v>
      </c>
      <c r="B37" s="11">
        <f>B35-B36</f>
        <v>14315</v>
      </c>
      <c r="C37" s="21">
        <f>IF(B14=0,0,B37/B14)</f>
        <v>0.26217948717948719</v>
      </c>
      <c r="D37" s="11">
        <f>D35-D36</f>
        <v>71300</v>
      </c>
      <c r="E37" s="21">
        <f>IF(D14=0,0,D37/D14)</f>
        <v>0.24185888738127545</v>
      </c>
    </row>
  </sheetData>
  <mergeCells count="2">
    <mergeCell ref="A1:I1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Eingabe</vt:lpstr>
      <vt:lpstr>BWA</vt:lpstr>
      <vt:lpstr>MonateListe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2026-04-13T06:32:29Z</dcterms:modified>
</cp:coreProperties>
</file>