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ür excel-vorlage​\"/>
    </mc:Choice>
  </mc:AlternateContent>
  <xr:revisionPtr revIDLastSave="0" documentId="13_ncr:1_{50396602-7F97-4857-BB4B-63234E70F4F7}" xr6:coauthVersionLast="47" xr6:coauthVersionMax="47" xr10:uidLastSave="{00000000-0000-0000-0000-000000000000}"/>
  <bookViews>
    <workbookView xWindow="1170" yWindow="1170" windowWidth="23790" windowHeight="13875" xr2:uid="{00000000-000D-0000-FFFF-FFFF00000000}"/>
  </bookViews>
  <sheets>
    <sheet name="Start &amp; Übersicht" sheetId="1" r:id="rId1"/>
    <sheet name="Betriebseinnahmen" sheetId="2" r:id="rId2"/>
    <sheet name="Betriebsausgaben" sheetId="3" r:id="rId3"/>
    <sheet name="Steuern" sheetId="4" r:id="rId4"/>
    <sheet name="Einstellungen" sheetId="5" r:id="rId5"/>
  </sheets>
  <definedNames>
    <definedName name="DirectionList">Einstellungen!$F$5:$F$6</definedName>
    <definedName name="ExpenseCategories">Einstellungen!$B$5:$B$19</definedName>
    <definedName name="IncomeCategories">Einstellungen!$A$5:$A$10</definedName>
    <definedName name="PaymentMethods">Einstellungen!$D$5:$D$10</definedName>
    <definedName name="TaxTypes">Einstellungen!$C$5:$C$9</definedName>
    <definedName name="VatRates">Einstellungen!$E$5:$E$7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5" l="1"/>
  <c r="I10" i="5"/>
  <c r="I9" i="5"/>
  <c r="I8" i="5"/>
  <c r="I7" i="5"/>
  <c r="I6" i="5"/>
  <c r="I5" i="5"/>
  <c r="G46" i="4"/>
  <c r="F46" i="4"/>
  <c r="G45" i="4"/>
  <c r="F45" i="4"/>
  <c r="G44" i="4"/>
  <c r="F44" i="4"/>
  <c r="G43" i="4"/>
  <c r="F43" i="4"/>
  <c r="G42" i="4"/>
  <c r="F42" i="4"/>
  <c r="G41" i="4"/>
  <c r="F41" i="4"/>
  <c r="G40" i="4"/>
  <c r="F40" i="4"/>
  <c r="F30" i="1" s="1"/>
  <c r="G39" i="4"/>
  <c r="F39" i="4"/>
  <c r="F21" i="1" s="1"/>
  <c r="G38" i="4"/>
  <c r="F38" i="4"/>
  <c r="G37" i="4"/>
  <c r="F37" i="4"/>
  <c r="G36" i="4"/>
  <c r="F36" i="4"/>
  <c r="G35" i="4"/>
  <c r="F35" i="4"/>
  <c r="G34" i="4"/>
  <c r="F34" i="4"/>
  <c r="G33" i="4"/>
  <c r="F33" i="4"/>
  <c r="G32" i="4"/>
  <c r="F32" i="4"/>
  <c r="G31" i="4"/>
  <c r="F31" i="4"/>
  <c r="G30" i="4"/>
  <c r="F30" i="4"/>
  <c r="G29" i="4"/>
  <c r="F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G20" i="4"/>
  <c r="F20" i="4"/>
  <c r="G19" i="4"/>
  <c r="F19" i="4"/>
  <c r="G18" i="4"/>
  <c r="F18" i="4"/>
  <c r="G17" i="4"/>
  <c r="F17" i="4"/>
  <c r="G16" i="4"/>
  <c r="F16" i="4"/>
  <c r="G15" i="4"/>
  <c r="F15" i="4"/>
  <c r="G14" i="4"/>
  <c r="F14" i="4"/>
  <c r="G13" i="4"/>
  <c r="F13" i="4"/>
  <c r="G12" i="4"/>
  <c r="F12" i="4"/>
  <c r="G11" i="4"/>
  <c r="F11" i="4"/>
  <c r="G10" i="4"/>
  <c r="F10" i="4"/>
  <c r="G9" i="4"/>
  <c r="F9" i="4"/>
  <c r="E27" i="1" s="1"/>
  <c r="G8" i="4"/>
  <c r="F23" i="1" s="1"/>
  <c r="F8" i="4"/>
  <c r="G7" i="4"/>
  <c r="F7" i="4"/>
  <c r="C5" i="4"/>
  <c r="E5" i="4" s="1"/>
  <c r="A5" i="4"/>
  <c r="M66" i="3"/>
  <c r="L66" i="3"/>
  <c r="I66" i="3"/>
  <c r="H66" i="3"/>
  <c r="M65" i="3"/>
  <c r="L65" i="3"/>
  <c r="I65" i="3"/>
  <c r="H65" i="3"/>
  <c r="M64" i="3"/>
  <c r="L64" i="3"/>
  <c r="I64" i="3"/>
  <c r="H64" i="3"/>
  <c r="M63" i="3"/>
  <c r="L63" i="3"/>
  <c r="I63" i="3"/>
  <c r="H63" i="3"/>
  <c r="M62" i="3"/>
  <c r="L62" i="3"/>
  <c r="I62" i="3"/>
  <c r="H62" i="3"/>
  <c r="M61" i="3"/>
  <c r="L61" i="3"/>
  <c r="I61" i="3"/>
  <c r="H61" i="3"/>
  <c r="M60" i="3"/>
  <c r="L60" i="3"/>
  <c r="I60" i="3"/>
  <c r="H60" i="3"/>
  <c r="M59" i="3"/>
  <c r="L59" i="3"/>
  <c r="I59" i="3"/>
  <c r="H59" i="3"/>
  <c r="M58" i="3"/>
  <c r="L58" i="3"/>
  <c r="I58" i="3"/>
  <c r="H58" i="3"/>
  <c r="M57" i="3"/>
  <c r="L57" i="3"/>
  <c r="I57" i="3"/>
  <c r="H57" i="3"/>
  <c r="M56" i="3"/>
  <c r="L56" i="3"/>
  <c r="I56" i="3"/>
  <c r="H56" i="3"/>
  <c r="M55" i="3"/>
  <c r="L55" i="3"/>
  <c r="I55" i="3"/>
  <c r="H55" i="3"/>
  <c r="M54" i="3"/>
  <c r="L54" i="3"/>
  <c r="I54" i="3"/>
  <c r="H54" i="3"/>
  <c r="M53" i="3"/>
  <c r="L53" i="3"/>
  <c r="I53" i="3"/>
  <c r="H53" i="3"/>
  <c r="M52" i="3"/>
  <c r="L52" i="3"/>
  <c r="I52" i="3"/>
  <c r="H52" i="3"/>
  <c r="M51" i="3"/>
  <c r="L51" i="3"/>
  <c r="I51" i="3"/>
  <c r="H51" i="3"/>
  <c r="M50" i="3"/>
  <c r="L50" i="3"/>
  <c r="I50" i="3"/>
  <c r="H50" i="3"/>
  <c r="M49" i="3"/>
  <c r="L49" i="3"/>
  <c r="I49" i="3"/>
  <c r="H49" i="3"/>
  <c r="M48" i="3"/>
  <c r="L48" i="3"/>
  <c r="I48" i="3"/>
  <c r="H48" i="3"/>
  <c r="M47" i="3"/>
  <c r="L47" i="3"/>
  <c r="I47" i="3"/>
  <c r="H47" i="3"/>
  <c r="M46" i="3"/>
  <c r="L46" i="3"/>
  <c r="I46" i="3"/>
  <c r="H46" i="3"/>
  <c r="M45" i="3"/>
  <c r="L45" i="3"/>
  <c r="I45" i="3"/>
  <c r="H45" i="3"/>
  <c r="M44" i="3"/>
  <c r="L44" i="3"/>
  <c r="I44" i="3"/>
  <c r="H44" i="3"/>
  <c r="M43" i="3"/>
  <c r="L43" i="3"/>
  <c r="I43" i="3"/>
  <c r="H43" i="3"/>
  <c r="M42" i="3"/>
  <c r="L42" i="3"/>
  <c r="I42" i="3"/>
  <c r="H42" i="3"/>
  <c r="M41" i="3"/>
  <c r="L41" i="3"/>
  <c r="I41" i="3"/>
  <c r="H41" i="3"/>
  <c r="M40" i="3"/>
  <c r="L40" i="3"/>
  <c r="I40" i="3"/>
  <c r="H40" i="3"/>
  <c r="M39" i="3"/>
  <c r="L39" i="3"/>
  <c r="I39" i="3"/>
  <c r="H39" i="3"/>
  <c r="M38" i="3"/>
  <c r="L38" i="3"/>
  <c r="I38" i="3"/>
  <c r="H38" i="3"/>
  <c r="M37" i="3"/>
  <c r="L37" i="3"/>
  <c r="I37" i="3"/>
  <c r="H37" i="3"/>
  <c r="M36" i="3"/>
  <c r="L36" i="3"/>
  <c r="I36" i="3"/>
  <c r="H36" i="3"/>
  <c r="M35" i="3"/>
  <c r="L35" i="3"/>
  <c r="I35" i="3"/>
  <c r="H35" i="3"/>
  <c r="M34" i="3"/>
  <c r="L34" i="3"/>
  <c r="I34" i="3"/>
  <c r="H34" i="3"/>
  <c r="M33" i="3"/>
  <c r="L33" i="3"/>
  <c r="I33" i="3"/>
  <c r="H33" i="3"/>
  <c r="M32" i="3"/>
  <c r="L32" i="3"/>
  <c r="I32" i="3"/>
  <c r="H32" i="3"/>
  <c r="M31" i="3"/>
  <c r="L31" i="3"/>
  <c r="I31" i="3"/>
  <c r="H31" i="3"/>
  <c r="M30" i="3"/>
  <c r="L30" i="3"/>
  <c r="I30" i="3"/>
  <c r="H30" i="3"/>
  <c r="M29" i="3"/>
  <c r="L29" i="3"/>
  <c r="I29" i="3"/>
  <c r="H29" i="3"/>
  <c r="M28" i="3"/>
  <c r="L28" i="3"/>
  <c r="I28" i="3"/>
  <c r="H28" i="3"/>
  <c r="M27" i="3"/>
  <c r="L27" i="3"/>
  <c r="I27" i="3"/>
  <c r="H27" i="3"/>
  <c r="M26" i="3"/>
  <c r="L26" i="3"/>
  <c r="I26" i="3"/>
  <c r="H26" i="3"/>
  <c r="M25" i="3"/>
  <c r="L25" i="3"/>
  <c r="I25" i="3"/>
  <c r="H25" i="3"/>
  <c r="M24" i="3"/>
  <c r="L24" i="3"/>
  <c r="I24" i="3"/>
  <c r="H24" i="3"/>
  <c r="M23" i="3"/>
  <c r="L23" i="3"/>
  <c r="I23" i="3"/>
  <c r="H23" i="3"/>
  <c r="M22" i="3"/>
  <c r="L22" i="3"/>
  <c r="I22" i="3"/>
  <c r="H22" i="3"/>
  <c r="M21" i="3"/>
  <c r="L21" i="3"/>
  <c r="I21" i="3"/>
  <c r="H21" i="3"/>
  <c r="M20" i="3"/>
  <c r="L20" i="3"/>
  <c r="I20" i="3"/>
  <c r="H20" i="3"/>
  <c r="M19" i="3"/>
  <c r="L19" i="3"/>
  <c r="H19" i="3"/>
  <c r="I19" i="3" s="1"/>
  <c r="M18" i="3"/>
  <c r="L18" i="3"/>
  <c r="H18" i="3"/>
  <c r="I18" i="3" s="1"/>
  <c r="M17" i="3"/>
  <c r="L17" i="3"/>
  <c r="H17" i="3"/>
  <c r="I17" i="3" s="1"/>
  <c r="M16" i="3"/>
  <c r="L16" i="3"/>
  <c r="H16" i="3"/>
  <c r="I16" i="3" s="1"/>
  <c r="M15" i="3"/>
  <c r="L15" i="3"/>
  <c r="I15" i="3"/>
  <c r="H15" i="3"/>
  <c r="M14" i="3"/>
  <c r="L14" i="3"/>
  <c r="H14" i="3"/>
  <c r="I14" i="3" s="1"/>
  <c r="M13" i="3"/>
  <c r="L13" i="3"/>
  <c r="H13" i="3"/>
  <c r="I13" i="3" s="1"/>
  <c r="M12" i="3"/>
  <c r="L12" i="3"/>
  <c r="H12" i="3"/>
  <c r="I12" i="3" s="1"/>
  <c r="M11" i="3"/>
  <c r="L11" i="3"/>
  <c r="H11" i="3"/>
  <c r="I11" i="3" s="1"/>
  <c r="M10" i="3"/>
  <c r="L10" i="3"/>
  <c r="I10" i="3"/>
  <c r="H10" i="3"/>
  <c r="M9" i="3"/>
  <c r="L9" i="3"/>
  <c r="H9" i="3"/>
  <c r="E5" i="3" s="1"/>
  <c r="M8" i="3"/>
  <c r="L8" i="3"/>
  <c r="C24" i="1" s="1"/>
  <c r="H8" i="3"/>
  <c r="I8" i="3" s="1"/>
  <c r="M7" i="3"/>
  <c r="L7" i="3"/>
  <c r="H7" i="3"/>
  <c r="I7" i="3" s="1"/>
  <c r="C5" i="3"/>
  <c r="A5" i="3"/>
  <c r="M66" i="2"/>
  <c r="L66" i="2"/>
  <c r="I66" i="2"/>
  <c r="H66" i="2"/>
  <c r="M65" i="2"/>
  <c r="L65" i="2"/>
  <c r="I65" i="2"/>
  <c r="H65" i="2"/>
  <c r="M64" i="2"/>
  <c r="L64" i="2"/>
  <c r="I64" i="2"/>
  <c r="H64" i="2"/>
  <c r="M63" i="2"/>
  <c r="L63" i="2"/>
  <c r="I63" i="2"/>
  <c r="H63" i="2"/>
  <c r="M62" i="2"/>
  <c r="L62" i="2"/>
  <c r="I62" i="2"/>
  <c r="H62" i="2"/>
  <c r="M61" i="2"/>
  <c r="L61" i="2"/>
  <c r="I61" i="2"/>
  <c r="H61" i="2"/>
  <c r="M60" i="2"/>
  <c r="L60" i="2"/>
  <c r="I60" i="2"/>
  <c r="H60" i="2"/>
  <c r="M59" i="2"/>
  <c r="L59" i="2"/>
  <c r="I59" i="2"/>
  <c r="H59" i="2"/>
  <c r="M58" i="2"/>
  <c r="L58" i="2"/>
  <c r="I58" i="2"/>
  <c r="H58" i="2"/>
  <c r="M57" i="2"/>
  <c r="L57" i="2"/>
  <c r="I57" i="2"/>
  <c r="H57" i="2"/>
  <c r="M56" i="2"/>
  <c r="L56" i="2"/>
  <c r="I56" i="2"/>
  <c r="H56" i="2"/>
  <c r="M55" i="2"/>
  <c r="L55" i="2"/>
  <c r="I55" i="2"/>
  <c r="H55" i="2"/>
  <c r="M54" i="2"/>
  <c r="L54" i="2"/>
  <c r="I54" i="2"/>
  <c r="H54" i="2"/>
  <c r="M53" i="2"/>
  <c r="L53" i="2"/>
  <c r="I53" i="2"/>
  <c r="H53" i="2"/>
  <c r="M52" i="2"/>
  <c r="L52" i="2"/>
  <c r="I52" i="2"/>
  <c r="H52" i="2"/>
  <c r="M51" i="2"/>
  <c r="L51" i="2"/>
  <c r="I51" i="2"/>
  <c r="H51" i="2"/>
  <c r="M50" i="2"/>
  <c r="L50" i="2"/>
  <c r="I50" i="2"/>
  <c r="H50" i="2"/>
  <c r="M49" i="2"/>
  <c r="L49" i="2"/>
  <c r="I49" i="2"/>
  <c r="H49" i="2"/>
  <c r="M48" i="2"/>
  <c r="L48" i="2"/>
  <c r="I48" i="2"/>
  <c r="H48" i="2"/>
  <c r="M47" i="2"/>
  <c r="L47" i="2"/>
  <c r="I47" i="2"/>
  <c r="H47" i="2"/>
  <c r="M46" i="2"/>
  <c r="L46" i="2"/>
  <c r="I46" i="2"/>
  <c r="H46" i="2"/>
  <c r="M45" i="2"/>
  <c r="L45" i="2"/>
  <c r="I45" i="2"/>
  <c r="H45" i="2"/>
  <c r="M44" i="2"/>
  <c r="L44" i="2"/>
  <c r="I44" i="2"/>
  <c r="H44" i="2"/>
  <c r="M43" i="2"/>
  <c r="L43" i="2"/>
  <c r="I43" i="2"/>
  <c r="H43" i="2"/>
  <c r="M42" i="2"/>
  <c r="L42" i="2"/>
  <c r="I42" i="2"/>
  <c r="H42" i="2"/>
  <c r="M41" i="2"/>
  <c r="L41" i="2"/>
  <c r="I41" i="2"/>
  <c r="H41" i="2"/>
  <c r="M40" i="2"/>
  <c r="L40" i="2"/>
  <c r="I40" i="2"/>
  <c r="H40" i="2"/>
  <c r="M39" i="2"/>
  <c r="L39" i="2"/>
  <c r="I39" i="2"/>
  <c r="H39" i="2"/>
  <c r="M38" i="2"/>
  <c r="L38" i="2"/>
  <c r="I38" i="2"/>
  <c r="H38" i="2"/>
  <c r="M37" i="2"/>
  <c r="L37" i="2"/>
  <c r="I37" i="2"/>
  <c r="H37" i="2"/>
  <c r="M36" i="2"/>
  <c r="L36" i="2"/>
  <c r="I36" i="2"/>
  <c r="H36" i="2"/>
  <c r="M35" i="2"/>
  <c r="L35" i="2"/>
  <c r="I35" i="2"/>
  <c r="H35" i="2"/>
  <c r="M34" i="2"/>
  <c r="L34" i="2"/>
  <c r="B31" i="1" s="1"/>
  <c r="I34" i="2"/>
  <c r="H34" i="2"/>
  <c r="M33" i="2"/>
  <c r="L33" i="2"/>
  <c r="I33" i="2"/>
  <c r="H33" i="2"/>
  <c r="M32" i="2"/>
  <c r="L32" i="2"/>
  <c r="I32" i="2"/>
  <c r="H32" i="2"/>
  <c r="M31" i="2"/>
  <c r="L31" i="2"/>
  <c r="I31" i="2"/>
  <c r="H31" i="2"/>
  <c r="M30" i="2"/>
  <c r="L30" i="2"/>
  <c r="I30" i="2"/>
  <c r="H30" i="2"/>
  <c r="M29" i="2"/>
  <c r="L29" i="2"/>
  <c r="I29" i="2"/>
  <c r="H29" i="2"/>
  <c r="M28" i="2"/>
  <c r="L28" i="2"/>
  <c r="I28" i="2"/>
  <c r="H28" i="2"/>
  <c r="M27" i="2"/>
  <c r="L27" i="2"/>
  <c r="I27" i="2"/>
  <c r="H27" i="2"/>
  <c r="M26" i="2"/>
  <c r="L26" i="2"/>
  <c r="I26" i="2"/>
  <c r="H26" i="2"/>
  <c r="M25" i="2"/>
  <c r="L25" i="2"/>
  <c r="I25" i="2"/>
  <c r="H25" i="2"/>
  <c r="M24" i="2"/>
  <c r="L24" i="2"/>
  <c r="I24" i="2"/>
  <c r="H24" i="2"/>
  <c r="M23" i="2"/>
  <c r="L23" i="2"/>
  <c r="I23" i="2"/>
  <c r="H23" i="2"/>
  <c r="M22" i="2"/>
  <c r="L22" i="2"/>
  <c r="I22" i="2"/>
  <c r="H22" i="2"/>
  <c r="M21" i="2"/>
  <c r="L21" i="2"/>
  <c r="I21" i="2"/>
  <c r="H21" i="2"/>
  <c r="M20" i="2"/>
  <c r="L20" i="2"/>
  <c r="I20" i="2"/>
  <c r="H20" i="2"/>
  <c r="M19" i="2"/>
  <c r="L19" i="2"/>
  <c r="I19" i="2"/>
  <c r="H19" i="2"/>
  <c r="M18" i="2"/>
  <c r="L18" i="2"/>
  <c r="H18" i="2"/>
  <c r="I18" i="2" s="1"/>
  <c r="M17" i="2"/>
  <c r="L17" i="2"/>
  <c r="H17" i="2"/>
  <c r="I17" i="2" s="1"/>
  <c r="M16" i="2"/>
  <c r="L16" i="2"/>
  <c r="I16" i="2"/>
  <c r="H16" i="2"/>
  <c r="M15" i="2"/>
  <c r="L15" i="2"/>
  <c r="H15" i="2"/>
  <c r="I15" i="2" s="1"/>
  <c r="M14" i="2"/>
  <c r="L14" i="2"/>
  <c r="H14" i="2"/>
  <c r="I14" i="2" s="1"/>
  <c r="M13" i="2"/>
  <c r="L13" i="2"/>
  <c r="H13" i="2"/>
  <c r="I13" i="2" s="1"/>
  <c r="M12" i="2"/>
  <c r="L12" i="2"/>
  <c r="H12" i="2"/>
  <c r="I12" i="2" s="1"/>
  <c r="M11" i="2"/>
  <c r="L11" i="2"/>
  <c r="I11" i="2"/>
  <c r="H11" i="2"/>
  <c r="M10" i="2"/>
  <c r="L10" i="2"/>
  <c r="H10" i="2"/>
  <c r="E5" i="2" s="1"/>
  <c r="M9" i="2"/>
  <c r="L9" i="2"/>
  <c r="B20" i="1" s="1"/>
  <c r="H9" i="2"/>
  <c r="I9" i="2" s="1"/>
  <c r="M8" i="2"/>
  <c r="L8" i="2"/>
  <c r="H8" i="2"/>
  <c r="I8" i="2" s="1"/>
  <c r="M7" i="2"/>
  <c r="L7" i="2"/>
  <c r="B24" i="1" s="1"/>
  <c r="H7" i="2"/>
  <c r="I7" i="2" s="1"/>
  <c r="C5" i="2"/>
  <c r="A5" i="2"/>
  <c r="K22" i="1"/>
  <c r="K21" i="1"/>
  <c r="K16" i="1"/>
  <c r="C14" i="1"/>
  <c r="A14" i="1"/>
  <c r="K11" i="1"/>
  <c r="C11" i="1"/>
  <c r="E11" i="1" s="1"/>
  <c r="E14" i="1" s="1"/>
  <c r="K23" i="1" s="1"/>
  <c r="A11" i="1"/>
  <c r="K8" i="1"/>
  <c r="K7" i="1"/>
  <c r="K6" i="1"/>
  <c r="D24" i="1" l="1"/>
  <c r="E21" i="1"/>
  <c r="C28" i="1"/>
  <c r="I10" i="2"/>
  <c r="G5" i="2" s="1"/>
  <c r="I9" i="3"/>
  <c r="G5" i="3" s="1"/>
  <c r="B22" i="1"/>
  <c r="B25" i="1"/>
  <c r="F31" i="1"/>
  <c r="C22" i="1"/>
  <c r="C25" i="1"/>
  <c r="E28" i="1"/>
  <c r="E24" i="1"/>
  <c r="B28" i="1"/>
  <c r="D28" i="1" s="1"/>
  <c r="K12" i="1"/>
  <c r="E31" i="1"/>
  <c r="F28" i="1"/>
  <c r="F27" i="1"/>
  <c r="B29" i="1"/>
  <c r="D29" i="1" s="1"/>
  <c r="B23" i="1"/>
  <c r="D23" i="1" s="1"/>
  <c r="C23" i="1"/>
  <c r="E26" i="1"/>
  <c r="C31" i="1"/>
  <c r="D31" i="1" s="1"/>
  <c r="G31" i="1" s="1"/>
  <c r="E25" i="1"/>
  <c r="F22" i="1"/>
  <c r="K17" i="1"/>
  <c r="B26" i="1"/>
  <c r="D26" i="1" s="1"/>
  <c r="G26" i="1" s="1"/>
  <c r="E29" i="1"/>
  <c r="F29" i="1"/>
  <c r="E23" i="1"/>
  <c r="B30" i="1"/>
  <c r="D30" i="1" s="1"/>
  <c r="G30" i="1" s="1"/>
  <c r="F20" i="1"/>
  <c r="B27" i="1"/>
  <c r="D27" i="1" s="1"/>
  <c r="G27" i="1" s="1"/>
  <c r="E22" i="1"/>
  <c r="F25" i="1"/>
  <c r="C29" i="1"/>
  <c r="C26" i="1"/>
  <c r="C20" i="1"/>
  <c r="D20" i="1" s="1"/>
  <c r="G20" i="1" s="1"/>
  <c r="E20" i="1"/>
  <c r="F26" i="1"/>
  <c r="C30" i="1"/>
  <c r="B21" i="1"/>
  <c r="C27" i="1"/>
  <c r="E30" i="1"/>
  <c r="F24" i="1"/>
  <c r="C21" i="1"/>
  <c r="D22" i="1" l="1"/>
  <c r="G22" i="1" s="1"/>
  <c r="K13" i="1"/>
  <c r="G23" i="1"/>
  <c r="K18" i="1"/>
  <c r="G29" i="1"/>
  <c r="G28" i="1"/>
  <c r="D25" i="1"/>
  <c r="G25" i="1" s="1"/>
  <c r="D21" i="1"/>
  <c r="G21" i="1" s="1"/>
  <c r="G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3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Beispieldaten sind fiktiv und dienen nur der Veranschaulichung.</t>
        </r>
      </text>
    </comment>
  </commentList>
</comments>
</file>

<file path=xl/sharedStrings.xml><?xml version="1.0" encoding="utf-8"?>
<sst xmlns="http://schemas.openxmlformats.org/spreadsheetml/2006/main" count="371" uniqueCount="224">
  <si>
    <t>EÜR Vorlage</t>
  </si>
  <si>
    <t>Einnahmen, Ausgaben und Steuerübersicht</t>
  </si>
  <si>
    <t>Allgemeine Unternehmensdaten</t>
  </si>
  <si>
    <t>Jahresübersicht EÜR</t>
  </si>
  <si>
    <t>Unternehmensname</t>
  </si>
  <si>
    <t>Nordlicht Design Studio</t>
  </si>
  <si>
    <t>Steuernummer</t>
  </si>
  <si>
    <t>12/345/67890</t>
  </si>
  <si>
    <t>Kleinunternehmerregelung</t>
  </si>
  <si>
    <t>Nein</t>
  </si>
  <si>
    <t>Allgemeine Angaben</t>
  </si>
  <si>
    <t/>
  </si>
  <si>
    <t>Inhaber</t>
  </si>
  <si>
    <t>Rechtsform</t>
  </si>
  <si>
    <t>Einzelunternehmen</t>
  </si>
  <si>
    <t>Steuerjahr</t>
  </si>
  <si>
    <t>Tätigkeit</t>
  </si>
  <si>
    <t>Webdesign &amp; Beratung</t>
  </si>
  <si>
    <t>Betriebseinnahmen netto gesamt</t>
  </si>
  <si>
    <t>Betriebsausgaben netto gesamt</t>
  </si>
  <si>
    <t>Vorläufiger Gewinn / Verlust</t>
  </si>
  <si>
    <t>Betriebseinnahmen</t>
  </si>
  <si>
    <t>Summe Betriebseinnahmen netto</t>
  </si>
  <si>
    <t>Summe Umsatzsteuer</t>
  </si>
  <si>
    <t>Steuerzahlungen gesamt</t>
  </si>
  <si>
    <t>Steuererstattungen gesamt</t>
  </si>
  <si>
    <t>Ergebnis nach Steuerbewegungen</t>
  </si>
  <si>
    <t>Bruttoeinnahmen</t>
  </si>
  <si>
    <t>Betriebsausgaben</t>
  </si>
  <si>
    <t>Summe Betriebsausgaben netto</t>
  </si>
  <si>
    <t>Summe Vorsteuer</t>
  </si>
  <si>
    <t>Monatliche Übersicht</t>
  </si>
  <si>
    <t>Bruttoausgaben</t>
  </si>
  <si>
    <t>Monat</t>
  </si>
  <si>
    <t>Gewinn / Verlust</t>
  </si>
  <si>
    <t>Steuerzahlungen</t>
  </si>
  <si>
    <t>Steuererstattungen</t>
  </si>
  <si>
    <t>Januar</t>
  </si>
  <si>
    <t>Steuerbewegungen</t>
  </si>
  <si>
    <t>Februar</t>
  </si>
  <si>
    <t>März</t>
  </si>
  <si>
    <t>April</t>
  </si>
  <si>
    <t>Mai</t>
  </si>
  <si>
    <t>Juni</t>
  </si>
  <si>
    <t>Entnahmen und Einlagen</t>
  </si>
  <si>
    <t>Juli</t>
  </si>
  <si>
    <t>Private Entnahmen</t>
  </si>
  <si>
    <t>August</t>
  </si>
  <si>
    <t>Private Einlagen</t>
  </si>
  <si>
    <t>September</t>
  </si>
  <si>
    <t>Kommentar (optional)</t>
  </si>
  <si>
    <t>Oktober</t>
  </si>
  <si>
    <t>Diese Felder sind optional und dienen nur als Unterstützung.</t>
  </si>
  <si>
    <t>November</t>
  </si>
  <si>
    <t>Dezember</t>
  </si>
  <si>
    <t>Hinweis</t>
  </si>
  <si>
    <t>Die Beispieldaten sind fiktiv. Trage nur vereinnahmte Einnahmen und bezahlte Ausgaben ein.</t>
  </si>
  <si>
    <t>Erfassung vereinnahmter Betriebseinnahmen nach Zuflussprinzip</t>
  </si>
  <si>
    <t>Anzahl Einträge</t>
  </si>
  <si>
    <t>Einnahmen netto gesamt</t>
  </si>
  <si>
    <t>Umsatzsteuer gesamt</t>
  </si>
  <si>
    <t>Brutto gesamt</t>
  </si>
  <si>
    <t>Beleg-Nr.</t>
  </si>
  <si>
    <t>Zahlungsdatum</t>
  </si>
  <si>
    <t>Kunde</t>
  </si>
  <si>
    <t>Beschreibung</t>
  </si>
  <si>
    <t>Kategorie</t>
  </si>
  <si>
    <t>Netto</t>
  </si>
  <si>
    <t>USt.-Satz</t>
  </si>
  <si>
    <t>Umsatzsteuer</t>
  </si>
  <si>
    <t>Brutto</t>
  </si>
  <si>
    <t>Zahlungsart</t>
  </si>
  <si>
    <t>Konto / Plattform</t>
  </si>
  <si>
    <t>Jahr</t>
  </si>
  <si>
    <t>Notizen</t>
  </si>
  <si>
    <t>RE-25001</t>
  </si>
  <si>
    <t>Alpha GmbH</t>
  </si>
  <si>
    <t>Website-Relaunch</t>
  </si>
  <si>
    <t>Dienstleistungen</t>
  </si>
  <si>
    <t>Überweisung</t>
  </si>
  <si>
    <t>Geschäftskonto</t>
  </si>
  <si>
    <t>RE-25002</t>
  </si>
  <si>
    <t>Studio Blau</t>
  </si>
  <si>
    <t>UX-Beratung</t>
  </si>
  <si>
    <t>RE-25003</t>
  </si>
  <si>
    <t>Beta OHG</t>
  </si>
  <si>
    <t>Landingpage + Copy</t>
  </si>
  <si>
    <t>PayPal</t>
  </si>
  <si>
    <t>PayPal Business</t>
  </si>
  <si>
    <t>RE-25004</t>
  </si>
  <si>
    <t>Gamma e.K.</t>
  </si>
  <si>
    <t>Wartungsvertrag Q2</t>
  </si>
  <si>
    <t>Lastschrift</t>
  </si>
  <si>
    <t>RE-25005</t>
  </si>
  <si>
    <t>Kunde Direkt</t>
  </si>
  <si>
    <t>Vorlagenpaket</t>
  </si>
  <si>
    <t>Produktverkauf</t>
  </si>
  <si>
    <t>Kreditkarte</t>
  </si>
  <si>
    <t>Stripe</t>
  </si>
  <si>
    <t>RE-25006</t>
  </si>
  <si>
    <t>Delta GmbH</t>
  </si>
  <si>
    <t>SEO-Workshop</t>
  </si>
  <si>
    <t>RE-25007</t>
  </si>
  <si>
    <t>Partnernetz</t>
  </si>
  <si>
    <t>Provision Projekt Luna</t>
  </si>
  <si>
    <t>Provisionen</t>
  </si>
  <si>
    <t>RE-25008</t>
  </si>
  <si>
    <t>Epsilon AG</t>
  </si>
  <si>
    <t>Design-Sprint</t>
  </si>
  <si>
    <t>RE-25009</t>
  </si>
  <si>
    <t>Sigma GmbH</t>
  </si>
  <si>
    <t>Mini-Audit</t>
  </si>
  <si>
    <t>RE-25010</t>
  </si>
  <si>
    <t>Privatkunde</t>
  </si>
  <si>
    <t>Template-Paket</t>
  </si>
  <si>
    <t>RE-25011</t>
  </si>
  <si>
    <t>Nova UG</t>
  </si>
  <si>
    <t>Beratung Retainer</t>
  </si>
  <si>
    <t>RE-25012</t>
  </si>
  <si>
    <t>Zeta GmbH</t>
  </si>
  <si>
    <t>Jahresendprojekt</t>
  </si>
  <si>
    <t>Beispieldaten</t>
  </si>
  <si>
    <t>Erfassung bezahlter Betriebsausgaben nach Abflussprinzip</t>
  </si>
  <si>
    <t>Ausgaben netto gesamt</t>
  </si>
  <si>
    <t>Vorsteuer gesamt</t>
  </si>
  <si>
    <t>Lieferant</t>
  </si>
  <si>
    <t>Vorsteuer-Satz</t>
  </si>
  <si>
    <t>Vorsteuer</t>
  </si>
  <si>
    <t>Konto</t>
  </si>
  <si>
    <t>AU-25001</t>
  </si>
  <si>
    <t>Hetzner</t>
  </si>
  <si>
    <t>Hosting Januar</t>
  </si>
  <si>
    <t>Software</t>
  </si>
  <si>
    <t>AU-25002</t>
  </si>
  <si>
    <t>Büro Partner</t>
  </si>
  <si>
    <t>Monitorständer</t>
  </si>
  <si>
    <t>Büromaterial</t>
  </si>
  <si>
    <t>AU-25003</t>
  </si>
  <si>
    <t>Adobe</t>
  </si>
  <si>
    <t>Creative Cloud</t>
  </si>
  <si>
    <t>AU-25004</t>
  </si>
  <si>
    <t>Google</t>
  </si>
  <si>
    <t>Workspace</t>
  </si>
  <si>
    <t>AU-25005</t>
  </si>
  <si>
    <t>DB Vertrieb</t>
  </si>
  <si>
    <t>Bahnfahrt Kundentermin</t>
  </si>
  <si>
    <t>Reisekosten</t>
  </si>
  <si>
    <t>AU-25006</t>
  </si>
  <si>
    <t>VHV</t>
  </si>
  <si>
    <t>Berufshaftpflicht</t>
  </si>
  <si>
    <t>Versicherungen</t>
  </si>
  <si>
    <t>AU-25007</t>
  </si>
  <si>
    <t>Meta Ads</t>
  </si>
  <si>
    <t>Werbekampagne</t>
  </si>
  <si>
    <t>Werbung / Marketing</t>
  </si>
  <si>
    <t>AU-25008</t>
  </si>
  <si>
    <t>Telekom</t>
  </si>
  <si>
    <t>Internet Juli</t>
  </si>
  <si>
    <t>Telefon / Internet</t>
  </si>
  <si>
    <t>AU-25009</t>
  </si>
  <si>
    <t>Steuerkanzlei Mohr</t>
  </si>
  <si>
    <t>Beratung Q3</t>
  </si>
  <si>
    <t>Beratung</t>
  </si>
  <si>
    <t>AU-25010</t>
  </si>
  <si>
    <t>Dropbox</t>
  </si>
  <si>
    <t>Cloudspeicher</t>
  </si>
  <si>
    <t>AU-25011</t>
  </si>
  <si>
    <t>Miete Coworking</t>
  </si>
  <si>
    <t>Arbeitsplatz Oktober</t>
  </si>
  <si>
    <t>Miete</t>
  </si>
  <si>
    <t>AU-25012</t>
  </si>
  <si>
    <t>Bahn</t>
  </si>
  <si>
    <t>Fahrt Workshop</t>
  </si>
  <si>
    <t>Fahrtkosten</t>
  </si>
  <si>
    <t>AU-25013</t>
  </si>
  <si>
    <t>Notion</t>
  </si>
  <si>
    <t>Team-Abo</t>
  </si>
  <si>
    <t>Steuern</t>
  </si>
  <si>
    <t>Einfache Erfassung von Steuerzahlungen und Erstattungen</t>
  </si>
  <si>
    <t>Steuer-Saldo</t>
  </si>
  <si>
    <t>Datum</t>
  </si>
  <si>
    <t>Steuerart</t>
  </si>
  <si>
    <t>Richtung</t>
  </si>
  <si>
    <t>Betrag</t>
  </si>
  <si>
    <t>UStVA</t>
  </si>
  <si>
    <t>Zahlung</t>
  </si>
  <si>
    <t>Umsatzsteuer Januar</t>
  </si>
  <si>
    <t>Umsatzsteuer März</t>
  </si>
  <si>
    <t>Einkommensteuer Vorauszahlung</t>
  </si>
  <si>
    <t>Vorauszahlung Q2</t>
  </si>
  <si>
    <t>Umsatzsteuer Erstattung</t>
  </si>
  <si>
    <t>Erstattung</t>
  </si>
  <si>
    <t>Erstattung aus Voranmeldung</t>
  </si>
  <si>
    <t>Vorauszahlung Q4</t>
  </si>
  <si>
    <t>Einstellungen</t>
  </si>
  <si>
    <t>Listen und Hinweise für die EÜR-Vorlage</t>
  </si>
  <si>
    <t>Einnahmen-Kategorien</t>
  </si>
  <si>
    <t>Ausgaben-Kategorien</t>
  </si>
  <si>
    <t>Steuerarten</t>
  </si>
  <si>
    <t>Zahlungsarten</t>
  </si>
  <si>
    <t>USt.-Sätze</t>
  </si>
  <si>
    <t>Unternehmensdaten</t>
  </si>
  <si>
    <t>Umsatzsteuer Jahreszahlung</t>
  </si>
  <si>
    <t>Bar</t>
  </si>
  <si>
    <t>Anlageverkauf</t>
  </si>
  <si>
    <t>Webdesign</t>
  </si>
  <si>
    <t>Privatnutzung Kfz</t>
  </si>
  <si>
    <t>Sonstiges</t>
  </si>
  <si>
    <t>Sonstige Einnahmen</t>
  </si>
  <si>
    <t>Hinweise</t>
  </si>
  <si>
    <t>Bankgebühren</t>
  </si>
  <si>
    <t>• Nur vereinnahmte Einnahmen eintragen (Zuflussprinzip).</t>
  </si>
  <si>
    <t>Fortbildung</t>
  </si>
  <si>
    <t>• Nur tatsächlich bezahlte Ausgaben eintragen (Abflussprinzip).</t>
  </si>
  <si>
    <t>AfA / Abschreibung</t>
  </si>
  <si>
    <t>• Netto und Umsatzsteuer/Vorsteuer getrennt erfassen.</t>
  </si>
  <si>
    <t>Personal</t>
  </si>
  <si>
    <t>• Vor der Übernahme nach ELSTER alle Werte prüfen.</t>
  </si>
  <si>
    <t>Sonstige Ausgaben</t>
  </si>
  <si>
    <t>• Die Beispieldaten sind fiktiv und können überschrieben werden.</t>
  </si>
  <si>
    <t>Einnahmen
netto</t>
  </si>
  <si>
    <t>Ausgaben
netto</t>
  </si>
  <si>
    <t>Ergebnis nach
Steuerbewegungen</t>
  </si>
  <si>
    <t>Beispiel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</si>
</sst>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7];[Red]\(#,##0.00\ [$€-407]\)"/>
    <numFmt numFmtId="165" formatCode="dd\.mm\.yyyy"/>
  </numFmts>
  <fonts count="12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FFFFFF"/>
      <name val="Calibri"/>
    </font>
    <font>
      <b/>
      <sz val="12"/>
      <color rgb="FFFFFFFF"/>
      <name val="Calibri"/>
    </font>
    <font>
      <sz val="10"/>
      <color rgb="FF0000FF"/>
      <name val="Calibri"/>
    </font>
    <font>
      <b/>
      <sz val="11"/>
      <color rgb="FF00484E"/>
      <name val="Calibri"/>
    </font>
    <font>
      <sz val="10"/>
      <color rgb="FF000000"/>
      <name val="Calibri"/>
    </font>
    <font>
      <sz val="9"/>
      <color rgb="FF666666"/>
      <name val="Calibri"/>
    </font>
    <font>
      <b/>
      <sz val="10"/>
      <color rgb="FF000000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DEBF1"/>
      </patternFill>
    </fill>
    <fill>
      <patternFill patternType="solid">
        <fgColor rgb="FFF3F6F8"/>
      </patternFill>
    </fill>
    <fill>
      <patternFill patternType="solid">
        <fgColor rgb="FFF8F9FA"/>
      </patternFill>
    </fill>
  </fills>
  <borders count="5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 style="thin">
        <color rgb="FFD0D7DE"/>
      </left>
      <right/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0" fillId="6" borderId="1" xfId="0" applyFill="1" applyBorder="1"/>
    <xf numFmtId="0" fontId="6" fillId="5" borderId="1" xfId="0" applyFont="1" applyFill="1" applyBorder="1" applyAlignment="1">
      <alignment horizontal="left" vertical="center"/>
    </xf>
    <xf numFmtId="164" fontId="6" fillId="5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6" fillId="4" borderId="1" xfId="0" applyFont="1" applyFill="1" applyBorder="1"/>
    <xf numFmtId="164" fontId="4" fillId="4" borderId="1" xfId="0" applyNumberFormat="1" applyFont="1" applyFill="1" applyBorder="1" applyAlignment="1">
      <alignment horizontal="left" vertical="center"/>
    </xf>
    <xf numFmtId="165" fontId="4" fillId="4" borderId="1" xfId="0" applyNumberFormat="1" applyFont="1" applyFill="1" applyBorder="1" applyAlignment="1">
      <alignment horizontal="left" vertical="center"/>
    </xf>
    <xf numFmtId="9" fontId="4" fillId="4" borderId="1" xfId="0" applyNumberFormat="1" applyFont="1" applyFill="1" applyBorder="1" applyAlignment="1">
      <alignment horizontal="left" vertical="center"/>
    </xf>
    <xf numFmtId="1" fontId="6" fillId="5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0" borderId="3" xfId="0" applyBorder="1"/>
    <xf numFmtId="0" fontId="0" fillId="0" borderId="2" xfId="0" applyBorder="1"/>
    <xf numFmtId="0" fontId="7" fillId="6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64" fontId="6" fillId="5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left" vertical="center"/>
    </xf>
    <xf numFmtId="0" fontId="7" fillId="6" borderId="1" xfId="0" applyFont="1" applyFill="1" applyBorder="1"/>
    <xf numFmtId="164" fontId="8" fillId="5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left" vertical="center"/>
    </xf>
    <xf numFmtId="164" fontId="8" fillId="5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3" xfId="0" applyFont="1" applyBorder="1"/>
    <xf numFmtId="0" fontId="11" fillId="0" borderId="2" xfId="0" applyFont="1" applyBorder="1"/>
    <xf numFmtId="0" fontId="0" fillId="6" borderId="1" xfId="0" applyFill="1" applyBorder="1"/>
    <xf numFmtId="0" fontId="8" fillId="5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1" fontId="4" fillId="4" borderId="4" xfId="0" applyNumberFormat="1" applyFont="1" applyFill="1" applyBorder="1" applyAlignment="1">
      <alignment horizontal="left" vertical="center"/>
    </xf>
    <xf numFmtId="1" fontId="4" fillId="4" borderId="2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1257300</xdr:colOff>
      <xdr:row>49</xdr:row>
      <xdr:rowOff>38100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FE9D74B3-A312-657D-D216-59E2DED3561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1257300</xdr:colOff>
      <xdr:row>49</xdr:row>
      <xdr:rowOff>38100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EF8A48C5-052D-469B-CE8C-DB836728C8E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916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innahmen" displayName="tblEinnahmen" ref="A6:N66">
  <autoFilter ref="A6:N66" xr:uid="{00000000-0009-0000-0100-000001000000}"/>
  <tableColumns count="14">
    <tableColumn id="1" xr3:uid="{00000000-0010-0000-0000-000001000000}" name="Beleg-Nr."/>
    <tableColumn id="2" xr3:uid="{00000000-0010-0000-0000-000002000000}" name="Zahlungsdatum"/>
    <tableColumn id="3" xr3:uid="{00000000-0010-0000-0000-000003000000}" name="Kunde"/>
    <tableColumn id="4" xr3:uid="{00000000-0010-0000-0000-000004000000}" name="Beschreibung"/>
    <tableColumn id="5" xr3:uid="{00000000-0010-0000-0000-000005000000}" name="Kategorie"/>
    <tableColumn id="6" xr3:uid="{00000000-0010-0000-0000-000006000000}" name="Netto"/>
    <tableColumn id="7" xr3:uid="{00000000-0010-0000-0000-000007000000}" name="USt.-Satz"/>
    <tableColumn id="8" xr3:uid="{00000000-0010-0000-0000-000008000000}" name="Umsatzsteuer"/>
    <tableColumn id="9" xr3:uid="{00000000-0010-0000-0000-000009000000}" name="Brutto"/>
    <tableColumn id="10" xr3:uid="{00000000-0010-0000-0000-00000A000000}" name="Zahlungsart"/>
    <tableColumn id="11" xr3:uid="{00000000-0010-0000-0000-00000B000000}" name="Konto / Plattform"/>
    <tableColumn id="12" xr3:uid="{00000000-0010-0000-0000-00000C000000}" name="Monat"/>
    <tableColumn id="13" xr3:uid="{00000000-0010-0000-0000-00000D000000}" name="Jahr"/>
    <tableColumn id="14" xr3:uid="{00000000-0010-0000-0000-00000E000000}" name="Notize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Ausgaben" displayName="tblAusgaben" ref="A6:N66">
  <autoFilter ref="A6:N66" xr:uid="{00000000-0009-0000-0100-000002000000}"/>
  <tableColumns count="14">
    <tableColumn id="1" xr3:uid="{00000000-0010-0000-0100-000001000000}" name="Beleg-Nr."/>
    <tableColumn id="2" xr3:uid="{00000000-0010-0000-0100-000002000000}" name="Zahlungsdatum"/>
    <tableColumn id="3" xr3:uid="{00000000-0010-0000-0100-000003000000}" name="Lieferant"/>
    <tableColumn id="4" xr3:uid="{00000000-0010-0000-0100-000004000000}" name="Beschreibung"/>
    <tableColumn id="5" xr3:uid="{00000000-0010-0000-0100-000005000000}" name="Kategorie"/>
    <tableColumn id="6" xr3:uid="{00000000-0010-0000-0100-000006000000}" name="Netto"/>
    <tableColumn id="7" xr3:uid="{00000000-0010-0000-0100-000007000000}" name="Vorsteuer-Satz"/>
    <tableColumn id="8" xr3:uid="{00000000-0010-0000-0100-000008000000}" name="Vorsteuer"/>
    <tableColumn id="9" xr3:uid="{00000000-0010-0000-0100-000009000000}" name="Brutto"/>
    <tableColumn id="10" xr3:uid="{00000000-0010-0000-0100-00000A000000}" name="Zahlungsart"/>
    <tableColumn id="11" xr3:uid="{00000000-0010-0000-0100-00000B000000}" name="Konto"/>
    <tableColumn id="12" xr3:uid="{00000000-0010-0000-0100-00000C000000}" name="Monat"/>
    <tableColumn id="13" xr3:uid="{00000000-0010-0000-0100-00000D000000}" name="Jahr"/>
    <tableColumn id="14" xr3:uid="{00000000-0010-0000-0100-00000E000000}" name="Notize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Steuern" displayName="tblSteuern" ref="A6:H46">
  <autoFilter ref="A6:H46" xr:uid="{00000000-0009-0000-0100-000003000000}"/>
  <tableColumns count="8">
    <tableColumn id="1" xr3:uid="{00000000-0010-0000-0200-000001000000}" name="Datum"/>
    <tableColumn id="2" xr3:uid="{00000000-0010-0000-0200-000002000000}" name="Steuerart"/>
    <tableColumn id="3" xr3:uid="{00000000-0010-0000-0200-000003000000}" name="Richtung"/>
    <tableColumn id="4" xr3:uid="{00000000-0010-0000-0200-000004000000}" name="Beschreibung"/>
    <tableColumn id="5" xr3:uid="{00000000-0010-0000-0200-000005000000}" name="Betrag"/>
    <tableColumn id="6" xr3:uid="{00000000-0010-0000-0200-000006000000}" name="Monat"/>
    <tableColumn id="7" xr3:uid="{00000000-0010-0000-0200-000007000000}" name="Jahr"/>
    <tableColumn id="8" xr3:uid="{00000000-0010-0000-0200-000008000000}" name="Notiz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showGridLines="0" tabSelected="1" zoomScale="90" zoomScaleNormal="90" workbookViewId="0">
      <selection activeCell="M41" sqref="M41"/>
    </sheetView>
  </sheetViews>
  <sheetFormatPr baseColWidth="10" defaultColWidth="9.140625" defaultRowHeight="15" x14ac:dyDescent="0.25"/>
  <cols>
    <col min="1" max="1" width="19.5703125" bestFit="1" customWidth="1"/>
    <col min="2" max="2" width="11" bestFit="1" customWidth="1"/>
    <col min="3" max="3" width="9.7109375" bestFit="1" customWidth="1"/>
    <col min="4" max="4" width="16.28515625" bestFit="1" customWidth="1"/>
    <col min="5" max="5" width="21.140625" bestFit="1" customWidth="1"/>
    <col min="6" max="6" width="18.5703125" bestFit="1" customWidth="1"/>
    <col min="7" max="7" width="25.5703125" bestFit="1" customWidth="1"/>
    <col min="8" max="8" width="5.28515625" bestFit="1" customWidth="1"/>
    <col min="9" max="9" width="4" customWidth="1"/>
    <col min="10" max="10" width="31.5703125" bestFit="1" customWidth="1"/>
    <col min="11" max="12" width="18" customWidth="1"/>
  </cols>
  <sheetData>
    <row r="1" spans="1:12" ht="26.25" x14ac:dyDescent="0.4">
      <c r="A1" s="28" t="s">
        <v>0</v>
      </c>
      <c r="B1" s="29"/>
      <c r="C1" s="29"/>
      <c r="D1" s="29"/>
      <c r="E1" s="29"/>
      <c r="F1" s="29"/>
      <c r="G1" s="29"/>
      <c r="H1" s="30"/>
    </row>
    <row r="2" spans="1:12" x14ac:dyDescent="0.25">
      <c r="A2" s="17" t="s">
        <v>1</v>
      </c>
      <c r="B2" s="14"/>
      <c r="C2" s="14"/>
      <c r="D2" s="14"/>
      <c r="E2" s="14"/>
      <c r="F2" s="14"/>
      <c r="G2" s="14"/>
      <c r="H2" s="15"/>
    </row>
    <row r="4" spans="1:12" ht="15.75" x14ac:dyDescent="0.25">
      <c r="A4" s="18" t="s">
        <v>2</v>
      </c>
      <c r="B4" s="14"/>
      <c r="C4" s="14"/>
      <c r="D4" s="14"/>
      <c r="E4" s="14"/>
      <c r="F4" s="15"/>
      <c r="J4" s="18" t="s">
        <v>3</v>
      </c>
      <c r="K4" s="14"/>
      <c r="L4" s="15"/>
    </row>
    <row r="5" spans="1:12" x14ac:dyDescent="0.25">
      <c r="A5" s="2" t="s">
        <v>4</v>
      </c>
      <c r="B5" s="34" t="s">
        <v>5</v>
      </c>
      <c r="C5" s="35"/>
      <c r="D5" s="2" t="s">
        <v>6</v>
      </c>
      <c r="E5" s="34" t="s">
        <v>7</v>
      </c>
      <c r="F5" s="35"/>
      <c r="G5" s="2" t="s">
        <v>8</v>
      </c>
      <c r="H5" s="3" t="s">
        <v>9</v>
      </c>
      <c r="J5" s="2" t="s">
        <v>10</v>
      </c>
      <c r="K5" s="31" t="s">
        <v>11</v>
      </c>
      <c r="L5" s="15"/>
    </row>
    <row r="6" spans="1:12" x14ac:dyDescent="0.25">
      <c r="A6" s="2" t="s">
        <v>12</v>
      </c>
      <c r="B6" s="34" t="s">
        <v>223</v>
      </c>
      <c r="C6" s="35"/>
      <c r="D6" s="2" t="s">
        <v>13</v>
      </c>
      <c r="E6" s="34" t="s">
        <v>14</v>
      </c>
      <c r="F6" s="35"/>
      <c r="G6" s="4"/>
      <c r="H6" s="4"/>
      <c r="J6" s="2" t="s">
        <v>15</v>
      </c>
      <c r="K6" s="23">
        <f>B7</f>
        <v>2025</v>
      </c>
      <c r="L6" s="15"/>
    </row>
    <row r="7" spans="1:12" x14ac:dyDescent="0.25">
      <c r="A7" s="2" t="s">
        <v>15</v>
      </c>
      <c r="B7" s="36">
        <v>2025</v>
      </c>
      <c r="C7" s="37"/>
      <c r="D7" s="2" t="s">
        <v>16</v>
      </c>
      <c r="E7" s="34" t="s">
        <v>17</v>
      </c>
      <c r="F7" s="35"/>
      <c r="G7" s="4"/>
      <c r="H7" s="4"/>
      <c r="J7" s="2" t="s">
        <v>13</v>
      </c>
      <c r="K7" s="23" t="str">
        <f>E6</f>
        <v>Einzelunternehmen</v>
      </c>
      <c r="L7" s="15"/>
    </row>
    <row r="8" spans="1:12" x14ac:dyDescent="0.25">
      <c r="J8" s="2" t="s">
        <v>16</v>
      </c>
      <c r="K8" s="23" t="str">
        <f>E7</f>
        <v>Webdesign &amp; Beratung</v>
      </c>
      <c r="L8" s="15"/>
    </row>
    <row r="10" spans="1:12" ht="15.75" x14ac:dyDescent="0.25">
      <c r="A10" s="22" t="s">
        <v>18</v>
      </c>
      <c r="B10" s="15"/>
      <c r="C10" s="22" t="s">
        <v>19</v>
      </c>
      <c r="D10" s="15"/>
      <c r="E10" s="22" t="s">
        <v>20</v>
      </c>
      <c r="F10" s="15"/>
      <c r="J10" s="20" t="s">
        <v>21</v>
      </c>
      <c r="K10" s="14"/>
      <c r="L10" s="15"/>
    </row>
    <row r="11" spans="1:12" x14ac:dyDescent="0.25">
      <c r="A11" s="25">
        <f>SUM(Betriebseinnahmen!$F$7:$F$66)</f>
        <v>15440</v>
      </c>
      <c r="B11" s="15"/>
      <c r="C11" s="25">
        <f>SUM(Betriebsausgaben!$F$7:$F$66)</f>
        <v>1332.8400000000001</v>
      </c>
      <c r="D11" s="15"/>
      <c r="E11" s="25">
        <f>A11-C11</f>
        <v>14107.16</v>
      </c>
      <c r="F11" s="15"/>
      <c r="J11" s="2" t="s">
        <v>22</v>
      </c>
      <c r="K11" s="19">
        <f>SUM(Betriebseinnahmen!$F$7:$F$66)</f>
        <v>15440</v>
      </c>
      <c r="L11" s="15"/>
    </row>
    <row r="12" spans="1:12" x14ac:dyDescent="0.25">
      <c r="J12" s="2" t="s">
        <v>23</v>
      </c>
      <c r="K12" s="19">
        <f>SUM(Betriebseinnahmen!$H$7:$H$66)</f>
        <v>2933.6</v>
      </c>
      <c r="L12" s="15"/>
    </row>
    <row r="13" spans="1:12" ht="15.75" x14ac:dyDescent="0.25">
      <c r="A13" s="22" t="s">
        <v>24</v>
      </c>
      <c r="B13" s="15"/>
      <c r="C13" s="22" t="s">
        <v>25</v>
      </c>
      <c r="D13" s="15"/>
      <c r="E13" s="22" t="s">
        <v>26</v>
      </c>
      <c r="F13" s="15"/>
      <c r="J13" s="2" t="s">
        <v>27</v>
      </c>
      <c r="K13" s="19">
        <f>SUM(Betriebseinnahmen!$I$7:$I$66)</f>
        <v>18373.599999999999</v>
      </c>
      <c r="L13" s="15"/>
    </row>
    <row r="14" spans="1:12" x14ac:dyDescent="0.25">
      <c r="A14" s="25">
        <f>SUMIFS(Steuern!$E$7:$E$46,Steuern!$C$7:$C$46,"Zahlung")</f>
        <v>1720</v>
      </c>
      <c r="B14" s="15"/>
      <c r="C14" s="25">
        <f>SUMIFS(Steuern!$E$7:$E$46,Steuern!$C$7:$C$46,"Erstattung")</f>
        <v>95</v>
      </c>
      <c r="D14" s="15"/>
      <c r="E14" s="25">
        <f>E11-A14+C14</f>
        <v>12482.16</v>
      </c>
      <c r="F14" s="15"/>
    </row>
    <row r="15" spans="1:12" ht="15.75" x14ac:dyDescent="0.25">
      <c r="J15" s="20" t="s">
        <v>28</v>
      </c>
      <c r="K15" s="14"/>
      <c r="L15" s="15"/>
    </row>
    <row r="16" spans="1:12" x14ac:dyDescent="0.25">
      <c r="J16" s="2" t="s">
        <v>29</v>
      </c>
      <c r="K16" s="19">
        <f>SUM(Betriebsausgaben!$F$7:$F$66)</f>
        <v>1332.8400000000001</v>
      </c>
      <c r="L16" s="15"/>
    </row>
    <row r="17" spans="1:12" x14ac:dyDescent="0.25">
      <c r="J17" s="2" t="s">
        <v>30</v>
      </c>
      <c r="K17" s="19">
        <f>SUM(Betriebsausgaben!$H$7:$H$66)</f>
        <v>240.04</v>
      </c>
      <c r="L17" s="15"/>
    </row>
    <row r="18" spans="1:12" ht="15.75" x14ac:dyDescent="0.25">
      <c r="A18" s="18" t="s">
        <v>31</v>
      </c>
      <c r="B18" s="14"/>
      <c r="C18" s="14"/>
      <c r="D18" s="14"/>
      <c r="E18" s="14"/>
      <c r="F18" s="14"/>
      <c r="G18" s="15"/>
      <c r="J18" s="2" t="s">
        <v>32</v>
      </c>
      <c r="K18" s="19">
        <f>SUM(Betriebsausgaben!$I$7:$I$66)</f>
        <v>1572.8799999999999</v>
      </c>
      <c r="L18" s="15"/>
    </row>
    <row r="19" spans="1:12" ht="30" x14ac:dyDescent="0.25">
      <c r="A19" s="7" t="s">
        <v>33</v>
      </c>
      <c r="B19" s="33" t="s">
        <v>220</v>
      </c>
      <c r="C19" s="33" t="s">
        <v>221</v>
      </c>
      <c r="D19" s="7" t="s">
        <v>34</v>
      </c>
      <c r="E19" s="7" t="s">
        <v>35</v>
      </c>
      <c r="F19" s="7" t="s">
        <v>36</v>
      </c>
      <c r="G19" s="33" t="s">
        <v>222</v>
      </c>
    </row>
    <row r="20" spans="1:12" ht="15.75" x14ac:dyDescent="0.25">
      <c r="A20" s="8" t="s">
        <v>37</v>
      </c>
      <c r="B20" s="6">
        <f>SUMIFS(Betriebseinnahmen!$F$7:$F$66,Betriebseinnahmen!$L$7:$L$66,1,Betriebseinnahmen!$M$7:$M$66,$B$7)</f>
        <v>2200</v>
      </c>
      <c r="C20" s="6">
        <f>SUMIFS(Betriebsausgaben!$F$7:$F$66,Betriebsausgaben!$L$7:$L$66,1,Betriebsausgaben!$M$7:$M$66,$B$7)</f>
        <v>103.9</v>
      </c>
      <c r="D20" s="6">
        <f t="shared" ref="D20:D31" si="0">B20-C20</f>
        <v>2096.1</v>
      </c>
      <c r="E20" s="6">
        <f>SUMIFS(Steuern!$E$7:$E$46,Steuern!$F$7:$F$46,1,Steuern!$G$7:$G$46,$B$7,Steuern!$C$7:$C$46,"Zahlung")</f>
        <v>0</v>
      </c>
      <c r="F20" s="6">
        <f>SUMIFS(Steuern!$E$7:$E$46,Steuern!$F$7:$F$46,1,Steuern!$G$7:$G$46,$B$7,Steuern!$C$7:$C$46,"Erstattung")</f>
        <v>0</v>
      </c>
      <c r="G20" s="6">
        <f t="shared" ref="G20:G31" si="1">D20-E20+F20</f>
        <v>2096.1</v>
      </c>
      <c r="J20" s="20" t="s">
        <v>38</v>
      </c>
      <c r="K20" s="14"/>
      <c r="L20" s="15"/>
    </row>
    <row r="21" spans="1:12" x14ac:dyDescent="0.25">
      <c r="A21" s="8" t="s">
        <v>39</v>
      </c>
      <c r="B21" s="6">
        <f>SUMIFS(Betriebseinnahmen!$F$7:$F$66,Betriebseinnahmen!$L$7:$L$66,2,Betriebseinnahmen!$M$7:$M$66,$B$7)</f>
        <v>1450</v>
      </c>
      <c r="C21" s="6">
        <f>SUMIFS(Betriebsausgaben!$F$7:$F$66,Betriebsausgaben!$L$7:$L$66,2,Betriebsausgaben!$M$7:$M$66,$B$7)</f>
        <v>61.99</v>
      </c>
      <c r="D21" s="6">
        <f t="shared" si="0"/>
        <v>1388.01</v>
      </c>
      <c r="E21" s="6">
        <f>SUMIFS(Steuern!$E$7:$E$46,Steuern!$F$7:$F$46,2,Steuern!$G$7:$G$46,$B$7,Steuern!$C$7:$C$46,"Zahlung")</f>
        <v>180</v>
      </c>
      <c r="F21" s="6">
        <f>SUMIFS(Steuern!$E$7:$E$46,Steuern!$F$7:$F$46,2,Steuern!$G$7:$G$46,$B$7,Steuern!$C$7:$C$46,"Erstattung")</f>
        <v>0</v>
      </c>
      <c r="G21" s="6">
        <f t="shared" si="1"/>
        <v>1208.01</v>
      </c>
      <c r="J21" s="2" t="s">
        <v>35</v>
      </c>
      <c r="K21" s="19">
        <f>SUMIFS(Steuern!$E$7:$E$46,Steuern!$C$7:$C$46,"Zahlung")</f>
        <v>1720</v>
      </c>
      <c r="L21" s="15"/>
    </row>
    <row r="22" spans="1:12" x14ac:dyDescent="0.25">
      <c r="A22" s="8" t="s">
        <v>40</v>
      </c>
      <c r="B22" s="6">
        <f>SUMIFS(Betriebseinnahmen!$F$7:$F$66,Betriebseinnahmen!$L$7:$L$66,3,Betriebseinnahmen!$M$7:$M$66,$B$7)</f>
        <v>1800</v>
      </c>
      <c r="C22" s="6">
        <f>SUMIFS(Betriebsausgaben!$F$7:$F$66,Betriebsausgaben!$L$7:$L$66,3,Betriebsausgaben!$M$7:$M$66,$B$7)</f>
        <v>18</v>
      </c>
      <c r="D22" s="6">
        <f t="shared" si="0"/>
        <v>1782</v>
      </c>
      <c r="E22" s="6">
        <f>SUMIFS(Steuern!$E$7:$E$46,Steuern!$F$7:$F$46,3,Steuern!$G$7:$G$46,$B$7,Steuern!$C$7:$C$46,"Zahlung")</f>
        <v>0</v>
      </c>
      <c r="F22" s="6">
        <f>SUMIFS(Steuern!$E$7:$E$46,Steuern!$F$7:$F$46,3,Steuern!$G$7:$G$46,$B$7,Steuern!$C$7:$C$46,"Erstattung")</f>
        <v>0</v>
      </c>
      <c r="G22" s="6">
        <f t="shared" si="1"/>
        <v>1782</v>
      </c>
      <c r="J22" s="2" t="s">
        <v>36</v>
      </c>
      <c r="K22" s="19">
        <f>SUMIFS(Steuern!$E$7:$E$46,Steuern!$C$7:$C$46,"Erstattung")</f>
        <v>95</v>
      </c>
      <c r="L22" s="15"/>
    </row>
    <row r="23" spans="1:12" x14ac:dyDescent="0.25">
      <c r="A23" s="8" t="s">
        <v>41</v>
      </c>
      <c r="B23" s="6">
        <f>SUMIFS(Betriebseinnahmen!$F$7:$F$66,Betriebseinnahmen!$L$7:$L$66,4,Betriebseinnahmen!$M$7:$M$66,$B$7)</f>
        <v>650</v>
      </c>
      <c r="C23" s="6">
        <f>SUMIFS(Betriebsausgaben!$F$7:$F$66,Betriebsausgaben!$L$7:$L$66,4,Betriebsausgaben!$M$7:$M$66,$B$7)</f>
        <v>68</v>
      </c>
      <c r="D23" s="6">
        <f t="shared" si="0"/>
        <v>582</v>
      </c>
      <c r="E23" s="6">
        <f>SUMIFS(Steuern!$E$7:$E$46,Steuern!$F$7:$F$46,4,Steuern!$G$7:$G$46,$B$7,Steuern!$C$7:$C$46,"Zahlung")</f>
        <v>240</v>
      </c>
      <c r="F23" s="6">
        <f>SUMIFS(Steuern!$E$7:$E$46,Steuern!$F$7:$F$46,4,Steuern!$G$7:$G$46,$B$7,Steuern!$C$7:$C$46,"Erstattung")</f>
        <v>0</v>
      </c>
      <c r="G23" s="6">
        <f t="shared" si="1"/>
        <v>342</v>
      </c>
      <c r="J23" s="2" t="s">
        <v>26</v>
      </c>
      <c r="K23" s="27">
        <f>E14</f>
        <v>12482.16</v>
      </c>
      <c r="L23" s="15"/>
    </row>
    <row r="24" spans="1:12" x14ac:dyDescent="0.25">
      <c r="A24" s="8" t="s">
        <v>42</v>
      </c>
      <c r="B24" s="6">
        <f>SUMIFS(Betriebseinnahmen!$F$7:$F$66,Betriebseinnahmen!$L$7:$L$66,5,Betriebseinnahmen!$M$7:$M$66,$B$7)</f>
        <v>320</v>
      </c>
      <c r="C24" s="6">
        <f>SUMIFS(Betriebsausgaben!$F$7:$F$66,Betriebsausgaben!$L$7:$L$66,5,Betriebsausgaben!$M$7:$M$66,$B$7)</f>
        <v>210</v>
      </c>
      <c r="D24" s="6">
        <f t="shared" si="0"/>
        <v>110</v>
      </c>
      <c r="E24" s="6">
        <f>SUMIFS(Steuern!$E$7:$E$46,Steuern!$F$7:$F$46,5,Steuern!$G$7:$G$46,$B$7,Steuern!$C$7:$C$46,"Zahlung")</f>
        <v>0</v>
      </c>
      <c r="F24" s="6">
        <f>SUMIFS(Steuern!$E$7:$E$46,Steuern!$F$7:$F$46,5,Steuern!$G$7:$G$46,$B$7,Steuern!$C$7:$C$46,"Erstattung")</f>
        <v>0</v>
      </c>
      <c r="G24" s="6">
        <f t="shared" si="1"/>
        <v>110</v>
      </c>
    </row>
    <row r="25" spans="1:12" ht="15.75" x14ac:dyDescent="0.25">
      <c r="A25" s="8" t="s">
        <v>43</v>
      </c>
      <c r="B25" s="6">
        <f>SUMIFS(Betriebseinnahmen!$F$7:$F$66,Betriebseinnahmen!$L$7:$L$66,6,Betriebseinnahmen!$M$7:$M$66,$B$7)</f>
        <v>980</v>
      </c>
      <c r="C25" s="6">
        <f>SUMIFS(Betriebsausgaben!$F$7:$F$66,Betriebsausgaben!$L$7:$L$66,6,Betriebsausgaben!$M$7:$M$66,$B$7)</f>
        <v>150</v>
      </c>
      <c r="D25" s="6">
        <f t="shared" si="0"/>
        <v>830</v>
      </c>
      <c r="E25" s="6">
        <f>SUMIFS(Steuern!$E$7:$E$46,Steuern!$F$7:$F$46,6,Steuern!$G$7:$G$46,$B$7,Steuern!$C$7:$C$46,"Zahlung")</f>
        <v>0</v>
      </c>
      <c r="F25" s="6">
        <f>SUMIFS(Steuern!$E$7:$E$46,Steuern!$F$7:$F$46,6,Steuern!$G$7:$G$46,$B$7,Steuern!$C$7:$C$46,"Erstattung")</f>
        <v>0</v>
      </c>
      <c r="G25" s="6">
        <f t="shared" si="1"/>
        <v>830</v>
      </c>
      <c r="J25" s="20" t="s">
        <v>44</v>
      </c>
      <c r="K25" s="14"/>
      <c r="L25" s="15"/>
    </row>
    <row r="26" spans="1:12" x14ac:dyDescent="0.25">
      <c r="A26" s="8" t="s">
        <v>45</v>
      </c>
      <c r="B26" s="6">
        <f>SUMIFS(Betriebseinnahmen!$F$7:$F$66,Betriebseinnahmen!$L$7:$L$66,7,Betriebseinnahmen!$M$7:$M$66,$B$7)</f>
        <v>410</v>
      </c>
      <c r="C26" s="6">
        <f>SUMIFS(Betriebsausgaben!$F$7:$F$66,Betriebsausgaben!$L$7:$L$66,7,Betriebsausgaben!$M$7:$M$66,$B$7)</f>
        <v>44.95</v>
      </c>
      <c r="D26" s="6">
        <f t="shared" si="0"/>
        <v>365.05</v>
      </c>
      <c r="E26" s="6">
        <f>SUMIFS(Steuern!$E$7:$E$46,Steuern!$F$7:$F$46,7,Steuern!$G$7:$G$46,$B$7,Steuern!$C$7:$C$46,"Zahlung")</f>
        <v>650</v>
      </c>
      <c r="F26" s="6">
        <f>SUMIFS(Steuern!$E$7:$E$46,Steuern!$F$7:$F$46,7,Steuern!$G$7:$G$46,$B$7,Steuern!$C$7:$C$46,"Erstattung")</f>
        <v>0</v>
      </c>
      <c r="G26" s="6">
        <f t="shared" si="1"/>
        <v>-284.95</v>
      </c>
      <c r="J26" s="2" t="s">
        <v>46</v>
      </c>
      <c r="K26" s="26"/>
      <c r="L26" s="15"/>
    </row>
    <row r="27" spans="1:12" x14ac:dyDescent="0.25">
      <c r="A27" s="8" t="s">
        <v>47</v>
      </c>
      <c r="B27" s="6">
        <f>SUMIFS(Betriebseinnahmen!$F$7:$F$66,Betriebseinnahmen!$L$7:$L$66,8,Betriebseinnahmen!$M$7:$M$66,$B$7)</f>
        <v>2600</v>
      </c>
      <c r="C27" s="6">
        <f>SUMIFS(Betriebsausgaben!$F$7:$F$66,Betriebsausgaben!$L$7:$L$66,8,Betriebsausgaben!$M$7:$M$66,$B$7)</f>
        <v>240</v>
      </c>
      <c r="D27" s="6">
        <f t="shared" si="0"/>
        <v>2360</v>
      </c>
      <c r="E27" s="6">
        <f>SUMIFS(Steuern!$E$7:$E$46,Steuern!$F$7:$F$46,8,Steuern!$G$7:$G$46,$B$7,Steuern!$C$7:$C$46,"Zahlung")</f>
        <v>0</v>
      </c>
      <c r="F27" s="6">
        <f>SUMIFS(Steuern!$E$7:$E$46,Steuern!$F$7:$F$46,8,Steuern!$G$7:$G$46,$B$7,Steuern!$C$7:$C$46,"Erstattung")</f>
        <v>95</v>
      </c>
      <c r="G27" s="6">
        <f t="shared" si="1"/>
        <v>2455</v>
      </c>
      <c r="J27" s="2" t="s">
        <v>48</v>
      </c>
      <c r="K27" s="26"/>
      <c r="L27" s="15"/>
    </row>
    <row r="28" spans="1:12" x14ac:dyDescent="0.25">
      <c r="A28" s="8" t="s">
        <v>49</v>
      </c>
      <c r="B28" s="6">
        <f>SUMIFS(Betriebseinnahmen!$F$7:$F$66,Betriebseinnahmen!$L$7:$L$66,9,Betriebseinnahmen!$M$7:$M$66,$B$7)</f>
        <v>540</v>
      </c>
      <c r="C28" s="6">
        <f>SUMIFS(Betriebsausgaben!$F$7:$F$66,Betriebsausgaben!$L$7:$L$66,9,Betriebsausgaben!$M$7:$M$66,$B$7)</f>
        <v>108</v>
      </c>
      <c r="D28" s="6">
        <f t="shared" si="0"/>
        <v>432</v>
      </c>
      <c r="E28" s="6">
        <f>SUMIFS(Steuern!$E$7:$E$46,Steuern!$F$7:$F$46,9,Steuern!$G$7:$G$46,$B$7,Steuern!$C$7:$C$46,"Zahlung")</f>
        <v>0</v>
      </c>
      <c r="F28" s="6">
        <f>SUMIFS(Steuern!$E$7:$E$46,Steuern!$F$7:$F$46,9,Steuern!$G$7:$G$46,$B$7,Steuern!$C$7:$C$46,"Erstattung")</f>
        <v>0</v>
      </c>
      <c r="G28" s="6">
        <f t="shared" si="1"/>
        <v>432</v>
      </c>
      <c r="J28" s="2" t="s">
        <v>50</v>
      </c>
      <c r="K28" s="21"/>
      <c r="L28" s="15"/>
    </row>
    <row r="29" spans="1:12" x14ac:dyDescent="0.25">
      <c r="A29" s="8" t="s">
        <v>51</v>
      </c>
      <c r="B29" s="6">
        <f>SUMIFS(Betriebseinnahmen!$F$7:$F$66,Betriebseinnahmen!$L$7:$L$66,10,Betriebseinnahmen!$M$7:$M$66,$B$7)</f>
        <v>190</v>
      </c>
      <c r="C29" s="6">
        <f>SUMIFS(Betriebsausgaben!$F$7:$F$66,Betriebsausgaben!$L$7:$L$66,10,Betriebsausgaben!$M$7:$M$66,$B$7)</f>
        <v>190</v>
      </c>
      <c r="D29" s="6">
        <f t="shared" si="0"/>
        <v>0</v>
      </c>
      <c r="E29" s="6">
        <f>SUMIFS(Steuern!$E$7:$E$46,Steuern!$F$7:$F$46,10,Steuern!$G$7:$G$46,$B$7,Steuern!$C$7:$C$46,"Zahlung")</f>
        <v>0</v>
      </c>
      <c r="F29" s="6">
        <f>SUMIFS(Steuern!$E$7:$E$46,Steuern!$F$7:$F$46,10,Steuern!$G$7:$G$46,$B$7,Steuern!$C$7:$C$46,"Erstattung")</f>
        <v>0</v>
      </c>
      <c r="G29" s="6">
        <f t="shared" si="1"/>
        <v>0</v>
      </c>
      <c r="J29" s="16" t="s">
        <v>52</v>
      </c>
      <c r="K29" s="14"/>
      <c r="L29" s="15"/>
    </row>
    <row r="30" spans="1:12" x14ac:dyDescent="0.25">
      <c r="A30" s="8" t="s">
        <v>53</v>
      </c>
      <c r="B30" s="6">
        <f>SUMIFS(Betriebseinnahmen!$F$7:$F$66,Betriebseinnahmen!$L$7:$L$66,11,Betriebseinnahmen!$M$7:$M$66,$B$7)</f>
        <v>1200</v>
      </c>
      <c r="C30" s="6">
        <f>SUMIFS(Betriebsausgaben!$F$7:$F$66,Betriebsausgaben!$L$7:$L$66,11,Betriebsausgaben!$M$7:$M$66,$B$7)</f>
        <v>42</v>
      </c>
      <c r="D30" s="6">
        <f t="shared" si="0"/>
        <v>1158</v>
      </c>
      <c r="E30" s="6">
        <f>SUMIFS(Steuern!$E$7:$E$46,Steuern!$F$7:$F$46,11,Steuern!$G$7:$G$46,$B$7,Steuern!$C$7:$C$46,"Zahlung")</f>
        <v>0</v>
      </c>
      <c r="F30" s="6">
        <f>SUMIFS(Steuern!$E$7:$E$46,Steuern!$F$7:$F$46,11,Steuern!$G$7:$G$46,$B$7,Steuern!$C$7:$C$46,"Erstattung")</f>
        <v>0</v>
      </c>
      <c r="G30" s="6">
        <f t="shared" si="1"/>
        <v>1158</v>
      </c>
    </row>
    <row r="31" spans="1:12" x14ac:dyDescent="0.25">
      <c r="A31" s="8" t="s">
        <v>54</v>
      </c>
      <c r="B31" s="6">
        <f>SUMIFS(Betriebseinnahmen!$F$7:$F$66,Betriebseinnahmen!$L$7:$L$66,12,Betriebseinnahmen!$M$7:$M$66,$B$7)</f>
        <v>3100</v>
      </c>
      <c r="C31" s="6">
        <f>SUMIFS(Betriebsausgaben!$F$7:$F$66,Betriebsausgaben!$L$7:$L$66,12,Betriebsausgaben!$M$7:$M$66,$B$7)</f>
        <v>96</v>
      </c>
      <c r="D31" s="6">
        <f t="shared" si="0"/>
        <v>3004</v>
      </c>
      <c r="E31" s="6">
        <f>SUMIFS(Steuern!$E$7:$E$46,Steuern!$F$7:$F$46,12,Steuern!$G$7:$G$46,$B$7,Steuern!$C$7:$C$46,"Zahlung")</f>
        <v>650</v>
      </c>
      <c r="F31" s="6">
        <f>SUMIFS(Steuern!$E$7:$E$46,Steuern!$F$7:$F$46,12,Steuern!$G$7:$G$46,$B$7,Steuern!$C$7:$C$46,"Erstattung")</f>
        <v>0</v>
      </c>
      <c r="G31" s="6">
        <f t="shared" si="1"/>
        <v>2354</v>
      </c>
    </row>
    <row r="33" spans="1:7" ht="15.75" x14ac:dyDescent="0.25">
      <c r="A33" s="18" t="s">
        <v>55</v>
      </c>
      <c r="B33" s="14"/>
      <c r="C33" s="14"/>
      <c r="D33" s="14"/>
      <c r="E33" s="14"/>
      <c r="F33" s="14"/>
      <c r="G33" s="15"/>
    </row>
    <row r="34" spans="1:7" x14ac:dyDescent="0.25">
      <c r="A34" s="24" t="s">
        <v>56</v>
      </c>
      <c r="B34" s="14"/>
      <c r="C34" s="14"/>
      <c r="D34" s="14"/>
      <c r="E34" s="14"/>
      <c r="F34" s="14"/>
      <c r="G34" s="15"/>
    </row>
  </sheetData>
  <mergeCells count="46">
    <mergeCell ref="B5:C5"/>
    <mergeCell ref="E5:F5"/>
    <mergeCell ref="E6:F6"/>
    <mergeCell ref="E7:F7"/>
    <mergeCell ref="B6:C6"/>
    <mergeCell ref="B7:C7"/>
    <mergeCell ref="J10:L10"/>
    <mergeCell ref="J4:L4"/>
    <mergeCell ref="A1:H1"/>
    <mergeCell ref="J20:L20"/>
    <mergeCell ref="K26:L26"/>
    <mergeCell ref="K21:L21"/>
    <mergeCell ref="J25:L25"/>
    <mergeCell ref="K11:L11"/>
    <mergeCell ref="C10:D10"/>
    <mergeCell ref="E10:F10"/>
    <mergeCell ref="A2:H2"/>
    <mergeCell ref="A10:B10"/>
    <mergeCell ref="K16:L16"/>
    <mergeCell ref="A11:B11"/>
    <mergeCell ref="C14:D14"/>
    <mergeCell ref="K5:L5"/>
    <mergeCell ref="K6:L6"/>
    <mergeCell ref="K13:L13"/>
    <mergeCell ref="A34:G34"/>
    <mergeCell ref="E13:F13"/>
    <mergeCell ref="A4:F4"/>
    <mergeCell ref="K22:L22"/>
    <mergeCell ref="K12:L12"/>
    <mergeCell ref="K8:L8"/>
    <mergeCell ref="C11:D11"/>
    <mergeCell ref="E11:F11"/>
    <mergeCell ref="K27:L27"/>
    <mergeCell ref="A14:B14"/>
    <mergeCell ref="K23:L23"/>
    <mergeCell ref="K17:L17"/>
    <mergeCell ref="J29:L29"/>
    <mergeCell ref="K7:L7"/>
    <mergeCell ref="A33:G33"/>
    <mergeCell ref="K18:L18"/>
    <mergeCell ref="J15:L15"/>
    <mergeCell ref="K28:L28"/>
    <mergeCell ref="A13:B13"/>
    <mergeCell ref="C13:D13"/>
    <mergeCell ref="A18:G18"/>
    <mergeCell ref="E14:F14"/>
  </mergeCells>
  <dataValidations count="1">
    <dataValidation type="list" allowBlank="1" sqref="H5" xr:uid="{00000000-0002-0000-0000-000000000000}">
      <formula1>"Ja,Nein"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6"/>
  <sheetViews>
    <sheetView showGridLines="0" workbookViewId="0">
      <selection sqref="A1:H1"/>
    </sheetView>
  </sheetViews>
  <sheetFormatPr baseColWidth="10" defaultColWidth="9.140625" defaultRowHeight="15" x14ac:dyDescent="0.25"/>
  <cols>
    <col min="1" max="2" width="14" customWidth="1"/>
    <col min="3" max="3" width="24" customWidth="1"/>
    <col min="4" max="4" width="28" customWidth="1"/>
    <col min="5" max="5" width="22" customWidth="1"/>
    <col min="6" max="6" width="14" customWidth="1"/>
    <col min="7" max="7" width="11" customWidth="1"/>
    <col min="8" max="9" width="14" customWidth="1"/>
    <col min="10" max="10" width="16" customWidth="1"/>
    <col min="11" max="11" width="18" customWidth="1"/>
    <col min="12" max="13" width="8" customWidth="1"/>
    <col min="14" max="14" width="22" customWidth="1"/>
  </cols>
  <sheetData>
    <row r="1" spans="1:14" ht="21" x14ac:dyDescent="0.25">
      <c r="A1" s="13" t="s">
        <v>21</v>
      </c>
      <c r="B1" s="14"/>
      <c r="C1" s="14"/>
      <c r="D1" s="14"/>
      <c r="E1" s="14"/>
      <c r="F1" s="14"/>
      <c r="G1" s="14"/>
      <c r="H1" s="15"/>
    </row>
    <row r="2" spans="1:14" x14ac:dyDescent="0.25">
      <c r="A2" s="17" t="s">
        <v>57</v>
      </c>
      <c r="B2" s="14"/>
      <c r="C2" s="14"/>
      <c r="D2" s="14"/>
      <c r="E2" s="14"/>
      <c r="F2" s="14"/>
      <c r="G2" s="14"/>
      <c r="H2" s="15"/>
    </row>
    <row r="4" spans="1:14" ht="15.75" x14ac:dyDescent="0.25">
      <c r="A4" s="22" t="s">
        <v>58</v>
      </c>
      <c r="B4" s="15"/>
      <c r="C4" s="22" t="s">
        <v>59</v>
      </c>
      <c r="D4" s="15"/>
      <c r="E4" s="22" t="s">
        <v>60</v>
      </c>
      <c r="F4" s="15"/>
      <c r="G4" s="22" t="s">
        <v>61</v>
      </c>
      <c r="H4" s="15"/>
    </row>
    <row r="5" spans="1:14" x14ac:dyDescent="0.25">
      <c r="A5" s="32">
        <f>COUNTA(A7:A66)</f>
        <v>12</v>
      </c>
      <c r="B5" s="15"/>
      <c r="C5" s="25">
        <f>SUM(F7:F66)</f>
        <v>15440</v>
      </c>
      <c r="D5" s="15"/>
      <c r="E5" s="25">
        <f>SUM(H7:H66)</f>
        <v>2933.6</v>
      </c>
      <c r="F5" s="15"/>
      <c r="G5" s="25">
        <f>SUM(I7:I66)</f>
        <v>18373.599999999999</v>
      </c>
      <c r="H5" s="15"/>
    </row>
    <row r="6" spans="1:14" x14ac:dyDescent="0.25">
      <c r="A6" s="7" t="s">
        <v>62</v>
      </c>
      <c r="B6" s="7" t="s">
        <v>63</v>
      </c>
      <c r="C6" s="7" t="s">
        <v>64</v>
      </c>
      <c r="D6" s="7" t="s">
        <v>65</v>
      </c>
      <c r="E6" s="7" t="s">
        <v>66</v>
      </c>
      <c r="F6" s="7" t="s">
        <v>67</v>
      </c>
      <c r="G6" s="7" t="s">
        <v>68</v>
      </c>
      <c r="H6" s="7" t="s">
        <v>69</v>
      </c>
      <c r="I6" s="7" t="s">
        <v>70</v>
      </c>
      <c r="J6" s="7" t="s">
        <v>71</v>
      </c>
      <c r="K6" s="7" t="s">
        <v>72</v>
      </c>
      <c r="L6" s="7" t="s">
        <v>33</v>
      </c>
      <c r="M6" s="7" t="s">
        <v>73</v>
      </c>
      <c r="N6" s="7" t="s">
        <v>74</v>
      </c>
    </row>
    <row r="7" spans="1:14" x14ac:dyDescent="0.25">
      <c r="A7" s="3" t="s">
        <v>75</v>
      </c>
      <c r="B7" s="10">
        <v>45672</v>
      </c>
      <c r="C7" s="3" t="s">
        <v>76</v>
      </c>
      <c r="D7" s="3" t="s">
        <v>77</v>
      </c>
      <c r="E7" s="3" t="s">
        <v>78</v>
      </c>
      <c r="F7" s="9">
        <v>2200</v>
      </c>
      <c r="G7" s="11">
        <v>0.19</v>
      </c>
      <c r="H7" s="6">
        <f t="shared" ref="H7:H38" si="0">IF(F7="","",ROUND(F7*G7,2))</f>
        <v>418</v>
      </c>
      <c r="I7" s="6">
        <f t="shared" ref="I7:I38" si="1">IF(F7="","",ROUND(F7+H7,2))</f>
        <v>2618</v>
      </c>
      <c r="J7" s="3" t="s">
        <v>79</v>
      </c>
      <c r="K7" s="3" t="s">
        <v>80</v>
      </c>
      <c r="L7" s="12">
        <f t="shared" ref="L7:L38" si="2">IF(B7="","",MONTH(B7))</f>
        <v>1</v>
      </c>
      <c r="M7" s="12">
        <f t="shared" ref="M7:M38" si="3">IF(B7="","",YEAR(B7))</f>
        <v>2025</v>
      </c>
      <c r="N7" s="3" t="s">
        <v>11</v>
      </c>
    </row>
    <row r="8" spans="1:14" x14ac:dyDescent="0.25">
      <c r="A8" s="3" t="s">
        <v>81</v>
      </c>
      <c r="B8" s="10">
        <v>45698</v>
      </c>
      <c r="C8" s="3" t="s">
        <v>82</v>
      </c>
      <c r="D8" s="3" t="s">
        <v>83</v>
      </c>
      <c r="E8" s="3" t="s">
        <v>78</v>
      </c>
      <c r="F8" s="9">
        <v>1450</v>
      </c>
      <c r="G8" s="11">
        <v>0.19</v>
      </c>
      <c r="H8" s="6">
        <f t="shared" si="0"/>
        <v>275.5</v>
      </c>
      <c r="I8" s="6">
        <f t="shared" si="1"/>
        <v>1725.5</v>
      </c>
      <c r="J8" s="3" t="s">
        <v>79</v>
      </c>
      <c r="K8" s="3" t="s">
        <v>80</v>
      </c>
      <c r="L8" s="12">
        <f t="shared" si="2"/>
        <v>2</v>
      </c>
      <c r="M8" s="12">
        <f t="shared" si="3"/>
        <v>2025</v>
      </c>
      <c r="N8" s="3" t="s">
        <v>11</v>
      </c>
    </row>
    <row r="9" spans="1:14" x14ac:dyDescent="0.25">
      <c r="A9" s="3" t="s">
        <v>84</v>
      </c>
      <c r="B9" s="10">
        <v>45721</v>
      </c>
      <c r="C9" s="3" t="s">
        <v>85</v>
      </c>
      <c r="D9" s="3" t="s">
        <v>86</v>
      </c>
      <c r="E9" s="3" t="s">
        <v>78</v>
      </c>
      <c r="F9" s="9">
        <v>1800</v>
      </c>
      <c r="G9" s="11">
        <v>0.19</v>
      </c>
      <c r="H9" s="6">
        <f t="shared" si="0"/>
        <v>342</v>
      </c>
      <c r="I9" s="6">
        <f t="shared" si="1"/>
        <v>2142</v>
      </c>
      <c r="J9" s="3" t="s">
        <v>87</v>
      </c>
      <c r="K9" s="3" t="s">
        <v>88</v>
      </c>
      <c r="L9" s="12">
        <f t="shared" si="2"/>
        <v>3</v>
      </c>
      <c r="M9" s="12">
        <f t="shared" si="3"/>
        <v>2025</v>
      </c>
      <c r="N9" s="3" t="s">
        <v>11</v>
      </c>
    </row>
    <row r="10" spans="1:14" x14ac:dyDescent="0.25">
      <c r="A10" s="3" t="s">
        <v>89</v>
      </c>
      <c r="B10" s="10">
        <v>45769</v>
      </c>
      <c r="C10" s="3" t="s">
        <v>90</v>
      </c>
      <c r="D10" s="3" t="s">
        <v>91</v>
      </c>
      <c r="E10" s="3" t="s">
        <v>78</v>
      </c>
      <c r="F10" s="9">
        <v>650</v>
      </c>
      <c r="G10" s="11">
        <v>0.19</v>
      </c>
      <c r="H10" s="6">
        <f t="shared" si="0"/>
        <v>123.5</v>
      </c>
      <c r="I10" s="6">
        <f t="shared" si="1"/>
        <v>773.5</v>
      </c>
      <c r="J10" s="3" t="s">
        <v>92</v>
      </c>
      <c r="K10" s="3" t="s">
        <v>80</v>
      </c>
      <c r="L10" s="12">
        <f t="shared" si="2"/>
        <v>4</v>
      </c>
      <c r="M10" s="12">
        <f t="shared" si="3"/>
        <v>2025</v>
      </c>
      <c r="N10" s="3" t="s">
        <v>11</v>
      </c>
    </row>
    <row r="11" spans="1:14" x14ac:dyDescent="0.25">
      <c r="A11" s="3" t="s">
        <v>93</v>
      </c>
      <c r="B11" s="10">
        <v>45791</v>
      </c>
      <c r="C11" s="3" t="s">
        <v>94</v>
      </c>
      <c r="D11" s="3" t="s">
        <v>95</v>
      </c>
      <c r="E11" s="3" t="s">
        <v>96</v>
      </c>
      <c r="F11" s="9">
        <v>320</v>
      </c>
      <c r="G11" s="11">
        <v>0.19</v>
      </c>
      <c r="H11" s="6">
        <f t="shared" si="0"/>
        <v>60.8</v>
      </c>
      <c r="I11" s="6">
        <f t="shared" si="1"/>
        <v>380.8</v>
      </c>
      <c r="J11" s="3" t="s">
        <v>97</v>
      </c>
      <c r="K11" s="3" t="s">
        <v>98</v>
      </c>
      <c r="L11" s="12">
        <f t="shared" si="2"/>
        <v>5</v>
      </c>
      <c r="M11" s="12">
        <f t="shared" si="3"/>
        <v>2025</v>
      </c>
      <c r="N11" s="3" t="s">
        <v>11</v>
      </c>
    </row>
    <row r="12" spans="1:14" x14ac:dyDescent="0.25">
      <c r="A12" s="3" t="s">
        <v>99</v>
      </c>
      <c r="B12" s="10">
        <v>45838</v>
      </c>
      <c r="C12" s="3" t="s">
        <v>100</v>
      </c>
      <c r="D12" s="3" t="s">
        <v>101</v>
      </c>
      <c r="E12" s="3" t="s">
        <v>78</v>
      </c>
      <c r="F12" s="9">
        <v>980</v>
      </c>
      <c r="G12" s="11">
        <v>0.19</v>
      </c>
      <c r="H12" s="6">
        <f t="shared" si="0"/>
        <v>186.2</v>
      </c>
      <c r="I12" s="6">
        <f t="shared" si="1"/>
        <v>1166.2</v>
      </c>
      <c r="J12" s="3" t="s">
        <v>79</v>
      </c>
      <c r="K12" s="3" t="s">
        <v>80</v>
      </c>
      <c r="L12" s="12">
        <f t="shared" si="2"/>
        <v>6</v>
      </c>
      <c r="M12" s="12">
        <f t="shared" si="3"/>
        <v>2025</v>
      </c>
      <c r="N12" s="3" t="s">
        <v>11</v>
      </c>
    </row>
    <row r="13" spans="1:14" x14ac:dyDescent="0.25">
      <c r="A13" s="3" t="s">
        <v>102</v>
      </c>
      <c r="B13" s="10">
        <v>45847</v>
      </c>
      <c r="C13" s="3" t="s">
        <v>103</v>
      </c>
      <c r="D13" s="3" t="s">
        <v>104</v>
      </c>
      <c r="E13" s="3" t="s">
        <v>105</v>
      </c>
      <c r="F13" s="9">
        <v>410</v>
      </c>
      <c r="G13" s="11">
        <v>0.19</v>
      </c>
      <c r="H13" s="6">
        <f t="shared" si="0"/>
        <v>77.900000000000006</v>
      </c>
      <c r="I13" s="6">
        <f t="shared" si="1"/>
        <v>487.9</v>
      </c>
      <c r="J13" s="3" t="s">
        <v>79</v>
      </c>
      <c r="K13" s="3" t="s">
        <v>80</v>
      </c>
      <c r="L13" s="12">
        <f t="shared" si="2"/>
        <v>7</v>
      </c>
      <c r="M13" s="12">
        <f t="shared" si="3"/>
        <v>2025</v>
      </c>
      <c r="N13" s="3" t="s">
        <v>11</v>
      </c>
    </row>
    <row r="14" spans="1:14" x14ac:dyDescent="0.25">
      <c r="A14" s="3" t="s">
        <v>106</v>
      </c>
      <c r="B14" s="10">
        <v>45888</v>
      </c>
      <c r="C14" s="3" t="s">
        <v>107</v>
      </c>
      <c r="D14" s="3" t="s">
        <v>108</v>
      </c>
      <c r="E14" s="3" t="s">
        <v>78</v>
      </c>
      <c r="F14" s="9">
        <v>2600</v>
      </c>
      <c r="G14" s="11">
        <v>0.19</v>
      </c>
      <c r="H14" s="6">
        <f t="shared" si="0"/>
        <v>494</v>
      </c>
      <c r="I14" s="6">
        <f t="shared" si="1"/>
        <v>3094</v>
      </c>
      <c r="J14" s="3" t="s">
        <v>79</v>
      </c>
      <c r="K14" s="3" t="s">
        <v>80</v>
      </c>
      <c r="L14" s="12">
        <f t="shared" si="2"/>
        <v>8</v>
      </c>
      <c r="M14" s="12">
        <f t="shared" si="3"/>
        <v>2025</v>
      </c>
      <c r="N14" s="3" t="s">
        <v>11</v>
      </c>
    </row>
    <row r="15" spans="1:14" x14ac:dyDescent="0.25">
      <c r="A15" s="3" t="s">
        <v>109</v>
      </c>
      <c r="B15" s="10">
        <v>45903</v>
      </c>
      <c r="C15" s="3" t="s">
        <v>110</v>
      </c>
      <c r="D15" s="3" t="s">
        <v>111</v>
      </c>
      <c r="E15" s="3" t="s">
        <v>78</v>
      </c>
      <c r="F15" s="9">
        <v>540</v>
      </c>
      <c r="G15" s="11">
        <v>0.19</v>
      </c>
      <c r="H15" s="6">
        <f t="shared" si="0"/>
        <v>102.6</v>
      </c>
      <c r="I15" s="6">
        <f t="shared" si="1"/>
        <v>642.6</v>
      </c>
      <c r="J15" s="3" t="s">
        <v>87</v>
      </c>
      <c r="K15" s="3" t="s">
        <v>88</v>
      </c>
      <c r="L15" s="12">
        <f t="shared" si="2"/>
        <v>9</v>
      </c>
      <c r="M15" s="12">
        <f t="shared" si="3"/>
        <v>2025</v>
      </c>
      <c r="N15" s="3" t="s">
        <v>11</v>
      </c>
    </row>
    <row r="16" spans="1:14" x14ac:dyDescent="0.25">
      <c r="A16" s="3" t="s">
        <v>112</v>
      </c>
      <c r="B16" s="10">
        <v>45957</v>
      </c>
      <c r="C16" s="3" t="s">
        <v>113</v>
      </c>
      <c r="D16" s="3" t="s">
        <v>114</v>
      </c>
      <c r="E16" s="3" t="s">
        <v>96</v>
      </c>
      <c r="F16" s="9">
        <v>190</v>
      </c>
      <c r="G16" s="11">
        <v>0.19</v>
      </c>
      <c r="H16" s="6">
        <f t="shared" si="0"/>
        <v>36.1</v>
      </c>
      <c r="I16" s="6">
        <f t="shared" si="1"/>
        <v>226.1</v>
      </c>
      <c r="J16" s="3" t="s">
        <v>97</v>
      </c>
      <c r="K16" s="3" t="s">
        <v>98</v>
      </c>
      <c r="L16" s="12">
        <f t="shared" si="2"/>
        <v>10</v>
      </c>
      <c r="M16" s="12">
        <f t="shared" si="3"/>
        <v>2025</v>
      </c>
      <c r="N16" s="3" t="s">
        <v>11</v>
      </c>
    </row>
    <row r="17" spans="1:14" x14ac:dyDescent="0.25">
      <c r="A17" s="3" t="s">
        <v>115</v>
      </c>
      <c r="B17" s="10">
        <v>45973</v>
      </c>
      <c r="C17" s="3" t="s">
        <v>116</v>
      </c>
      <c r="D17" s="3" t="s">
        <v>117</v>
      </c>
      <c r="E17" s="3" t="s">
        <v>78</v>
      </c>
      <c r="F17" s="9">
        <v>1200</v>
      </c>
      <c r="G17" s="11">
        <v>0.19</v>
      </c>
      <c r="H17" s="6">
        <f t="shared" si="0"/>
        <v>228</v>
      </c>
      <c r="I17" s="6">
        <f t="shared" si="1"/>
        <v>1428</v>
      </c>
      <c r="J17" s="3" t="s">
        <v>79</v>
      </c>
      <c r="K17" s="3" t="s">
        <v>80</v>
      </c>
      <c r="L17" s="12">
        <f t="shared" si="2"/>
        <v>11</v>
      </c>
      <c r="M17" s="12">
        <f t="shared" si="3"/>
        <v>2025</v>
      </c>
      <c r="N17" s="3" t="s">
        <v>11</v>
      </c>
    </row>
    <row r="18" spans="1:14" x14ac:dyDescent="0.25">
      <c r="A18" s="3" t="s">
        <v>118</v>
      </c>
      <c r="B18" s="10">
        <v>46009</v>
      </c>
      <c r="C18" s="3" t="s">
        <v>119</v>
      </c>
      <c r="D18" s="3" t="s">
        <v>120</v>
      </c>
      <c r="E18" s="3" t="s">
        <v>78</v>
      </c>
      <c r="F18" s="9">
        <v>3100</v>
      </c>
      <c r="G18" s="11">
        <v>0.19</v>
      </c>
      <c r="H18" s="6">
        <f t="shared" si="0"/>
        <v>589</v>
      </c>
      <c r="I18" s="6">
        <f t="shared" si="1"/>
        <v>3689</v>
      </c>
      <c r="J18" s="3" t="s">
        <v>79</v>
      </c>
      <c r="K18" s="3" t="s">
        <v>80</v>
      </c>
      <c r="L18" s="12">
        <f t="shared" si="2"/>
        <v>12</v>
      </c>
      <c r="M18" s="12">
        <f t="shared" si="3"/>
        <v>2025</v>
      </c>
      <c r="N18" s="3" t="s">
        <v>121</v>
      </c>
    </row>
    <row r="19" spans="1:14" x14ac:dyDescent="0.25">
      <c r="A19" s="3"/>
      <c r="B19" s="10"/>
      <c r="C19" s="3"/>
      <c r="D19" s="3"/>
      <c r="E19" s="3"/>
      <c r="F19" s="9"/>
      <c r="G19" s="11"/>
      <c r="H19" s="6" t="str">
        <f t="shared" si="0"/>
        <v/>
      </c>
      <c r="I19" s="6" t="str">
        <f t="shared" si="1"/>
        <v/>
      </c>
      <c r="J19" s="3"/>
      <c r="K19" s="3"/>
      <c r="L19" s="12" t="str">
        <f t="shared" si="2"/>
        <v/>
      </c>
      <c r="M19" s="12" t="str">
        <f t="shared" si="3"/>
        <v/>
      </c>
      <c r="N19" s="3"/>
    </row>
    <row r="20" spans="1:14" x14ac:dyDescent="0.25">
      <c r="A20" s="3"/>
      <c r="B20" s="10"/>
      <c r="C20" s="3"/>
      <c r="D20" s="3"/>
      <c r="E20" s="3"/>
      <c r="F20" s="9"/>
      <c r="G20" s="11"/>
      <c r="H20" s="6" t="str">
        <f t="shared" si="0"/>
        <v/>
      </c>
      <c r="I20" s="6" t="str">
        <f t="shared" si="1"/>
        <v/>
      </c>
      <c r="J20" s="3"/>
      <c r="K20" s="3"/>
      <c r="L20" s="12" t="str">
        <f t="shared" si="2"/>
        <v/>
      </c>
      <c r="M20" s="12" t="str">
        <f t="shared" si="3"/>
        <v/>
      </c>
      <c r="N20" s="3"/>
    </row>
    <row r="21" spans="1:14" x14ac:dyDescent="0.25">
      <c r="A21" s="3"/>
      <c r="B21" s="10"/>
      <c r="C21" s="3"/>
      <c r="D21" s="3"/>
      <c r="E21" s="3"/>
      <c r="F21" s="9"/>
      <c r="G21" s="11"/>
      <c r="H21" s="6" t="str">
        <f t="shared" si="0"/>
        <v/>
      </c>
      <c r="I21" s="6" t="str">
        <f t="shared" si="1"/>
        <v/>
      </c>
      <c r="J21" s="3"/>
      <c r="K21" s="3"/>
      <c r="L21" s="12" t="str">
        <f t="shared" si="2"/>
        <v/>
      </c>
      <c r="M21" s="12" t="str">
        <f t="shared" si="3"/>
        <v/>
      </c>
      <c r="N21" s="3"/>
    </row>
    <row r="22" spans="1:14" x14ac:dyDescent="0.25">
      <c r="A22" s="3"/>
      <c r="B22" s="10"/>
      <c r="C22" s="3"/>
      <c r="D22" s="3"/>
      <c r="E22" s="3"/>
      <c r="F22" s="9"/>
      <c r="G22" s="11"/>
      <c r="H22" s="6" t="str">
        <f t="shared" si="0"/>
        <v/>
      </c>
      <c r="I22" s="6" t="str">
        <f t="shared" si="1"/>
        <v/>
      </c>
      <c r="J22" s="3"/>
      <c r="K22" s="3"/>
      <c r="L22" s="12" t="str">
        <f t="shared" si="2"/>
        <v/>
      </c>
      <c r="M22" s="12" t="str">
        <f t="shared" si="3"/>
        <v/>
      </c>
      <c r="N22" s="3"/>
    </row>
    <row r="23" spans="1:14" x14ac:dyDescent="0.25">
      <c r="A23" s="3"/>
      <c r="B23" s="10"/>
      <c r="C23" s="3"/>
      <c r="D23" s="3"/>
      <c r="E23" s="3"/>
      <c r="F23" s="9"/>
      <c r="G23" s="11"/>
      <c r="H23" s="6" t="str">
        <f t="shared" si="0"/>
        <v/>
      </c>
      <c r="I23" s="6" t="str">
        <f t="shared" si="1"/>
        <v/>
      </c>
      <c r="J23" s="3"/>
      <c r="K23" s="3"/>
      <c r="L23" s="12" t="str">
        <f t="shared" si="2"/>
        <v/>
      </c>
      <c r="M23" s="12" t="str">
        <f t="shared" si="3"/>
        <v/>
      </c>
      <c r="N23" s="3"/>
    </row>
    <row r="24" spans="1:14" x14ac:dyDescent="0.25">
      <c r="A24" s="3"/>
      <c r="B24" s="10"/>
      <c r="C24" s="3"/>
      <c r="D24" s="3"/>
      <c r="E24" s="3"/>
      <c r="F24" s="9"/>
      <c r="G24" s="11"/>
      <c r="H24" s="6" t="str">
        <f t="shared" si="0"/>
        <v/>
      </c>
      <c r="I24" s="6" t="str">
        <f t="shared" si="1"/>
        <v/>
      </c>
      <c r="J24" s="3"/>
      <c r="K24" s="3"/>
      <c r="L24" s="12" t="str">
        <f t="shared" si="2"/>
        <v/>
      </c>
      <c r="M24" s="12" t="str">
        <f t="shared" si="3"/>
        <v/>
      </c>
      <c r="N24" s="3"/>
    </row>
    <row r="25" spans="1:14" x14ac:dyDescent="0.25">
      <c r="A25" s="3"/>
      <c r="B25" s="10"/>
      <c r="C25" s="3"/>
      <c r="D25" s="3"/>
      <c r="E25" s="3"/>
      <c r="F25" s="9"/>
      <c r="G25" s="11"/>
      <c r="H25" s="6" t="str">
        <f t="shared" si="0"/>
        <v/>
      </c>
      <c r="I25" s="6" t="str">
        <f t="shared" si="1"/>
        <v/>
      </c>
      <c r="J25" s="3"/>
      <c r="K25" s="3"/>
      <c r="L25" s="12" t="str">
        <f t="shared" si="2"/>
        <v/>
      </c>
      <c r="M25" s="12" t="str">
        <f t="shared" si="3"/>
        <v/>
      </c>
      <c r="N25" s="3"/>
    </row>
    <row r="26" spans="1:14" x14ac:dyDescent="0.25">
      <c r="A26" s="3"/>
      <c r="B26" s="10"/>
      <c r="C26" s="3"/>
      <c r="D26" s="3"/>
      <c r="E26" s="3"/>
      <c r="F26" s="9"/>
      <c r="G26" s="11"/>
      <c r="H26" s="6" t="str">
        <f t="shared" si="0"/>
        <v/>
      </c>
      <c r="I26" s="6" t="str">
        <f t="shared" si="1"/>
        <v/>
      </c>
      <c r="J26" s="3"/>
      <c r="K26" s="3"/>
      <c r="L26" s="12" t="str">
        <f t="shared" si="2"/>
        <v/>
      </c>
      <c r="M26" s="12" t="str">
        <f t="shared" si="3"/>
        <v/>
      </c>
      <c r="N26" s="3"/>
    </row>
    <row r="27" spans="1:14" x14ac:dyDescent="0.25">
      <c r="A27" s="3"/>
      <c r="B27" s="10"/>
      <c r="C27" s="3"/>
      <c r="D27" s="3"/>
      <c r="E27" s="3"/>
      <c r="F27" s="9"/>
      <c r="G27" s="11"/>
      <c r="H27" s="6" t="str">
        <f t="shared" si="0"/>
        <v/>
      </c>
      <c r="I27" s="6" t="str">
        <f t="shared" si="1"/>
        <v/>
      </c>
      <c r="J27" s="3"/>
      <c r="K27" s="3"/>
      <c r="L27" s="12" t="str">
        <f t="shared" si="2"/>
        <v/>
      </c>
      <c r="M27" s="12" t="str">
        <f t="shared" si="3"/>
        <v/>
      </c>
      <c r="N27" s="3"/>
    </row>
    <row r="28" spans="1:14" x14ac:dyDescent="0.25">
      <c r="A28" s="3"/>
      <c r="B28" s="10"/>
      <c r="C28" s="3"/>
      <c r="D28" s="3"/>
      <c r="E28" s="3"/>
      <c r="F28" s="9"/>
      <c r="G28" s="11"/>
      <c r="H28" s="6" t="str">
        <f t="shared" si="0"/>
        <v/>
      </c>
      <c r="I28" s="6" t="str">
        <f t="shared" si="1"/>
        <v/>
      </c>
      <c r="J28" s="3"/>
      <c r="K28" s="3"/>
      <c r="L28" s="12" t="str">
        <f t="shared" si="2"/>
        <v/>
      </c>
      <c r="M28" s="12" t="str">
        <f t="shared" si="3"/>
        <v/>
      </c>
      <c r="N28" s="3"/>
    </row>
    <row r="29" spans="1:14" x14ac:dyDescent="0.25">
      <c r="A29" s="3"/>
      <c r="B29" s="10"/>
      <c r="C29" s="3"/>
      <c r="D29" s="3"/>
      <c r="E29" s="3"/>
      <c r="F29" s="9"/>
      <c r="G29" s="11"/>
      <c r="H29" s="6" t="str">
        <f t="shared" si="0"/>
        <v/>
      </c>
      <c r="I29" s="6" t="str">
        <f t="shared" si="1"/>
        <v/>
      </c>
      <c r="J29" s="3"/>
      <c r="K29" s="3"/>
      <c r="L29" s="12" t="str">
        <f t="shared" si="2"/>
        <v/>
      </c>
      <c r="M29" s="12" t="str">
        <f t="shared" si="3"/>
        <v/>
      </c>
      <c r="N29" s="3"/>
    </row>
    <row r="30" spans="1:14" x14ac:dyDescent="0.25">
      <c r="A30" s="3"/>
      <c r="B30" s="10"/>
      <c r="C30" s="3"/>
      <c r="D30" s="3"/>
      <c r="E30" s="3"/>
      <c r="F30" s="9"/>
      <c r="G30" s="11"/>
      <c r="H30" s="6" t="str">
        <f t="shared" si="0"/>
        <v/>
      </c>
      <c r="I30" s="6" t="str">
        <f t="shared" si="1"/>
        <v/>
      </c>
      <c r="J30" s="3"/>
      <c r="K30" s="3"/>
      <c r="L30" s="12" t="str">
        <f t="shared" si="2"/>
        <v/>
      </c>
      <c r="M30" s="12" t="str">
        <f t="shared" si="3"/>
        <v/>
      </c>
      <c r="N30" s="3"/>
    </row>
    <row r="31" spans="1:14" x14ac:dyDescent="0.25">
      <c r="A31" s="3"/>
      <c r="B31" s="10"/>
      <c r="C31" s="3"/>
      <c r="D31" s="3"/>
      <c r="E31" s="3"/>
      <c r="F31" s="9"/>
      <c r="G31" s="11"/>
      <c r="H31" s="6" t="str">
        <f t="shared" si="0"/>
        <v/>
      </c>
      <c r="I31" s="6" t="str">
        <f t="shared" si="1"/>
        <v/>
      </c>
      <c r="J31" s="3"/>
      <c r="K31" s="3"/>
      <c r="L31" s="12" t="str">
        <f t="shared" si="2"/>
        <v/>
      </c>
      <c r="M31" s="12" t="str">
        <f t="shared" si="3"/>
        <v/>
      </c>
      <c r="N31" s="3"/>
    </row>
    <row r="32" spans="1:14" x14ac:dyDescent="0.25">
      <c r="A32" s="3"/>
      <c r="B32" s="10"/>
      <c r="C32" s="3"/>
      <c r="D32" s="3"/>
      <c r="E32" s="3"/>
      <c r="F32" s="9"/>
      <c r="G32" s="11"/>
      <c r="H32" s="6" t="str">
        <f t="shared" si="0"/>
        <v/>
      </c>
      <c r="I32" s="6" t="str">
        <f t="shared" si="1"/>
        <v/>
      </c>
      <c r="J32" s="3"/>
      <c r="K32" s="3"/>
      <c r="L32" s="12" t="str">
        <f t="shared" si="2"/>
        <v/>
      </c>
      <c r="M32" s="12" t="str">
        <f t="shared" si="3"/>
        <v/>
      </c>
      <c r="N32" s="3"/>
    </row>
    <row r="33" spans="1:14" x14ac:dyDescent="0.25">
      <c r="A33" s="3"/>
      <c r="B33" s="10"/>
      <c r="C33" s="3"/>
      <c r="D33" s="3"/>
      <c r="E33" s="3"/>
      <c r="F33" s="9"/>
      <c r="G33" s="11"/>
      <c r="H33" s="6" t="str">
        <f t="shared" si="0"/>
        <v/>
      </c>
      <c r="I33" s="6" t="str">
        <f t="shared" si="1"/>
        <v/>
      </c>
      <c r="J33" s="3"/>
      <c r="K33" s="3"/>
      <c r="L33" s="12" t="str">
        <f t="shared" si="2"/>
        <v/>
      </c>
      <c r="M33" s="12" t="str">
        <f t="shared" si="3"/>
        <v/>
      </c>
      <c r="N33" s="3"/>
    </row>
    <row r="34" spans="1:14" x14ac:dyDescent="0.25">
      <c r="A34" s="3"/>
      <c r="B34" s="10"/>
      <c r="C34" s="3"/>
      <c r="D34" s="3"/>
      <c r="E34" s="3"/>
      <c r="F34" s="9"/>
      <c r="G34" s="11"/>
      <c r="H34" s="6" t="str">
        <f t="shared" si="0"/>
        <v/>
      </c>
      <c r="I34" s="6" t="str">
        <f t="shared" si="1"/>
        <v/>
      </c>
      <c r="J34" s="3"/>
      <c r="K34" s="3"/>
      <c r="L34" s="12" t="str">
        <f t="shared" si="2"/>
        <v/>
      </c>
      <c r="M34" s="12" t="str">
        <f t="shared" si="3"/>
        <v/>
      </c>
      <c r="N34" s="3"/>
    </row>
    <row r="35" spans="1:14" x14ac:dyDescent="0.25">
      <c r="A35" s="3"/>
      <c r="B35" s="10"/>
      <c r="C35" s="3"/>
      <c r="D35" s="3"/>
      <c r="E35" s="3"/>
      <c r="F35" s="9"/>
      <c r="G35" s="11"/>
      <c r="H35" s="6" t="str">
        <f t="shared" si="0"/>
        <v/>
      </c>
      <c r="I35" s="6" t="str">
        <f t="shared" si="1"/>
        <v/>
      </c>
      <c r="J35" s="3"/>
      <c r="K35" s="3"/>
      <c r="L35" s="12" t="str">
        <f t="shared" si="2"/>
        <v/>
      </c>
      <c r="M35" s="12" t="str">
        <f t="shared" si="3"/>
        <v/>
      </c>
      <c r="N35" s="3"/>
    </row>
    <row r="36" spans="1:14" x14ac:dyDescent="0.25">
      <c r="A36" s="3"/>
      <c r="B36" s="10"/>
      <c r="C36" s="3"/>
      <c r="D36" s="3"/>
      <c r="E36" s="3"/>
      <c r="F36" s="9"/>
      <c r="G36" s="11"/>
      <c r="H36" s="6" t="str">
        <f t="shared" si="0"/>
        <v/>
      </c>
      <c r="I36" s="6" t="str">
        <f t="shared" si="1"/>
        <v/>
      </c>
      <c r="J36" s="3"/>
      <c r="K36" s="3"/>
      <c r="L36" s="12" t="str">
        <f t="shared" si="2"/>
        <v/>
      </c>
      <c r="M36" s="12" t="str">
        <f t="shared" si="3"/>
        <v/>
      </c>
      <c r="N36" s="3"/>
    </row>
    <row r="37" spans="1:14" x14ac:dyDescent="0.25">
      <c r="A37" s="3"/>
      <c r="B37" s="10"/>
      <c r="C37" s="3"/>
      <c r="D37" s="3"/>
      <c r="E37" s="3"/>
      <c r="F37" s="9"/>
      <c r="G37" s="11"/>
      <c r="H37" s="6" t="str">
        <f t="shared" si="0"/>
        <v/>
      </c>
      <c r="I37" s="6" t="str">
        <f t="shared" si="1"/>
        <v/>
      </c>
      <c r="J37" s="3"/>
      <c r="K37" s="3"/>
      <c r="L37" s="12" t="str">
        <f t="shared" si="2"/>
        <v/>
      </c>
      <c r="M37" s="12" t="str">
        <f t="shared" si="3"/>
        <v/>
      </c>
      <c r="N37" s="3"/>
    </row>
    <row r="38" spans="1:14" x14ac:dyDescent="0.25">
      <c r="A38" s="3"/>
      <c r="B38" s="10"/>
      <c r="C38" s="3"/>
      <c r="D38" s="3"/>
      <c r="E38" s="3"/>
      <c r="F38" s="9"/>
      <c r="G38" s="11"/>
      <c r="H38" s="6" t="str">
        <f t="shared" si="0"/>
        <v/>
      </c>
      <c r="I38" s="6" t="str">
        <f t="shared" si="1"/>
        <v/>
      </c>
      <c r="J38" s="3"/>
      <c r="K38" s="3"/>
      <c r="L38" s="12" t="str">
        <f t="shared" si="2"/>
        <v/>
      </c>
      <c r="M38" s="12" t="str">
        <f t="shared" si="3"/>
        <v/>
      </c>
      <c r="N38" s="3"/>
    </row>
    <row r="39" spans="1:14" x14ac:dyDescent="0.25">
      <c r="A39" s="3"/>
      <c r="B39" s="10"/>
      <c r="C39" s="3"/>
      <c r="D39" s="3"/>
      <c r="E39" s="3"/>
      <c r="F39" s="9"/>
      <c r="G39" s="11"/>
      <c r="H39" s="6" t="str">
        <f t="shared" ref="H39:H66" si="4">IF(F39="","",ROUND(F39*G39,2))</f>
        <v/>
      </c>
      <c r="I39" s="6" t="str">
        <f t="shared" ref="I39:I66" si="5">IF(F39="","",ROUND(F39+H39,2))</f>
        <v/>
      </c>
      <c r="J39" s="3"/>
      <c r="K39" s="3"/>
      <c r="L39" s="12" t="str">
        <f t="shared" ref="L39:L66" si="6">IF(B39="","",MONTH(B39))</f>
        <v/>
      </c>
      <c r="M39" s="12" t="str">
        <f t="shared" ref="M39:M66" si="7">IF(B39="","",YEAR(B39))</f>
        <v/>
      </c>
      <c r="N39" s="3"/>
    </row>
    <row r="40" spans="1:14" x14ac:dyDescent="0.25">
      <c r="A40" s="3"/>
      <c r="B40" s="10"/>
      <c r="C40" s="3"/>
      <c r="D40" s="3"/>
      <c r="E40" s="3"/>
      <c r="F40" s="9"/>
      <c r="G40" s="11"/>
      <c r="H40" s="6" t="str">
        <f t="shared" si="4"/>
        <v/>
      </c>
      <c r="I40" s="6" t="str">
        <f t="shared" si="5"/>
        <v/>
      </c>
      <c r="J40" s="3"/>
      <c r="K40" s="3"/>
      <c r="L40" s="12" t="str">
        <f t="shared" si="6"/>
        <v/>
      </c>
      <c r="M40" s="12" t="str">
        <f t="shared" si="7"/>
        <v/>
      </c>
      <c r="N40" s="3"/>
    </row>
    <row r="41" spans="1:14" x14ac:dyDescent="0.25">
      <c r="A41" s="3"/>
      <c r="B41" s="10"/>
      <c r="C41" s="3"/>
      <c r="D41" s="3"/>
      <c r="E41" s="3"/>
      <c r="F41" s="9"/>
      <c r="G41" s="11"/>
      <c r="H41" s="6" t="str">
        <f t="shared" si="4"/>
        <v/>
      </c>
      <c r="I41" s="6" t="str">
        <f t="shared" si="5"/>
        <v/>
      </c>
      <c r="J41" s="3"/>
      <c r="K41" s="3"/>
      <c r="L41" s="12" t="str">
        <f t="shared" si="6"/>
        <v/>
      </c>
      <c r="M41" s="12" t="str">
        <f t="shared" si="7"/>
        <v/>
      </c>
      <c r="N41" s="3"/>
    </row>
    <row r="42" spans="1:14" x14ac:dyDescent="0.25">
      <c r="A42" s="3"/>
      <c r="B42" s="10"/>
      <c r="C42" s="3"/>
      <c r="D42" s="3"/>
      <c r="E42" s="3"/>
      <c r="F42" s="9"/>
      <c r="G42" s="11"/>
      <c r="H42" s="6" t="str">
        <f t="shared" si="4"/>
        <v/>
      </c>
      <c r="I42" s="6" t="str">
        <f t="shared" si="5"/>
        <v/>
      </c>
      <c r="J42" s="3"/>
      <c r="K42" s="3"/>
      <c r="L42" s="12" t="str">
        <f t="shared" si="6"/>
        <v/>
      </c>
      <c r="M42" s="12" t="str">
        <f t="shared" si="7"/>
        <v/>
      </c>
      <c r="N42" s="3"/>
    </row>
    <row r="43" spans="1:14" x14ac:dyDescent="0.25">
      <c r="A43" s="3"/>
      <c r="B43" s="10"/>
      <c r="C43" s="3"/>
      <c r="D43" s="3"/>
      <c r="E43" s="3"/>
      <c r="F43" s="9"/>
      <c r="G43" s="11"/>
      <c r="H43" s="6" t="str">
        <f t="shared" si="4"/>
        <v/>
      </c>
      <c r="I43" s="6" t="str">
        <f t="shared" si="5"/>
        <v/>
      </c>
      <c r="J43" s="3"/>
      <c r="K43" s="3"/>
      <c r="L43" s="12" t="str">
        <f t="shared" si="6"/>
        <v/>
      </c>
      <c r="M43" s="12" t="str">
        <f t="shared" si="7"/>
        <v/>
      </c>
      <c r="N43" s="3"/>
    </row>
    <row r="44" spans="1:14" x14ac:dyDescent="0.25">
      <c r="A44" s="3"/>
      <c r="B44" s="10"/>
      <c r="C44" s="3"/>
      <c r="D44" s="3"/>
      <c r="E44" s="3"/>
      <c r="F44" s="9"/>
      <c r="G44" s="11"/>
      <c r="H44" s="6" t="str">
        <f t="shared" si="4"/>
        <v/>
      </c>
      <c r="I44" s="6" t="str">
        <f t="shared" si="5"/>
        <v/>
      </c>
      <c r="J44" s="3"/>
      <c r="K44" s="3"/>
      <c r="L44" s="12" t="str">
        <f t="shared" si="6"/>
        <v/>
      </c>
      <c r="M44" s="12" t="str">
        <f t="shared" si="7"/>
        <v/>
      </c>
      <c r="N44" s="3"/>
    </row>
    <row r="45" spans="1:14" x14ac:dyDescent="0.25">
      <c r="A45" s="3"/>
      <c r="B45" s="10"/>
      <c r="C45" s="3"/>
      <c r="D45" s="3"/>
      <c r="E45" s="3"/>
      <c r="F45" s="9"/>
      <c r="G45" s="11"/>
      <c r="H45" s="6" t="str">
        <f t="shared" si="4"/>
        <v/>
      </c>
      <c r="I45" s="6" t="str">
        <f t="shared" si="5"/>
        <v/>
      </c>
      <c r="J45" s="3"/>
      <c r="K45" s="3"/>
      <c r="L45" s="12" t="str">
        <f t="shared" si="6"/>
        <v/>
      </c>
      <c r="M45" s="12" t="str">
        <f t="shared" si="7"/>
        <v/>
      </c>
      <c r="N45" s="3"/>
    </row>
    <row r="46" spans="1:14" x14ac:dyDescent="0.25">
      <c r="A46" s="3"/>
      <c r="B46" s="10"/>
      <c r="C46" s="3"/>
      <c r="D46" s="3"/>
      <c r="E46" s="3"/>
      <c r="F46" s="9"/>
      <c r="G46" s="11"/>
      <c r="H46" s="6" t="str">
        <f t="shared" si="4"/>
        <v/>
      </c>
      <c r="I46" s="6" t="str">
        <f t="shared" si="5"/>
        <v/>
      </c>
      <c r="J46" s="3"/>
      <c r="K46" s="3"/>
      <c r="L46" s="12" t="str">
        <f t="shared" si="6"/>
        <v/>
      </c>
      <c r="M46" s="12" t="str">
        <f t="shared" si="7"/>
        <v/>
      </c>
      <c r="N46" s="3"/>
    </row>
    <row r="47" spans="1:14" x14ac:dyDescent="0.25">
      <c r="A47" s="3"/>
      <c r="B47" s="10"/>
      <c r="C47" s="3"/>
      <c r="D47" s="3"/>
      <c r="E47" s="3"/>
      <c r="F47" s="9"/>
      <c r="G47" s="11"/>
      <c r="H47" s="6" t="str">
        <f t="shared" si="4"/>
        <v/>
      </c>
      <c r="I47" s="6" t="str">
        <f t="shared" si="5"/>
        <v/>
      </c>
      <c r="J47" s="3"/>
      <c r="K47" s="3"/>
      <c r="L47" s="12" t="str">
        <f t="shared" si="6"/>
        <v/>
      </c>
      <c r="M47" s="12" t="str">
        <f t="shared" si="7"/>
        <v/>
      </c>
      <c r="N47" s="3"/>
    </row>
    <row r="48" spans="1:14" x14ac:dyDescent="0.25">
      <c r="A48" s="3"/>
      <c r="B48" s="10"/>
      <c r="C48" s="3"/>
      <c r="D48" s="3"/>
      <c r="E48" s="3"/>
      <c r="F48" s="9"/>
      <c r="G48" s="11"/>
      <c r="H48" s="6" t="str">
        <f t="shared" si="4"/>
        <v/>
      </c>
      <c r="I48" s="6" t="str">
        <f t="shared" si="5"/>
        <v/>
      </c>
      <c r="J48" s="3"/>
      <c r="K48" s="3"/>
      <c r="L48" s="12" t="str">
        <f t="shared" si="6"/>
        <v/>
      </c>
      <c r="M48" s="12" t="str">
        <f t="shared" si="7"/>
        <v/>
      </c>
      <c r="N48" s="3"/>
    </row>
    <row r="49" spans="1:14" x14ac:dyDescent="0.25">
      <c r="A49" s="3"/>
      <c r="B49" s="10"/>
      <c r="C49" s="3"/>
      <c r="D49" s="3"/>
      <c r="E49" s="3"/>
      <c r="F49" s="9"/>
      <c r="G49" s="11"/>
      <c r="H49" s="6" t="str">
        <f t="shared" si="4"/>
        <v/>
      </c>
      <c r="I49" s="6" t="str">
        <f t="shared" si="5"/>
        <v/>
      </c>
      <c r="J49" s="3"/>
      <c r="K49" s="3"/>
      <c r="L49" s="12" t="str">
        <f t="shared" si="6"/>
        <v/>
      </c>
      <c r="M49" s="12" t="str">
        <f t="shared" si="7"/>
        <v/>
      </c>
      <c r="N49" s="3"/>
    </row>
    <row r="50" spans="1:14" x14ac:dyDescent="0.25">
      <c r="A50" s="3"/>
      <c r="B50" s="10"/>
      <c r="C50" s="3"/>
      <c r="D50" s="3"/>
      <c r="E50" s="3"/>
      <c r="F50" s="9"/>
      <c r="G50" s="11"/>
      <c r="H50" s="6" t="str">
        <f t="shared" si="4"/>
        <v/>
      </c>
      <c r="I50" s="6" t="str">
        <f t="shared" si="5"/>
        <v/>
      </c>
      <c r="J50" s="3"/>
      <c r="K50" s="3"/>
      <c r="L50" s="12" t="str">
        <f t="shared" si="6"/>
        <v/>
      </c>
      <c r="M50" s="12" t="str">
        <f t="shared" si="7"/>
        <v/>
      </c>
      <c r="N50" s="3"/>
    </row>
    <row r="51" spans="1:14" x14ac:dyDescent="0.25">
      <c r="A51" s="3"/>
      <c r="B51" s="10"/>
      <c r="C51" s="3"/>
      <c r="D51" s="3"/>
      <c r="E51" s="3"/>
      <c r="F51" s="9"/>
      <c r="G51" s="11"/>
      <c r="H51" s="6" t="str">
        <f t="shared" si="4"/>
        <v/>
      </c>
      <c r="I51" s="6" t="str">
        <f t="shared" si="5"/>
        <v/>
      </c>
      <c r="J51" s="3"/>
      <c r="K51" s="3"/>
      <c r="L51" s="12" t="str">
        <f t="shared" si="6"/>
        <v/>
      </c>
      <c r="M51" s="12" t="str">
        <f t="shared" si="7"/>
        <v/>
      </c>
      <c r="N51" s="3"/>
    </row>
    <row r="52" spans="1:14" x14ac:dyDescent="0.25">
      <c r="A52" s="3"/>
      <c r="B52" s="10"/>
      <c r="C52" s="3"/>
      <c r="D52" s="3"/>
      <c r="E52" s="3"/>
      <c r="F52" s="9"/>
      <c r="G52" s="11"/>
      <c r="H52" s="6" t="str">
        <f t="shared" si="4"/>
        <v/>
      </c>
      <c r="I52" s="6" t="str">
        <f t="shared" si="5"/>
        <v/>
      </c>
      <c r="J52" s="3"/>
      <c r="K52" s="3"/>
      <c r="L52" s="12" t="str">
        <f t="shared" si="6"/>
        <v/>
      </c>
      <c r="M52" s="12" t="str">
        <f t="shared" si="7"/>
        <v/>
      </c>
      <c r="N52" s="3"/>
    </row>
    <row r="53" spans="1:14" x14ac:dyDescent="0.25">
      <c r="A53" s="3"/>
      <c r="B53" s="10"/>
      <c r="C53" s="3"/>
      <c r="D53" s="3"/>
      <c r="E53" s="3"/>
      <c r="F53" s="9"/>
      <c r="G53" s="11"/>
      <c r="H53" s="6" t="str">
        <f t="shared" si="4"/>
        <v/>
      </c>
      <c r="I53" s="6" t="str">
        <f t="shared" si="5"/>
        <v/>
      </c>
      <c r="J53" s="3"/>
      <c r="K53" s="3"/>
      <c r="L53" s="12" t="str">
        <f t="shared" si="6"/>
        <v/>
      </c>
      <c r="M53" s="12" t="str">
        <f t="shared" si="7"/>
        <v/>
      </c>
      <c r="N53" s="3"/>
    </row>
    <row r="54" spans="1:14" x14ac:dyDescent="0.25">
      <c r="A54" s="3"/>
      <c r="B54" s="10"/>
      <c r="C54" s="3"/>
      <c r="D54" s="3"/>
      <c r="E54" s="3"/>
      <c r="F54" s="9"/>
      <c r="G54" s="11"/>
      <c r="H54" s="6" t="str">
        <f t="shared" si="4"/>
        <v/>
      </c>
      <c r="I54" s="6" t="str">
        <f t="shared" si="5"/>
        <v/>
      </c>
      <c r="J54" s="3"/>
      <c r="K54" s="3"/>
      <c r="L54" s="12" t="str">
        <f t="shared" si="6"/>
        <v/>
      </c>
      <c r="M54" s="12" t="str">
        <f t="shared" si="7"/>
        <v/>
      </c>
      <c r="N54" s="3"/>
    </row>
    <row r="55" spans="1:14" x14ac:dyDescent="0.25">
      <c r="A55" s="3"/>
      <c r="B55" s="10"/>
      <c r="C55" s="3"/>
      <c r="D55" s="3"/>
      <c r="E55" s="3"/>
      <c r="F55" s="9"/>
      <c r="G55" s="11"/>
      <c r="H55" s="6" t="str">
        <f t="shared" si="4"/>
        <v/>
      </c>
      <c r="I55" s="6" t="str">
        <f t="shared" si="5"/>
        <v/>
      </c>
      <c r="J55" s="3"/>
      <c r="K55" s="3"/>
      <c r="L55" s="12" t="str">
        <f t="shared" si="6"/>
        <v/>
      </c>
      <c r="M55" s="12" t="str">
        <f t="shared" si="7"/>
        <v/>
      </c>
      <c r="N55" s="3"/>
    </row>
    <row r="56" spans="1:14" x14ac:dyDescent="0.25">
      <c r="A56" s="3"/>
      <c r="B56" s="10"/>
      <c r="C56" s="3"/>
      <c r="D56" s="3"/>
      <c r="E56" s="3"/>
      <c r="F56" s="9"/>
      <c r="G56" s="11"/>
      <c r="H56" s="6" t="str">
        <f t="shared" si="4"/>
        <v/>
      </c>
      <c r="I56" s="6" t="str">
        <f t="shared" si="5"/>
        <v/>
      </c>
      <c r="J56" s="3"/>
      <c r="K56" s="3"/>
      <c r="L56" s="12" t="str">
        <f t="shared" si="6"/>
        <v/>
      </c>
      <c r="M56" s="12" t="str">
        <f t="shared" si="7"/>
        <v/>
      </c>
      <c r="N56" s="3"/>
    </row>
    <row r="57" spans="1:14" x14ac:dyDescent="0.25">
      <c r="A57" s="3"/>
      <c r="B57" s="10"/>
      <c r="C57" s="3"/>
      <c r="D57" s="3"/>
      <c r="E57" s="3"/>
      <c r="F57" s="9"/>
      <c r="G57" s="11"/>
      <c r="H57" s="6" t="str">
        <f t="shared" si="4"/>
        <v/>
      </c>
      <c r="I57" s="6" t="str">
        <f t="shared" si="5"/>
        <v/>
      </c>
      <c r="J57" s="3"/>
      <c r="K57" s="3"/>
      <c r="L57" s="12" t="str">
        <f t="shared" si="6"/>
        <v/>
      </c>
      <c r="M57" s="12" t="str">
        <f t="shared" si="7"/>
        <v/>
      </c>
      <c r="N57" s="3"/>
    </row>
    <row r="58" spans="1:14" x14ac:dyDescent="0.25">
      <c r="A58" s="3"/>
      <c r="B58" s="10"/>
      <c r="C58" s="3"/>
      <c r="D58" s="3"/>
      <c r="E58" s="3"/>
      <c r="F58" s="9"/>
      <c r="G58" s="11"/>
      <c r="H58" s="6" t="str">
        <f t="shared" si="4"/>
        <v/>
      </c>
      <c r="I58" s="6" t="str">
        <f t="shared" si="5"/>
        <v/>
      </c>
      <c r="J58" s="3"/>
      <c r="K58" s="3"/>
      <c r="L58" s="12" t="str">
        <f t="shared" si="6"/>
        <v/>
      </c>
      <c r="M58" s="12" t="str">
        <f t="shared" si="7"/>
        <v/>
      </c>
      <c r="N58" s="3"/>
    </row>
    <row r="59" spans="1:14" x14ac:dyDescent="0.25">
      <c r="A59" s="3"/>
      <c r="B59" s="10"/>
      <c r="C59" s="3"/>
      <c r="D59" s="3"/>
      <c r="E59" s="3"/>
      <c r="F59" s="9"/>
      <c r="G59" s="11"/>
      <c r="H59" s="6" t="str">
        <f t="shared" si="4"/>
        <v/>
      </c>
      <c r="I59" s="6" t="str">
        <f t="shared" si="5"/>
        <v/>
      </c>
      <c r="J59" s="3"/>
      <c r="K59" s="3"/>
      <c r="L59" s="12" t="str">
        <f t="shared" si="6"/>
        <v/>
      </c>
      <c r="M59" s="12" t="str">
        <f t="shared" si="7"/>
        <v/>
      </c>
      <c r="N59" s="3"/>
    </row>
    <row r="60" spans="1:14" x14ac:dyDescent="0.25">
      <c r="A60" s="3"/>
      <c r="B60" s="10"/>
      <c r="C60" s="3"/>
      <c r="D60" s="3"/>
      <c r="E60" s="3"/>
      <c r="F60" s="9"/>
      <c r="G60" s="11"/>
      <c r="H60" s="6" t="str">
        <f t="shared" si="4"/>
        <v/>
      </c>
      <c r="I60" s="6" t="str">
        <f t="shared" si="5"/>
        <v/>
      </c>
      <c r="J60" s="3"/>
      <c r="K60" s="3"/>
      <c r="L60" s="12" t="str">
        <f t="shared" si="6"/>
        <v/>
      </c>
      <c r="M60" s="12" t="str">
        <f t="shared" si="7"/>
        <v/>
      </c>
      <c r="N60" s="3"/>
    </row>
    <row r="61" spans="1:14" x14ac:dyDescent="0.25">
      <c r="A61" s="3"/>
      <c r="B61" s="10"/>
      <c r="C61" s="3"/>
      <c r="D61" s="3"/>
      <c r="E61" s="3"/>
      <c r="F61" s="9"/>
      <c r="G61" s="11"/>
      <c r="H61" s="6" t="str">
        <f t="shared" si="4"/>
        <v/>
      </c>
      <c r="I61" s="6" t="str">
        <f t="shared" si="5"/>
        <v/>
      </c>
      <c r="J61" s="3"/>
      <c r="K61" s="3"/>
      <c r="L61" s="12" t="str">
        <f t="shared" si="6"/>
        <v/>
      </c>
      <c r="M61" s="12" t="str">
        <f t="shared" si="7"/>
        <v/>
      </c>
      <c r="N61" s="3"/>
    </row>
    <row r="62" spans="1:14" x14ac:dyDescent="0.25">
      <c r="A62" s="3"/>
      <c r="B62" s="10"/>
      <c r="C62" s="3"/>
      <c r="D62" s="3"/>
      <c r="E62" s="3"/>
      <c r="F62" s="9"/>
      <c r="G62" s="11"/>
      <c r="H62" s="6" t="str">
        <f t="shared" si="4"/>
        <v/>
      </c>
      <c r="I62" s="6" t="str">
        <f t="shared" si="5"/>
        <v/>
      </c>
      <c r="J62" s="3"/>
      <c r="K62" s="3"/>
      <c r="L62" s="12" t="str">
        <f t="shared" si="6"/>
        <v/>
      </c>
      <c r="M62" s="12" t="str">
        <f t="shared" si="7"/>
        <v/>
      </c>
      <c r="N62" s="3"/>
    </row>
    <row r="63" spans="1:14" x14ac:dyDescent="0.25">
      <c r="A63" s="3"/>
      <c r="B63" s="10"/>
      <c r="C63" s="3"/>
      <c r="D63" s="3"/>
      <c r="E63" s="3"/>
      <c r="F63" s="9"/>
      <c r="G63" s="11"/>
      <c r="H63" s="6" t="str">
        <f t="shared" si="4"/>
        <v/>
      </c>
      <c r="I63" s="6" t="str">
        <f t="shared" si="5"/>
        <v/>
      </c>
      <c r="J63" s="3"/>
      <c r="K63" s="3"/>
      <c r="L63" s="12" t="str">
        <f t="shared" si="6"/>
        <v/>
      </c>
      <c r="M63" s="12" t="str">
        <f t="shared" si="7"/>
        <v/>
      </c>
      <c r="N63" s="3"/>
    </row>
    <row r="64" spans="1:14" x14ac:dyDescent="0.25">
      <c r="A64" s="3"/>
      <c r="B64" s="10"/>
      <c r="C64" s="3"/>
      <c r="D64" s="3"/>
      <c r="E64" s="3"/>
      <c r="F64" s="9"/>
      <c r="G64" s="11"/>
      <c r="H64" s="6" t="str">
        <f t="shared" si="4"/>
        <v/>
      </c>
      <c r="I64" s="6" t="str">
        <f t="shared" si="5"/>
        <v/>
      </c>
      <c r="J64" s="3"/>
      <c r="K64" s="3"/>
      <c r="L64" s="12" t="str">
        <f t="shared" si="6"/>
        <v/>
      </c>
      <c r="M64" s="12" t="str">
        <f t="shared" si="7"/>
        <v/>
      </c>
      <c r="N64" s="3"/>
    </row>
    <row r="65" spans="1:14" x14ac:dyDescent="0.25">
      <c r="A65" s="3"/>
      <c r="B65" s="10"/>
      <c r="C65" s="3"/>
      <c r="D65" s="3"/>
      <c r="E65" s="3"/>
      <c r="F65" s="9"/>
      <c r="G65" s="11"/>
      <c r="H65" s="6" t="str">
        <f t="shared" si="4"/>
        <v/>
      </c>
      <c r="I65" s="6" t="str">
        <f t="shared" si="5"/>
        <v/>
      </c>
      <c r="J65" s="3"/>
      <c r="K65" s="3"/>
      <c r="L65" s="12" t="str">
        <f t="shared" si="6"/>
        <v/>
      </c>
      <c r="M65" s="12" t="str">
        <f t="shared" si="7"/>
        <v/>
      </c>
      <c r="N65" s="3"/>
    </row>
    <row r="66" spans="1:14" x14ac:dyDescent="0.25">
      <c r="A66" s="3"/>
      <c r="B66" s="10"/>
      <c r="C66" s="3"/>
      <c r="D66" s="3"/>
      <c r="E66" s="3"/>
      <c r="F66" s="9"/>
      <c r="G66" s="11"/>
      <c r="H66" s="6" t="str">
        <f t="shared" si="4"/>
        <v/>
      </c>
      <c r="I66" s="6" t="str">
        <f t="shared" si="5"/>
        <v/>
      </c>
      <c r="J66" s="3"/>
      <c r="K66" s="3"/>
      <c r="L66" s="12" t="str">
        <f t="shared" si="6"/>
        <v/>
      </c>
      <c r="M66" s="12" t="str">
        <f t="shared" si="7"/>
        <v/>
      </c>
      <c r="N66" s="3"/>
    </row>
  </sheetData>
  <mergeCells count="10">
    <mergeCell ref="C5:D5"/>
    <mergeCell ref="A5:B5"/>
    <mergeCell ref="G5:H5"/>
    <mergeCell ref="E5:F5"/>
    <mergeCell ref="A1:H1"/>
    <mergeCell ref="C4:D4"/>
    <mergeCell ref="A4:B4"/>
    <mergeCell ref="G4:H4"/>
    <mergeCell ref="E4:F4"/>
    <mergeCell ref="A2:H2"/>
  </mergeCells>
  <dataValidations count="3">
    <dataValidation type="list" allowBlank="1" sqref="E7:E66" xr:uid="{00000000-0002-0000-0100-000000000000}">
      <formula1>IncomeCategories</formula1>
    </dataValidation>
    <dataValidation type="list" allowBlank="1" sqref="J7:J66" xr:uid="{00000000-0002-0000-0100-000001000000}">
      <formula1>PaymentMethods</formula1>
    </dataValidation>
    <dataValidation type="list" allowBlank="1" sqref="G7:G66" xr:uid="{00000000-0002-0000-0100-000002000000}">
      <formula1>VatRates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6"/>
  <sheetViews>
    <sheetView showGridLines="0" workbookViewId="0">
      <selection sqref="A1:H1"/>
    </sheetView>
  </sheetViews>
  <sheetFormatPr baseColWidth="10" defaultColWidth="9.140625" defaultRowHeight="15" x14ac:dyDescent="0.25"/>
  <cols>
    <col min="1" max="2" width="14" customWidth="1"/>
    <col min="3" max="3" width="24" customWidth="1"/>
    <col min="4" max="4" width="28" customWidth="1"/>
    <col min="5" max="5" width="22" customWidth="1"/>
    <col min="6" max="6" width="14" customWidth="1"/>
    <col min="7" max="7" width="13" customWidth="1"/>
    <col min="8" max="9" width="14" customWidth="1"/>
    <col min="10" max="10" width="16" customWidth="1"/>
    <col min="11" max="11" width="18" customWidth="1"/>
    <col min="12" max="13" width="8" customWidth="1"/>
    <col min="14" max="14" width="22" customWidth="1"/>
  </cols>
  <sheetData>
    <row r="1" spans="1:14" ht="21" x14ac:dyDescent="0.25">
      <c r="A1" s="13" t="s">
        <v>28</v>
      </c>
      <c r="B1" s="14"/>
      <c r="C1" s="14"/>
      <c r="D1" s="14"/>
      <c r="E1" s="14"/>
      <c r="F1" s="14"/>
      <c r="G1" s="14"/>
      <c r="H1" s="15"/>
    </row>
    <row r="2" spans="1:14" x14ac:dyDescent="0.25">
      <c r="A2" s="17" t="s">
        <v>122</v>
      </c>
      <c r="B2" s="14"/>
      <c r="C2" s="14"/>
      <c r="D2" s="14"/>
      <c r="E2" s="14"/>
      <c r="F2" s="14"/>
      <c r="G2" s="14"/>
      <c r="H2" s="15"/>
    </row>
    <row r="4" spans="1:14" ht="15.75" x14ac:dyDescent="0.25">
      <c r="A4" s="22" t="s">
        <v>58</v>
      </c>
      <c r="B4" s="15"/>
      <c r="C4" s="22" t="s">
        <v>123</v>
      </c>
      <c r="D4" s="15"/>
      <c r="E4" s="22" t="s">
        <v>124</v>
      </c>
      <c r="F4" s="15"/>
      <c r="G4" s="22" t="s">
        <v>61</v>
      </c>
      <c r="H4" s="15"/>
    </row>
    <row r="5" spans="1:14" x14ac:dyDescent="0.25">
      <c r="A5" s="32">
        <f>COUNTA(A7:A66)</f>
        <v>13</v>
      </c>
      <c r="B5" s="15"/>
      <c r="C5" s="25">
        <f>SUM(F7:F66)</f>
        <v>1332.8400000000001</v>
      </c>
      <c r="D5" s="15"/>
      <c r="E5" s="25">
        <f>SUM(H7:H66)</f>
        <v>240.04</v>
      </c>
      <c r="F5" s="15"/>
      <c r="G5" s="25">
        <f>SUM(I7:I66)</f>
        <v>1572.8799999999999</v>
      </c>
      <c r="H5" s="15"/>
    </row>
    <row r="6" spans="1:14" x14ac:dyDescent="0.25">
      <c r="A6" s="7" t="s">
        <v>62</v>
      </c>
      <c r="B6" s="7" t="s">
        <v>63</v>
      </c>
      <c r="C6" s="7" t="s">
        <v>125</v>
      </c>
      <c r="D6" s="7" t="s">
        <v>65</v>
      </c>
      <c r="E6" s="7" t="s">
        <v>66</v>
      </c>
      <c r="F6" s="7" t="s">
        <v>67</v>
      </c>
      <c r="G6" s="7" t="s">
        <v>126</v>
      </c>
      <c r="H6" s="7" t="s">
        <v>127</v>
      </c>
      <c r="I6" s="7" t="s">
        <v>70</v>
      </c>
      <c r="J6" s="7" t="s">
        <v>71</v>
      </c>
      <c r="K6" s="7" t="s">
        <v>128</v>
      </c>
      <c r="L6" s="7" t="s">
        <v>33</v>
      </c>
      <c r="M6" s="7" t="s">
        <v>73</v>
      </c>
      <c r="N6" s="7" t="s">
        <v>74</v>
      </c>
    </row>
    <row r="7" spans="1:14" x14ac:dyDescent="0.25">
      <c r="A7" s="3" t="s">
        <v>129</v>
      </c>
      <c r="B7" s="10">
        <v>45660</v>
      </c>
      <c r="C7" s="3" t="s">
        <v>130</v>
      </c>
      <c r="D7" s="3" t="s">
        <v>131</v>
      </c>
      <c r="E7" s="3" t="s">
        <v>132</v>
      </c>
      <c r="F7" s="9">
        <v>24.9</v>
      </c>
      <c r="G7" s="11">
        <v>0.19</v>
      </c>
      <c r="H7" s="6">
        <f t="shared" ref="H7:H38" si="0">IF(F7="","",ROUND(F7*G7,2))</f>
        <v>4.7300000000000004</v>
      </c>
      <c r="I7" s="6">
        <f t="shared" ref="I7:I38" si="1">IF(F7="","",ROUND(F7+H7,2))</f>
        <v>29.63</v>
      </c>
      <c r="J7" s="3" t="s">
        <v>92</v>
      </c>
      <c r="K7" s="3" t="s">
        <v>80</v>
      </c>
      <c r="L7" s="12">
        <f t="shared" ref="L7:L38" si="2">IF(B7="","",MONTH(B7))</f>
        <v>1</v>
      </c>
      <c r="M7" s="12">
        <f t="shared" ref="M7:M38" si="3">IF(B7="","",YEAR(B7))</f>
        <v>2025</v>
      </c>
      <c r="N7" s="3" t="s">
        <v>11</v>
      </c>
    </row>
    <row r="8" spans="1:14" x14ac:dyDescent="0.25">
      <c r="A8" s="3" t="s">
        <v>133</v>
      </c>
      <c r="B8" s="10">
        <v>45677</v>
      </c>
      <c r="C8" s="3" t="s">
        <v>134</v>
      </c>
      <c r="D8" s="3" t="s">
        <v>135</v>
      </c>
      <c r="E8" s="3" t="s">
        <v>136</v>
      </c>
      <c r="F8" s="9">
        <v>79</v>
      </c>
      <c r="G8" s="11">
        <v>0.19</v>
      </c>
      <c r="H8" s="6">
        <f t="shared" si="0"/>
        <v>15.01</v>
      </c>
      <c r="I8" s="6">
        <f t="shared" si="1"/>
        <v>94.01</v>
      </c>
      <c r="J8" s="3" t="s">
        <v>97</v>
      </c>
      <c r="K8" s="3" t="s">
        <v>80</v>
      </c>
      <c r="L8" s="12">
        <f t="shared" si="2"/>
        <v>1</v>
      </c>
      <c r="M8" s="12">
        <f t="shared" si="3"/>
        <v>2025</v>
      </c>
      <c r="N8" s="3" t="s">
        <v>11</v>
      </c>
    </row>
    <row r="9" spans="1:14" x14ac:dyDescent="0.25">
      <c r="A9" s="3" t="s">
        <v>137</v>
      </c>
      <c r="B9" s="10">
        <v>45695</v>
      </c>
      <c r="C9" s="3" t="s">
        <v>138</v>
      </c>
      <c r="D9" s="3" t="s">
        <v>139</v>
      </c>
      <c r="E9" s="3" t="s">
        <v>132</v>
      </c>
      <c r="F9" s="9">
        <v>61.99</v>
      </c>
      <c r="G9" s="11">
        <v>0.19</v>
      </c>
      <c r="H9" s="6">
        <f t="shared" si="0"/>
        <v>11.78</v>
      </c>
      <c r="I9" s="6">
        <f t="shared" si="1"/>
        <v>73.77</v>
      </c>
      <c r="J9" s="3" t="s">
        <v>97</v>
      </c>
      <c r="K9" s="3" t="s">
        <v>80</v>
      </c>
      <c r="L9" s="12">
        <f t="shared" si="2"/>
        <v>2</v>
      </c>
      <c r="M9" s="12">
        <f t="shared" si="3"/>
        <v>2025</v>
      </c>
      <c r="N9" s="3" t="s">
        <v>11</v>
      </c>
    </row>
    <row r="10" spans="1:14" x14ac:dyDescent="0.25">
      <c r="A10" s="3" t="s">
        <v>140</v>
      </c>
      <c r="B10" s="10">
        <v>45727</v>
      </c>
      <c r="C10" s="3" t="s">
        <v>141</v>
      </c>
      <c r="D10" s="3" t="s">
        <v>142</v>
      </c>
      <c r="E10" s="3" t="s">
        <v>132</v>
      </c>
      <c r="F10" s="9">
        <v>18</v>
      </c>
      <c r="G10" s="11">
        <v>0.19</v>
      </c>
      <c r="H10" s="6">
        <f t="shared" si="0"/>
        <v>3.42</v>
      </c>
      <c r="I10" s="6">
        <f t="shared" si="1"/>
        <v>21.42</v>
      </c>
      <c r="J10" s="3" t="s">
        <v>97</v>
      </c>
      <c r="K10" s="3" t="s">
        <v>80</v>
      </c>
      <c r="L10" s="12">
        <f t="shared" si="2"/>
        <v>3</v>
      </c>
      <c r="M10" s="12">
        <f t="shared" si="3"/>
        <v>2025</v>
      </c>
      <c r="N10" s="3" t="s">
        <v>11</v>
      </c>
    </row>
    <row r="11" spans="1:14" x14ac:dyDescent="0.25">
      <c r="A11" s="3" t="s">
        <v>143</v>
      </c>
      <c r="B11" s="10">
        <v>45749</v>
      </c>
      <c r="C11" s="3" t="s">
        <v>144</v>
      </c>
      <c r="D11" s="3" t="s">
        <v>145</v>
      </c>
      <c r="E11" s="3" t="s">
        <v>146</v>
      </c>
      <c r="F11" s="9">
        <v>68</v>
      </c>
      <c r="G11" s="11">
        <v>7.0000000000000007E-2</v>
      </c>
      <c r="H11" s="6">
        <f t="shared" si="0"/>
        <v>4.76</v>
      </c>
      <c r="I11" s="6">
        <f t="shared" si="1"/>
        <v>72.760000000000005</v>
      </c>
      <c r="J11" s="3" t="s">
        <v>97</v>
      </c>
      <c r="K11" s="3" t="s">
        <v>80</v>
      </c>
      <c r="L11" s="12">
        <f t="shared" si="2"/>
        <v>4</v>
      </c>
      <c r="M11" s="12">
        <f t="shared" si="3"/>
        <v>2025</v>
      </c>
      <c r="N11" s="3" t="s">
        <v>11</v>
      </c>
    </row>
    <row r="12" spans="1:14" x14ac:dyDescent="0.25">
      <c r="A12" s="3" t="s">
        <v>147</v>
      </c>
      <c r="B12" s="10">
        <v>45782</v>
      </c>
      <c r="C12" s="3" t="s">
        <v>148</v>
      </c>
      <c r="D12" s="3" t="s">
        <v>149</v>
      </c>
      <c r="E12" s="3" t="s">
        <v>150</v>
      </c>
      <c r="F12" s="9">
        <v>210</v>
      </c>
      <c r="G12" s="11">
        <v>0.19</v>
      </c>
      <c r="H12" s="6">
        <f t="shared" si="0"/>
        <v>39.9</v>
      </c>
      <c r="I12" s="6">
        <f t="shared" si="1"/>
        <v>249.9</v>
      </c>
      <c r="J12" s="3" t="s">
        <v>92</v>
      </c>
      <c r="K12" s="3" t="s">
        <v>80</v>
      </c>
      <c r="L12" s="12">
        <f t="shared" si="2"/>
        <v>5</v>
      </c>
      <c r="M12" s="12">
        <f t="shared" si="3"/>
        <v>2025</v>
      </c>
      <c r="N12" s="3" t="s">
        <v>11</v>
      </c>
    </row>
    <row r="13" spans="1:14" x14ac:dyDescent="0.25">
      <c r="A13" s="3" t="s">
        <v>151</v>
      </c>
      <c r="B13" s="10">
        <v>45821</v>
      </c>
      <c r="C13" s="3" t="s">
        <v>152</v>
      </c>
      <c r="D13" s="3" t="s">
        <v>153</v>
      </c>
      <c r="E13" s="3" t="s">
        <v>154</v>
      </c>
      <c r="F13" s="9">
        <v>150</v>
      </c>
      <c r="G13" s="11">
        <v>0.19</v>
      </c>
      <c r="H13" s="6">
        <f t="shared" si="0"/>
        <v>28.5</v>
      </c>
      <c r="I13" s="6">
        <f t="shared" si="1"/>
        <v>178.5</v>
      </c>
      <c r="J13" s="3" t="s">
        <v>97</v>
      </c>
      <c r="K13" s="3" t="s">
        <v>80</v>
      </c>
      <c r="L13" s="12">
        <f t="shared" si="2"/>
        <v>6</v>
      </c>
      <c r="M13" s="12">
        <f t="shared" si="3"/>
        <v>2025</v>
      </c>
      <c r="N13" s="3" t="s">
        <v>11</v>
      </c>
    </row>
    <row r="14" spans="1:14" x14ac:dyDescent="0.25">
      <c r="A14" s="3" t="s">
        <v>155</v>
      </c>
      <c r="B14" s="10">
        <v>45856</v>
      </c>
      <c r="C14" s="3" t="s">
        <v>156</v>
      </c>
      <c r="D14" s="3" t="s">
        <v>157</v>
      </c>
      <c r="E14" s="3" t="s">
        <v>158</v>
      </c>
      <c r="F14" s="9">
        <v>44.95</v>
      </c>
      <c r="G14" s="11">
        <v>0.19</v>
      </c>
      <c r="H14" s="6">
        <f t="shared" si="0"/>
        <v>8.5399999999999991</v>
      </c>
      <c r="I14" s="6">
        <f t="shared" si="1"/>
        <v>53.49</v>
      </c>
      <c r="J14" s="3" t="s">
        <v>92</v>
      </c>
      <c r="K14" s="3" t="s">
        <v>80</v>
      </c>
      <c r="L14" s="12">
        <f t="shared" si="2"/>
        <v>7</v>
      </c>
      <c r="M14" s="12">
        <f t="shared" si="3"/>
        <v>2025</v>
      </c>
      <c r="N14" s="3" t="s">
        <v>11</v>
      </c>
    </row>
    <row r="15" spans="1:14" x14ac:dyDescent="0.25">
      <c r="A15" s="3" t="s">
        <v>159</v>
      </c>
      <c r="B15" s="10">
        <v>45892</v>
      </c>
      <c r="C15" s="3" t="s">
        <v>160</v>
      </c>
      <c r="D15" s="3" t="s">
        <v>161</v>
      </c>
      <c r="E15" s="3" t="s">
        <v>162</v>
      </c>
      <c r="F15" s="9">
        <v>240</v>
      </c>
      <c r="G15" s="11">
        <v>0.19</v>
      </c>
      <c r="H15" s="6">
        <f t="shared" si="0"/>
        <v>45.6</v>
      </c>
      <c r="I15" s="6">
        <f t="shared" si="1"/>
        <v>285.60000000000002</v>
      </c>
      <c r="J15" s="3" t="s">
        <v>79</v>
      </c>
      <c r="K15" s="3" t="s">
        <v>80</v>
      </c>
      <c r="L15" s="12">
        <f t="shared" si="2"/>
        <v>8</v>
      </c>
      <c r="M15" s="12">
        <f t="shared" si="3"/>
        <v>2025</v>
      </c>
      <c r="N15" s="3" t="s">
        <v>11</v>
      </c>
    </row>
    <row r="16" spans="1:14" x14ac:dyDescent="0.25">
      <c r="A16" s="3" t="s">
        <v>163</v>
      </c>
      <c r="B16" s="10">
        <v>45914</v>
      </c>
      <c r="C16" s="3" t="s">
        <v>164</v>
      </c>
      <c r="D16" s="3" t="s">
        <v>165</v>
      </c>
      <c r="E16" s="3" t="s">
        <v>132</v>
      </c>
      <c r="F16" s="9">
        <v>108</v>
      </c>
      <c r="G16" s="11">
        <v>0.19</v>
      </c>
      <c r="H16" s="6">
        <f t="shared" si="0"/>
        <v>20.52</v>
      </c>
      <c r="I16" s="6">
        <f t="shared" si="1"/>
        <v>128.52000000000001</v>
      </c>
      <c r="J16" s="3" t="s">
        <v>97</v>
      </c>
      <c r="K16" s="3" t="s">
        <v>80</v>
      </c>
      <c r="L16" s="12">
        <f t="shared" si="2"/>
        <v>9</v>
      </c>
      <c r="M16" s="12">
        <f t="shared" si="3"/>
        <v>2025</v>
      </c>
      <c r="N16" s="3" t="s">
        <v>11</v>
      </c>
    </row>
    <row r="17" spans="1:14" x14ac:dyDescent="0.25">
      <c r="A17" s="3" t="s">
        <v>166</v>
      </c>
      <c r="B17" s="10">
        <v>45931</v>
      </c>
      <c r="C17" s="3" t="s">
        <v>167</v>
      </c>
      <c r="D17" s="3" t="s">
        <v>168</v>
      </c>
      <c r="E17" s="3" t="s">
        <v>169</v>
      </c>
      <c r="F17" s="9">
        <v>190</v>
      </c>
      <c r="G17" s="11">
        <v>0.19</v>
      </c>
      <c r="H17" s="6">
        <f t="shared" si="0"/>
        <v>36.1</v>
      </c>
      <c r="I17" s="6">
        <f t="shared" si="1"/>
        <v>226.1</v>
      </c>
      <c r="J17" s="3" t="s">
        <v>79</v>
      </c>
      <c r="K17" s="3" t="s">
        <v>80</v>
      </c>
      <c r="L17" s="12">
        <f t="shared" si="2"/>
        <v>10</v>
      </c>
      <c r="M17" s="12">
        <f t="shared" si="3"/>
        <v>2025</v>
      </c>
      <c r="N17" s="3" t="s">
        <v>11</v>
      </c>
    </row>
    <row r="18" spans="1:14" x14ac:dyDescent="0.25">
      <c r="A18" s="3" t="s">
        <v>170</v>
      </c>
      <c r="B18" s="10">
        <v>45970</v>
      </c>
      <c r="C18" s="3" t="s">
        <v>171</v>
      </c>
      <c r="D18" s="3" t="s">
        <v>172</v>
      </c>
      <c r="E18" s="3" t="s">
        <v>173</v>
      </c>
      <c r="F18" s="9">
        <v>42</v>
      </c>
      <c r="G18" s="11">
        <v>7.0000000000000007E-2</v>
      </c>
      <c r="H18" s="6">
        <f t="shared" si="0"/>
        <v>2.94</v>
      </c>
      <c r="I18" s="6">
        <f t="shared" si="1"/>
        <v>44.94</v>
      </c>
      <c r="J18" s="3" t="s">
        <v>97</v>
      </c>
      <c r="K18" s="3" t="s">
        <v>80</v>
      </c>
      <c r="L18" s="12">
        <f t="shared" si="2"/>
        <v>11</v>
      </c>
      <c r="M18" s="12">
        <f t="shared" si="3"/>
        <v>2025</v>
      </c>
      <c r="N18" s="3" t="s">
        <v>11</v>
      </c>
    </row>
    <row r="19" spans="1:14" x14ac:dyDescent="0.25">
      <c r="A19" s="3" t="s">
        <v>174</v>
      </c>
      <c r="B19" s="10">
        <v>45996</v>
      </c>
      <c r="C19" s="3" t="s">
        <v>175</v>
      </c>
      <c r="D19" s="3" t="s">
        <v>176</v>
      </c>
      <c r="E19" s="3" t="s">
        <v>132</v>
      </c>
      <c r="F19" s="9">
        <v>96</v>
      </c>
      <c r="G19" s="11">
        <v>0.19</v>
      </c>
      <c r="H19" s="6">
        <f t="shared" si="0"/>
        <v>18.239999999999998</v>
      </c>
      <c r="I19" s="6">
        <f t="shared" si="1"/>
        <v>114.24</v>
      </c>
      <c r="J19" s="3" t="s">
        <v>97</v>
      </c>
      <c r="K19" s="3" t="s">
        <v>80</v>
      </c>
      <c r="L19" s="12">
        <f t="shared" si="2"/>
        <v>12</v>
      </c>
      <c r="M19" s="12">
        <f t="shared" si="3"/>
        <v>2025</v>
      </c>
      <c r="N19" s="3" t="s">
        <v>121</v>
      </c>
    </row>
    <row r="20" spans="1:14" x14ac:dyDescent="0.25">
      <c r="A20" s="3"/>
      <c r="B20" s="10"/>
      <c r="C20" s="3"/>
      <c r="D20" s="3"/>
      <c r="E20" s="3"/>
      <c r="F20" s="9"/>
      <c r="G20" s="11"/>
      <c r="H20" s="6" t="str">
        <f t="shared" si="0"/>
        <v/>
      </c>
      <c r="I20" s="6" t="str">
        <f t="shared" si="1"/>
        <v/>
      </c>
      <c r="J20" s="3"/>
      <c r="K20" s="3"/>
      <c r="L20" s="12" t="str">
        <f t="shared" si="2"/>
        <v/>
      </c>
      <c r="M20" s="12" t="str">
        <f t="shared" si="3"/>
        <v/>
      </c>
      <c r="N20" s="3"/>
    </row>
    <row r="21" spans="1:14" x14ac:dyDescent="0.25">
      <c r="A21" s="3"/>
      <c r="B21" s="10"/>
      <c r="C21" s="3"/>
      <c r="D21" s="3"/>
      <c r="E21" s="3"/>
      <c r="F21" s="9"/>
      <c r="G21" s="11"/>
      <c r="H21" s="6" t="str">
        <f t="shared" si="0"/>
        <v/>
      </c>
      <c r="I21" s="6" t="str">
        <f t="shared" si="1"/>
        <v/>
      </c>
      <c r="J21" s="3"/>
      <c r="K21" s="3"/>
      <c r="L21" s="12" t="str">
        <f t="shared" si="2"/>
        <v/>
      </c>
      <c r="M21" s="12" t="str">
        <f t="shared" si="3"/>
        <v/>
      </c>
      <c r="N21" s="3"/>
    </row>
    <row r="22" spans="1:14" x14ac:dyDescent="0.25">
      <c r="A22" s="3"/>
      <c r="B22" s="10"/>
      <c r="C22" s="3"/>
      <c r="D22" s="3"/>
      <c r="E22" s="3"/>
      <c r="F22" s="9"/>
      <c r="G22" s="11"/>
      <c r="H22" s="6" t="str">
        <f t="shared" si="0"/>
        <v/>
      </c>
      <c r="I22" s="6" t="str">
        <f t="shared" si="1"/>
        <v/>
      </c>
      <c r="J22" s="3"/>
      <c r="K22" s="3"/>
      <c r="L22" s="12" t="str">
        <f t="shared" si="2"/>
        <v/>
      </c>
      <c r="M22" s="12" t="str">
        <f t="shared" si="3"/>
        <v/>
      </c>
      <c r="N22" s="3"/>
    </row>
    <row r="23" spans="1:14" x14ac:dyDescent="0.25">
      <c r="A23" s="3"/>
      <c r="B23" s="10"/>
      <c r="C23" s="3"/>
      <c r="D23" s="3"/>
      <c r="E23" s="3"/>
      <c r="F23" s="9"/>
      <c r="G23" s="11"/>
      <c r="H23" s="6" t="str">
        <f t="shared" si="0"/>
        <v/>
      </c>
      <c r="I23" s="6" t="str">
        <f t="shared" si="1"/>
        <v/>
      </c>
      <c r="J23" s="3"/>
      <c r="K23" s="3"/>
      <c r="L23" s="12" t="str">
        <f t="shared" si="2"/>
        <v/>
      </c>
      <c r="M23" s="12" t="str">
        <f t="shared" si="3"/>
        <v/>
      </c>
      <c r="N23" s="3"/>
    </row>
    <row r="24" spans="1:14" x14ac:dyDescent="0.25">
      <c r="A24" s="3"/>
      <c r="B24" s="10"/>
      <c r="C24" s="3"/>
      <c r="D24" s="3"/>
      <c r="E24" s="3"/>
      <c r="F24" s="9"/>
      <c r="G24" s="11"/>
      <c r="H24" s="6" t="str">
        <f t="shared" si="0"/>
        <v/>
      </c>
      <c r="I24" s="6" t="str">
        <f t="shared" si="1"/>
        <v/>
      </c>
      <c r="J24" s="3"/>
      <c r="K24" s="3"/>
      <c r="L24" s="12" t="str">
        <f t="shared" si="2"/>
        <v/>
      </c>
      <c r="M24" s="12" t="str">
        <f t="shared" si="3"/>
        <v/>
      </c>
      <c r="N24" s="3"/>
    </row>
    <row r="25" spans="1:14" x14ac:dyDescent="0.25">
      <c r="A25" s="3"/>
      <c r="B25" s="10"/>
      <c r="C25" s="3"/>
      <c r="D25" s="3"/>
      <c r="E25" s="3"/>
      <c r="F25" s="9"/>
      <c r="G25" s="11"/>
      <c r="H25" s="6" t="str">
        <f t="shared" si="0"/>
        <v/>
      </c>
      <c r="I25" s="6" t="str">
        <f t="shared" si="1"/>
        <v/>
      </c>
      <c r="J25" s="3"/>
      <c r="K25" s="3"/>
      <c r="L25" s="12" t="str">
        <f t="shared" si="2"/>
        <v/>
      </c>
      <c r="M25" s="12" t="str">
        <f t="shared" si="3"/>
        <v/>
      </c>
      <c r="N25" s="3"/>
    </row>
    <row r="26" spans="1:14" x14ac:dyDescent="0.25">
      <c r="A26" s="3"/>
      <c r="B26" s="10"/>
      <c r="C26" s="3"/>
      <c r="D26" s="3"/>
      <c r="E26" s="3"/>
      <c r="F26" s="9"/>
      <c r="G26" s="11"/>
      <c r="H26" s="6" t="str">
        <f t="shared" si="0"/>
        <v/>
      </c>
      <c r="I26" s="6" t="str">
        <f t="shared" si="1"/>
        <v/>
      </c>
      <c r="J26" s="3"/>
      <c r="K26" s="3"/>
      <c r="L26" s="12" t="str">
        <f t="shared" si="2"/>
        <v/>
      </c>
      <c r="M26" s="12" t="str">
        <f t="shared" si="3"/>
        <v/>
      </c>
      <c r="N26" s="3"/>
    </row>
    <row r="27" spans="1:14" x14ac:dyDescent="0.25">
      <c r="A27" s="3"/>
      <c r="B27" s="10"/>
      <c r="C27" s="3"/>
      <c r="D27" s="3"/>
      <c r="E27" s="3"/>
      <c r="F27" s="9"/>
      <c r="G27" s="11"/>
      <c r="H27" s="6" t="str">
        <f t="shared" si="0"/>
        <v/>
      </c>
      <c r="I27" s="6" t="str">
        <f t="shared" si="1"/>
        <v/>
      </c>
      <c r="J27" s="3"/>
      <c r="K27" s="3"/>
      <c r="L27" s="12" t="str">
        <f t="shared" si="2"/>
        <v/>
      </c>
      <c r="M27" s="12" t="str">
        <f t="shared" si="3"/>
        <v/>
      </c>
      <c r="N27" s="3"/>
    </row>
    <row r="28" spans="1:14" x14ac:dyDescent="0.25">
      <c r="A28" s="3"/>
      <c r="B28" s="10"/>
      <c r="C28" s="3"/>
      <c r="D28" s="3"/>
      <c r="E28" s="3"/>
      <c r="F28" s="9"/>
      <c r="G28" s="11"/>
      <c r="H28" s="6" t="str">
        <f t="shared" si="0"/>
        <v/>
      </c>
      <c r="I28" s="6" t="str">
        <f t="shared" si="1"/>
        <v/>
      </c>
      <c r="J28" s="3"/>
      <c r="K28" s="3"/>
      <c r="L28" s="12" t="str">
        <f t="shared" si="2"/>
        <v/>
      </c>
      <c r="M28" s="12" t="str">
        <f t="shared" si="3"/>
        <v/>
      </c>
      <c r="N28" s="3"/>
    </row>
    <row r="29" spans="1:14" x14ac:dyDescent="0.25">
      <c r="A29" s="3"/>
      <c r="B29" s="10"/>
      <c r="C29" s="3"/>
      <c r="D29" s="3"/>
      <c r="E29" s="3"/>
      <c r="F29" s="9"/>
      <c r="G29" s="11"/>
      <c r="H29" s="6" t="str">
        <f t="shared" si="0"/>
        <v/>
      </c>
      <c r="I29" s="6" t="str">
        <f t="shared" si="1"/>
        <v/>
      </c>
      <c r="J29" s="3"/>
      <c r="K29" s="3"/>
      <c r="L29" s="12" t="str">
        <f t="shared" si="2"/>
        <v/>
      </c>
      <c r="M29" s="12" t="str">
        <f t="shared" si="3"/>
        <v/>
      </c>
      <c r="N29" s="3"/>
    </row>
    <row r="30" spans="1:14" x14ac:dyDescent="0.25">
      <c r="A30" s="3"/>
      <c r="B30" s="10"/>
      <c r="C30" s="3"/>
      <c r="D30" s="3"/>
      <c r="E30" s="3"/>
      <c r="F30" s="9"/>
      <c r="G30" s="11"/>
      <c r="H30" s="6" t="str">
        <f t="shared" si="0"/>
        <v/>
      </c>
      <c r="I30" s="6" t="str">
        <f t="shared" si="1"/>
        <v/>
      </c>
      <c r="J30" s="3"/>
      <c r="K30" s="3"/>
      <c r="L30" s="12" t="str">
        <f t="shared" si="2"/>
        <v/>
      </c>
      <c r="M30" s="12" t="str">
        <f t="shared" si="3"/>
        <v/>
      </c>
      <c r="N30" s="3"/>
    </row>
    <row r="31" spans="1:14" x14ac:dyDescent="0.25">
      <c r="A31" s="3"/>
      <c r="B31" s="10"/>
      <c r="C31" s="3"/>
      <c r="D31" s="3"/>
      <c r="E31" s="3"/>
      <c r="F31" s="9"/>
      <c r="G31" s="11"/>
      <c r="H31" s="6" t="str">
        <f t="shared" si="0"/>
        <v/>
      </c>
      <c r="I31" s="6" t="str">
        <f t="shared" si="1"/>
        <v/>
      </c>
      <c r="J31" s="3"/>
      <c r="K31" s="3"/>
      <c r="L31" s="12" t="str">
        <f t="shared" si="2"/>
        <v/>
      </c>
      <c r="M31" s="12" t="str">
        <f t="shared" si="3"/>
        <v/>
      </c>
      <c r="N31" s="3"/>
    </row>
    <row r="32" spans="1:14" x14ac:dyDescent="0.25">
      <c r="A32" s="3"/>
      <c r="B32" s="10"/>
      <c r="C32" s="3"/>
      <c r="D32" s="3"/>
      <c r="E32" s="3"/>
      <c r="F32" s="9"/>
      <c r="G32" s="11"/>
      <c r="H32" s="6" t="str">
        <f t="shared" si="0"/>
        <v/>
      </c>
      <c r="I32" s="6" t="str">
        <f t="shared" si="1"/>
        <v/>
      </c>
      <c r="J32" s="3"/>
      <c r="K32" s="3"/>
      <c r="L32" s="12" t="str">
        <f t="shared" si="2"/>
        <v/>
      </c>
      <c r="M32" s="12" t="str">
        <f t="shared" si="3"/>
        <v/>
      </c>
      <c r="N32" s="3"/>
    </row>
    <row r="33" spans="1:14" x14ac:dyDescent="0.25">
      <c r="A33" s="3"/>
      <c r="B33" s="10"/>
      <c r="C33" s="3"/>
      <c r="D33" s="3"/>
      <c r="E33" s="3"/>
      <c r="F33" s="9"/>
      <c r="G33" s="11"/>
      <c r="H33" s="6" t="str">
        <f t="shared" si="0"/>
        <v/>
      </c>
      <c r="I33" s="6" t="str">
        <f t="shared" si="1"/>
        <v/>
      </c>
      <c r="J33" s="3"/>
      <c r="K33" s="3"/>
      <c r="L33" s="12" t="str">
        <f t="shared" si="2"/>
        <v/>
      </c>
      <c r="M33" s="12" t="str">
        <f t="shared" si="3"/>
        <v/>
      </c>
      <c r="N33" s="3"/>
    </row>
    <row r="34" spans="1:14" x14ac:dyDescent="0.25">
      <c r="A34" s="3"/>
      <c r="B34" s="10"/>
      <c r="C34" s="3"/>
      <c r="D34" s="3"/>
      <c r="E34" s="3"/>
      <c r="F34" s="9"/>
      <c r="G34" s="11"/>
      <c r="H34" s="6" t="str">
        <f t="shared" si="0"/>
        <v/>
      </c>
      <c r="I34" s="6" t="str">
        <f t="shared" si="1"/>
        <v/>
      </c>
      <c r="J34" s="3"/>
      <c r="K34" s="3"/>
      <c r="L34" s="12" t="str">
        <f t="shared" si="2"/>
        <v/>
      </c>
      <c r="M34" s="12" t="str">
        <f t="shared" si="3"/>
        <v/>
      </c>
      <c r="N34" s="3"/>
    </row>
    <row r="35" spans="1:14" x14ac:dyDescent="0.25">
      <c r="A35" s="3"/>
      <c r="B35" s="10"/>
      <c r="C35" s="3"/>
      <c r="D35" s="3"/>
      <c r="E35" s="3"/>
      <c r="F35" s="9"/>
      <c r="G35" s="11"/>
      <c r="H35" s="6" t="str">
        <f t="shared" si="0"/>
        <v/>
      </c>
      <c r="I35" s="6" t="str">
        <f t="shared" si="1"/>
        <v/>
      </c>
      <c r="J35" s="3"/>
      <c r="K35" s="3"/>
      <c r="L35" s="12" t="str">
        <f t="shared" si="2"/>
        <v/>
      </c>
      <c r="M35" s="12" t="str">
        <f t="shared" si="3"/>
        <v/>
      </c>
      <c r="N35" s="3"/>
    </row>
    <row r="36" spans="1:14" x14ac:dyDescent="0.25">
      <c r="A36" s="3"/>
      <c r="B36" s="10"/>
      <c r="C36" s="3"/>
      <c r="D36" s="3"/>
      <c r="E36" s="3"/>
      <c r="F36" s="9"/>
      <c r="G36" s="11"/>
      <c r="H36" s="6" t="str">
        <f t="shared" si="0"/>
        <v/>
      </c>
      <c r="I36" s="6" t="str">
        <f t="shared" si="1"/>
        <v/>
      </c>
      <c r="J36" s="3"/>
      <c r="K36" s="3"/>
      <c r="L36" s="12" t="str">
        <f t="shared" si="2"/>
        <v/>
      </c>
      <c r="M36" s="12" t="str">
        <f t="shared" si="3"/>
        <v/>
      </c>
      <c r="N36" s="3"/>
    </row>
    <row r="37" spans="1:14" x14ac:dyDescent="0.25">
      <c r="A37" s="3"/>
      <c r="B37" s="10"/>
      <c r="C37" s="3"/>
      <c r="D37" s="3"/>
      <c r="E37" s="3"/>
      <c r="F37" s="9"/>
      <c r="G37" s="11"/>
      <c r="H37" s="6" t="str">
        <f t="shared" si="0"/>
        <v/>
      </c>
      <c r="I37" s="6" t="str">
        <f t="shared" si="1"/>
        <v/>
      </c>
      <c r="J37" s="3"/>
      <c r="K37" s="3"/>
      <c r="L37" s="12" t="str">
        <f t="shared" si="2"/>
        <v/>
      </c>
      <c r="M37" s="12" t="str">
        <f t="shared" si="3"/>
        <v/>
      </c>
      <c r="N37" s="3"/>
    </row>
    <row r="38" spans="1:14" x14ac:dyDescent="0.25">
      <c r="A38" s="3"/>
      <c r="B38" s="10"/>
      <c r="C38" s="3"/>
      <c r="D38" s="3"/>
      <c r="E38" s="3"/>
      <c r="F38" s="9"/>
      <c r="G38" s="11"/>
      <c r="H38" s="6" t="str">
        <f t="shared" si="0"/>
        <v/>
      </c>
      <c r="I38" s="6" t="str">
        <f t="shared" si="1"/>
        <v/>
      </c>
      <c r="J38" s="3"/>
      <c r="K38" s="3"/>
      <c r="L38" s="12" t="str">
        <f t="shared" si="2"/>
        <v/>
      </c>
      <c r="M38" s="12" t="str">
        <f t="shared" si="3"/>
        <v/>
      </c>
      <c r="N38" s="3"/>
    </row>
    <row r="39" spans="1:14" x14ac:dyDescent="0.25">
      <c r="A39" s="3"/>
      <c r="B39" s="10"/>
      <c r="C39" s="3"/>
      <c r="D39" s="3"/>
      <c r="E39" s="3"/>
      <c r="F39" s="9"/>
      <c r="G39" s="11"/>
      <c r="H39" s="6" t="str">
        <f t="shared" ref="H39:H66" si="4">IF(F39="","",ROUND(F39*G39,2))</f>
        <v/>
      </c>
      <c r="I39" s="6" t="str">
        <f t="shared" ref="I39:I66" si="5">IF(F39="","",ROUND(F39+H39,2))</f>
        <v/>
      </c>
      <c r="J39" s="3"/>
      <c r="K39" s="3"/>
      <c r="L39" s="12" t="str">
        <f t="shared" ref="L39:L66" si="6">IF(B39="","",MONTH(B39))</f>
        <v/>
      </c>
      <c r="M39" s="12" t="str">
        <f t="shared" ref="M39:M66" si="7">IF(B39="","",YEAR(B39))</f>
        <v/>
      </c>
      <c r="N39" s="3"/>
    </row>
    <row r="40" spans="1:14" x14ac:dyDescent="0.25">
      <c r="A40" s="3"/>
      <c r="B40" s="10"/>
      <c r="C40" s="3"/>
      <c r="D40" s="3"/>
      <c r="E40" s="3"/>
      <c r="F40" s="9"/>
      <c r="G40" s="11"/>
      <c r="H40" s="6" t="str">
        <f t="shared" si="4"/>
        <v/>
      </c>
      <c r="I40" s="6" t="str">
        <f t="shared" si="5"/>
        <v/>
      </c>
      <c r="J40" s="3"/>
      <c r="K40" s="3"/>
      <c r="L40" s="12" t="str">
        <f t="shared" si="6"/>
        <v/>
      </c>
      <c r="M40" s="12" t="str">
        <f t="shared" si="7"/>
        <v/>
      </c>
      <c r="N40" s="3"/>
    </row>
    <row r="41" spans="1:14" x14ac:dyDescent="0.25">
      <c r="A41" s="3"/>
      <c r="B41" s="10"/>
      <c r="C41" s="3"/>
      <c r="D41" s="3"/>
      <c r="E41" s="3"/>
      <c r="F41" s="9"/>
      <c r="G41" s="11"/>
      <c r="H41" s="6" t="str">
        <f t="shared" si="4"/>
        <v/>
      </c>
      <c r="I41" s="6" t="str">
        <f t="shared" si="5"/>
        <v/>
      </c>
      <c r="J41" s="3"/>
      <c r="K41" s="3"/>
      <c r="L41" s="12" t="str">
        <f t="shared" si="6"/>
        <v/>
      </c>
      <c r="M41" s="12" t="str">
        <f t="shared" si="7"/>
        <v/>
      </c>
      <c r="N41" s="3"/>
    </row>
    <row r="42" spans="1:14" x14ac:dyDescent="0.25">
      <c r="A42" s="3"/>
      <c r="B42" s="10"/>
      <c r="C42" s="3"/>
      <c r="D42" s="3"/>
      <c r="E42" s="3"/>
      <c r="F42" s="9"/>
      <c r="G42" s="11"/>
      <c r="H42" s="6" t="str">
        <f t="shared" si="4"/>
        <v/>
      </c>
      <c r="I42" s="6" t="str">
        <f t="shared" si="5"/>
        <v/>
      </c>
      <c r="J42" s="3"/>
      <c r="K42" s="3"/>
      <c r="L42" s="12" t="str">
        <f t="shared" si="6"/>
        <v/>
      </c>
      <c r="M42" s="12" t="str">
        <f t="shared" si="7"/>
        <v/>
      </c>
      <c r="N42" s="3"/>
    </row>
    <row r="43" spans="1:14" x14ac:dyDescent="0.25">
      <c r="A43" s="3"/>
      <c r="B43" s="10"/>
      <c r="C43" s="3"/>
      <c r="D43" s="3"/>
      <c r="E43" s="3"/>
      <c r="F43" s="9"/>
      <c r="G43" s="11"/>
      <c r="H43" s="6" t="str">
        <f t="shared" si="4"/>
        <v/>
      </c>
      <c r="I43" s="6" t="str">
        <f t="shared" si="5"/>
        <v/>
      </c>
      <c r="J43" s="3"/>
      <c r="K43" s="3"/>
      <c r="L43" s="12" t="str">
        <f t="shared" si="6"/>
        <v/>
      </c>
      <c r="M43" s="12" t="str">
        <f t="shared" si="7"/>
        <v/>
      </c>
      <c r="N43" s="3"/>
    </row>
    <row r="44" spans="1:14" x14ac:dyDescent="0.25">
      <c r="A44" s="3"/>
      <c r="B44" s="10"/>
      <c r="C44" s="3"/>
      <c r="D44" s="3"/>
      <c r="E44" s="3"/>
      <c r="F44" s="9"/>
      <c r="G44" s="11"/>
      <c r="H44" s="6" t="str">
        <f t="shared" si="4"/>
        <v/>
      </c>
      <c r="I44" s="6" t="str">
        <f t="shared" si="5"/>
        <v/>
      </c>
      <c r="J44" s="3"/>
      <c r="K44" s="3"/>
      <c r="L44" s="12" t="str">
        <f t="shared" si="6"/>
        <v/>
      </c>
      <c r="M44" s="12" t="str">
        <f t="shared" si="7"/>
        <v/>
      </c>
      <c r="N44" s="3"/>
    </row>
    <row r="45" spans="1:14" x14ac:dyDescent="0.25">
      <c r="A45" s="3"/>
      <c r="B45" s="10"/>
      <c r="C45" s="3"/>
      <c r="D45" s="3"/>
      <c r="E45" s="3"/>
      <c r="F45" s="9"/>
      <c r="G45" s="11"/>
      <c r="H45" s="6" t="str">
        <f t="shared" si="4"/>
        <v/>
      </c>
      <c r="I45" s="6" t="str">
        <f t="shared" si="5"/>
        <v/>
      </c>
      <c r="J45" s="3"/>
      <c r="K45" s="3"/>
      <c r="L45" s="12" t="str">
        <f t="shared" si="6"/>
        <v/>
      </c>
      <c r="M45" s="12" t="str">
        <f t="shared" si="7"/>
        <v/>
      </c>
      <c r="N45" s="3"/>
    </row>
    <row r="46" spans="1:14" x14ac:dyDescent="0.25">
      <c r="A46" s="3"/>
      <c r="B46" s="10"/>
      <c r="C46" s="3"/>
      <c r="D46" s="3"/>
      <c r="E46" s="3"/>
      <c r="F46" s="9"/>
      <c r="G46" s="11"/>
      <c r="H46" s="6" t="str">
        <f t="shared" si="4"/>
        <v/>
      </c>
      <c r="I46" s="6" t="str">
        <f t="shared" si="5"/>
        <v/>
      </c>
      <c r="J46" s="3"/>
      <c r="K46" s="3"/>
      <c r="L46" s="12" t="str">
        <f t="shared" si="6"/>
        <v/>
      </c>
      <c r="M46" s="12" t="str">
        <f t="shared" si="7"/>
        <v/>
      </c>
      <c r="N46" s="3"/>
    </row>
    <row r="47" spans="1:14" x14ac:dyDescent="0.25">
      <c r="A47" s="3"/>
      <c r="B47" s="10"/>
      <c r="C47" s="3"/>
      <c r="D47" s="3"/>
      <c r="E47" s="3"/>
      <c r="F47" s="9"/>
      <c r="G47" s="11"/>
      <c r="H47" s="6" t="str">
        <f t="shared" si="4"/>
        <v/>
      </c>
      <c r="I47" s="6" t="str">
        <f t="shared" si="5"/>
        <v/>
      </c>
      <c r="J47" s="3"/>
      <c r="K47" s="3"/>
      <c r="L47" s="12" t="str">
        <f t="shared" si="6"/>
        <v/>
      </c>
      <c r="M47" s="12" t="str">
        <f t="shared" si="7"/>
        <v/>
      </c>
      <c r="N47" s="3"/>
    </row>
    <row r="48" spans="1:14" x14ac:dyDescent="0.25">
      <c r="A48" s="3"/>
      <c r="B48" s="10"/>
      <c r="C48" s="3"/>
      <c r="D48" s="3"/>
      <c r="E48" s="3"/>
      <c r="F48" s="9"/>
      <c r="G48" s="11"/>
      <c r="H48" s="6" t="str">
        <f t="shared" si="4"/>
        <v/>
      </c>
      <c r="I48" s="6" t="str">
        <f t="shared" si="5"/>
        <v/>
      </c>
      <c r="J48" s="3"/>
      <c r="K48" s="3"/>
      <c r="L48" s="12" t="str">
        <f t="shared" si="6"/>
        <v/>
      </c>
      <c r="M48" s="12" t="str">
        <f t="shared" si="7"/>
        <v/>
      </c>
      <c r="N48" s="3"/>
    </row>
    <row r="49" spans="1:14" x14ac:dyDescent="0.25">
      <c r="A49" s="3"/>
      <c r="B49" s="10"/>
      <c r="C49" s="3"/>
      <c r="D49" s="3"/>
      <c r="E49" s="3"/>
      <c r="F49" s="9"/>
      <c r="G49" s="11"/>
      <c r="H49" s="6" t="str">
        <f t="shared" si="4"/>
        <v/>
      </c>
      <c r="I49" s="6" t="str">
        <f t="shared" si="5"/>
        <v/>
      </c>
      <c r="J49" s="3"/>
      <c r="K49" s="3"/>
      <c r="L49" s="12" t="str">
        <f t="shared" si="6"/>
        <v/>
      </c>
      <c r="M49" s="12" t="str">
        <f t="shared" si="7"/>
        <v/>
      </c>
      <c r="N49" s="3"/>
    </row>
    <row r="50" spans="1:14" x14ac:dyDescent="0.25">
      <c r="A50" s="3"/>
      <c r="B50" s="10"/>
      <c r="C50" s="3"/>
      <c r="D50" s="3"/>
      <c r="E50" s="3"/>
      <c r="F50" s="9"/>
      <c r="G50" s="11"/>
      <c r="H50" s="6" t="str">
        <f t="shared" si="4"/>
        <v/>
      </c>
      <c r="I50" s="6" t="str">
        <f t="shared" si="5"/>
        <v/>
      </c>
      <c r="J50" s="3"/>
      <c r="K50" s="3"/>
      <c r="L50" s="12" t="str">
        <f t="shared" si="6"/>
        <v/>
      </c>
      <c r="M50" s="12" t="str">
        <f t="shared" si="7"/>
        <v/>
      </c>
      <c r="N50" s="3"/>
    </row>
    <row r="51" spans="1:14" x14ac:dyDescent="0.25">
      <c r="A51" s="3"/>
      <c r="B51" s="10"/>
      <c r="C51" s="3"/>
      <c r="D51" s="3"/>
      <c r="E51" s="3"/>
      <c r="F51" s="9"/>
      <c r="G51" s="11"/>
      <c r="H51" s="6" t="str">
        <f t="shared" si="4"/>
        <v/>
      </c>
      <c r="I51" s="6" t="str">
        <f t="shared" si="5"/>
        <v/>
      </c>
      <c r="J51" s="3"/>
      <c r="K51" s="3"/>
      <c r="L51" s="12" t="str">
        <f t="shared" si="6"/>
        <v/>
      </c>
      <c r="M51" s="12" t="str">
        <f t="shared" si="7"/>
        <v/>
      </c>
      <c r="N51" s="3"/>
    </row>
    <row r="52" spans="1:14" x14ac:dyDescent="0.25">
      <c r="A52" s="3"/>
      <c r="B52" s="10"/>
      <c r="C52" s="3"/>
      <c r="D52" s="3"/>
      <c r="E52" s="3"/>
      <c r="F52" s="9"/>
      <c r="G52" s="11"/>
      <c r="H52" s="6" t="str">
        <f t="shared" si="4"/>
        <v/>
      </c>
      <c r="I52" s="6" t="str">
        <f t="shared" si="5"/>
        <v/>
      </c>
      <c r="J52" s="3"/>
      <c r="K52" s="3"/>
      <c r="L52" s="12" t="str">
        <f t="shared" si="6"/>
        <v/>
      </c>
      <c r="M52" s="12" t="str">
        <f t="shared" si="7"/>
        <v/>
      </c>
      <c r="N52" s="3"/>
    </row>
    <row r="53" spans="1:14" x14ac:dyDescent="0.25">
      <c r="A53" s="3"/>
      <c r="B53" s="10"/>
      <c r="C53" s="3"/>
      <c r="D53" s="3"/>
      <c r="E53" s="3"/>
      <c r="F53" s="9"/>
      <c r="G53" s="11"/>
      <c r="H53" s="6" t="str">
        <f t="shared" si="4"/>
        <v/>
      </c>
      <c r="I53" s="6" t="str">
        <f t="shared" si="5"/>
        <v/>
      </c>
      <c r="J53" s="3"/>
      <c r="K53" s="3"/>
      <c r="L53" s="12" t="str">
        <f t="shared" si="6"/>
        <v/>
      </c>
      <c r="M53" s="12" t="str">
        <f t="shared" si="7"/>
        <v/>
      </c>
      <c r="N53" s="3"/>
    </row>
    <row r="54" spans="1:14" x14ac:dyDescent="0.25">
      <c r="A54" s="3"/>
      <c r="B54" s="10"/>
      <c r="C54" s="3"/>
      <c r="D54" s="3"/>
      <c r="E54" s="3"/>
      <c r="F54" s="9"/>
      <c r="G54" s="11"/>
      <c r="H54" s="6" t="str">
        <f t="shared" si="4"/>
        <v/>
      </c>
      <c r="I54" s="6" t="str">
        <f t="shared" si="5"/>
        <v/>
      </c>
      <c r="J54" s="3"/>
      <c r="K54" s="3"/>
      <c r="L54" s="12" t="str">
        <f t="shared" si="6"/>
        <v/>
      </c>
      <c r="M54" s="12" t="str">
        <f t="shared" si="7"/>
        <v/>
      </c>
      <c r="N54" s="3"/>
    </row>
    <row r="55" spans="1:14" x14ac:dyDescent="0.25">
      <c r="A55" s="3"/>
      <c r="B55" s="10"/>
      <c r="C55" s="3"/>
      <c r="D55" s="3"/>
      <c r="E55" s="3"/>
      <c r="F55" s="9"/>
      <c r="G55" s="11"/>
      <c r="H55" s="6" t="str">
        <f t="shared" si="4"/>
        <v/>
      </c>
      <c r="I55" s="6" t="str">
        <f t="shared" si="5"/>
        <v/>
      </c>
      <c r="J55" s="3"/>
      <c r="K55" s="3"/>
      <c r="L55" s="12" t="str">
        <f t="shared" si="6"/>
        <v/>
      </c>
      <c r="M55" s="12" t="str">
        <f t="shared" si="7"/>
        <v/>
      </c>
      <c r="N55" s="3"/>
    </row>
    <row r="56" spans="1:14" x14ac:dyDescent="0.25">
      <c r="A56" s="3"/>
      <c r="B56" s="10"/>
      <c r="C56" s="3"/>
      <c r="D56" s="3"/>
      <c r="E56" s="3"/>
      <c r="F56" s="9"/>
      <c r="G56" s="11"/>
      <c r="H56" s="6" t="str">
        <f t="shared" si="4"/>
        <v/>
      </c>
      <c r="I56" s="6" t="str">
        <f t="shared" si="5"/>
        <v/>
      </c>
      <c r="J56" s="3"/>
      <c r="K56" s="3"/>
      <c r="L56" s="12" t="str">
        <f t="shared" si="6"/>
        <v/>
      </c>
      <c r="M56" s="12" t="str">
        <f t="shared" si="7"/>
        <v/>
      </c>
      <c r="N56" s="3"/>
    </row>
    <row r="57" spans="1:14" x14ac:dyDescent="0.25">
      <c r="A57" s="3"/>
      <c r="B57" s="10"/>
      <c r="C57" s="3"/>
      <c r="D57" s="3"/>
      <c r="E57" s="3"/>
      <c r="F57" s="9"/>
      <c r="G57" s="11"/>
      <c r="H57" s="6" t="str">
        <f t="shared" si="4"/>
        <v/>
      </c>
      <c r="I57" s="6" t="str">
        <f t="shared" si="5"/>
        <v/>
      </c>
      <c r="J57" s="3"/>
      <c r="K57" s="3"/>
      <c r="L57" s="12" t="str">
        <f t="shared" si="6"/>
        <v/>
      </c>
      <c r="M57" s="12" t="str">
        <f t="shared" si="7"/>
        <v/>
      </c>
      <c r="N57" s="3"/>
    </row>
    <row r="58" spans="1:14" x14ac:dyDescent="0.25">
      <c r="A58" s="3"/>
      <c r="B58" s="10"/>
      <c r="C58" s="3"/>
      <c r="D58" s="3"/>
      <c r="E58" s="3"/>
      <c r="F58" s="9"/>
      <c r="G58" s="11"/>
      <c r="H58" s="6" t="str">
        <f t="shared" si="4"/>
        <v/>
      </c>
      <c r="I58" s="6" t="str">
        <f t="shared" si="5"/>
        <v/>
      </c>
      <c r="J58" s="3"/>
      <c r="K58" s="3"/>
      <c r="L58" s="12" t="str">
        <f t="shared" si="6"/>
        <v/>
      </c>
      <c r="M58" s="12" t="str">
        <f t="shared" si="7"/>
        <v/>
      </c>
      <c r="N58" s="3"/>
    </row>
    <row r="59" spans="1:14" x14ac:dyDescent="0.25">
      <c r="A59" s="3"/>
      <c r="B59" s="10"/>
      <c r="C59" s="3"/>
      <c r="D59" s="3"/>
      <c r="E59" s="3"/>
      <c r="F59" s="9"/>
      <c r="G59" s="11"/>
      <c r="H59" s="6" t="str">
        <f t="shared" si="4"/>
        <v/>
      </c>
      <c r="I59" s="6" t="str">
        <f t="shared" si="5"/>
        <v/>
      </c>
      <c r="J59" s="3"/>
      <c r="K59" s="3"/>
      <c r="L59" s="12" t="str">
        <f t="shared" si="6"/>
        <v/>
      </c>
      <c r="M59" s="12" t="str">
        <f t="shared" si="7"/>
        <v/>
      </c>
      <c r="N59" s="3"/>
    </row>
    <row r="60" spans="1:14" x14ac:dyDescent="0.25">
      <c r="A60" s="3"/>
      <c r="B60" s="10"/>
      <c r="C60" s="3"/>
      <c r="D60" s="3"/>
      <c r="E60" s="3"/>
      <c r="F60" s="9"/>
      <c r="G60" s="11"/>
      <c r="H60" s="6" t="str">
        <f t="shared" si="4"/>
        <v/>
      </c>
      <c r="I60" s="6" t="str">
        <f t="shared" si="5"/>
        <v/>
      </c>
      <c r="J60" s="3"/>
      <c r="K60" s="3"/>
      <c r="L60" s="12" t="str">
        <f t="shared" si="6"/>
        <v/>
      </c>
      <c r="M60" s="12" t="str">
        <f t="shared" si="7"/>
        <v/>
      </c>
      <c r="N60" s="3"/>
    </row>
    <row r="61" spans="1:14" x14ac:dyDescent="0.25">
      <c r="A61" s="3"/>
      <c r="B61" s="10"/>
      <c r="C61" s="3"/>
      <c r="D61" s="3"/>
      <c r="E61" s="3"/>
      <c r="F61" s="9"/>
      <c r="G61" s="11"/>
      <c r="H61" s="6" t="str">
        <f t="shared" si="4"/>
        <v/>
      </c>
      <c r="I61" s="6" t="str">
        <f t="shared" si="5"/>
        <v/>
      </c>
      <c r="J61" s="3"/>
      <c r="K61" s="3"/>
      <c r="L61" s="12" t="str">
        <f t="shared" si="6"/>
        <v/>
      </c>
      <c r="M61" s="12" t="str">
        <f t="shared" si="7"/>
        <v/>
      </c>
      <c r="N61" s="3"/>
    </row>
    <row r="62" spans="1:14" x14ac:dyDescent="0.25">
      <c r="A62" s="3"/>
      <c r="B62" s="10"/>
      <c r="C62" s="3"/>
      <c r="D62" s="3"/>
      <c r="E62" s="3"/>
      <c r="F62" s="9"/>
      <c r="G62" s="11"/>
      <c r="H62" s="6" t="str">
        <f t="shared" si="4"/>
        <v/>
      </c>
      <c r="I62" s="6" t="str">
        <f t="shared" si="5"/>
        <v/>
      </c>
      <c r="J62" s="3"/>
      <c r="K62" s="3"/>
      <c r="L62" s="12" t="str">
        <f t="shared" si="6"/>
        <v/>
      </c>
      <c r="M62" s="12" t="str">
        <f t="shared" si="7"/>
        <v/>
      </c>
      <c r="N62" s="3"/>
    </row>
    <row r="63" spans="1:14" x14ac:dyDescent="0.25">
      <c r="A63" s="3"/>
      <c r="B63" s="10"/>
      <c r="C63" s="3"/>
      <c r="D63" s="3"/>
      <c r="E63" s="3"/>
      <c r="F63" s="9"/>
      <c r="G63" s="11"/>
      <c r="H63" s="6" t="str">
        <f t="shared" si="4"/>
        <v/>
      </c>
      <c r="I63" s="6" t="str">
        <f t="shared" si="5"/>
        <v/>
      </c>
      <c r="J63" s="3"/>
      <c r="K63" s="3"/>
      <c r="L63" s="12" t="str">
        <f t="shared" si="6"/>
        <v/>
      </c>
      <c r="M63" s="12" t="str">
        <f t="shared" si="7"/>
        <v/>
      </c>
      <c r="N63" s="3"/>
    </row>
    <row r="64" spans="1:14" x14ac:dyDescent="0.25">
      <c r="A64" s="3"/>
      <c r="B64" s="10"/>
      <c r="C64" s="3"/>
      <c r="D64" s="3"/>
      <c r="E64" s="3"/>
      <c r="F64" s="9"/>
      <c r="G64" s="11"/>
      <c r="H64" s="6" t="str">
        <f t="shared" si="4"/>
        <v/>
      </c>
      <c r="I64" s="6" t="str">
        <f t="shared" si="5"/>
        <v/>
      </c>
      <c r="J64" s="3"/>
      <c r="K64" s="3"/>
      <c r="L64" s="12" t="str">
        <f t="shared" si="6"/>
        <v/>
      </c>
      <c r="M64" s="12" t="str">
        <f t="shared" si="7"/>
        <v/>
      </c>
      <c r="N64" s="3"/>
    </row>
    <row r="65" spans="1:14" x14ac:dyDescent="0.25">
      <c r="A65" s="3"/>
      <c r="B65" s="10"/>
      <c r="C65" s="3"/>
      <c r="D65" s="3"/>
      <c r="E65" s="3"/>
      <c r="F65" s="9"/>
      <c r="G65" s="11"/>
      <c r="H65" s="6" t="str">
        <f t="shared" si="4"/>
        <v/>
      </c>
      <c r="I65" s="6" t="str">
        <f t="shared" si="5"/>
        <v/>
      </c>
      <c r="J65" s="3"/>
      <c r="K65" s="3"/>
      <c r="L65" s="12" t="str">
        <f t="shared" si="6"/>
        <v/>
      </c>
      <c r="M65" s="12" t="str">
        <f t="shared" si="7"/>
        <v/>
      </c>
      <c r="N65" s="3"/>
    </row>
    <row r="66" spans="1:14" x14ac:dyDescent="0.25">
      <c r="A66" s="3"/>
      <c r="B66" s="10"/>
      <c r="C66" s="3"/>
      <c r="D66" s="3"/>
      <c r="E66" s="3"/>
      <c r="F66" s="9"/>
      <c r="G66" s="11"/>
      <c r="H66" s="6" t="str">
        <f t="shared" si="4"/>
        <v/>
      </c>
      <c r="I66" s="6" t="str">
        <f t="shared" si="5"/>
        <v/>
      </c>
      <c r="J66" s="3"/>
      <c r="K66" s="3"/>
      <c r="L66" s="12" t="str">
        <f t="shared" si="6"/>
        <v/>
      </c>
      <c r="M66" s="12" t="str">
        <f t="shared" si="7"/>
        <v/>
      </c>
      <c r="N66" s="3"/>
    </row>
  </sheetData>
  <mergeCells count="10">
    <mergeCell ref="C5:D5"/>
    <mergeCell ref="A5:B5"/>
    <mergeCell ref="G5:H5"/>
    <mergeCell ref="E5:F5"/>
    <mergeCell ref="A1:H1"/>
    <mergeCell ref="C4:D4"/>
    <mergeCell ref="A4:B4"/>
    <mergeCell ref="G4:H4"/>
    <mergeCell ref="E4:F4"/>
    <mergeCell ref="A2:H2"/>
  </mergeCells>
  <dataValidations count="3">
    <dataValidation type="list" allowBlank="1" sqref="E7:E66" xr:uid="{00000000-0002-0000-0200-000000000000}">
      <formula1>ExpenseCategories</formula1>
    </dataValidation>
    <dataValidation type="list" allowBlank="1" sqref="J7:J66" xr:uid="{00000000-0002-0000-0200-000001000000}">
      <formula1>PaymentMethods</formula1>
    </dataValidation>
    <dataValidation type="list" allowBlank="1" sqref="G7:G66" xr:uid="{00000000-0002-0000-0200-000002000000}">
      <formula1>VatRates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6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14" customWidth="1"/>
    <col min="2" max="2" width="28" customWidth="1"/>
    <col min="3" max="3" width="14" customWidth="1"/>
    <col min="4" max="4" width="30" customWidth="1"/>
    <col min="5" max="5" width="14" customWidth="1"/>
    <col min="6" max="7" width="8" customWidth="1"/>
    <col min="8" max="8" width="24" customWidth="1"/>
  </cols>
  <sheetData>
    <row r="1" spans="1:8" ht="21" x14ac:dyDescent="0.25">
      <c r="A1" s="13" t="s">
        <v>177</v>
      </c>
      <c r="B1" s="14"/>
      <c r="C1" s="14"/>
      <c r="D1" s="14"/>
      <c r="E1" s="14"/>
      <c r="F1" s="14"/>
      <c r="G1" s="14"/>
      <c r="H1" s="15"/>
    </row>
    <row r="2" spans="1:8" x14ac:dyDescent="0.25">
      <c r="A2" s="17" t="s">
        <v>178</v>
      </c>
      <c r="B2" s="14"/>
      <c r="C2" s="14"/>
      <c r="D2" s="14"/>
      <c r="E2" s="14"/>
      <c r="F2" s="14"/>
      <c r="G2" s="14"/>
      <c r="H2" s="15"/>
    </row>
    <row r="4" spans="1:8" ht="15.75" x14ac:dyDescent="0.25">
      <c r="A4" s="22" t="s">
        <v>24</v>
      </c>
      <c r="B4" s="15"/>
      <c r="C4" s="22" t="s">
        <v>25</v>
      </c>
      <c r="D4" s="15"/>
      <c r="E4" s="22" t="s">
        <v>179</v>
      </c>
      <c r="F4" s="15"/>
    </row>
    <row r="5" spans="1:8" x14ac:dyDescent="0.25">
      <c r="A5" s="25">
        <f>SUMIFS(E7:E46,C7:C46,"Zahlung")</f>
        <v>1720</v>
      </c>
      <c r="B5" s="15"/>
      <c r="C5" s="25">
        <f>SUMIFS(E7:E46,C7:C46,"Erstattung")</f>
        <v>95</v>
      </c>
      <c r="D5" s="15"/>
      <c r="E5" s="25">
        <f>C5-A5</f>
        <v>-1625</v>
      </c>
      <c r="F5" s="15"/>
    </row>
    <row r="6" spans="1:8" x14ac:dyDescent="0.25">
      <c r="A6" s="7" t="s">
        <v>180</v>
      </c>
      <c r="B6" s="7" t="s">
        <v>181</v>
      </c>
      <c r="C6" s="7" t="s">
        <v>182</v>
      </c>
      <c r="D6" s="7" t="s">
        <v>65</v>
      </c>
      <c r="E6" s="7" t="s">
        <v>183</v>
      </c>
      <c r="F6" s="7" t="s">
        <v>33</v>
      </c>
      <c r="G6" s="7" t="s">
        <v>73</v>
      </c>
      <c r="H6" s="7" t="s">
        <v>74</v>
      </c>
    </row>
    <row r="7" spans="1:8" x14ac:dyDescent="0.25">
      <c r="A7" s="10">
        <v>45698</v>
      </c>
      <c r="B7" s="3" t="s">
        <v>184</v>
      </c>
      <c r="C7" s="3" t="s">
        <v>185</v>
      </c>
      <c r="D7" s="3" t="s">
        <v>186</v>
      </c>
      <c r="E7" s="9">
        <v>180</v>
      </c>
      <c r="F7" s="12">
        <f t="shared" ref="F7:F46" si="0">IF(A7="","",MONTH(A7))</f>
        <v>2</v>
      </c>
      <c r="G7" s="12">
        <f t="shared" ref="G7:G46" si="1">IF(A7="","",YEAR(A7))</f>
        <v>2025</v>
      </c>
      <c r="H7" s="3" t="s">
        <v>11</v>
      </c>
    </row>
    <row r="8" spans="1:8" x14ac:dyDescent="0.25">
      <c r="A8" s="10">
        <v>45757</v>
      </c>
      <c r="B8" s="3" t="s">
        <v>184</v>
      </c>
      <c r="C8" s="3" t="s">
        <v>185</v>
      </c>
      <c r="D8" s="3" t="s">
        <v>187</v>
      </c>
      <c r="E8" s="9">
        <v>240</v>
      </c>
      <c r="F8" s="12">
        <f t="shared" si="0"/>
        <v>4</v>
      </c>
      <c r="G8" s="12">
        <f t="shared" si="1"/>
        <v>2025</v>
      </c>
      <c r="H8" s="3" t="s">
        <v>11</v>
      </c>
    </row>
    <row r="9" spans="1:8" x14ac:dyDescent="0.25">
      <c r="A9" s="10">
        <v>45848</v>
      </c>
      <c r="B9" s="3" t="s">
        <v>188</v>
      </c>
      <c r="C9" s="3" t="s">
        <v>185</v>
      </c>
      <c r="D9" s="3" t="s">
        <v>189</v>
      </c>
      <c r="E9" s="9">
        <v>650</v>
      </c>
      <c r="F9" s="12">
        <f t="shared" si="0"/>
        <v>7</v>
      </c>
      <c r="G9" s="12">
        <f t="shared" si="1"/>
        <v>2025</v>
      </c>
      <c r="H9" s="3" t="s">
        <v>11</v>
      </c>
    </row>
    <row r="10" spans="1:8" x14ac:dyDescent="0.25">
      <c r="A10" s="10">
        <v>45884</v>
      </c>
      <c r="B10" s="3" t="s">
        <v>190</v>
      </c>
      <c r="C10" s="3" t="s">
        <v>191</v>
      </c>
      <c r="D10" s="3" t="s">
        <v>192</v>
      </c>
      <c r="E10" s="9">
        <v>95</v>
      </c>
      <c r="F10" s="12">
        <f t="shared" si="0"/>
        <v>8</v>
      </c>
      <c r="G10" s="12">
        <f t="shared" si="1"/>
        <v>2025</v>
      </c>
      <c r="H10" s="3" t="s">
        <v>11</v>
      </c>
    </row>
    <row r="11" spans="1:8" x14ac:dyDescent="0.25">
      <c r="A11" s="10">
        <v>46001</v>
      </c>
      <c r="B11" s="3" t="s">
        <v>188</v>
      </c>
      <c r="C11" s="3" t="s">
        <v>185</v>
      </c>
      <c r="D11" s="3" t="s">
        <v>193</v>
      </c>
      <c r="E11" s="9">
        <v>650</v>
      </c>
      <c r="F11" s="12">
        <f t="shared" si="0"/>
        <v>12</v>
      </c>
      <c r="G11" s="12">
        <f t="shared" si="1"/>
        <v>2025</v>
      </c>
      <c r="H11" s="3" t="s">
        <v>121</v>
      </c>
    </row>
    <row r="12" spans="1:8" x14ac:dyDescent="0.25">
      <c r="A12" s="10"/>
      <c r="B12" s="3"/>
      <c r="C12" s="3"/>
      <c r="D12" s="3"/>
      <c r="E12" s="9"/>
      <c r="F12" s="12" t="str">
        <f t="shared" si="0"/>
        <v/>
      </c>
      <c r="G12" s="12" t="str">
        <f t="shared" si="1"/>
        <v/>
      </c>
      <c r="H12" s="3"/>
    </row>
    <row r="13" spans="1:8" x14ac:dyDescent="0.25">
      <c r="A13" s="10"/>
      <c r="B13" s="3"/>
      <c r="C13" s="3"/>
      <c r="D13" s="3"/>
      <c r="E13" s="9"/>
      <c r="F13" s="12" t="str">
        <f t="shared" si="0"/>
        <v/>
      </c>
      <c r="G13" s="12" t="str">
        <f t="shared" si="1"/>
        <v/>
      </c>
      <c r="H13" s="3"/>
    </row>
    <row r="14" spans="1:8" x14ac:dyDescent="0.25">
      <c r="A14" s="10"/>
      <c r="B14" s="3"/>
      <c r="C14" s="3"/>
      <c r="D14" s="3"/>
      <c r="E14" s="9"/>
      <c r="F14" s="12" t="str">
        <f t="shared" si="0"/>
        <v/>
      </c>
      <c r="G14" s="12" t="str">
        <f t="shared" si="1"/>
        <v/>
      </c>
      <c r="H14" s="3"/>
    </row>
    <row r="15" spans="1:8" x14ac:dyDescent="0.25">
      <c r="A15" s="10"/>
      <c r="B15" s="3"/>
      <c r="C15" s="3"/>
      <c r="D15" s="3"/>
      <c r="E15" s="9"/>
      <c r="F15" s="12" t="str">
        <f t="shared" si="0"/>
        <v/>
      </c>
      <c r="G15" s="12" t="str">
        <f t="shared" si="1"/>
        <v/>
      </c>
      <c r="H15" s="3"/>
    </row>
    <row r="16" spans="1:8" x14ac:dyDescent="0.25">
      <c r="A16" s="10"/>
      <c r="B16" s="3"/>
      <c r="C16" s="3"/>
      <c r="D16" s="3"/>
      <c r="E16" s="9"/>
      <c r="F16" s="12" t="str">
        <f t="shared" si="0"/>
        <v/>
      </c>
      <c r="G16" s="12" t="str">
        <f t="shared" si="1"/>
        <v/>
      </c>
      <c r="H16" s="3"/>
    </row>
    <row r="17" spans="1:8" x14ac:dyDescent="0.25">
      <c r="A17" s="10"/>
      <c r="B17" s="3"/>
      <c r="C17" s="3"/>
      <c r="D17" s="3"/>
      <c r="E17" s="9"/>
      <c r="F17" s="12" t="str">
        <f t="shared" si="0"/>
        <v/>
      </c>
      <c r="G17" s="12" t="str">
        <f t="shared" si="1"/>
        <v/>
      </c>
      <c r="H17" s="3"/>
    </row>
    <row r="18" spans="1:8" x14ac:dyDescent="0.25">
      <c r="A18" s="10"/>
      <c r="B18" s="3"/>
      <c r="C18" s="3"/>
      <c r="D18" s="3"/>
      <c r="E18" s="9"/>
      <c r="F18" s="12" t="str">
        <f t="shared" si="0"/>
        <v/>
      </c>
      <c r="G18" s="12" t="str">
        <f t="shared" si="1"/>
        <v/>
      </c>
      <c r="H18" s="3"/>
    </row>
    <row r="19" spans="1:8" x14ac:dyDescent="0.25">
      <c r="A19" s="10"/>
      <c r="B19" s="3"/>
      <c r="C19" s="3"/>
      <c r="D19" s="3"/>
      <c r="E19" s="9"/>
      <c r="F19" s="12" t="str">
        <f t="shared" si="0"/>
        <v/>
      </c>
      <c r="G19" s="12" t="str">
        <f t="shared" si="1"/>
        <v/>
      </c>
      <c r="H19" s="3"/>
    </row>
    <row r="20" spans="1:8" x14ac:dyDescent="0.25">
      <c r="A20" s="10"/>
      <c r="B20" s="3"/>
      <c r="C20" s="3"/>
      <c r="D20" s="3"/>
      <c r="E20" s="9"/>
      <c r="F20" s="12" t="str">
        <f t="shared" si="0"/>
        <v/>
      </c>
      <c r="G20" s="12" t="str">
        <f t="shared" si="1"/>
        <v/>
      </c>
      <c r="H20" s="3"/>
    </row>
    <row r="21" spans="1:8" x14ac:dyDescent="0.25">
      <c r="A21" s="10"/>
      <c r="B21" s="3"/>
      <c r="C21" s="3"/>
      <c r="D21" s="3"/>
      <c r="E21" s="9"/>
      <c r="F21" s="12" t="str">
        <f t="shared" si="0"/>
        <v/>
      </c>
      <c r="G21" s="12" t="str">
        <f t="shared" si="1"/>
        <v/>
      </c>
      <c r="H21" s="3"/>
    </row>
    <row r="22" spans="1:8" x14ac:dyDescent="0.25">
      <c r="A22" s="10"/>
      <c r="B22" s="3"/>
      <c r="C22" s="3"/>
      <c r="D22" s="3"/>
      <c r="E22" s="9"/>
      <c r="F22" s="12" t="str">
        <f t="shared" si="0"/>
        <v/>
      </c>
      <c r="G22" s="12" t="str">
        <f t="shared" si="1"/>
        <v/>
      </c>
      <c r="H22" s="3"/>
    </row>
    <row r="23" spans="1:8" x14ac:dyDescent="0.25">
      <c r="A23" s="10"/>
      <c r="B23" s="3"/>
      <c r="C23" s="3"/>
      <c r="D23" s="3"/>
      <c r="E23" s="9"/>
      <c r="F23" s="12" t="str">
        <f t="shared" si="0"/>
        <v/>
      </c>
      <c r="G23" s="12" t="str">
        <f t="shared" si="1"/>
        <v/>
      </c>
      <c r="H23" s="3"/>
    </row>
    <row r="24" spans="1:8" x14ac:dyDescent="0.25">
      <c r="A24" s="10"/>
      <c r="B24" s="3"/>
      <c r="C24" s="3"/>
      <c r="D24" s="3"/>
      <c r="E24" s="9"/>
      <c r="F24" s="12" t="str">
        <f t="shared" si="0"/>
        <v/>
      </c>
      <c r="G24" s="12" t="str">
        <f t="shared" si="1"/>
        <v/>
      </c>
      <c r="H24" s="3"/>
    </row>
    <row r="25" spans="1:8" x14ac:dyDescent="0.25">
      <c r="A25" s="10"/>
      <c r="B25" s="3"/>
      <c r="C25" s="3"/>
      <c r="D25" s="3"/>
      <c r="E25" s="9"/>
      <c r="F25" s="12" t="str">
        <f t="shared" si="0"/>
        <v/>
      </c>
      <c r="G25" s="12" t="str">
        <f t="shared" si="1"/>
        <v/>
      </c>
      <c r="H25" s="3"/>
    </row>
    <row r="26" spans="1:8" x14ac:dyDescent="0.25">
      <c r="A26" s="10"/>
      <c r="B26" s="3"/>
      <c r="C26" s="3"/>
      <c r="D26" s="3"/>
      <c r="E26" s="9"/>
      <c r="F26" s="12" t="str">
        <f t="shared" si="0"/>
        <v/>
      </c>
      <c r="G26" s="12" t="str">
        <f t="shared" si="1"/>
        <v/>
      </c>
      <c r="H26" s="3"/>
    </row>
    <row r="27" spans="1:8" x14ac:dyDescent="0.25">
      <c r="A27" s="10"/>
      <c r="B27" s="3"/>
      <c r="C27" s="3"/>
      <c r="D27" s="3"/>
      <c r="E27" s="9"/>
      <c r="F27" s="12" t="str">
        <f t="shared" si="0"/>
        <v/>
      </c>
      <c r="G27" s="12" t="str">
        <f t="shared" si="1"/>
        <v/>
      </c>
      <c r="H27" s="3"/>
    </row>
    <row r="28" spans="1:8" x14ac:dyDescent="0.25">
      <c r="A28" s="10"/>
      <c r="B28" s="3"/>
      <c r="C28" s="3"/>
      <c r="D28" s="3"/>
      <c r="E28" s="9"/>
      <c r="F28" s="12" t="str">
        <f t="shared" si="0"/>
        <v/>
      </c>
      <c r="G28" s="12" t="str">
        <f t="shared" si="1"/>
        <v/>
      </c>
      <c r="H28" s="3"/>
    </row>
    <row r="29" spans="1:8" x14ac:dyDescent="0.25">
      <c r="A29" s="10"/>
      <c r="B29" s="3"/>
      <c r="C29" s="3"/>
      <c r="D29" s="3"/>
      <c r="E29" s="9"/>
      <c r="F29" s="12" t="str">
        <f t="shared" si="0"/>
        <v/>
      </c>
      <c r="G29" s="12" t="str">
        <f t="shared" si="1"/>
        <v/>
      </c>
      <c r="H29" s="3"/>
    </row>
    <row r="30" spans="1:8" x14ac:dyDescent="0.25">
      <c r="A30" s="10"/>
      <c r="B30" s="3"/>
      <c r="C30" s="3"/>
      <c r="D30" s="3"/>
      <c r="E30" s="9"/>
      <c r="F30" s="12" t="str">
        <f t="shared" si="0"/>
        <v/>
      </c>
      <c r="G30" s="12" t="str">
        <f t="shared" si="1"/>
        <v/>
      </c>
      <c r="H30" s="3"/>
    </row>
    <row r="31" spans="1:8" x14ac:dyDescent="0.25">
      <c r="A31" s="10"/>
      <c r="B31" s="3"/>
      <c r="C31" s="3"/>
      <c r="D31" s="3"/>
      <c r="E31" s="9"/>
      <c r="F31" s="12" t="str">
        <f t="shared" si="0"/>
        <v/>
      </c>
      <c r="G31" s="12" t="str">
        <f t="shared" si="1"/>
        <v/>
      </c>
      <c r="H31" s="3"/>
    </row>
    <row r="32" spans="1:8" x14ac:dyDescent="0.25">
      <c r="A32" s="10"/>
      <c r="B32" s="3"/>
      <c r="C32" s="3"/>
      <c r="D32" s="3"/>
      <c r="E32" s="9"/>
      <c r="F32" s="12" t="str">
        <f t="shared" si="0"/>
        <v/>
      </c>
      <c r="G32" s="12" t="str">
        <f t="shared" si="1"/>
        <v/>
      </c>
      <c r="H32" s="3"/>
    </row>
    <row r="33" spans="1:8" x14ac:dyDescent="0.25">
      <c r="A33" s="10"/>
      <c r="B33" s="3"/>
      <c r="C33" s="3"/>
      <c r="D33" s="3"/>
      <c r="E33" s="9"/>
      <c r="F33" s="12" t="str">
        <f t="shared" si="0"/>
        <v/>
      </c>
      <c r="G33" s="12" t="str">
        <f t="shared" si="1"/>
        <v/>
      </c>
      <c r="H33" s="3"/>
    </row>
    <row r="34" spans="1:8" x14ac:dyDescent="0.25">
      <c r="A34" s="10"/>
      <c r="B34" s="3"/>
      <c r="C34" s="3"/>
      <c r="D34" s="3"/>
      <c r="E34" s="9"/>
      <c r="F34" s="12" t="str">
        <f t="shared" si="0"/>
        <v/>
      </c>
      <c r="G34" s="12" t="str">
        <f t="shared" si="1"/>
        <v/>
      </c>
      <c r="H34" s="3"/>
    </row>
    <row r="35" spans="1:8" x14ac:dyDescent="0.25">
      <c r="A35" s="10"/>
      <c r="B35" s="3"/>
      <c r="C35" s="3"/>
      <c r="D35" s="3"/>
      <c r="E35" s="9"/>
      <c r="F35" s="12" t="str">
        <f t="shared" si="0"/>
        <v/>
      </c>
      <c r="G35" s="12" t="str">
        <f t="shared" si="1"/>
        <v/>
      </c>
      <c r="H35" s="3"/>
    </row>
    <row r="36" spans="1:8" x14ac:dyDescent="0.25">
      <c r="A36" s="10"/>
      <c r="B36" s="3"/>
      <c r="C36" s="3"/>
      <c r="D36" s="3"/>
      <c r="E36" s="9"/>
      <c r="F36" s="12" t="str">
        <f t="shared" si="0"/>
        <v/>
      </c>
      <c r="G36" s="12" t="str">
        <f t="shared" si="1"/>
        <v/>
      </c>
      <c r="H36" s="3"/>
    </row>
    <row r="37" spans="1:8" x14ac:dyDescent="0.25">
      <c r="A37" s="10"/>
      <c r="B37" s="3"/>
      <c r="C37" s="3"/>
      <c r="D37" s="3"/>
      <c r="E37" s="9"/>
      <c r="F37" s="12" t="str">
        <f t="shared" si="0"/>
        <v/>
      </c>
      <c r="G37" s="12" t="str">
        <f t="shared" si="1"/>
        <v/>
      </c>
      <c r="H37" s="3"/>
    </row>
    <row r="38" spans="1:8" x14ac:dyDescent="0.25">
      <c r="A38" s="10"/>
      <c r="B38" s="3"/>
      <c r="C38" s="3"/>
      <c r="D38" s="3"/>
      <c r="E38" s="9"/>
      <c r="F38" s="12" t="str">
        <f t="shared" si="0"/>
        <v/>
      </c>
      <c r="G38" s="12" t="str">
        <f t="shared" si="1"/>
        <v/>
      </c>
      <c r="H38" s="3"/>
    </row>
    <row r="39" spans="1:8" x14ac:dyDescent="0.25">
      <c r="A39" s="10"/>
      <c r="B39" s="3"/>
      <c r="C39" s="3"/>
      <c r="D39" s="3"/>
      <c r="E39" s="9"/>
      <c r="F39" s="12" t="str">
        <f t="shared" si="0"/>
        <v/>
      </c>
      <c r="G39" s="12" t="str">
        <f t="shared" si="1"/>
        <v/>
      </c>
      <c r="H39" s="3"/>
    </row>
    <row r="40" spans="1:8" x14ac:dyDescent="0.25">
      <c r="A40" s="10"/>
      <c r="B40" s="3"/>
      <c r="C40" s="3"/>
      <c r="D40" s="3"/>
      <c r="E40" s="9"/>
      <c r="F40" s="12" t="str">
        <f t="shared" si="0"/>
        <v/>
      </c>
      <c r="G40" s="12" t="str">
        <f t="shared" si="1"/>
        <v/>
      </c>
      <c r="H40" s="3"/>
    </row>
    <row r="41" spans="1:8" x14ac:dyDescent="0.25">
      <c r="A41" s="10"/>
      <c r="B41" s="3"/>
      <c r="C41" s="3"/>
      <c r="D41" s="3"/>
      <c r="E41" s="9"/>
      <c r="F41" s="12" t="str">
        <f t="shared" si="0"/>
        <v/>
      </c>
      <c r="G41" s="12" t="str">
        <f t="shared" si="1"/>
        <v/>
      </c>
      <c r="H41" s="3"/>
    </row>
    <row r="42" spans="1:8" x14ac:dyDescent="0.25">
      <c r="A42" s="10"/>
      <c r="B42" s="3"/>
      <c r="C42" s="3"/>
      <c r="D42" s="3"/>
      <c r="E42" s="9"/>
      <c r="F42" s="12" t="str">
        <f t="shared" si="0"/>
        <v/>
      </c>
      <c r="G42" s="12" t="str">
        <f t="shared" si="1"/>
        <v/>
      </c>
      <c r="H42" s="3"/>
    </row>
    <row r="43" spans="1:8" x14ac:dyDescent="0.25">
      <c r="A43" s="10"/>
      <c r="B43" s="3"/>
      <c r="C43" s="3"/>
      <c r="D43" s="3"/>
      <c r="E43" s="9"/>
      <c r="F43" s="12" t="str">
        <f t="shared" si="0"/>
        <v/>
      </c>
      <c r="G43" s="12" t="str">
        <f t="shared" si="1"/>
        <v/>
      </c>
      <c r="H43" s="3"/>
    </row>
    <row r="44" spans="1:8" x14ac:dyDescent="0.25">
      <c r="A44" s="10"/>
      <c r="B44" s="3"/>
      <c r="C44" s="3"/>
      <c r="D44" s="3"/>
      <c r="E44" s="9"/>
      <c r="F44" s="12" t="str">
        <f t="shared" si="0"/>
        <v/>
      </c>
      <c r="G44" s="12" t="str">
        <f t="shared" si="1"/>
        <v/>
      </c>
      <c r="H44" s="3"/>
    </row>
    <row r="45" spans="1:8" x14ac:dyDescent="0.25">
      <c r="A45" s="10"/>
      <c r="B45" s="3"/>
      <c r="C45" s="3"/>
      <c r="D45" s="3"/>
      <c r="E45" s="9"/>
      <c r="F45" s="12" t="str">
        <f t="shared" si="0"/>
        <v/>
      </c>
      <c r="G45" s="12" t="str">
        <f t="shared" si="1"/>
        <v/>
      </c>
      <c r="H45" s="3"/>
    </row>
    <row r="46" spans="1:8" x14ac:dyDescent="0.25">
      <c r="A46" s="10"/>
      <c r="B46" s="3"/>
      <c r="C46" s="3"/>
      <c r="D46" s="3"/>
      <c r="E46" s="9"/>
      <c r="F46" s="12" t="str">
        <f t="shared" si="0"/>
        <v/>
      </c>
      <c r="G46" s="12" t="str">
        <f t="shared" si="1"/>
        <v/>
      </c>
      <c r="H46" s="3"/>
    </row>
  </sheetData>
  <mergeCells count="8">
    <mergeCell ref="C5:D5"/>
    <mergeCell ref="A5:B5"/>
    <mergeCell ref="E5:F5"/>
    <mergeCell ref="A1:H1"/>
    <mergeCell ref="C4:D4"/>
    <mergeCell ref="A4:B4"/>
    <mergeCell ref="E4:F4"/>
    <mergeCell ref="A2:H2"/>
  </mergeCells>
  <dataValidations count="2">
    <dataValidation type="list" allowBlank="1" sqref="B7:B46" xr:uid="{00000000-0002-0000-0300-000000000000}">
      <formula1>TaxTypes</formula1>
    </dataValidation>
    <dataValidation type="list" allowBlank="1" sqref="C7:C46" xr:uid="{00000000-0002-0000-0300-000001000000}">
      <formula1>DirectionList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28" customWidth="1"/>
    <col min="2" max="2" width="30" customWidth="1"/>
    <col min="3" max="3" width="28" customWidth="1"/>
    <col min="4" max="4" width="20" customWidth="1"/>
    <col min="5" max="6" width="16" customWidth="1"/>
    <col min="8" max="8" width="24" customWidth="1"/>
    <col min="9" max="9" width="38" customWidth="1"/>
  </cols>
  <sheetData>
    <row r="1" spans="1:9" ht="21" x14ac:dyDescent="0.25">
      <c r="A1" s="13" t="s">
        <v>194</v>
      </c>
      <c r="B1" s="14"/>
      <c r="C1" s="14"/>
      <c r="D1" s="14"/>
      <c r="E1" s="14"/>
      <c r="F1" s="14"/>
      <c r="G1" s="14"/>
      <c r="H1" s="15"/>
    </row>
    <row r="2" spans="1:9" x14ac:dyDescent="0.25">
      <c r="A2" s="17" t="s">
        <v>195</v>
      </c>
      <c r="B2" s="14"/>
      <c r="C2" s="14"/>
      <c r="D2" s="14"/>
      <c r="E2" s="14"/>
      <c r="F2" s="14"/>
      <c r="G2" s="14"/>
      <c r="H2" s="15"/>
    </row>
    <row r="4" spans="1:9" ht="15.75" x14ac:dyDescent="0.25">
      <c r="A4" s="1" t="s">
        <v>196</v>
      </c>
      <c r="B4" s="1" t="s">
        <v>197</v>
      </c>
      <c r="C4" s="1" t="s">
        <v>198</v>
      </c>
      <c r="D4" s="1" t="s">
        <v>199</v>
      </c>
      <c r="E4" s="1" t="s">
        <v>200</v>
      </c>
      <c r="F4" s="1" t="s">
        <v>182</v>
      </c>
      <c r="H4" s="1" t="s">
        <v>201</v>
      </c>
    </row>
    <row r="5" spans="1:9" x14ac:dyDescent="0.25">
      <c r="A5" s="3" t="s">
        <v>78</v>
      </c>
      <c r="B5" s="3" t="s">
        <v>136</v>
      </c>
      <c r="C5" s="3" t="s">
        <v>184</v>
      </c>
      <c r="D5" s="3" t="s">
        <v>79</v>
      </c>
      <c r="E5" s="11">
        <v>0</v>
      </c>
      <c r="F5" s="3" t="s">
        <v>185</v>
      </c>
      <c r="H5" s="2" t="s">
        <v>4</v>
      </c>
      <c r="I5" s="5" t="str">
        <f>'Start &amp; Übersicht'!B5</f>
        <v>Nordlicht Design Studio</v>
      </c>
    </row>
    <row r="6" spans="1:9" x14ac:dyDescent="0.25">
      <c r="A6" s="3" t="s">
        <v>96</v>
      </c>
      <c r="B6" s="3" t="s">
        <v>169</v>
      </c>
      <c r="C6" s="3" t="s">
        <v>202</v>
      </c>
      <c r="D6" s="3" t="s">
        <v>203</v>
      </c>
      <c r="E6" s="11">
        <v>7.0000000000000007E-2</v>
      </c>
      <c r="F6" s="3" t="s">
        <v>191</v>
      </c>
      <c r="H6" s="2" t="s">
        <v>12</v>
      </c>
      <c r="I6" s="5" t="str">
        <f>'Start &amp; Übersicht'!B6</f>
        <v>Beispiel</v>
      </c>
    </row>
    <row r="7" spans="1:9" x14ac:dyDescent="0.25">
      <c r="A7" s="3" t="s">
        <v>105</v>
      </c>
      <c r="B7" s="3" t="s">
        <v>132</v>
      </c>
      <c r="C7" s="3" t="s">
        <v>190</v>
      </c>
      <c r="D7" s="3" t="s">
        <v>97</v>
      </c>
      <c r="E7" s="11">
        <v>0.19</v>
      </c>
      <c r="H7" s="2" t="s">
        <v>15</v>
      </c>
      <c r="I7" s="5">
        <f>'Start &amp; Übersicht'!B7</f>
        <v>2025</v>
      </c>
    </row>
    <row r="8" spans="1:9" x14ac:dyDescent="0.25">
      <c r="A8" s="3" t="s">
        <v>204</v>
      </c>
      <c r="B8" s="3" t="s">
        <v>205</v>
      </c>
      <c r="C8" s="3" t="s">
        <v>188</v>
      </c>
      <c r="D8" s="3" t="s">
        <v>92</v>
      </c>
      <c r="H8" s="2" t="s">
        <v>6</v>
      </c>
      <c r="I8" s="5">
        <f>'Start &amp; Übersicht'!B8</f>
        <v>0</v>
      </c>
    </row>
    <row r="9" spans="1:9" x14ac:dyDescent="0.25">
      <c r="A9" s="3" t="s">
        <v>206</v>
      </c>
      <c r="B9" s="3" t="s">
        <v>154</v>
      </c>
      <c r="C9" s="3" t="s">
        <v>207</v>
      </c>
      <c r="D9" s="3" t="s">
        <v>87</v>
      </c>
      <c r="H9" s="2" t="s">
        <v>13</v>
      </c>
      <c r="I9" s="5">
        <f>'Start &amp; Übersicht'!B9</f>
        <v>0</v>
      </c>
    </row>
    <row r="10" spans="1:9" x14ac:dyDescent="0.25">
      <c r="A10" s="3" t="s">
        <v>208</v>
      </c>
      <c r="B10" s="3" t="s">
        <v>158</v>
      </c>
      <c r="D10" s="3" t="s">
        <v>207</v>
      </c>
      <c r="H10" s="2" t="s">
        <v>16</v>
      </c>
      <c r="I10" s="5">
        <f>'Start &amp; Übersicht'!B10</f>
        <v>0</v>
      </c>
    </row>
    <row r="11" spans="1:9" x14ac:dyDescent="0.25">
      <c r="B11" s="3" t="s">
        <v>173</v>
      </c>
      <c r="H11" s="2" t="s">
        <v>8</v>
      </c>
      <c r="I11" s="5">
        <f>'Start &amp; Übersicht'!B11</f>
        <v>0</v>
      </c>
    </row>
    <row r="12" spans="1:9" x14ac:dyDescent="0.25">
      <c r="B12" s="3" t="s">
        <v>146</v>
      </c>
    </row>
    <row r="13" spans="1:9" x14ac:dyDescent="0.25">
      <c r="B13" s="3" t="s">
        <v>150</v>
      </c>
    </row>
    <row r="14" spans="1:9" ht="15.75" x14ac:dyDescent="0.25">
      <c r="B14" s="3" t="s">
        <v>162</v>
      </c>
      <c r="H14" s="1" t="s">
        <v>209</v>
      </c>
    </row>
    <row r="15" spans="1:9" x14ac:dyDescent="0.25">
      <c r="B15" s="3" t="s">
        <v>210</v>
      </c>
      <c r="H15" s="16" t="s">
        <v>211</v>
      </c>
      <c r="I15" s="15"/>
    </row>
    <row r="16" spans="1:9" x14ac:dyDescent="0.25">
      <c r="B16" s="3" t="s">
        <v>212</v>
      </c>
      <c r="H16" s="16" t="s">
        <v>213</v>
      </c>
      <c r="I16" s="15"/>
    </row>
    <row r="17" spans="2:9" x14ac:dyDescent="0.25">
      <c r="B17" s="3" t="s">
        <v>214</v>
      </c>
      <c r="H17" s="16" t="s">
        <v>215</v>
      </c>
      <c r="I17" s="15"/>
    </row>
    <row r="18" spans="2:9" x14ac:dyDescent="0.25">
      <c r="B18" s="3" t="s">
        <v>216</v>
      </c>
      <c r="H18" s="16" t="s">
        <v>217</v>
      </c>
      <c r="I18" s="15"/>
    </row>
    <row r="19" spans="2:9" x14ac:dyDescent="0.25">
      <c r="B19" s="3" t="s">
        <v>218</v>
      </c>
      <c r="H19" s="16" t="s">
        <v>219</v>
      </c>
      <c r="I19" s="15"/>
    </row>
  </sheetData>
  <mergeCells count="7">
    <mergeCell ref="H18:I18"/>
    <mergeCell ref="H19:I19"/>
    <mergeCell ref="A1:H1"/>
    <mergeCell ref="H17:I17"/>
    <mergeCell ref="H16:I16"/>
    <mergeCell ref="A2:H2"/>
    <mergeCell ref="H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Start &amp; Übersicht</vt:lpstr>
      <vt:lpstr>Betriebseinnahmen</vt:lpstr>
      <vt:lpstr>Betriebsausgaben</vt:lpstr>
      <vt:lpstr>Steuern</vt:lpstr>
      <vt:lpstr>Einstellungen</vt:lpstr>
      <vt:lpstr>DirectionList</vt:lpstr>
      <vt:lpstr>ExpenseCategories</vt:lpstr>
      <vt:lpstr>IncomeCategories</vt:lpstr>
      <vt:lpstr>PaymentMethods</vt:lpstr>
      <vt:lpstr>TaxTypes</vt:lpstr>
      <vt:lpstr>VatRates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2026-03-20T09:02:32Z</dcterms:modified>
</cp:coreProperties>
</file>