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rbeitsplan\"/>
    </mc:Choice>
  </mc:AlternateContent>
  <xr:revisionPtr revIDLastSave="0" documentId="13_ncr:1_{9519069D-F8D2-4163-9F46-162AA5C6C76F}" xr6:coauthVersionLast="47" xr6:coauthVersionMax="47" xr10:uidLastSave="{00000000-0000-0000-0000-000000000000}"/>
  <bookViews>
    <workbookView xWindow="3015" yWindow="2190" windowWidth="19095" windowHeight="12600" xr2:uid="{00000000-000D-0000-FFFF-FFFF00000000}"/>
  </bookViews>
  <sheets>
    <sheet name="Wochenplan" sheetId="1" r:id="rId1"/>
  </sheets>
  <definedNames>
    <definedName name="_xlnm.Print_Area" localSheetId="0">Wochenplan!$A$1:$K$46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B46" i="1"/>
  <c r="B45" i="1"/>
  <c r="B44" i="1"/>
  <c r="B43" i="1"/>
  <c r="E42" i="1"/>
  <c r="B42" i="1"/>
  <c r="E41" i="1"/>
  <c r="H40" i="1"/>
  <c r="E40" i="1"/>
  <c r="B40" i="1"/>
  <c r="E37" i="1"/>
  <c r="B37" i="1"/>
  <c r="E36" i="1"/>
  <c r="B36" i="1"/>
  <c r="E35" i="1"/>
  <c r="B35" i="1"/>
  <c r="E34" i="1"/>
  <c r="B34" i="1"/>
  <c r="E33" i="1"/>
  <c r="B33" i="1"/>
  <c r="E32" i="1"/>
  <c r="B32" i="1"/>
  <c r="E31" i="1"/>
  <c r="B31" i="1"/>
  <c r="E30" i="1"/>
  <c r="B30" i="1"/>
  <c r="E29" i="1"/>
  <c r="B29" i="1"/>
  <c r="E28" i="1"/>
  <c r="B28" i="1"/>
  <c r="E27" i="1"/>
  <c r="B27" i="1"/>
  <c r="E26" i="1"/>
  <c r="B26" i="1"/>
  <c r="E25" i="1"/>
  <c r="B25" i="1"/>
  <c r="E24" i="1"/>
  <c r="B24" i="1"/>
  <c r="E23" i="1"/>
  <c r="B23" i="1"/>
  <c r="E22" i="1"/>
  <c r="B22" i="1"/>
  <c r="E21" i="1"/>
  <c r="B21" i="1"/>
  <c r="E20" i="1"/>
  <c r="B20" i="1"/>
  <c r="E19" i="1"/>
  <c r="B19" i="1"/>
  <c r="E18" i="1"/>
  <c r="B18" i="1"/>
  <c r="E17" i="1"/>
  <c r="B17" i="1"/>
  <c r="E16" i="1"/>
  <c r="B16" i="1"/>
  <c r="E15" i="1"/>
  <c r="B41" i="1" s="1"/>
  <c r="B15" i="1"/>
  <c r="E14" i="1"/>
  <c r="B14" i="1"/>
  <c r="E13" i="1"/>
  <c r="B13" i="1"/>
  <c r="J2" i="1"/>
  <c r="F2" i="1"/>
</calcChain>
</file>

<file path=xl/sharedStrings.xml><?xml version="1.0" encoding="utf-8"?>
<sst xmlns="http://schemas.openxmlformats.org/spreadsheetml/2006/main" count="149" uniqueCount="92">
  <si>
    <t>Arbeitsplan / Wochenplan</t>
  </si>
  <si>
    <t>Woche ab (Montag):</t>
  </si>
  <si>
    <t>KW (ISO):</t>
  </si>
  <si>
    <t>Jahr:</t>
  </si>
  <si>
    <t>Name/Team:</t>
  </si>
  <si>
    <t>Stand:</t>
  </si>
  <si>
    <t>Tag_List</t>
  </si>
  <si>
    <t>Priorität_List</t>
  </si>
  <si>
    <t>Status_List</t>
  </si>
  <si>
    <t>Montag</t>
  </si>
  <si>
    <t>Niedrig</t>
  </si>
  <si>
    <t>Geplant</t>
  </si>
  <si>
    <t>Wochenübersicht (Top-Aufgaben)</t>
  </si>
  <si>
    <t>Dienstag</t>
  </si>
  <si>
    <t>Mittel</t>
  </si>
  <si>
    <t>In Arbeit</t>
  </si>
  <si>
    <t>Mittwoch</t>
  </si>
  <si>
    <t>Donnerstag</t>
  </si>
  <si>
    <t>Freitag</t>
  </si>
  <si>
    <t>Samstag</t>
  </si>
  <si>
    <t>Sonntag</t>
  </si>
  <si>
    <t>Hoch</t>
  </si>
  <si>
    <t>Erledigt</t>
  </si>
  <si>
    <t>Vormittag</t>
  </si>
  <si>
    <t>Kick-off &amp; Wochenziele
(Projekt Phoenix)</t>
  </si>
  <si>
    <t>Fokusarbeit: Konzept
(2h)</t>
  </si>
  <si>
    <t>Team-Standup
+ Prioritäten</t>
  </si>
  <si>
    <t>Kunden-Call
(Requirements)</t>
  </si>
  <si>
    <t>Review &amp; Abschluss
(MVP-Liste)</t>
  </si>
  <si>
    <t>Verschoben</t>
  </si>
  <si>
    <t>Nachmittag</t>
  </si>
  <si>
    <t>Umsetzung: Modul A</t>
  </si>
  <si>
    <t>Meeting: Stakeholder</t>
  </si>
  <si>
    <t>Support: Tickets</t>
  </si>
  <si>
    <t>Dokumentation</t>
  </si>
  <si>
    <t>Retro vorbereiten</t>
  </si>
  <si>
    <t>Abend</t>
  </si>
  <si>
    <t>Lernen: Excel-Workflow</t>
  </si>
  <si>
    <t>Puffer</t>
  </si>
  <si>
    <t>Wochenauswertung</t>
  </si>
  <si>
    <t>Notizen der Woche: Ziel ist eine klare Planung mit wenig Aufwand. Status-Farben helfen beim Überblick.</t>
  </si>
  <si>
    <t>Kategorie_List</t>
  </si>
  <si>
    <t>Tag</t>
  </si>
  <si>
    <t>Datum</t>
  </si>
  <si>
    <t>Start</t>
  </si>
  <si>
    <t>Ende</t>
  </si>
  <si>
    <t>Dauer</t>
  </si>
  <si>
    <t>Aufgabe</t>
  </si>
  <si>
    <t>Kategorie</t>
  </si>
  <si>
    <t>Priorität</t>
  </si>
  <si>
    <t>Status</t>
  </si>
  <si>
    <t>Verantwortlich</t>
  </si>
  <si>
    <t>Notizen</t>
  </si>
  <si>
    <t>Projekt</t>
  </si>
  <si>
    <t>Wochenplanung &amp; Ziele festlegen</t>
  </si>
  <si>
    <t>Admin</t>
  </si>
  <si>
    <t>Sergio</t>
  </si>
  <si>
    <t>Blocker identifizieren und Prioritäten setzen.</t>
  </si>
  <si>
    <t>Meeting</t>
  </si>
  <si>
    <t>Fokusarbeit: Konzeptentwurf (Projekt Phoenix)</t>
  </si>
  <si>
    <t>Fokusarbeit</t>
  </si>
  <si>
    <t>Erste Version bis Mittag.</t>
  </si>
  <si>
    <t>Team-Standup</t>
  </si>
  <si>
    <t>Team</t>
  </si>
  <si>
    <t>Umsetzung: Modul A (Sprint Task #12)</t>
  </si>
  <si>
    <t>Abhängigkeit: API-Update.</t>
  </si>
  <si>
    <t>Support</t>
  </si>
  <si>
    <t>Kunden-Call: Anforderungen klären</t>
  </si>
  <si>
    <t>Fragenliste vorbereiten.</t>
  </si>
  <si>
    <t>Lernen</t>
  </si>
  <si>
    <t>Support: Top 5 Tickets</t>
  </si>
  <si>
    <t>Nur P1/P2 bearbeiten.</t>
  </si>
  <si>
    <t>Sonstiges</t>
  </si>
  <si>
    <t>Dokumentation aktualisieren</t>
  </si>
  <si>
    <t>Confluence/Notion anpassen.</t>
  </si>
  <si>
    <t>Review: Fortschritt &amp; offene Punkte</t>
  </si>
  <si>
    <t>Wochenauswertung &amp; nächste Schritte</t>
  </si>
  <si>
    <t>Lessons learned notieren.</t>
  </si>
  <si>
    <t>Retro: Was lief gut / schlecht?</t>
  </si>
  <si>
    <t>Auf Montag verschoben.</t>
  </si>
  <si>
    <t>Wochen-Check (Zusammenfassung)</t>
  </si>
  <si>
    <t>Stunden Montag</t>
  </si>
  <si>
    <t>Erledigt (Anzahl)</t>
  </si>
  <si>
    <t>Fortschritt</t>
  </si>
  <si>
    <t>Stunden Dienstag</t>
  </si>
  <si>
    <t>In Arbeit (Anzahl)</t>
  </si>
  <si>
    <t>Stunden Mittwoch</t>
  </si>
  <si>
    <t>Verschoben (Anzahl)</t>
  </si>
  <si>
    <t>Stunden Donnerstag</t>
  </si>
  <si>
    <t>Stunden Freitag</t>
  </si>
  <si>
    <t>Stunden Samstag</t>
  </si>
  <si>
    <t>Stunden Sonntag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</si>
</sst>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dd\.mm\.yyyy"/>
    <numFmt numFmtId="166" formatCode="hh:mm"/>
    <numFmt numFmtId="167" formatCode="[h]:mm"/>
  </numFmts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  <font>
      <b/>
      <sz val="12"/>
      <color rgb="FFFFFFFF"/>
      <name val="Calibri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3F6F7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165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4" borderId="1" xfId="0" applyFill="1" applyBorder="1"/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top" wrapText="1"/>
    </xf>
    <xf numFmtId="0" fontId="0" fillId="5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0" borderId="1" xfId="0" applyBorder="1"/>
    <xf numFmtId="0" fontId="4" fillId="3" borderId="0" xfId="0" applyFont="1" applyFill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1" fontId="0" fillId="0" borderId="0" xfId="0" applyNumberFormat="1"/>
    <xf numFmtId="0" fontId="5" fillId="4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8">
    <dxf>
      <fill>
        <patternFill patternType="solid">
          <fgColor rgb="FFF8CBAD"/>
        </patternFill>
      </fill>
    </dxf>
    <dxf>
      <border>
        <left style="thin">
          <color rgb="FF1F415A"/>
        </left>
      </border>
    </dxf>
    <dxf>
      <border>
        <left style="medium">
          <color rgb="FF1F415A"/>
        </left>
      </border>
    </dxf>
    <dxf>
      <font>
        <b/>
      </font>
      <border>
        <left style="thick">
          <color rgb="FF1F415A"/>
        </left>
      </border>
    </dxf>
    <dxf>
      <fill>
        <patternFill patternType="solid">
          <fgColor rgb="FFF8CBAD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E7EEF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plan" displayName="tbl_plan" ref="A12:K37">
  <autoFilter ref="A12:K37" xr:uid="{00000000-0009-0000-0100-000001000000}"/>
  <tableColumns count="11">
    <tableColumn id="1" xr3:uid="{00000000-0010-0000-0000-000001000000}" name="Tag"/>
    <tableColumn id="2" xr3:uid="{00000000-0010-0000-0000-000002000000}" name="Datum"/>
    <tableColumn id="3" xr3:uid="{00000000-0010-0000-0000-000003000000}" name="Start"/>
    <tableColumn id="4" xr3:uid="{00000000-0010-0000-0000-000004000000}" name="Ende"/>
    <tableColumn id="5" xr3:uid="{00000000-0010-0000-0000-000005000000}" name="Dauer"/>
    <tableColumn id="6" xr3:uid="{00000000-0010-0000-0000-000006000000}" name="Aufgabe"/>
    <tableColumn id="7" xr3:uid="{00000000-0010-0000-0000-000007000000}" name="Kategorie"/>
    <tableColumn id="8" xr3:uid="{00000000-0010-0000-0000-000008000000}" name="Priorität"/>
    <tableColumn id="9" xr3:uid="{00000000-0010-0000-0000-000009000000}" name="Status"/>
    <tableColumn id="10" xr3:uid="{00000000-0010-0000-0000-00000A000000}" name="Verantwortlich"/>
    <tableColumn id="11" xr3:uid="{00000000-0010-0000-0000-00000B000000}" name="Notize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showGridLines="0" tabSelected="1" workbookViewId="0">
      <pane ySplit="11" topLeftCell="A12" activePane="bottomLeft" state="frozen"/>
      <selection pane="bottomLeft" activeCell="J14" sqref="J14"/>
    </sheetView>
  </sheetViews>
  <sheetFormatPr baseColWidth="10" defaultColWidth="9.140625" defaultRowHeight="15" x14ac:dyDescent="0.25"/>
  <cols>
    <col min="1" max="2" width="12" customWidth="1"/>
    <col min="3" max="5" width="12.140625" customWidth="1"/>
    <col min="6" max="6" width="34" customWidth="1"/>
    <col min="7" max="7" width="16" customWidth="1"/>
    <col min="8" max="8" width="12" customWidth="1"/>
    <col min="9" max="9" width="14" customWidth="1"/>
    <col min="10" max="10" width="18" customWidth="1"/>
    <col min="11" max="11" width="26" customWidth="1"/>
    <col min="12" max="12" width="2" customWidth="1"/>
    <col min="13" max="15" width="14" customWidth="1"/>
  </cols>
  <sheetData>
    <row r="1" spans="1:15" ht="32.1" customHeight="1" x14ac:dyDescent="0.25">
      <c r="A1" s="20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5" x14ac:dyDescent="0.25">
      <c r="A2" s="1" t="s">
        <v>1</v>
      </c>
      <c r="B2" s="2">
        <v>46055</v>
      </c>
      <c r="C2" s="1" t="s">
        <v>2</v>
      </c>
      <c r="D2" s="21">
        <f>WEEKNUM(B2,21)</f>
        <v>6</v>
      </c>
      <c r="E2" s="1" t="s">
        <v>3</v>
      </c>
      <c r="F2" s="3">
        <f>YEAR($B$2)</f>
        <v>2026</v>
      </c>
      <c r="G2" s="1" t="s">
        <v>4</v>
      </c>
      <c r="H2" s="3"/>
      <c r="I2" s="1" t="s">
        <v>5</v>
      </c>
      <c r="J2" s="2">
        <f ca="1">TODAY()</f>
        <v>46057</v>
      </c>
      <c r="M2" s="1" t="s">
        <v>6</v>
      </c>
      <c r="N2" s="1" t="s">
        <v>7</v>
      </c>
      <c r="O2" s="1" t="s">
        <v>8</v>
      </c>
    </row>
    <row r="3" spans="1:15" x14ac:dyDescent="0.25">
      <c r="M3" s="4" t="s">
        <v>9</v>
      </c>
      <c r="N3" s="4" t="s">
        <v>10</v>
      </c>
      <c r="O3" s="4" t="s">
        <v>11</v>
      </c>
    </row>
    <row r="4" spans="1:15" ht="15.75" x14ac:dyDescent="0.25">
      <c r="A4" s="18" t="s">
        <v>12</v>
      </c>
      <c r="B4" s="19"/>
      <c r="C4" s="19"/>
      <c r="D4" s="19"/>
      <c r="E4" s="19"/>
      <c r="F4" s="19"/>
      <c r="G4" s="19"/>
      <c r="H4" s="19"/>
      <c r="M4" s="4" t="s">
        <v>13</v>
      </c>
      <c r="N4" s="4" t="s">
        <v>14</v>
      </c>
      <c r="O4" s="4" t="s">
        <v>15</v>
      </c>
    </row>
    <row r="5" spans="1:15" ht="19.5" customHeight="1" x14ac:dyDescent="0.25">
      <c r="A5" s="5"/>
      <c r="B5" s="6" t="s">
        <v>9</v>
      </c>
      <c r="C5" s="6" t="s">
        <v>13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M5" s="4" t="s">
        <v>16</v>
      </c>
      <c r="N5" s="4" t="s">
        <v>21</v>
      </c>
      <c r="O5" s="4" t="s">
        <v>22</v>
      </c>
    </row>
    <row r="6" spans="1:15" ht="30" customHeight="1" x14ac:dyDescent="0.25">
      <c r="A6" s="1" t="s">
        <v>23</v>
      </c>
      <c r="B6" s="22" t="s">
        <v>24</v>
      </c>
      <c r="C6" s="22" t="s">
        <v>25</v>
      </c>
      <c r="D6" s="22" t="s">
        <v>26</v>
      </c>
      <c r="E6" s="22" t="s">
        <v>27</v>
      </c>
      <c r="F6" s="22" t="s">
        <v>28</v>
      </c>
      <c r="G6" s="7"/>
      <c r="H6" s="7"/>
      <c r="M6" s="4" t="s">
        <v>17</v>
      </c>
      <c r="N6" s="5"/>
      <c r="O6" s="4" t="s">
        <v>29</v>
      </c>
    </row>
    <row r="7" spans="1:15" ht="30" customHeight="1" x14ac:dyDescent="0.25">
      <c r="A7" s="1" t="s">
        <v>30</v>
      </c>
      <c r="B7" s="23" t="s">
        <v>31</v>
      </c>
      <c r="C7" s="23" t="s">
        <v>32</v>
      </c>
      <c r="D7" s="23" t="s">
        <v>33</v>
      </c>
      <c r="E7" s="23" t="s">
        <v>34</v>
      </c>
      <c r="F7" s="23" t="s">
        <v>35</v>
      </c>
      <c r="G7" s="8"/>
      <c r="H7" s="8"/>
      <c r="M7" s="4" t="s">
        <v>18</v>
      </c>
    </row>
    <row r="8" spans="1:15" ht="30" customHeight="1" x14ac:dyDescent="0.25">
      <c r="A8" s="1" t="s">
        <v>36</v>
      </c>
      <c r="B8" s="22" t="s">
        <v>37</v>
      </c>
      <c r="C8" s="22" t="s">
        <v>38</v>
      </c>
      <c r="D8" s="22" t="s">
        <v>38</v>
      </c>
      <c r="E8" s="22" t="s">
        <v>38</v>
      </c>
      <c r="F8" s="22" t="s">
        <v>39</v>
      </c>
      <c r="G8" s="7"/>
      <c r="H8" s="7"/>
      <c r="M8" s="4" t="s">
        <v>19</v>
      </c>
    </row>
    <row r="9" spans="1:15" x14ac:dyDescent="0.25">
      <c r="A9" s="16" t="s">
        <v>40</v>
      </c>
      <c r="B9" s="17"/>
      <c r="C9" s="17"/>
      <c r="D9" s="17"/>
      <c r="E9" s="17"/>
      <c r="F9" s="17"/>
      <c r="G9" s="17"/>
      <c r="H9" s="17"/>
      <c r="M9" s="4" t="s">
        <v>20</v>
      </c>
    </row>
    <row r="11" spans="1:15" x14ac:dyDescent="0.25">
      <c r="M11" s="1" t="s">
        <v>41</v>
      </c>
    </row>
    <row r="12" spans="1:15" x14ac:dyDescent="0.25">
      <c r="A12" s="6" t="s">
        <v>42</v>
      </c>
      <c r="B12" s="6" t="s">
        <v>43</v>
      </c>
      <c r="C12" s="6" t="s">
        <v>44</v>
      </c>
      <c r="D12" s="6" t="s">
        <v>45</v>
      </c>
      <c r="E12" s="6" t="s">
        <v>46</v>
      </c>
      <c r="F12" s="6" t="s">
        <v>47</v>
      </c>
      <c r="G12" s="6" t="s">
        <v>48</v>
      </c>
      <c r="H12" s="6" t="s">
        <v>49</v>
      </c>
      <c r="I12" s="6" t="s">
        <v>50</v>
      </c>
      <c r="J12" s="6" t="s">
        <v>51</v>
      </c>
      <c r="K12" s="6" t="s">
        <v>52</v>
      </c>
      <c r="M12" s="4" t="s">
        <v>53</v>
      </c>
    </row>
    <row r="13" spans="1:15" ht="30" x14ac:dyDescent="0.25">
      <c r="A13" s="10" t="s">
        <v>9</v>
      </c>
      <c r="B13" s="11">
        <f t="shared" ref="B13:B37" si="0">IF($A13="","",$B$2 + MATCH($A13,$M$3:$M$9,0) - 1)</f>
        <v>46055</v>
      </c>
      <c r="C13" s="12">
        <v>0.375</v>
      </c>
      <c r="D13" s="12">
        <v>0.41666666666666669</v>
      </c>
      <c r="E13" s="13">
        <f t="shared" ref="E13:E37" si="1">IF(OR($C13="",$D13=""),"",$D13-$C13)</f>
        <v>4.1666666666666685E-2</v>
      </c>
      <c r="F13" s="14" t="s">
        <v>54</v>
      </c>
      <c r="G13" s="14" t="s">
        <v>55</v>
      </c>
      <c r="H13" s="10" t="s">
        <v>14</v>
      </c>
      <c r="I13" s="10" t="s">
        <v>22</v>
      </c>
      <c r="J13" s="14" t="s">
        <v>56</v>
      </c>
      <c r="K13" s="14" t="s">
        <v>57</v>
      </c>
      <c r="M13" s="4" t="s">
        <v>58</v>
      </c>
    </row>
    <row r="14" spans="1:15" ht="30" x14ac:dyDescent="0.25">
      <c r="A14" s="10" t="s">
        <v>9</v>
      </c>
      <c r="B14" s="11">
        <f t="shared" si="0"/>
        <v>46055</v>
      </c>
      <c r="C14" s="12">
        <v>0.4375</v>
      </c>
      <c r="D14" s="12">
        <v>0.5</v>
      </c>
      <c r="E14" s="13">
        <f t="shared" si="1"/>
        <v>6.25E-2</v>
      </c>
      <c r="F14" s="14" t="s">
        <v>59</v>
      </c>
      <c r="G14" s="14" t="s">
        <v>60</v>
      </c>
      <c r="H14" s="10" t="s">
        <v>21</v>
      </c>
      <c r="I14" s="10" t="s">
        <v>15</v>
      </c>
      <c r="J14" s="14" t="s">
        <v>56</v>
      </c>
      <c r="K14" s="14" t="s">
        <v>61</v>
      </c>
      <c r="M14" s="4" t="s">
        <v>55</v>
      </c>
    </row>
    <row r="15" spans="1:15" x14ac:dyDescent="0.25">
      <c r="A15" s="10" t="s">
        <v>13</v>
      </c>
      <c r="B15" s="11">
        <f t="shared" si="0"/>
        <v>46056</v>
      </c>
      <c r="C15" s="12">
        <v>0.39583333333333331</v>
      </c>
      <c r="D15" s="12">
        <v>0.41666666666666669</v>
      </c>
      <c r="E15" s="13">
        <f t="shared" si="1"/>
        <v>2.083333333333337E-2</v>
      </c>
      <c r="F15" s="14" t="s">
        <v>62</v>
      </c>
      <c r="G15" s="14" t="s">
        <v>58</v>
      </c>
      <c r="H15" s="10" t="s">
        <v>10</v>
      </c>
      <c r="I15" s="10" t="s">
        <v>22</v>
      </c>
      <c r="J15" s="14" t="s">
        <v>63</v>
      </c>
      <c r="K15" s="14"/>
      <c r="M15" s="4" t="s">
        <v>60</v>
      </c>
    </row>
    <row r="16" spans="1:15" ht="30" x14ac:dyDescent="0.25">
      <c r="A16" s="10" t="s">
        <v>13</v>
      </c>
      <c r="B16" s="11">
        <f t="shared" si="0"/>
        <v>46056</v>
      </c>
      <c r="C16" s="12">
        <v>0.42708333333333331</v>
      </c>
      <c r="D16" s="12">
        <v>0.51041666666666663</v>
      </c>
      <c r="E16" s="13">
        <f t="shared" si="1"/>
        <v>8.3333333333333315E-2</v>
      </c>
      <c r="F16" s="14" t="s">
        <v>64</v>
      </c>
      <c r="G16" s="14" t="s">
        <v>53</v>
      </c>
      <c r="H16" s="10" t="s">
        <v>21</v>
      </c>
      <c r="I16" s="10" t="s">
        <v>15</v>
      </c>
      <c r="J16" s="14" t="s">
        <v>56</v>
      </c>
      <c r="K16" s="14" t="s">
        <v>65</v>
      </c>
      <c r="M16" s="4" t="s">
        <v>66</v>
      </c>
    </row>
    <row r="17" spans="1:13" x14ac:dyDescent="0.25">
      <c r="A17" s="10" t="s">
        <v>16</v>
      </c>
      <c r="B17" s="11">
        <f t="shared" si="0"/>
        <v>46057</v>
      </c>
      <c r="C17" s="12">
        <v>0.45833333333333331</v>
      </c>
      <c r="D17" s="12">
        <v>0.5</v>
      </c>
      <c r="E17" s="13">
        <f t="shared" si="1"/>
        <v>4.1666666666666685E-2</v>
      </c>
      <c r="F17" s="14" t="s">
        <v>67</v>
      </c>
      <c r="G17" s="14" t="s">
        <v>58</v>
      </c>
      <c r="H17" s="10" t="s">
        <v>21</v>
      </c>
      <c r="I17" s="10" t="s">
        <v>11</v>
      </c>
      <c r="J17" s="14" t="s">
        <v>56</v>
      </c>
      <c r="K17" s="14" t="s">
        <v>68</v>
      </c>
      <c r="M17" s="4" t="s">
        <v>69</v>
      </c>
    </row>
    <row r="18" spans="1:13" x14ac:dyDescent="0.25">
      <c r="A18" s="10" t="s">
        <v>16</v>
      </c>
      <c r="B18" s="11">
        <f t="shared" si="0"/>
        <v>46057</v>
      </c>
      <c r="C18" s="12">
        <v>0.58333333333333337</v>
      </c>
      <c r="D18" s="12">
        <v>0.64583333333333337</v>
      </c>
      <c r="E18" s="13">
        <f t="shared" si="1"/>
        <v>6.25E-2</v>
      </c>
      <c r="F18" s="14" t="s">
        <v>70</v>
      </c>
      <c r="G18" s="14" t="s">
        <v>66</v>
      </c>
      <c r="H18" s="10" t="s">
        <v>14</v>
      </c>
      <c r="I18" s="10" t="s">
        <v>11</v>
      </c>
      <c r="J18" s="14" t="s">
        <v>56</v>
      </c>
      <c r="K18" s="14" t="s">
        <v>71</v>
      </c>
      <c r="M18" s="4" t="s">
        <v>72</v>
      </c>
    </row>
    <row r="19" spans="1:13" ht="30" x14ac:dyDescent="0.25">
      <c r="A19" s="10" t="s">
        <v>17</v>
      </c>
      <c r="B19" s="11">
        <f t="shared" si="0"/>
        <v>46058</v>
      </c>
      <c r="C19" s="12">
        <v>0.375</v>
      </c>
      <c r="D19" s="12">
        <v>0.45833333333333331</v>
      </c>
      <c r="E19" s="13">
        <f t="shared" si="1"/>
        <v>8.3333333333333315E-2</v>
      </c>
      <c r="F19" s="14" t="s">
        <v>73</v>
      </c>
      <c r="G19" s="14" t="s">
        <v>55</v>
      </c>
      <c r="H19" s="10" t="s">
        <v>14</v>
      </c>
      <c r="I19" s="10" t="s">
        <v>11</v>
      </c>
      <c r="J19" s="14" t="s">
        <v>56</v>
      </c>
      <c r="K19" s="14" t="s">
        <v>74</v>
      </c>
    </row>
    <row r="20" spans="1:13" x14ac:dyDescent="0.25">
      <c r="A20" s="10" t="s">
        <v>18</v>
      </c>
      <c r="B20" s="11">
        <f t="shared" si="0"/>
        <v>46059</v>
      </c>
      <c r="C20" s="12">
        <v>0.41666666666666669</v>
      </c>
      <c r="D20" s="12">
        <v>0.45833333333333331</v>
      </c>
      <c r="E20" s="13">
        <f t="shared" si="1"/>
        <v>4.166666666666663E-2</v>
      </c>
      <c r="F20" s="14" t="s">
        <v>75</v>
      </c>
      <c r="G20" s="14" t="s">
        <v>58</v>
      </c>
      <c r="H20" s="10" t="s">
        <v>14</v>
      </c>
      <c r="I20" s="10" t="s">
        <v>11</v>
      </c>
      <c r="J20" s="14" t="s">
        <v>63</v>
      </c>
      <c r="K20" s="14"/>
    </row>
    <row r="21" spans="1:13" ht="30" x14ac:dyDescent="0.25">
      <c r="A21" s="10" t="s">
        <v>18</v>
      </c>
      <c r="B21" s="11">
        <f t="shared" si="0"/>
        <v>46059</v>
      </c>
      <c r="C21" s="12">
        <v>0.46875</v>
      </c>
      <c r="D21" s="12">
        <v>0.5</v>
      </c>
      <c r="E21" s="13">
        <f t="shared" si="1"/>
        <v>3.125E-2</v>
      </c>
      <c r="F21" s="14" t="s">
        <v>76</v>
      </c>
      <c r="G21" s="14" t="s">
        <v>55</v>
      </c>
      <c r="H21" s="10" t="s">
        <v>10</v>
      </c>
      <c r="I21" s="10" t="s">
        <v>11</v>
      </c>
      <c r="J21" s="14" t="s">
        <v>56</v>
      </c>
      <c r="K21" s="14" t="s">
        <v>77</v>
      </c>
    </row>
    <row r="22" spans="1:13" x14ac:dyDescent="0.25">
      <c r="A22" s="10" t="s">
        <v>18</v>
      </c>
      <c r="B22" s="11">
        <f t="shared" si="0"/>
        <v>46059</v>
      </c>
      <c r="C22" s="12">
        <v>0.5</v>
      </c>
      <c r="D22" s="12">
        <v>0.52083333333333337</v>
      </c>
      <c r="E22" s="13">
        <f t="shared" si="1"/>
        <v>2.083333333333337E-2</v>
      </c>
      <c r="F22" s="14" t="s">
        <v>78</v>
      </c>
      <c r="G22" s="14" t="s">
        <v>58</v>
      </c>
      <c r="H22" s="10" t="s">
        <v>14</v>
      </c>
      <c r="I22" s="10" t="s">
        <v>29</v>
      </c>
      <c r="J22" s="14" t="s">
        <v>63</v>
      </c>
      <c r="K22" s="14" t="s">
        <v>79</v>
      </c>
    </row>
    <row r="23" spans="1:13" x14ac:dyDescent="0.25">
      <c r="A23" s="10"/>
      <c r="B23" s="11" t="str">
        <f t="shared" si="0"/>
        <v/>
      </c>
      <c r="C23" s="12"/>
      <c r="D23" s="12"/>
      <c r="E23" s="13" t="str">
        <f t="shared" si="1"/>
        <v/>
      </c>
      <c r="F23" s="14"/>
      <c r="G23" s="14"/>
      <c r="H23" s="10"/>
      <c r="I23" s="10"/>
      <c r="J23" s="14"/>
      <c r="K23" s="14"/>
    </row>
    <row r="24" spans="1:13" x14ac:dyDescent="0.25">
      <c r="A24" s="10"/>
      <c r="B24" s="11" t="str">
        <f t="shared" si="0"/>
        <v/>
      </c>
      <c r="C24" s="12"/>
      <c r="D24" s="12"/>
      <c r="E24" s="13" t="str">
        <f t="shared" si="1"/>
        <v/>
      </c>
      <c r="F24" s="14"/>
      <c r="G24" s="14"/>
      <c r="H24" s="10"/>
      <c r="I24" s="10"/>
      <c r="J24" s="14"/>
      <c r="K24" s="14"/>
    </row>
    <row r="25" spans="1:13" x14ac:dyDescent="0.25">
      <c r="A25" s="10"/>
      <c r="B25" s="11" t="str">
        <f t="shared" si="0"/>
        <v/>
      </c>
      <c r="C25" s="12"/>
      <c r="D25" s="12"/>
      <c r="E25" s="13" t="str">
        <f t="shared" si="1"/>
        <v/>
      </c>
      <c r="F25" s="14"/>
      <c r="G25" s="14"/>
      <c r="H25" s="10"/>
      <c r="I25" s="10"/>
      <c r="J25" s="14"/>
      <c r="K25" s="14"/>
    </row>
    <row r="26" spans="1:13" x14ac:dyDescent="0.25">
      <c r="A26" s="10"/>
      <c r="B26" s="11" t="str">
        <f t="shared" si="0"/>
        <v/>
      </c>
      <c r="C26" s="12"/>
      <c r="D26" s="12"/>
      <c r="E26" s="13" t="str">
        <f t="shared" si="1"/>
        <v/>
      </c>
      <c r="F26" s="14"/>
      <c r="G26" s="14"/>
      <c r="H26" s="10"/>
      <c r="I26" s="10"/>
      <c r="J26" s="14"/>
      <c r="K26" s="14"/>
    </row>
    <row r="27" spans="1:13" x14ac:dyDescent="0.25">
      <c r="A27" s="10"/>
      <c r="B27" s="11" t="str">
        <f t="shared" si="0"/>
        <v/>
      </c>
      <c r="C27" s="12"/>
      <c r="D27" s="12"/>
      <c r="E27" s="13" t="str">
        <f t="shared" si="1"/>
        <v/>
      </c>
      <c r="F27" s="14"/>
      <c r="G27" s="14"/>
      <c r="H27" s="10"/>
      <c r="I27" s="10"/>
      <c r="J27" s="14"/>
      <c r="K27" s="14"/>
    </row>
    <row r="28" spans="1:13" x14ac:dyDescent="0.25">
      <c r="A28" s="10"/>
      <c r="B28" s="11" t="str">
        <f t="shared" si="0"/>
        <v/>
      </c>
      <c r="C28" s="12"/>
      <c r="D28" s="12"/>
      <c r="E28" s="13" t="str">
        <f t="shared" si="1"/>
        <v/>
      </c>
      <c r="F28" s="14"/>
      <c r="G28" s="14"/>
      <c r="H28" s="10"/>
      <c r="I28" s="10"/>
      <c r="J28" s="14"/>
      <c r="K28" s="14"/>
    </row>
    <row r="29" spans="1:13" x14ac:dyDescent="0.25">
      <c r="A29" s="10"/>
      <c r="B29" s="11" t="str">
        <f t="shared" si="0"/>
        <v/>
      </c>
      <c r="C29" s="12"/>
      <c r="D29" s="12"/>
      <c r="E29" s="13" t="str">
        <f t="shared" si="1"/>
        <v/>
      </c>
      <c r="F29" s="14"/>
      <c r="G29" s="14"/>
      <c r="H29" s="10"/>
      <c r="I29" s="10"/>
      <c r="J29" s="14"/>
      <c r="K29" s="14"/>
    </row>
    <row r="30" spans="1:13" x14ac:dyDescent="0.25">
      <c r="A30" s="10"/>
      <c r="B30" s="11" t="str">
        <f t="shared" si="0"/>
        <v/>
      </c>
      <c r="C30" s="12"/>
      <c r="D30" s="12"/>
      <c r="E30" s="13" t="str">
        <f t="shared" si="1"/>
        <v/>
      </c>
      <c r="F30" s="14"/>
      <c r="G30" s="14"/>
      <c r="H30" s="10"/>
      <c r="I30" s="10"/>
      <c r="J30" s="14"/>
      <c r="K30" s="14"/>
    </row>
    <row r="31" spans="1:13" x14ac:dyDescent="0.25">
      <c r="A31" s="10"/>
      <c r="B31" s="11" t="str">
        <f t="shared" si="0"/>
        <v/>
      </c>
      <c r="C31" s="12"/>
      <c r="D31" s="12"/>
      <c r="E31" s="13" t="str">
        <f t="shared" si="1"/>
        <v/>
      </c>
      <c r="F31" s="14"/>
      <c r="G31" s="14"/>
      <c r="H31" s="10"/>
      <c r="I31" s="10"/>
      <c r="J31" s="14"/>
      <c r="K31" s="14"/>
    </row>
    <row r="32" spans="1:13" x14ac:dyDescent="0.25">
      <c r="A32" s="10"/>
      <c r="B32" s="11" t="str">
        <f t="shared" si="0"/>
        <v/>
      </c>
      <c r="C32" s="12"/>
      <c r="D32" s="12"/>
      <c r="E32" s="13" t="str">
        <f t="shared" si="1"/>
        <v/>
      </c>
      <c r="F32" s="14"/>
      <c r="G32" s="14"/>
      <c r="H32" s="10"/>
      <c r="I32" s="10"/>
      <c r="J32" s="14"/>
      <c r="K32" s="14"/>
    </row>
    <row r="33" spans="1:11" x14ac:dyDescent="0.25">
      <c r="A33" s="10"/>
      <c r="B33" s="11" t="str">
        <f t="shared" si="0"/>
        <v/>
      </c>
      <c r="C33" s="12"/>
      <c r="D33" s="12"/>
      <c r="E33" s="13" t="str">
        <f t="shared" si="1"/>
        <v/>
      </c>
      <c r="F33" s="14"/>
      <c r="G33" s="14"/>
      <c r="H33" s="10"/>
      <c r="I33" s="10"/>
      <c r="J33" s="14"/>
      <c r="K33" s="14"/>
    </row>
    <row r="34" spans="1:11" x14ac:dyDescent="0.25">
      <c r="A34" s="10"/>
      <c r="B34" s="11" t="str">
        <f t="shared" si="0"/>
        <v/>
      </c>
      <c r="C34" s="12"/>
      <c r="D34" s="12"/>
      <c r="E34" s="13" t="str">
        <f t="shared" si="1"/>
        <v/>
      </c>
      <c r="F34" s="14"/>
      <c r="G34" s="14"/>
      <c r="H34" s="10"/>
      <c r="I34" s="10"/>
      <c r="J34" s="14"/>
      <c r="K34" s="14"/>
    </row>
    <row r="35" spans="1:11" x14ac:dyDescent="0.25">
      <c r="A35" s="10"/>
      <c r="B35" s="11" t="str">
        <f t="shared" si="0"/>
        <v/>
      </c>
      <c r="C35" s="12"/>
      <c r="D35" s="12"/>
      <c r="E35" s="13" t="str">
        <f t="shared" si="1"/>
        <v/>
      </c>
      <c r="F35" s="14"/>
      <c r="G35" s="14"/>
      <c r="H35" s="10"/>
      <c r="I35" s="10"/>
      <c r="J35" s="14"/>
      <c r="K35" s="14"/>
    </row>
    <row r="36" spans="1:11" x14ac:dyDescent="0.25">
      <c r="A36" s="10"/>
      <c r="B36" s="11" t="str">
        <f t="shared" si="0"/>
        <v/>
      </c>
      <c r="C36" s="12"/>
      <c r="D36" s="12"/>
      <c r="E36" s="13" t="str">
        <f t="shared" si="1"/>
        <v/>
      </c>
      <c r="F36" s="14"/>
      <c r="G36" s="14"/>
      <c r="H36" s="10"/>
      <c r="I36" s="10"/>
      <c r="J36" s="14"/>
      <c r="K36" s="14"/>
    </row>
    <row r="37" spans="1:11" x14ac:dyDescent="0.25">
      <c r="A37" s="10"/>
      <c r="B37" s="11" t="str">
        <f t="shared" si="0"/>
        <v/>
      </c>
      <c r="C37" s="12"/>
      <c r="D37" s="12"/>
      <c r="E37" s="13" t="str">
        <f t="shared" si="1"/>
        <v/>
      </c>
      <c r="F37" s="14"/>
      <c r="G37" s="14"/>
      <c r="H37" s="10"/>
      <c r="I37" s="10"/>
      <c r="J37" s="14"/>
      <c r="K37" s="14"/>
    </row>
    <row r="39" spans="1:11" ht="15.75" x14ac:dyDescent="0.25">
      <c r="A39" s="18" t="s">
        <v>80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9" t="s">
        <v>81</v>
      </c>
      <c r="B40" s="13">
        <f>SUMIFS(tbl_plan[Dauer], tbl_plan[Tag], "Montag")</f>
        <v>0.10416666666666669</v>
      </c>
      <c r="D40" s="9" t="s">
        <v>82</v>
      </c>
      <c r="E40" s="10">
        <f>COUNTIFS(tbl_plan[Status],"Erledigt")</f>
        <v>2</v>
      </c>
      <c r="G40" s="9" t="s">
        <v>83</v>
      </c>
      <c r="H40" s="15">
        <f>IFERROR(COUNTIFS(tbl_plan[Status],"Erledigt")/MAX(1,COUNTA(tbl_plan[Aufgabe])),0)</f>
        <v>0.2</v>
      </c>
    </row>
    <row r="41" spans="1:11" x14ac:dyDescent="0.25">
      <c r="A41" s="9" t="s">
        <v>84</v>
      </c>
      <c r="B41" s="13">
        <f>SUMIFS(tbl_plan[Dauer], tbl_plan[Tag], "Dienstag")</f>
        <v>0.10416666666666669</v>
      </c>
      <c r="D41" s="9" t="s">
        <v>85</v>
      </c>
      <c r="E41" s="10">
        <f>COUNTIFS(tbl_plan[Status],"In Arbeit")</f>
        <v>2</v>
      </c>
    </row>
    <row r="42" spans="1:11" x14ac:dyDescent="0.25">
      <c r="A42" s="9" t="s">
        <v>86</v>
      </c>
      <c r="B42" s="13">
        <f>SUMIFS(tbl_plan[Dauer], tbl_plan[Tag], "Mittwoch")</f>
        <v>0.10416666666666669</v>
      </c>
      <c r="D42" s="9" t="s">
        <v>87</v>
      </c>
      <c r="E42" s="10">
        <f>COUNTIFS(tbl_plan[Status],"Verschoben")</f>
        <v>1</v>
      </c>
    </row>
    <row r="43" spans="1:11" x14ac:dyDescent="0.25">
      <c r="A43" s="9" t="s">
        <v>88</v>
      </c>
      <c r="B43" s="13">
        <f>SUMIFS(tbl_plan[Dauer], tbl_plan[Tag], "Donnerstag")</f>
        <v>8.3333333333333315E-2</v>
      </c>
    </row>
    <row r="44" spans="1:11" x14ac:dyDescent="0.25">
      <c r="A44" s="9" t="s">
        <v>89</v>
      </c>
      <c r="B44" s="13">
        <f>SUMIFS(tbl_plan[Dauer], tbl_plan[Tag], "Freitag")</f>
        <v>9.375E-2</v>
      </c>
    </row>
    <row r="45" spans="1:11" x14ac:dyDescent="0.25">
      <c r="A45" s="9" t="s">
        <v>90</v>
      </c>
      <c r="B45" s="13">
        <f>SUMIFS(tbl_plan[Dauer], tbl_plan[Tag], "Samstag")</f>
        <v>0</v>
      </c>
    </row>
    <row r="46" spans="1:11" x14ac:dyDescent="0.25">
      <c r="A46" s="9" t="s">
        <v>91</v>
      </c>
      <c r="B46" s="13">
        <f>SUMIFS(tbl_plan[Dauer], tbl_plan[Tag], "Sonntag")</f>
        <v>0</v>
      </c>
    </row>
  </sheetData>
  <mergeCells count="4">
    <mergeCell ref="A9:H9"/>
    <mergeCell ref="A4:H4"/>
    <mergeCell ref="A1:K1"/>
    <mergeCell ref="A39:K39"/>
  </mergeCells>
  <conditionalFormatting sqref="A13:K200">
    <cfRule type="expression" dxfId="7" priority="2">
      <formula>$I13="Geplant"</formula>
    </cfRule>
    <cfRule type="expression" dxfId="6" priority="3">
      <formula>$I13="In Arbeit"</formula>
    </cfRule>
    <cfRule type="expression" dxfId="5" priority="4">
      <formula>$I13="Erledigt"</formula>
    </cfRule>
    <cfRule type="expression" dxfId="4" priority="5">
      <formula>$I13="Verschoben"</formula>
    </cfRule>
    <cfRule type="expression" dxfId="3" priority="6">
      <formula>$H13="Hoch"</formula>
    </cfRule>
    <cfRule type="expression" dxfId="2" priority="7">
      <formula>$H13="Mittel"</formula>
    </cfRule>
    <cfRule type="expression" dxfId="1" priority="8">
      <formula>$H13="Niedrig"</formula>
    </cfRule>
  </conditionalFormatting>
  <conditionalFormatting sqref="C13:D200">
    <cfRule type="expression" dxfId="0" priority="1">
      <formula>AND($C13&lt;&gt;"",$D13&lt;&gt;"",$D13&lt;$C13)</formula>
    </cfRule>
  </conditionalFormatting>
  <dataValidations count="5">
    <dataValidation type="list" allowBlank="1" promptTitle="Auswahl" prompt="Wähle aus der Liste." sqref="A13:A200" xr:uid="{00000000-0002-0000-0000-000000000000}">
      <formula1>$M$3:$M$9</formula1>
    </dataValidation>
    <dataValidation type="list" allowBlank="1" promptTitle="Auswahl" prompt="Wähle aus der Liste." sqref="H13:H200" xr:uid="{00000000-0002-0000-0000-000001000000}">
      <formula1>$N$3:$N$5</formula1>
    </dataValidation>
    <dataValidation type="list" allowBlank="1" promptTitle="Auswahl" prompt="Wähle aus der Liste." sqref="I13:I200" xr:uid="{00000000-0002-0000-0000-000002000000}">
      <formula1>$O$3:$O$6</formula1>
    </dataValidation>
    <dataValidation type="list" allowBlank="1" promptTitle="Auswahl" prompt="Wähle aus der Liste." sqref="G13:G200" xr:uid="{00000000-0002-0000-0000-000003000000}">
      <formula1>$M$12:$M$18</formula1>
    </dataValidation>
    <dataValidation type="time" allowBlank="1" promptTitle="Uhrzeit" prompt="Bitte eine Uhrzeit eingeben (00:00–23:59)." sqref="C13:D200" xr:uid="{00000000-0002-0000-0000-000004000000}">
      <formula1>TIME(0,0,0)</formula1>
      <formula2>TIME(23,59,0)</formula2>
    </dataValidation>
  </dataValidations>
  <printOptions horizontalCentered="1"/>
  <pageMargins left="0.3" right="0.3" top="0.5" bottom="0.5" header="0.3" footer="0.3"/>
  <pageSetup paperSize="9" fitToHeight="0"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Wochenplan</vt:lpstr>
      <vt:lpstr>Wochenplan!Área_de_impresión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2026-02-04T07:20:20Z</dcterms:created>
  <dcterms:modified xsi:type="dcterms:W3CDTF">2026-02-04T07:28:03Z</dcterms:modified>
</cp:coreProperties>
</file>