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Vorlage\Generador\"/>
    </mc:Choice>
  </mc:AlternateContent>
  <xr:revisionPtr revIDLastSave="0" documentId="13_ncr:1_{D9AE91BD-C269-4A9A-9F6A-03C90FA5AA76}" xr6:coauthVersionLast="47" xr6:coauthVersionMax="47" xr10:uidLastSave="{00000000-0000-0000-0000-000000000000}"/>
  <bookViews>
    <workbookView xWindow="1044" yWindow="1044" windowWidth="20400" windowHeight="10800" activeTab="1" xr2:uid="{00000000-000D-0000-FFFF-FFFF00000000}"/>
  </bookViews>
  <sheets>
    <sheet name="Konfiguration" sheetId="1" r:id="rId1"/>
    <sheet name="Kalender" sheetId="2" r:id="rId2"/>
    <sheet name="Übersicht" sheetId="3" r:id="rId3"/>
  </sheets>
  <definedNames>
    <definedName name="_xlnm.Print_Area" localSheetId="1">Kalender!$A$1:$J$425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8" i="3" l="1"/>
  <c r="F8" i="3"/>
  <c r="E8" i="3"/>
  <c r="D8" i="3"/>
  <c r="C8" i="3"/>
  <c r="J424" i="2"/>
  <c r="G20" i="3" s="1"/>
  <c r="I424" i="2"/>
  <c r="F20" i="3" s="1"/>
  <c r="H424" i="2"/>
  <c r="E20" i="3" s="1"/>
  <c r="G424" i="2"/>
  <c r="D20" i="3" s="1"/>
  <c r="F424" i="2"/>
  <c r="C20" i="3" s="1"/>
  <c r="E424" i="2"/>
  <c r="B20" i="3" s="1"/>
  <c r="J392" i="2"/>
  <c r="I392" i="2"/>
  <c r="H392" i="2"/>
  <c r="G392" i="2"/>
  <c r="F392" i="2"/>
  <c r="J389" i="2"/>
  <c r="G19" i="3" s="1"/>
  <c r="I389" i="2"/>
  <c r="F19" i="3" s="1"/>
  <c r="H389" i="2"/>
  <c r="E19" i="3" s="1"/>
  <c r="G389" i="2"/>
  <c r="D19" i="3" s="1"/>
  <c r="F389" i="2"/>
  <c r="C19" i="3" s="1"/>
  <c r="E389" i="2"/>
  <c r="B19" i="3" s="1"/>
  <c r="J357" i="2"/>
  <c r="I357" i="2"/>
  <c r="H357" i="2"/>
  <c r="G357" i="2"/>
  <c r="F357" i="2"/>
  <c r="J354" i="2"/>
  <c r="G18" i="3" s="1"/>
  <c r="I354" i="2"/>
  <c r="F18" i="3" s="1"/>
  <c r="H354" i="2"/>
  <c r="E18" i="3" s="1"/>
  <c r="G354" i="2"/>
  <c r="D18" i="3" s="1"/>
  <c r="F354" i="2"/>
  <c r="C18" i="3" s="1"/>
  <c r="E354" i="2"/>
  <c r="B18" i="3" s="1"/>
  <c r="J322" i="2"/>
  <c r="I322" i="2"/>
  <c r="H322" i="2"/>
  <c r="G322" i="2"/>
  <c r="F322" i="2"/>
  <c r="J319" i="2"/>
  <c r="G17" i="3" s="1"/>
  <c r="I319" i="2"/>
  <c r="F17" i="3" s="1"/>
  <c r="H319" i="2"/>
  <c r="E17" i="3" s="1"/>
  <c r="G319" i="2"/>
  <c r="D17" i="3" s="1"/>
  <c r="F319" i="2"/>
  <c r="C17" i="3" s="1"/>
  <c r="E319" i="2"/>
  <c r="B17" i="3" s="1"/>
  <c r="J287" i="2"/>
  <c r="I287" i="2"/>
  <c r="H287" i="2"/>
  <c r="G287" i="2"/>
  <c r="F287" i="2"/>
  <c r="J284" i="2"/>
  <c r="G16" i="3" s="1"/>
  <c r="I284" i="2"/>
  <c r="F16" i="3" s="1"/>
  <c r="H284" i="2"/>
  <c r="E16" i="3" s="1"/>
  <c r="G284" i="2"/>
  <c r="D16" i="3" s="1"/>
  <c r="F284" i="2"/>
  <c r="C16" i="3" s="1"/>
  <c r="E284" i="2"/>
  <c r="B16" i="3" s="1"/>
  <c r="J252" i="2"/>
  <c r="I252" i="2"/>
  <c r="H252" i="2"/>
  <c r="G252" i="2"/>
  <c r="F252" i="2"/>
  <c r="J249" i="2"/>
  <c r="G15" i="3" s="1"/>
  <c r="I249" i="2"/>
  <c r="F15" i="3" s="1"/>
  <c r="H249" i="2"/>
  <c r="E15" i="3" s="1"/>
  <c r="G249" i="2"/>
  <c r="D15" i="3" s="1"/>
  <c r="F249" i="2"/>
  <c r="C15" i="3" s="1"/>
  <c r="E249" i="2"/>
  <c r="B15" i="3" s="1"/>
  <c r="J217" i="2"/>
  <c r="I217" i="2"/>
  <c r="H217" i="2"/>
  <c r="G217" i="2"/>
  <c r="F217" i="2"/>
  <c r="J214" i="2"/>
  <c r="G14" i="3" s="1"/>
  <c r="I214" i="2"/>
  <c r="F14" i="3" s="1"/>
  <c r="H214" i="2"/>
  <c r="E14" i="3" s="1"/>
  <c r="G214" i="2"/>
  <c r="D14" i="3" s="1"/>
  <c r="F214" i="2"/>
  <c r="C14" i="3" s="1"/>
  <c r="E214" i="2"/>
  <c r="B14" i="3" s="1"/>
  <c r="J182" i="2"/>
  <c r="I182" i="2"/>
  <c r="H182" i="2"/>
  <c r="G182" i="2"/>
  <c r="F182" i="2"/>
  <c r="J179" i="2"/>
  <c r="G13" i="3" s="1"/>
  <c r="I179" i="2"/>
  <c r="F13" i="3" s="1"/>
  <c r="H179" i="2"/>
  <c r="E13" i="3" s="1"/>
  <c r="G179" i="2"/>
  <c r="D13" i="3" s="1"/>
  <c r="F179" i="2"/>
  <c r="C13" i="3" s="1"/>
  <c r="E179" i="2"/>
  <c r="B13" i="3" s="1"/>
  <c r="J147" i="2"/>
  <c r="I147" i="2"/>
  <c r="H147" i="2"/>
  <c r="G147" i="2"/>
  <c r="F147" i="2"/>
  <c r="J144" i="2"/>
  <c r="G12" i="3" s="1"/>
  <c r="I144" i="2"/>
  <c r="F12" i="3" s="1"/>
  <c r="H144" i="2"/>
  <c r="E12" i="3" s="1"/>
  <c r="G144" i="2"/>
  <c r="D12" i="3" s="1"/>
  <c r="F144" i="2"/>
  <c r="C12" i="3" s="1"/>
  <c r="E144" i="2"/>
  <c r="B12" i="3" s="1"/>
  <c r="J112" i="2"/>
  <c r="I112" i="2"/>
  <c r="H112" i="2"/>
  <c r="G112" i="2"/>
  <c r="F112" i="2"/>
  <c r="J109" i="2"/>
  <c r="G11" i="3" s="1"/>
  <c r="I109" i="2"/>
  <c r="F11" i="3" s="1"/>
  <c r="H109" i="2"/>
  <c r="E11" i="3" s="1"/>
  <c r="G109" i="2"/>
  <c r="D11" i="3" s="1"/>
  <c r="F109" i="2"/>
  <c r="C11" i="3" s="1"/>
  <c r="E109" i="2"/>
  <c r="B11" i="3" s="1"/>
  <c r="J77" i="2"/>
  <c r="I77" i="2"/>
  <c r="H77" i="2"/>
  <c r="G77" i="2"/>
  <c r="F77" i="2"/>
  <c r="J74" i="2"/>
  <c r="G10" i="3" s="1"/>
  <c r="I74" i="2"/>
  <c r="F10" i="3" s="1"/>
  <c r="H74" i="2"/>
  <c r="E10" i="3" s="1"/>
  <c r="G74" i="2"/>
  <c r="D10" i="3" s="1"/>
  <c r="F74" i="2"/>
  <c r="C10" i="3" s="1"/>
  <c r="E74" i="2"/>
  <c r="B10" i="3" s="1"/>
  <c r="J42" i="2"/>
  <c r="I42" i="2"/>
  <c r="H42" i="2"/>
  <c r="G42" i="2"/>
  <c r="F42" i="2"/>
  <c r="J39" i="2"/>
  <c r="G9" i="3" s="1"/>
  <c r="I39" i="2"/>
  <c r="F9" i="3" s="1"/>
  <c r="H39" i="2"/>
  <c r="E9" i="3" s="1"/>
  <c r="G39" i="2"/>
  <c r="D9" i="3" s="1"/>
  <c r="F39" i="2"/>
  <c r="C9" i="3" s="1"/>
  <c r="E39" i="2"/>
  <c r="B9" i="3" s="1"/>
  <c r="J7" i="2"/>
  <c r="I7" i="2"/>
  <c r="H7" i="2"/>
  <c r="G7" i="2"/>
  <c r="F7" i="2"/>
  <c r="C4" i="1"/>
  <c r="F7" i="1" l="1"/>
  <c r="F6" i="1"/>
  <c r="F9" i="1"/>
  <c r="F5" i="1"/>
  <c r="F4" i="1"/>
  <c r="F11" i="1"/>
  <c r="F8" i="1"/>
  <c r="F10" i="1"/>
  <c r="F14" i="1"/>
  <c r="F13" i="1"/>
  <c r="F12" i="1"/>
  <c r="C21" i="3"/>
  <c r="D21" i="3"/>
  <c r="E21" i="3"/>
  <c r="F3" i="1"/>
  <c r="F21" i="3"/>
  <c r="B4" i="3"/>
  <c r="G21" i="3"/>
  <c r="B21" i="3"/>
  <c r="B6" i="3" l="1"/>
  <c r="A106" i="2"/>
  <c r="A101" i="2"/>
  <c r="A96" i="2"/>
  <c r="A91" i="2"/>
  <c r="A86" i="2"/>
  <c r="A81" i="2"/>
  <c r="A78" i="2"/>
  <c r="A100" i="2"/>
  <c r="A89" i="2"/>
  <c r="A83" i="2"/>
  <c r="G5" i="1"/>
  <c r="A98" i="2"/>
  <c r="A87" i="2"/>
  <c r="A84" i="2"/>
  <c r="A104" i="2"/>
  <c r="A97" i="2"/>
  <c r="A95" i="2"/>
  <c r="A92" i="2"/>
  <c r="A82" i="2"/>
  <c r="A88" i="2"/>
  <c r="A108" i="2"/>
  <c r="A99" i="2"/>
  <c r="A90" i="2"/>
  <c r="A107" i="2"/>
  <c r="A80" i="2"/>
  <c r="A105" i="2"/>
  <c r="A102" i="2"/>
  <c r="A79" i="2"/>
  <c r="A94" i="2"/>
  <c r="A93" i="2"/>
  <c r="A103" i="2"/>
  <c r="A85" i="2"/>
  <c r="A34" i="2"/>
  <c r="C34" i="2" s="1"/>
  <c r="A29" i="2"/>
  <c r="C29" i="2" s="1"/>
  <c r="A24" i="2"/>
  <c r="C24" i="2" s="1"/>
  <c r="A19" i="2"/>
  <c r="C19" i="2" s="1"/>
  <c r="A14" i="2"/>
  <c r="C14" i="2" s="1"/>
  <c r="A9" i="2"/>
  <c r="C9" i="2" s="1"/>
  <c r="A38" i="2"/>
  <c r="C38" i="2" s="1"/>
  <c r="A27" i="2"/>
  <c r="C27" i="2" s="1"/>
  <c r="A21" i="2"/>
  <c r="C21" i="2" s="1"/>
  <c r="A10" i="2"/>
  <c r="C10" i="2" s="1"/>
  <c r="A32" i="2"/>
  <c r="C32" i="2" s="1"/>
  <c r="A8" i="2"/>
  <c r="C8" i="2" s="1"/>
  <c r="G3" i="1"/>
  <c r="A35" i="2"/>
  <c r="C35" i="2" s="1"/>
  <c r="A28" i="2"/>
  <c r="C28" i="2" s="1"/>
  <c r="A26" i="2"/>
  <c r="C26" i="2" s="1"/>
  <c r="A31" i="2"/>
  <c r="C31" i="2" s="1"/>
  <c r="A23" i="2"/>
  <c r="C23" i="2" s="1"/>
  <c r="A25" i="2"/>
  <c r="C25" i="2" s="1"/>
  <c r="A17" i="2"/>
  <c r="C17" i="2" s="1"/>
  <c r="A33" i="2"/>
  <c r="C33" i="2" s="1"/>
  <c r="A16" i="2"/>
  <c r="C16" i="2" s="1"/>
  <c r="A15" i="2"/>
  <c r="C15" i="2" s="1"/>
  <c r="B5" i="1"/>
  <c r="A36" i="2"/>
  <c r="C36" i="2" s="1"/>
  <c r="A18" i="2"/>
  <c r="C18" i="2" s="1"/>
  <c r="A12" i="2"/>
  <c r="C12" i="2" s="1"/>
  <c r="A22" i="2"/>
  <c r="C22" i="2" s="1"/>
  <c r="A13" i="2"/>
  <c r="C13" i="2" s="1"/>
  <c r="A37" i="2"/>
  <c r="C37" i="2" s="1"/>
  <c r="A20" i="2"/>
  <c r="C20" i="2" s="1"/>
  <c r="A11" i="2"/>
  <c r="C11" i="2" s="1"/>
  <c r="A30" i="2"/>
  <c r="C30" i="2" s="1"/>
  <c r="A353" i="2"/>
  <c r="A348" i="2"/>
  <c r="A343" i="2"/>
  <c r="A338" i="2"/>
  <c r="A333" i="2"/>
  <c r="A328" i="2"/>
  <c r="A323" i="2"/>
  <c r="A351" i="2"/>
  <c r="A346" i="2"/>
  <c r="A341" i="2"/>
  <c r="A336" i="2"/>
  <c r="A331" i="2"/>
  <c r="A326" i="2"/>
  <c r="A347" i="2"/>
  <c r="A335" i="2"/>
  <c r="A329" i="2"/>
  <c r="A339" i="2"/>
  <c r="A350" i="2"/>
  <c r="A349" i="2"/>
  <c r="A344" i="2"/>
  <c r="A337" i="2"/>
  <c r="A325" i="2"/>
  <c r="A345" i="2"/>
  <c r="A334" i="2"/>
  <c r="A324" i="2"/>
  <c r="A352" i="2"/>
  <c r="G12" i="1"/>
  <c r="A330" i="2"/>
  <c r="A327" i="2"/>
  <c r="A332" i="2"/>
  <c r="A340" i="2"/>
  <c r="A342" i="2"/>
  <c r="A384" i="2"/>
  <c r="A379" i="2"/>
  <c r="A374" i="2"/>
  <c r="A369" i="2"/>
  <c r="A364" i="2"/>
  <c r="A359" i="2"/>
  <c r="A387" i="2"/>
  <c r="A382" i="2"/>
  <c r="A377" i="2"/>
  <c r="A372" i="2"/>
  <c r="A367" i="2"/>
  <c r="A362" i="2"/>
  <c r="A383" i="2"/>
  <c r="A371" i="2"/>
  <c r="A365" i="2"/>
  <c r="A375" i="2"/>
  <c r="G13" i="1"/>
  <c r="A363" i="2"/>
  <c r="A366" i="2"/>
  <c r="A358" i="2"/>
  <c r="A388" i="2"/>
  <c r="A380" i="2"/>
  <c r="A386" i="2"/>
  <c r="A381" i="2"/>
  <c r="A368" i="2"/>
  <c r="A378" i="2"/>
  <c r="A370" i="2"/>
  <c r="A361" i="2"/>
  <c r="A376" i="2"/>
  <c r="A385" i="2"/>
  <c r="A373" i="2"/>
  <c r="A360" i="2"/>
  <c r="A420" i="2"/>
  <c r="A415" i="2"/>
  <c r="A410" i="2"/>
  <c r="A405" i="2"/>
  <c r="A400" i="2"/>
  <c r="A395" i="2"/>
  <c r="A423" i="2"/>
  <c r="A418" i="2"/>
  <c r="A413" i="2"/>
  <c r="A408" i="2"/>
  <c r="A403" i="2"/>
  <c r="A398" i="2"/>
  <c r="A393" i="2"/>
  <c r="A419" i="2"/>
  <c r="A407" i="2"/>
  <c r="A401" i="2"/>
  <c r="A399" i="2"/>
  <c r="A422" i="2"/>
  <c r="A421" i="2"/>
  <c r="A412" i="2"/>
  <c r="A397" i="2"/>
  <c r="A396" i="2"/>
  <c r="A411" i="2"/>
  <c r="A402" i="2"/>
  <c r="A394" i="2"/>
  <c r="A414" i="2"/>
  <c r="A404" i="2"/>
  <c r="A416" i="2"/>
  <c r="A409" i="2"/>
  <c r="A406" i="2"/>
  <c r="A417" i="2"/>
  <c r="G14" i="1"/>
  <c r="A281" i="2"/>
  <c r="A276" i="2"/>
  <c r="A271" i="2"/>
  <c r="A266" i="2"/>
  <c r="A261" i="2"/>
  <c r="A256" i="2"/>
  <c r="A265" i="2"/>
  <c r="A254" i="2"/>
  <c r="A259" i="2"/>
  <c r="A270" i="2"/>
  <c r="A274" i="2"/>
  <c r="A263" i="2"/>
  <c r="A277" i="2"/>
  <c r="A255" i="2"/>
  <c r="A275" i="2"/>
  <c r="A268" i="2"/>
  <c r="A282" i="2"/>
  <c r="A278" i="2"/>
  <c r="A267" i="2"/>
  <c r="A257" i="2"/>
  <c r="G10" i="1"/>
  <c r="A273" i="2"/>
  <c r="A264" i="2"/>
  <c r="A253" i="2"/>
  <c r="A258" i="2"/>
  <c r="A272" i="2"/>
  <c r="A269" i="2"/>
  <c r="A283" i="2"/>
  <c r="A280" i="2"/>
  <c r="A262" i="2"/>
  <c r="A279" i="2"/>
  <c r="A260" i="2"/>
  <c r="A209" i="2"/>
  <c r="A204" i="2"/>
  <c r="A199" i="2"/>
  <c r="A194" i="2"/>
  <c r="A189" i="2"/>
  <c r="A184" i="2"/>
  <c r="A186" i="2"/>
  <c r="A208" i="2"/>
  <c r="A197" i="2"/>
  <c r="A191" i="2"/>
  <c r="A206" i="2"/>
  <c r="A195" i="2"/>
  <c r="A187" i="2"/>
  <c r="A193" i="2"/>
  <c r="A207" i="2"/>
  <c r="A200" i="2"/>
  <c r="A198" i="2"/>
  <c r="A202" i="2"/>
  <c r="A183" i="2"/>
  <c r="A192" i="2"/>
  <c r="A210" i="2"/>
  <c r="A201" i="2"/>
  <c r="G8" i="1"/>
  <c r="A190" i="2"/>
  <c r="A212" i="2"/>
  <c r="A211" i="2"/>
  <c r="A203" i="2"/>
  <c r="A188" i="2"/>
  <c r="A185" i="2"/>
  <c r="A196" i="2"/>
  <c r="A213" i="2"/>
  <c r="A205" i="2"/>
  <c r="A317" i="2"/>
  <c r="A312" i="2"/>
  <c r="A307" i="2"/>
  <c r="A302" i="2"/>
  <c r="A297" i="2"/>
  <c r="A292" i="2"/>
  <c r="A315" i="2"/>
  <c r="A310" i="2"/>
  <c r="A305" i="2"/>
  <c r="A300" i="2"/>
  <c r="A295" i="2"/>
  <c r="A290" i="2"/>
  <c r="G11" i="1"/>
  <c r="A288" i="2"/>
  <c r="A311" i="2"/>
  <c r="A299" i="2"/>
  <c r="A309" i="2"/>
  <c r="A291" i="2"/>
  <c r="A313" i="2"/>
  <c r="A306" i="2"/>
  <c r="A298" i="2"/>
  <c r="A289" i="2"/>
  <c r="A318" i="2"/>
  <c r="A296" i="2"/>
  <c r="A316" i="2"/>
  <c r="A304" i="2"/>
  <c r="A294" i="2"/>
  <c r="A303" i="2"/>
  <c r="A293" i="2"/>
  <c r="A314" i="2"/>
  <c r="A301" i="2"/>
  <c r="A308" i="2"/>
  <c r="A70" i="2"/>
  <c r="A65" i="2"/>
  <c r="A60" i="2"/>
  <c r="A55" i="2"/>
  <c r="A50" i="2"/>
  <c r="A45" i="2"/>
  <c r="A44" i="2"/>
  <c r="A66" i="2"/>
  <c r="A49" i="2"/>
  <c r="A64" i="2"/>
  <c r="A53" i="2"/>
  <c r="A63" i="2"/>
  <c r="A56" i="2"/>
  <c r="A54" i="2"/>
  <c r="A47" i="2"/>
  <c r="A68" i="2"/>
  <c r="A59" i="2"/>
  <c r="A51" i="2"/>
  <c r="A67" i="2"/>
  <c r="A58" i="2"/>
  <c r="A57" i="2"/>
  <c r="A48" i="2"/>
  <c r="G4" i="1"/>
  <c r="A43" i="2"/>
  <c r="A72" i="2"/>
  <c r="A52" i="2"/>
  <c r="A62" i="2"/>
  <c r="A61" i="2"/>
  <c r="A46" i="2"/>
  <c r="A73" i="2"/>
  <c r="A71" i="2"/>
  <c r="A69" i="2"/>
  <c r="A245" i="2"/>
  <c r="A240" i="2"/>
  <c r="A235" i="2"/>
  <c r="A230" i="2"/>
  <c r="A225" i="2"/>
  <c r="A220" i="2"/>
  <c r="A242" i="2"/>
  <c r="A231" i="2"/>
  <c r="A247" i="2"/>
  <c r="A236" i="2"/>
  <c r="G9" i="1"/>
  <c r="A221" i="2"/>
  <c r="A228" i="2"/>
  <c r="A248" i="2"/>
  <c r="A226" i="2"/>
  <c r="A229" i="2"/>
  <c r="A237" i="2"/>
  <c r="A238" i="2"/>
  <c r="A227" i="2"/>
  <c r="A234" i="2"/>
  <c r="A218" i="2"/>
  <c r="A246" i="2"/>
  <c r="A239" i="2"/>
  <c r="A222" i="2"/>
  <c r="A232" i="2"/>
  <c r="A244" i="2"/>
  <c r="A224" i="2"/>
  <c r="A243" i="2"/>
  <c r="A223" i="2"/>
  <c r="A241" i="2"/>
  <c r="A219" i="2"/>
  <c r="A233" i="2"/>
  <c r="A142" i="2"/>
  <c r="A137" i="2"/>
  <c r="A132" i="2"/>
  <c r="A127" i="2"/>
  <c r="A122" i="2"/>
  <c r="A117" i="2"/>
  <c r="G6" i="1"/>
  <c r="A140" i="2"/>
  <c r="A134" i="2"/>
  <c r="A123" i="2"/>
  <c r="A121" i="2"/>
  <c r="A118" i="2"/>
  <c r="A138" i="2"/>
  <c r="A131" i="2"/>
  <c r="A130" i="2"/>
  <c r="A129" i="2"/>
  <c r="A116" i="2"/>
  <c r="A141" i="2"/>
  <c r="A133" i="2"/>
  <c r="A125" i="2"/>
  <c r="A124" i="2"/>
  <c r="A115" i="2"/>
  <c r="A139" i="2"/>
  <c r="A114" i="2"/>
  <c r="A143" i="2"/>
  <c r="A126" i="2"/>
  <c r="A136" i="2"/>
  <c r="A119" i="2"/>
  <c r="A113" i="2"/>
  <c r="A128" i="2"/>
  <c r="A120" i="2"/>
  <c r="A135" i="2"/>
  <c r="A178" i="2"/>
  <c r="A173" i="2"/>
  <c r="A168" i="2"/>
  <c r="A163" i="2"/>
  <c r="A158" i="2"/>
  <c r="A153" i="2"/>
  <c r="A148" i="2"/>
  <c r="A174" i="2"/>
  <c r="A157" i="2"/>
  <c r="A155" i="2"/>
  <c r="A159" i="2"/>
  <c r="A152" i="2"/>
  <c r="A171" i="2"/>
  <c r="A150" i="2"/>
  <c r="A170" i="2"/>
  <c r="A156" i="2"/>
  <c r="A149" i="2"/>
  <c r="A176" i="2"/>
  <c r="A167" i="2"/>
  <c r="A164" i="2"/>
  <c r="A175" i="2"/>
  <c r="A166" i="2"/>
  <c r="A165" i="2"/>
  <c r="G7" i="1"/>
  <c r="A169" i="2"/>
  <c r="A177" i="2"/>
  <c r="A161" i="2"/>
  <c r="A172" i="2"/>
  <c r="A162" i="2"/>
  <c r="A160" i="2"/>
  <c r="A154" i="2"/>
  <c r="A151" i="2"/>
  <c r="A4" i="2" l="1"/>
  <c r="A216" i="2"/>
  <c r="A15" i="3"/>
  <c r="B5" i="3" s="1"/>
  <c r="C311" i="2"/>
  <c r="B311" i="2"/>
  <c r="D311" i="2"/>
  <c r="C417" i="2"/>
  <c r="D417" i="2"/>
  <c r="B417" i="2"/>
  <c r="D27" i="2"/>
  <c r="B27" i="2"/>
  <c r="D141" i="2"/>
  <c r="C141" i="2"/>
  <c r="B141" i="2"/>
  <c r="D65" i="2"/>
  <c r="C65" i="2"/>
  <c r="B65" i="2"/>
  <c r="C278" i="2"/>
  <c r="D278" i="2"/>
  <c r="B278" i="2"/>
  <c r="C408" i="2"/>
  <c r="B408" i="2"/>
  <c r="D408" i="2"/>
  <c r="B347" i="2"/>
  <c r="D347" i="2"/>
  <c r="C347" i="2"/>
  <c r="D158" i="2"/>
  <c r="C158" i="2"/>
  <c r="B158" i="2"/>
  <c r="C57" i="2"/>
  <c r="D57" i="2"/>
  <c r="B57" i="2"/>
  <c r="D388" i="2"/>
  <c r="C388" i="2"/>
  <c r="B388" i="2"/>
  <c r="C92" i="2"/>
  <c r="D92" i="2"/>
  <c r="B92" i="2"/>
  <c r="D231" i="2"/>
  <c r="C231" i="2"/>
  <c r="B231" i="2"/>
  <c r="C190" i="2"/>
  <c r="D190" i="2"/>
  <c r="B190" i="2"/>
  <c r="D418" i="2"/>
  <c r="C418" i="2"/>
  <c r="B418" i="2"/>
  <c r="D36" i="2"/>
  <c r="B36" i="2"/>
  <c r="C165" i="2"/>
  <c r="D165" i="2"/>
  <c r="B165" i="2"/>
  <c r="D224" i="2"/>
  <c r="C224" i="2"/>
  <c r="B224" i="2"/>
  <c r="D295" i="2"/>
  <c r="C295" i="2"/>
  <c r="B295" i="2"/>
  <c r="D275" i="2"/>
  <c r="C275" i="2"/>
  <c r="B275" i="2"/>
  <c r="C366" i="2"/>
  <c r="D366" i="2"/>
  <c r="B366" i="2"/>
  <c r="B336" i="2"/>
  <c r="C336" i="2"/>
  <c r="D336" i="2"/>
  <c r="B166" i="2"/>
  <c r="D166" i="2"/>
  <c r="C166" i="2"/>
  <c r="D51" i="2"/>
  <c r="C51" i="2"/>
  <c r="B51" i="2"/>
  <c r="D204" i="2"/>
  <c r="C204" i="2"/>
  <c r="B204" i="2"/>
  <c r="C395" i="2"/>
  <c r="B395" i="2"/>
  <c r="D395" i="2"/>
  <c r="C341" i="2"/>
  <c r="B341" i="2"/>
  <c r="D341" i="2"/>
  <c r="C175" i="2"/>
  <c r="D175" i="2"/>
  <c r="B175" i="2"/>
  <c r="D59" i="2"/>
  <c r="B59" i="2"/>
  <c r="C59" i="2"/>
  <c r="D209" i="2"/>
  <c r="C209" i="2"/>
  <c r="B209" i="2"/>
  <c r="D400" i="2"/>
  <c r="C400" i="2"/>
  <c r="B400" i="2"/>
  <c r="B84" i="2"/>
  <c r="C84" i="2"/>
  <c r="D84" i="2"/>
  <c r="D230" i="2"/>
  <c r="C230" i="2"/>
  <c r="B230" i="2"/>
  <c r="B192" i="2"/>
  <c r="D192" i="2"/>
  <c r="C192" i="2"/>
  <c r="C405" i="2"/>
  <c r="B405" i="2"/>
  <c r="D405" i="2"/>
  <c r="B351" i="2"/>
  <c r="D351" i="2"/>
  <c r="C351" i="2"/>
  <c r="C121" i="2"/>
  <c r="B121" i="2"/>
  <c r="D121" i="2"/>
  <c r="C294" i="2"/>
  <c r="B294" i="2"/>
  <c r="D294" i="2"/>
  <c r="C274" i="2"/>
  <c r="D274" i="2"/>
  <c r="B274" i="2"/>
  <c r="A18" i="3"/>
  <c r="A321" i="2"/>
  <c r="D4" i="2"/>
  <c r="D323" i="2"/>
  <c r="C323" i="2"/>
  <c r="B323" i="2"/>
  <c r="C98" i="2"/>
  <c r="D98" i="2"/>
  <c r="B98" i="2"/>
  <c r="D176" i="2"/>
  <c r="B176" i="2"/>
  <c r="C176" i="2"/>
  <c r="D128" i="2"/>
  <c r="C128" i="2"/>
  <c r="B128" i="2"/>
  <c r="B123" i="2"/>
  <c r="D123" i="2"/>
  <c r="C123" i="2"/>
  <c r="D246" i="2"/>
  <c r="B246" i="2"/>
  <c r="C246" i="2"/>
  <c r="C240" i="2"/>
  <c r="B240" i="2"/>
  <c r="D240" i="2"/>
  <c r="D54" i="2"/>
  <c r="C54" i="2"/>
  <c r="B54" i="2"/>
  <c r="C304" i="2"/>
  <c r="D304" i="2"/>
  <c r="B304" i="2"/>
  <c r="C292" i="2"/>
  <c r="D292" i="2"/>
  <c r="B292" i="2"/>
  <c r="D202" i="2"/>
  <c r="C202" i="2"/>
  <c r="B202" i="2"/>
  <c r="D262" i="2"/>
  <c r="C262" i="2"/>
  <c r="B262" i="2"/>
  <c r="C270" i="2"/>
  <c r="B270" i="2"/>
  <c r="D270" i="2"/>
  <c r="D396" i="2"/>
  <c r="C396" i="2"/>
  <c r="B396" i="2"/>
  <c r="C415" i="2"/>
  <c r="B415" i="2"/>
  <c r="D415" i="2"/>
  <c r="C371" i="2"/>
  <c r="B371" i="2"/>
  <c r="D371" i="2"/>
  <c r="D352" i="2"/>
  <c r="C352" i="2"/>
  <c r="B352" i="2"/>
  <c r="B328" i="2"/>
  <c r="C328" i="2"/>
  <c r="D328" i="2"/>
  <c r="B25" i="2"/>
  <c r="D25" i="2"/>
  <c r="C103" i="2"/>
  <c r="D103" i="2"/>
  <c r="B103" i="2"/>
  <c r="C3" i="2"/>
  <c r="A11" i="3"/>
  <c r="A76" i="2"/>
  <c r="C149" i="2"/>
  <c r="D149" i="2"/>
  <c r="B149" i="2"/>
  <c r="B113" i="2"/>
  <c r="D113" i="2"/>
  <c r="C113" i="2"/>
  <c r="C134" i="2"/>
  <c r="B134" i="2"/>
  <c r="D134" i="2"/>
  <c r="C218" i="2"/>
  <c r="D218" i="2"/>
  <c r="B218" i="2"/>
  <c r="C245" i="2"/>
  <c r="D245" i="2"/>
  <c r="B245" i="2"/>
  <c r="B56" i="2"/>
  <c r="C56" i="2"/>
  <c r="D56" i="2"/>
  <c r="D316" i="2"/>
  <c r="C316" i="2"/>
  <c r="B316" i="2"/>
  <c r="C297" i="2"/>
  <c r="D297" i="2"/>
  <c r="B297" i="2"/>
  <c r="D198" i="2"/>
  <c r="B198" i="2"/>
  <c r="C198" i="2"/>
  <c r="D280" i="2"/>
  <c r="C280" i="2"/>
  <c r="B280" i="2"/>
  <c r="C259" i="2"/>
  <c r="B259" i="2"/>
  <c r="D259" i="2"/>
  <c r="C397" i="2"/>
  <c r="B397" i="2"/>
  <c r="D397" i="2"/>
  <c r="D420" i="2"/>
  <c r="C420" i="2"/>
  <c r="B420" i="2"/>
  <c r="B383" i="2"/>
  <c r="D383" i="2"/>
  <c r="C383" i="2"/>
  <c r="C324" i="2"/>
  <c r="D324" i="2"/>
  <c r="B324" i="2"/>
  <c r="B333" i="2"/>
  <c r="D333" i="2"/>
  <c r="C333" i="2"/>
  <c r="D23" i="2"/>
  <c r="B23" i="2"/>
  <c r="C93" i="2"/>
  <c r="D93" i="2"/>
  <c r="B93" i="2"/>
  <c r="C83" i="2"/>
  <c r="D83" i="2"/>
  <c r="B83" i="2"/>
  <c r="D156" i="2"/>
  <c r="C156" i="2"/>
  <c r="B156" i="2"/>
  <c r="C119" i="2"/>
  <c r="D119" i="2"/>
  <c r="B119" i="2"/>
  <c r="D140" i="2"/>
  <c r="C140" i="2"/>
  <c r="B140" i="2"/>
  <c r="B234" i="2"/>
  <c r="D234" i="2"/>
  <c r="C234" i="2"/>
  <c r="C69" i="2"/>
  <c r="D69" i="2"/>
  <c r="B69" i="2"/>
  <c r="D63" i="2"/>
  <c r="B63" i="2"/>
  <c r="C63" i="2"/>
  <c r="C296" i="2"/>
  <c r="B296" i="2"/>
  <c r="D296" i="2"/>
  <c r="D302" i="2"/>
  <c r="B302" i="2"/>
  <c r="C302" i="2"/>
  <c r="C200" i="2"/>
  <c r="B200" i="2"/>
  <c r="D200" i="2"/>
  <c r="C283" i="2"/>
  <c r="D283" i="2"/>
  <c r="B283" i="2"/>
  <c r="D254" i="2"/>
  <c r="B254" i="2"/>
  <c r="C254" i="2"/>
  <c r="C412" i="2"/>
  <c r="D412" i="2"/>
  <c r="B412" i="2"/>
  <c r="D360" i="2"/>
  <c r="C360" i="2"/>
  <c r="B360" i="2"/>
  <c r="D362" i="2"/>
  <c r="C362" i="2"/>
  <c r="B362" i="2"/>
  <c r="D334" i="2"/>
  <c r="C334" i="2"/>
  <c r="B334" i="2"/>
  <c r="D338" i="2"/>
  <c r="C338" i="2"/>
  <c r="B338" i="2"/>
  <c r="D31" i="2"/>
  <c r="B31" i="2"/>
  <c r="D94" i="2"/>
  <c r="C94" i="2"/>
  <c r="B94" i="2"/>
  <c r="B89" i="2"/>
  <c r="D89" i="2"/>
  <c r="C89" i="2"/>
  <c r="D161" i="2"/>
  <c r="C161" i="2"/>
  <c r="B161" i="2"/>
  <c r="A10" i="3"/>
  <c r="A41" i="2"/>
  <c r="B3" i="2"/>
  <c r="C186" i="2"/>
  <c r="D186" i="2"/>
  <c r="B186" i="2"/>
  <c r="C386" i="2"/>
  <c r="D386" i="2"/>
  <c r="B386" i="2"/>
  <c r="B22" i="2"/>
  <c r="D22" i="2"/>
  <c r="C153" i="2"/>
  <c r="B153" i="2"/>
  <c r="D153" i="2"/>
  <c r="D48" i="2"/>
  <c r="C48" i="2"/>
  <c r="B48" i="2"/>
  <c r="C288" i="2"/>
  <c r="D288" i="2"/>
  <c r="B288" i="2"/>
  <c r="D406" i="2"/>
  <c r="C406" i="2"/>
  <c r="B406" i="2"/>
  <c r="B12" i="2"/>
  <c r="D12" i="2"/>
  <c r="C169" i="2"/>
  <c r="B169" i="2"/>
  <c r="D169" i="2"/>
  <c r="C247" i="2"/>
  <c r="D247" i="2"/>
  <c r="B247" i="2"/>
  <c r="C212" i="2"/>
  <c r="B212" i="2"/>
  <c r="D212" i="2"/>
  <c r="D409" i="2"/>
  <c r="C409" i="2"/>
  <c r="B409" i="2"/>
  <c r="C326" i="2"/>
  <c r="B326" i="2"/>
  <c r="D326" i="2"/>
  <c r="E3" i="2"/>
  <c r="A13" i="3"/>
  <c r="A146" i="2"/>
  <c r="D243" i="2"/>
  <c r="C243" i="2"/>
  <c r="B243" i="2"/>
  <c r="C290" i="2"/>
  <c r="D290" i="2"/>
  <c r="B290" i="2"/>
  <c r="C416" i="2"/>
  <c r="B416" i="2"/>
  <c r="D416" i="2"/>
  <c r="B331" i="2"/>
  <c r="D331" i="2"/>
  <c r="C331" i="2"/>
  <c r="C168" i="2"/>
  <c r="B168" i="2"/>
  <c r="D168" i="2"/>
  <c r="D301" i="2"/>
  <c r="C301" i="2"/>
  <c r="B301" i="2"/>
  <c r="A2" i="3"/>
  <c r="A2" i="2"/>
  <c r="B131" i="2"/>
  <c r="D131" i="2"/>
  <c r="C131" i="2"/>
  <c r="C314" i="2"/>
  <c r="D314" i="2"/>
  <c r="B314" i="2"/>
  <c r="D255" i="2"/>
  <c r="C255" i="2"/>
  <c r="B255" i="2"/>
  <c r="C332" i="2"/>
  <c r="B332" i="2"/>
  <c r="D332" i="2"/>
  <c r="D24" i="2"/>
  <c r="B24" i="2"/>
  <c r="C178" i="2"/>
  <c r="B178" i="2"/>
  <c r="D178" i="2"/>
  <c r="C225" i="2"/>
  <c r="B225" i="2"/>
  <c r="D225" i="2"/>
  <c r="D210" i="2"/>
  <c r="C210" i="2"/>
  <c r="B210" i="2"/>
  <c r="D394" i="2"/>
  <c r="B394" i="2"/>
  <c r="C394" i="2"/>
  <c r="D29" i="2"/>
  <c r="B29" i="2"/>
  <c r="D135" i="2"/>
  <c r="C135" i="2"/>
  <c r="B135" i="2"/>
  <c r="B68" i="2"/>
  <c r="D68" i="2"/>
  <c r="C68" i="2"/>
  <c r="D260" i="2"/>
  <c r="C260" i="2"/>
  <c r="B260" i="2"/>
  <c r="C375" i="2"/>
  <c r="B375" i="2"/>
  <c r="D375" i="2"/>
  <c r="B33" i="2"/>
  <c r="D33" i="2"/>
  <c r="D167" i="2"/>
  <c r="B167" i="2"/>
  <c r="C167" i="2"/>
  <c r="C47" i="2"/>
  <c r="B47" i="2"/>
  <c r="D47" i="2"/>
  <c r="C365" i="2"/>
  <c r="B365" i="2"/>
  <c r="D365" i="2"/>
  <c r="A12" i="3"/>
  <c r="D3" i="2"/>
  <c r="A111" i="2"/>
  <c r="D318" i="2"/>
  <c r="C318" i="2"/>
  <c r="B318" i="2"/>
  <c r="C269" i="2"/>
  <c r="D269" i="2"/>
  <c r="B269" i="2"/>
  <c r="C373" i="2"/>
  <c r="D373" i="2"/>
  <c r="B373" i="2"/>
  <c r="B343" i="2"/>
  <c r="D343" i="2"/>
  <c r="C343" i="2"/>
  <c r="B100" i="2"/>
  <c r="D100" i="2"/>
  <c r="C100" i="2"/>
  <c r="D117" i="2"/>
  <c r="C117" i="2"/>
  <c r="B117" i="2"/>
  <c r="C64" i="2"/>
  <c r="D64" i="2"/>
  <c r="B64" i="2"/>
  <c r="C193" i="2"/>
  <c r="B193" i="2"/>
  <c r="D193" i="2"/>
  <c r="C422" i="2"/>
  <c r="B422" i="2"/>
  <c r="D422" i="2"/>
  <c r="C325" i="2"/>
  <c r="B325" i="2"/>
  <c r="D325" i="2"/>
  <c r="B28" i="2"/>
  <c r="D28" i="2"/>
  <c r="D171" i="2"/>
  <c r="C171" i="2"/>
  <c r="B171" i="2"/>
  <c r="C237" i="2"/>
  <c r="D237" i="2"/>
  <c r="B237" i="2"/>
  <c r="B298" i="2"/>
  <c r="C298" i="2"/>
  <c r="D298" i="2"/>
  <c r="C258" i="2"/>
  <c r="B258" i="2"/>
  <c r="D258" i="2"/>
  <c r="C376" i="2"/>
  <c r="D376" i="2"/>
  <c r="B376" i="2"/>
  <c r="B353" i="2"/>
  <c r="D353" i="2"/>
  <c r="C353" i="2"/>
  <c r="D35" i="2"/>
  <c r="B35" i="2"/>
  <c r="D151" i="2"/>
  <c r="C151" i="2"/>
  <c r="B151" i="2"/>
  <c r="C229" i="2"/>
  <c r="B229" i="2"/>
  <c r="D229" i="2"/>
  <c r="B306" i="2"/>
  <c r="D306" i="2"/>
  <c r="C306" i="2"/>
  <c r="C253" i="2"/>
  <c r="D253" i="2"/>
  <c r="B253" i="2"/>
  <c r="C361" i="2"/>
  <c r="D361" i="2"/>
  <c r="B361" i="2"/>
  <c r="B30" i="2"/>
  <c r="D30" i="2"/>
  <c r="B86" i="2"/>
  <c r="D86" i="2"/>
  <c r="C86" i="2"/>
  <c r="C139" i="2"/>
  <c r="D139" i="2"/>
  <c r="B139" i="2"/>
  <c r="C62" i="2"/>
  <c r="D62" i="2"/>
  <c r="B62" i="2"/>
  <c r="B313" i="2"/>
  <c r="D313" i="2"/>
  <c r="C313" i="2"/>
  <c r="D264" i="2"/>
  <c r="C264" i="2"/>
  <c r="B264" i="2"/>
  <c r="D370" i="2"/>
  <c r="C370" i="2"/>
  <c r="B370" i="2"/>
  <c r="D349" i="2"/>
  <c r="C349" i="2"/>
  <c r="B349" i="2"/>
  <c r="D8" i="2"/>
  <c r="B8" i="2"/>
  <c r="C160" i="2"/>
  <c r="D160" i="2"/>
  <c r="B160" i="2"/>
  <c r="C115" i="2"/>
  <c r="D115" i="2"/>
  <c r="B115" i="2"/>
  <c r="D248" i="2"/>
  <c r="C248" i="2"/>
  <c r="B248" i="2"/>
  <c r="D45" i="2"/>
  <c r="C45" i="2"/>
  <c r="B45" i="2"/>
  <c r="C291" i="2"/>
  <c r="D291" i="2"/>
  <c r="B291" i="2"/>
  <c r="C191" i="2"/>
  <c r="D191" i="2"/>
  <c r="B191" i="2"/>
  <c r="C273" i="2"/>
  <c r="D273" i="2"/>
  <c r="B273" i="2"/>
  <c r="B276" i="2"/>
  <c r="D276" i="2"/>
  <c r="C276" i="2"/>
  <c r="C419" i="2"/>
  <c r="B419" i="2"/>
  <c r="D419" i="2"/>
  <c r="D378" i="2"/>
  <c r="C378" i="2"/>
  <c r="B378" i="2"/>
  <c r="D359" i="2"/>
  <c r="C359" i="2"/>
  <c r="B359" i="2"/>
  <c r="C350" i="2"/>
  <c r="D350" i="2"/>
  <c r="B350" i="2"/>
  <c r="D20" i="2"/>
  <c r="B20" i="2"/>
  <c r="B32" i="2"/>
  <c r="D32" i="2"/>
  <c r="C90" i="2"/>
  <c r="B90" i="2"/>
  <c r="D90" i="2"/>
  <c r="C96" i="2"/>
  <c r="B96" i="2"/>
  <c r="D96" i="2"/>
  <c r="D133" i="2"/>
  <c r="C133" i="2"/>
  <c r="B133" i="2"/>
  <c r="D60" i="2"/>
  <c r="C60" i="2"/>
  <c r="B60" i="2"/>
  <c r="C267" i="2"/>
  <c r="D267" i="2"/>
  <c r="B267" i="2"/>
  <c r="D374" i="2"/>
  <c r="B374" i="2"/>
  <c r="C374" i="2"/>
  <c r="C88" i="2"/>
  <c r="D88" i="2"/>
  <c r="B88" i="2"/>
  <c r="D241" i="2"/>
  <c r="C241" i="2"/>
  <c r="B241" i="2"/>
  <c r="C211" i="2"/>
  <c r="D211" i="2"/>
  <c r="B211" i="2"/>
  <c r="D380" i="2"/>
  <c r="C380" i="2"/>
  <c r="B380" i="2"/>
  <c r="B38" i="2"/>
  <c r="D38" i="2"/>
  <c r="B223" i="2"/>
  <c r="C223" i="2"/>
  <c r="D223" i="2"/>
  <c r="A286" i="2"/>
  <c r="A17" i="3"/>
  <c r="C4" i="2"/>
  <c r="C189" i="2"/>
  <c r="D189" i="2"/>
  <c r="B189" i="2"/>
  <c r="B413" i="2"/>
  <c r="D413" i="2"/>
  <c r="C413" i="2"/>
  <c r="D9" i="2"/>
  <c r="B9" i="2"/>
  <c r="C129" i="2"/>
  <c r="D129" i="2"/>
  <c r="B129" i="2"/>
  <c r="D308" i="2"/>
  <c r="C308" i="2"/>
  <c r="B308" i="2"/>
  <c r="C268" i="2"/>
  <c r="B268" i="2"/>
  <c r="D268" i="2"/>
  <c r="C342" i="2"/>
  <c r="D342" i="2"/>
  <c r="B342" i="2"/>
  <c r="D95" i="2"/>
  <c r="C95" i="2"/>
  <c r="B95" i="2"/>
  <c r="C130" i="2"/>
  <c r="D130" i="2"/>
  <c r="B130" i="2"/>
  <c r="C67" i="2"/>
  <c r="B67" i="2"/>
  <c r="D67" i="2"/>
  <c r="D199" i="2"/>
  <c r="C199" i="2"/>
  <c r="B199" i="2"/>
  <c r="B423" i="2"/>
  <c r="D423" i="2"/>
  <c r="C423" i="2"/>
  <c r="B19" i="2"/>
  <c r="D19" i="2"/>
  <c r="D173" i="2"/>
  <c r="C173" i="2"/>
  <c r="B173" i="2"/>
  <c r="B220" i="2"/>
  <c r="C220" i="2"/>
  <c r="D220" i="2"/>
  <c r="C201" i="2"/>
  <c r="D201" i="2"/>
  <c r="B201" i="2"/>
  <c r="B363" i="2"/>
  <c r="C363" i="2"/>
  <c r="D363" i="2"/>
  <c r="D15" i="2"/>
  <c r="B15" i="2"/>
  <c r="B138" i="2"/>
  <c r="D138" i="2"/>
  <c r="C138" i="2"/>
  <c r="D305" i="2"/>
  <c r="C305" i="2"/>
  <c r="B305" i="2"/>
  <c r="A356" i="2"/>
  <c r="A19" i="3"/>
  <c r="E4" i="2"/>
  <c r="D16" i="2"/>
  <c r="B16" i="2"/>
  <c r="D118" i="2"/>
  <c r="C118" i="2"/>
  <c r="B118" i="2"/>
  <c r="B303" i="2"/>
  <c r="D303" i="2"/>
  <c r="C303" i="2"/>
  <c r="C263" i="2"/>
  <c r="B263" i="2"/>
  <c r="D263" i="2"/>
  <c r="C330" i="2"/>
  <c r="D330" i="2"/>
  <c r="B330" i="2"/>
  <c r="C87" i="2"/>
  <c r="D87" i="2"/>
  <c r="B87" i="2"/>
  <c r="D239" i="2"/>
  <c r="B239" i="2"/>
  <c r="C239" i="2"/>
  <c r="B315" i="2"/>
  <c r="D315" i="2"/>
  <c r="C315" i="2"/>
  <c r="C279" i="2"/>
  <c r="D279" i="2"/>
  <c r="B279" i="2"/>
  <c r="D410" i="2"/>
  <c r="C410" i="2"/>
  <c r="B410" i="2"/>
  <c r="D85" i="2"/>
  <c r="C85" i="2"/>
  <c r="B85" i="2"/>
  <c r="C136" i="2"/>
  <c r="D136" i="2"/>
  <c r="B136" i="2"/>
  <c r="C227" i="2"/>
  <c r="D227" i="2"/>
  <c r="B227" i="2"/>
  <c r="B53" i="2"/>
  <c r="D53" i="2"/>
  <c r="C53" i="2"/>
  <c r="D207" i="2"/>
  <c r="B207" i="2"/>
  <c r="C207" i="2"/>
  <c r="D421" i="2"/>
  <c r="C421" i="2"/>
  <c r="B421" i="2"/>
  <c r="C345" i="2"/>
  <c r="D345" i="2"/>
  <c r="B345" i="2"/>
  <c r="D79" i="2"/>
  <c r="C79" i="2"/>
  <c r="B79" i="2"/>
  <c r="C126" i="2"/>
  <c r="D126" i="2"/>
  <c r="B126" i="2"/>
  <c r="D73" i="2"/>
  <c r="C73" i="2"/>
  <c r="B73" i="2"/>
  <c r="D312" i="2"/>
  <c r="C312" i="2"/>
  <c r="B312" i="2"/>
  <c r="C256" i="2"/>
  <c r="B256" i="2"/>
  <c r="D256" i="2"/>
  <c r="D372" i="2"/>
  <c r="C372" i="2"/>
  <c r="B372" i="2"/>
  <c r="C102" i="2"/>
  <c r="D102" i="2"/>
  <c r="B102" i="2"/>
  <c r="B143" i="2"/>
  <c r="C143" i="2"/>
  <c r="D143" i="2"/>
  <c r="B46" i="2"/>
  <c r="D46" i="2"/>
  <c r="C46" i="2"/>
  <c r="C317" i="2"/>
  <c r="B317" i="2"/>
  <c r="D317" i="2"/>
  <c r="B399" i="2"/>
  <c r="D399" i="2"/>
  <c r="C399" i="2"/>
  <c r="C337" i="2"/>
  <c r="B337" i="2"/>
  <c r="D337" i="2"/>
  <c r="C81" i="2"/>
  <c r="D81" i="2"/>
  <c r="B81" i="2"/>
  <c r="C114" i="2"/>
  <c r="D114" i="2"/>
  <c r="B114" i="2"/>
  <c r="C61" i="2"/>
  <c r="D61" i="2"/>
  <c r="B61" i="2"/>
  <c r="C205" i="2"/>
  <c r="D205" i="2"/>
  <c r="B205" i="2"/>
  <c r="B266" i="2"/>
  <c r="D266" i="2"/>
  <c r="C266" i="2"/>
  <c r="D382" i="2"/>
  <c r="B382" i="2"/>
  <c r="C382" i="2"/>
  <c r="A6" i="2"/>
  <c r="A9" i="3"/>
  <c r="A3" i="2"/>
  <c r="D154" i="2"/>
  <c r="C154" i="2"/>
  <c r="B154" i="2"/>
  <c r="B132" i="2"/>
  <c r="D132" i="2"/>
  <c r="C132" i="2"/>
  <c r="D213" i="2"/>
  <c r="C213" i="2"/>
  <c r="B213" i="2"/>
  <c r="D271" i="2"/>
  <c r="C271" i="2"/>
  <c r="B271" i="2"/>
  <c r="D387" i="2"/>
  <c r="B387" i="2"/>
  <c r="C387" i="2"/>
  <c r="D107" i="2"/>
  <c r="C107" i="2"/>
  <c r="B107" i="2"/>
  <c r="C155" i="2"/>
  <c r="D155" i="2"/>
  <c r="B155" i="2"/>
  <c r="D137" i="2"/>
  <c r="C137" i="2"/>
  <c r="B137" i="2"/>
  <c r="C52" i="2"/>
  <c r="D52" i="2"/>
  <c r="B52" i="2"/>
  <c r="C196" i="2"/>
  <c r="D196" i="2"/>
  <c r="B196" i="2"/>
  <c r="D162" i="2"/>
  <c r="C162" i="2"/>
  <c r="B162" i="2"/>
  <c r="B157" i="2"/>
  <c r="C157" i="2"/>
  <c r="D157" i="2"/>
  <c r="C124" i="2"/>
  <c r="D124" i="2"/>
  <c r="B124" i="2"/>
  <c r="C142" i="2"/>
  <c r="B142" i="2"/>
  <c r="D142" i="2"/>
  <c r="D228" i="2"/>
  <c r="B228" i="2"/>
  <c r="C228" i="2"/>
  <c r="C72" i="2"/>
  <c r="D72" i="2"/>
  <c r="B72" i="2"/>
  <c r="D50" i="2"/>
  <c r="C50" i="2"/>
  <c r="B50" i="2"/>
  <c r="C309" i="2"/>
  <c r="B309" i="2"/>
  <c r="D309" i="2"/>
  <c r="D185" i="2"/>
  <c r="C185" i="2"/>
  <c r="B185" i="2"/>
  <c r="B197" i="2"/>
  <c r="D197" i="2"/>
  <c r="C197" i="2"/>
  <c r="A16" i="3"/>
  <c r="A251" i="2"/>
  <c r="B4" i="2"/>
  <c r="D281" i="2"/>
  <c r="C281" i="2"/>
  <c r="B281" i="2"/>
  <c r="B393" i="2"/>
  <c r="D393" i="2"/>
  <c r="C393" i="2"/>
  <c r="D368" i="2"/>
  <c r="C368" i="2"/>
  <c r="B368" i="2"/>
  <c r="C364" i="2"/>
  <c r="B364" i="2"/>
  <c r="D364" i="2"/>
  <c r="D339" i="2"/>
  <c r="B339" i="2"/>
  <c r="C339" i="2"/>
  <c r="D37" i="2"/>
  <c r="B37" i="2"/>
  <c r="B10" i="2"/>
  <c r="D10" i="2"/>
  <c r="D99" i="2"/>
  <c r="C99" i="2"/>
  <c r="B99" i="2"/>
  <c r="D101" i="2"/>
  <c r="C101" i="2"/>
  <c r="B101" i="2"/>
  <c r="D148" i="2"/>
  <c r="C148" i="2"/>
  <c r="B148" i="2"/>
  <c r="D219" i="2"/>
  <c r="C219" i="2"/>
  <c r="B219" i="2"/>
  <c r="D203" i="2"/>
  <c r="C203" i="2"/>
  <c r="B203" i="2"/>
  <c r="C403" i="2"/>
  <c r="B403" i="2"/>
  <c r="D403" i="2"/>
  <c r="C335" i="2"/>
  <c r="B335" i="2"/>
  <c r="D335" i="2"/>
  <c r="B177" i="2"/>
  <c r="D177" i="2"/>
  <c r="C177" i="2"/>
  <c r="C236" i="2"/>
  <c r="B236" i="2"/>
  <c r="D236" i="2"/>
  <c r="D184" i="2"/>
  <c r="C184" i="2"/>
  <c r="B184" i="2"/>
  <c r="D379" i="2"/>
  <c r="B379" i="2"/>
  <c r="C379" i="2"/>
  <c r="D82" i="2"/>
  <c r="C82" i="2"/>
  <c r="B82" i="2"/>
  <c r="D116" i="2"/>
  <c r="B116" i="2"/>
  <c r="C116" i="2"/>
  <c r="B70" i="2"/>
  <c r="D70" i="2"/>
  <c r="C70" i="2"/>
  <c r="D282" i="2"/>
  <c r="C282" i="2"/>
  <c r="B282" i="2"/>
  <c r="C384" i="2"/>
  <c r="B384" i="2"/>
  <c r="D384" i="2"/>
  <c r="B18" i="2"/>
  <c r="D18" i="2"/>
  <c r="C163" i="2"/>
  <c r="B163" i="2"/>
  <c r="D163" i="2"/>
  <c r="C58" i="2"/>
  <c r="D58" i="2"/>
  <c r="B58" i="2"/>
  <c r="D194" i="2"/>
  <c r="C194" i="2"/>
  <c r="B194" i="2"/>
  <c r="C358" i="2"/>
  <c r="B358" i="2"/>
  <c r="D358" i="2"/>
  <c r="B14" i="2"/>
  <c r="D14" i="2"/>
  <c r="C242" i="2"/>
  <c r="D242" i="2"/>
  <c r="B242" i="2"/>
  <c r="A181" i="2"/>
  <c r="F3" i="2"/>
  <c r="A14" i="3"/>
  <c r="D404" i="2"/>
  <c r="C404" i="2"/>
  <c r="B404" i="2"/>
  <c r="C340" i="2"/>
  <c r="D340" i="2"/>
  <c r="B340" i="2"/>
  <c r="B97" i="2"/>
  <c r="C97" i="2"/>
  <c r="D97" i="2"/>
  <c r="B244" i="2"/>
  <c r="D244" i="2"/>
  <c r="C244" i="2"/>
  <c r="C300" i="2"/>
  <c r="B300" i="2"/>
  <c r="D300" i="2"/>
  <c r="B414" i="2"/>
  <c r="D414" i="2"/>
  <c r="C414" i="2"/>
  <c r="B104" i="2"/>
  <c r="D104" i="2"/>
  <c r="C104" i="2"/>
  <c r="C232" i="2"/>
  <c r="D232" i="2"/>
  <c r="B232" i="2"/>
  <c r="D293" i="2"/>
  <c r="C293" i="2"/>
  <c r="B293" i="2"/>
  <c r="C277" i="2"/>
  <c r="B277" i="2"/>
  <c r="D277" i="2"/>
  <c r="B327" i="2"/>
  <c r="C327" i="2"/>
  <c r="D327" i="2"/>
  <c r="D346" i="2"/>
  <c r="C346" i="2"/>
  <c r="B346" i="2"/>
  <c r="B164" i="2"/>
  <c r="D164" i="2"/>
  <c r="C164" i="2"/>
  <c r="C222" i="2"/>
  <c r="D222" i="2"/>
  <c r="B222" i="2"/>
  <c r="D310" i="2"/>
  <c r="B310" i="2"/>
  <c r="C310" i="2"/>
  <c r="C402" i="2"/>
  <c r="B402" i="2"/>
  <c r="D402" i="2"/>
  <c r="D34" i="2"/>
  <c r="B34" i="2"/>
  <c r="B120" i="2"/>
  <c r="D120" i="2"/>
  <c r="C120" i="2"/>
  <c r="B235" i="2"/>
  <c r="D235" i="2"/>
  <c r="C235" i="2"/>
  <c r="D183" i="2"/>
  <c r="C183" i="2"/>
  <c r="B183" i="2"/>
  <c r="B411" i="2"/>
  <c r="D411" i="2"/>
  <c r="C411" i="2"/>
  <c r="B17" i="2"/>
  <c r="D17" i="2"/>
  <c r="C170" i="2"/>
  <c r="D170" i="2"/>
  <c r="B170" i="2"/>
  <c r="D71" i="2"/>
  <c r="B71" i="2"/>
  <c r="C71" i="2"/>
  <c r="C307" i="2"/>
  <c r="B307" i="2"/>
  <c r="D307" i="2"/>
  <c r="D265" i="2"/>
  <c r="C265" i="2"/>
  <c r="B265" i="2"/>
  <c r="D367" i="2"/>
  <c r="C367" i="2"/>
  <c r="B367" i="2"/>
  <c r="D26" i="2"/>
  <c r="B26" i="2"/>
  <c r="C150" i="2"/>
  <c r="D150" i="2"/>
  <c r="B150" i="2"/>
  <c r="B238" i="2"/>
  <c r="D238" i="2"/>
  <c r="C238" i="2"/>
  <c r="C289" i="2"/>
  <c r="B289" i="2"/>
  <c r="D289" i="2"/>
  <c r="D272" i="2"/>
  <c r="C272" i="2"/>
  <c r="B272" i="2"/>
  <c r="D385" i="2"/>
  <c r="C385" i="2"/>
  <c r="B385" i="2"/>
  <c r="D348" i="2"/>
  <c r="B348" i="2"/>
  <c r="C348" i="2"/>
  <c r="C78" i="2"/>
  <c r="D78" i="2"/>
  <c r="B78" i="2"/>
  <c r="D122" i="2"/>
  <c r="C122" i="2"/>
  <c r="B122" i="2"/>
  <c r="C49" i="2"/>
  <c r="B49" i="2"/>
  <c r="D49" i="2"/>
  <c r="D187" i="2"/>
  <c r="C187" i="2"/>
  <c r="B187" i="2"/>
  <c r="D261" i="2"/>
  <c r="C261" i="2"/>
  <c r="B261" i="2"/>
  <c r="C377" i="2"/>
  <c r="B377" i="2"/>
  <c r="D377" i="2"/>
  <c r="D105" i="2"/>
  <c r="B105" i="2"/>
  <c r="C105" i="2"/>
  <c r="B152" i="2"/>
  <c r="D152" i="2"/>
  <c r="C152" i="2"/>
  <c r="B127" i="2"/>
  <c r="D127" i="2"/>
  <c r="C127" i="2"/>
  <c r="B66" i="2"/>
  <c r="C66" i="2"/>
  <c r="D66" i="2"/>
  <c r="B195" i="2"/>
  <c r="D195" i="2"/>
  <c r="C195" i="2"/>
  <c r="B401" i="2"/>
  <c r="D401" i="2"/>
  <c r="C401" i="2"/>
  <c r="D344" i="2"/>
  <c r="C344" i="2"/>
  <c r="B344" i="2"/>
  <c r="C80" i="2"/>
  <c r="D80" i="2"/>
  <c r="B80" i="2"/>
  <c r="B159" i="2"/>
  <c r="D159" i="2"/>
  <c r="C159" i="2"/>
  <c r="D226" i="2"/>
  <c r="C226" i="2"/>
  <c r="B226" i="2"/>
  <c r="D44" i="2"/>
  <c r="C44" i="2"/>
  <c r="B44" i="2"/>
  <c r="C206" i="2"/>
  <c r="D206" i="2"/>
  <c r="B206" i="2"/>
  <c r="C407" i="2"/>
  <c r="D407" i="2"/>
  <c r="B407" i="2"/>
  <c r="D11" i="2"/>
  <c r="B11" i="2"/>
  <c r="D91" i="2"/>
  <c r="C91" i="2"/>
  <c r="B91" i="2"/>
  <c r="C172" i="2"/>
  <c r="B172" i="2"/>
  <c r="D172" i="2"/>
  <c r="D174" i="2"/>
  <c r="C174" i="2"/>
  <c r="B174" i="2"/>
  <c r="C125" i="2"/>
  <c r="B125" i="2"/>
  <c r="D125" i="2"/>
  <c r="C233" i="2"/>
  <c r="B233" i="2"/>
  <c r="D233" i="2"/>
  <c r="C221" i="2"/>
  <c r="B221" i="2"/>
  <c r="D221" i="2"/>
  <c r="D43" i="2"/>
  <c r="C43" i="2"/>
  <c r="B43" i="2"/>
  <c r="B55" i="2"/>
  <c r="D55" i="2"/>
  <c r="C55" i="2"/>
  <c r="C299" i="2"/>
  <c r="D299" i="2"/>
  <c r="B299" i="2"/>
  <c r="D188" i="2"/>
  <c r="B188" i="2"/>
  <c r="C188" i="2"/>
  <c r="B208" i="2"/>
  <c r="C208" i="2"/>
  <c r="D208" i="2"/>
  <c r="B257" i="2"/>
  <c r="D257" i="2"/>
  <c r="C257" i="2"/>
  <c r="A20" i="3"/>
  <c r="F4" i="2"/>
  <c r="A391" i="2"/>
  <c r="D398" i="2"/>
  <c r="C398" i="2"/>
  <c r="B398" i="2"/>
  <c r="C381" i="2"/>
  <c r="B381" i="2"/>
  <c r="D381" i="2"/>
  <c r="B369" i="2"/>
  <c r="C369" i="2"/>
  <c r="D369" i="2"/>
  <c r="C329" i="2"/>
  <c r="B329" i="2"/>
  <c r="D329" i="2"/>
  <c r="D13" i="2"/>
  <c r="B13" i="2"/>
  <c r="B21" i="2"/>
  <c r="D21" i="2"/>
  <c r="C108" i="2"/>
  <c r="B108" i="2"/>
  <c r="D108" i="2"/>
  <c r="D106" i="2"/>
  <c r="B106" i="2"/>
  <c r="C106" i="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OpenAI</author>
  </authors>
  <commentList>
    <comment ref="B8" authorId="0" shapeId="0" xr:uid="{00000000-0006-0000-0000-000001000000}">
      <text>
        <r>
          <rPr>
            <sz val="11"/>
            <color theme="1"/>
            <rFont val="Calibri"/>
            <family val="2"/>
            <scheme val="minor"/>
          </rPr>
          <t>Eingabefeld</t>
        </r>
      </text>
    </comment>
    <comment ref="B9" authorId="0" shapeId="0" xr:uid="{00000000-0006-0000-0000-000002000000}">
      <text>
        <r>
          <rPr>
            <sz val="11"/>
            <color theme="1"/>
            <rFont val="Calibri"/>
            <family val="2"/>
            <scheme val="minor"/>
          </rPr>
          <t>Eingabefeld</t>
        </r>
      </text>
    </comment>
    <comment ref="B10" authorId="0" shapeId="0" xr:uid="{00000000-0006-0000-0000-000003000000}">
      <text>
        <r>
          <rPr>
            <sz val="11"/>
            <color theme="1"/>
            <rFont val="Calibri"/>
            <family val="2"/>
            <scheme val="minor"/>
          </rPr>
          <t>Eingabefeld</t>
        </r>
      </text>
    </comment>
    <comment ref="B11" authorId="0" shapeId="0" xr:uid="{00000000-0006-0000-0000-000004000000}">
      <text>
        <r>
          <rPr>
            <sz val="11"/>
            <color theme="1"/>
            <rFont val="Calibri"/>
            <family val="2"/>
            <scheme val="minor"/>
          </rPr>
          <t>Eingabefeld</t>
        </r>
      </text>
    </comment>
    <comment ref="B12" authorId="0" shapeId="0" xr:uid="{00000000-0006-0000-0000-000005000000}">
      <text>
        <r>
          <rPr>
            <sz val="11"/>
            <color theme="1"/>
            <rFont val="Calibri"/>
            <family val="2"/>
            <scheme val="minor"/>
          </rPr>
          <t>Eingabefeld</t>
        </r>
      </text>
    </comment>
  </commentList>
</comments>
</file>

<file path=xl/sharedStrings.xml><?xml version="1.0" encoding="utf-8"?>
<sst xmlns="http://schemas.openxmlformats.org/spreadsheetml/2006/main" count="127" uniqueCount="55">
  <si>
    <t>Tätigkeitsnachweis – Konfiguration</t>
  </si>
  <si>
    <t>Monatsbeginn</t>
  </si>
  <si>
    <t>Monat</t>
  </si>
  <si>
    <t>Januar</t>
  </si>
  <si>
    <t>Startjahr</t>
  </si>
  <si>
    <t>Februar</t>
  </si>
  <si>
    <t>Startmonat</t>
  </si>
  <si>
    <t>März</t>
  </si>
  <si>
    <t>Zeitraum</t>
  </si>
  <si>
    <t>Eigene Ereignisse &amp; Feiertage</t>
  </si>
  <si>
    <t>April</t>
  </si>
  <si>
    <t>Datum</t>
  </si>
  <si>
    <t>Ereignis / Feiertag</t>
  </si>
  <si>
    <t>Mai</t>
  </si>
  <si>
    <t>Aktivitäten</t>
  </si>
  <si>
    <t>Neujahr</t>
  </si>
  <si>
    <t>Juni</t>
  </si>
  <si>
    <t>Aktivität 1</t>
  </si>
  <si>
    <t>E-Mails</t>
  </si>
  <si>
    <t>Heilige Drei Könige</t>
  </si>
  <si>
    <t>Juli</t>
  </si>
  <si>
    <t>Aktivität 2</t>
  </si>
  <si>
    <t>Meetings</t>
  </si>
  <si>
    <t>Team-Workshop</t>
  </si>
  <si>
    <t>August</t>
  </si>
  <si>
    <t>Aktivität 3</t>
  </si>
  <si>
    <t>Telefonate</t>
  </si>
  <si>
    <t>Tag der Arbeit</t>
  </si>
  <si>
    <t>September</t>
  </si>
  <si>
    <t>Aktivität 4</t>
  </si>
  <si>
    <t>Vorbereitung</t>
  </si>
  <si>
    <t>Urlaub</t>
  </si>
  <si>
    <t>Oktober</t>
  </si>
  <si>
    <t>Aktivität 5</t>
  </si>
  <si>
    <t>Sonstiges</t>
  </si>
  <si>
    <t>November</t>
  </si>
  <si>
    <t>Seminar</t>
  </si>
  <si>
    <t>Dezember</t>
  </si>
  <si>
    <t>Hinweis</t>
  </si>
  <si>
    <t>Kundentermin</t>
  </si>
  <si>
    <t>Hellblaue Felder sind Eingabefelder. Das Blatt ist bewusst einfach gehalten, nicht geschützt und direkt nutzbar.</t>
  </si>
  <si>
    <t>Tag der Deutschen Einheit</t>
  </si>
  <si>
    <t>Betriebsferien</t>
  </si>
  <si>
    <t>1. Weihnachtstag</t>
  </si>
  <si>
    <t>2. Weihnachtstag</t>
  </si>
  <si>
    <t>Tag</t>
  </si>
  <si>
    <t>KW</t>
  </si>
  <si>
    <t>Feiertag / Ereignis</t>
  </si>
  <si>
    <t>Gesamtstunden</t>
  </si>
  <si>
    <t>Monatssumme</t>
  </si>
  <si>
    <t>Jahresübersicht</t>
  </si>
  <si>
    <t>Stärkster Monat</t>
  </si>
  <si>
    <t>Meiste Aktivität</t>
  </si>
  <si>
    <t>Gesamtsumme</t>
  </si>
  <si>
    <t xml:space="preserve">Arbeitszeiterfassung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</si>
</sst>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.mm\.yyyy"/>
    <numFmt numFmtId="165" formatCode="0.0"/>
  </numFmts>
  <fonts count="8" x14ac:knownFonts="1">
    <font>
      <sz val="11"/>
      <color theme="1"/>
      <name val="Calibri"/>
      <family val="2"/>
      <scheme val="minor"/>
    </font>
    <font>
      <b/>
      <sz val="14"/>
      <color rgb="FFFFFFFF"/>
      <name val="Calibri"/>
    </font>
    <font>
      <b/>
      <sz val="11"/>
      <name val="Calibri"/>
    </font>
    <font>
      <b/>
      <sz val="11"/>
      <color rgb="FFFFFFFF"/>
      <name val="Calibri"/>
    </font>
    <font>
      <sz val="10"/>
      <name val="Calibri"/>
    </font>
    <font>
      <sz val="11"/>
      <color theme="1"/>
      <name val="Calibri"/>
      <family val="2"/>
      <scheme val="minor"/>
    </font>
    <font>
      <b/>
      <sz val="22"/>
      <color rgb="FFFFFFFF"/>
      <name val="Calibri"/>
      <family val="2"/>
    </font>
    <font>
      <sz val="22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00484E"/>
      </patternFill>
    </fill>
    <fill>
      <patternFill patternType="solid">
        <fgColor rgb="FFEAF4F7"/>
      </patternFill>
    </fill>
    <fill>
      <patternFill patternType="solid">
        <fgColor rgb="FFEDF4F6"/>
      </patternFill>
    </fill>
    <fill>
      <patternFill patternType="solid">
        <fgColor rgb="FF1F415A"/>
      </patternFill>
    </fill>
    <fill>
      <patternFill patternType="solid">
        <fgColor rgb="FFD9E7EA"/>
      </patternFill>
    </fill>
  </fills>
  <borders count="3">
    <border>
      <left/>
      <right/>
      <top/>
      <bottom/>
      <diagonal/>
    </border>
    <border>
      <left style="thin">
        <color rgb="FFC7D3D4"/>
      </left>
      <right style="thin">
        <color rgb="FFC7D3D4"/>
      </right>
      <top style="thin">
        <color rgb="FFC7D3D4"/>
      </top>
      <bottom style="thin">
        <color rgb="FFC7D3D4"/>
      </bottom>
      <diagonal/>
    </border>
    <border>
      <left/>
      <right/>
      <top style="medium">
        <color rgb="FF00484E"/>
      </top>
      <bottom style="thin">
        <color rgb="FFC7D3D4"/>
      </bottom>
      <diagonal/>
    </border>
  </borders>
  <cellStyleXfs count="2">
    <xf numFmtId="0" fontId="0" fillId="0" borderId="0"/>
    <xf numFmtId="0" fontId="5" fillId="0" borderId="0"/>
  </cellStyleXfs>
  <cellXfs count="26">
    <xf numFmtId="0" fontId="0" fillId="0" borderId="0" xfId="0"/>
    <xf numFmtId="0" fontId="3" fillId="5" borderId="1" xfId="1" applyFont="1" applyFill="1" applyBorder="1" applyAlignment="1">
      <alignment horizontal="center" vertical="center"/>
    </xf>
    <xf numFmtId="0" fontId="2" fillId="0" borderId="1" xfId="1" applyFont="1" applyBorder="1"/>
    <xf numFmtId="0" fontId="0" fillId="3" borderId="1" xfId="1" applyFont="1" applyFill="1" applyBorder="1"/>
    <xf numFmtId="164" fontId="0" fillId="0" borderId="1" xfId="1" applyNumberFormat="1" applyFont="1" applyBorder="1"/>
    <xf numFmtId="0" fontId="0" fillId="0" borderId="1" xfId="1" applyFont="1" applyBorder="1"/>
    <xf numFmtId="0" fontId="2" fillId="4" borderId="1" xfId="1" applyFont="1" applyFill="1" applyBorder="1"/>
    <xf numFmtId="0" fontId="3" fillId="5" borderId="1" xfId="1" applyFont="1" applyFill="1" applyBorder="1"/>
    <xf numFmtId="0" fontId="3" fillId="2" borderId="1" xfId="1" applyFont="1" applyFill="1" applyBorder="1" applyAlignment="1">
      <alignment horizontal="center" vertical="center"/>
    </xf>
    <xf numFmtId="0" fontId="3" fillId="5" borderId="1" xfId="1" applyFont="1" applyFill="1" applyBorder="1" applyAlignment="1">
      <alignment horizontal="left" vertical="center"/>
    </xf>
    <xf numFmtId="164" fontId="0" fillId="3" borderId="1" xfId="1" applyNumberFormat="1" applyFont="1" applyFill="1" applyBorder="1"/>
    <xf numFmtId="165" fontId="0" fillId="3" borderId="1" xfId="1" applyNumberFormat="1" applyFont="1" applyFill="1" applyBorder="1"/>
    <xf numFmtId="0" fontId="0" fillId="0" borderId="2" xfId="1" applyFont="1" applyBorder="1"/>
    <xf numFmtId="0" fontId="2" fillId="6" borderId="2" xfId="1" applyFont="1" applyFill="1" applyBorder="1" applyAlignment="1">
      <alignment horizontal="left" vertical="center"/>
    </xf>
    <xf numFmtId="165" fontId="2" fillId="6" borderId="2" xfId="1" applyNumberFormat="1" applyFont="1" applyFill="1" applyBorder="1"/>
    <xf numFmtId="165" fontId="2" fillId="4" borderId="1" xfId="1" applyNumberFormat="1" applyFont="1" applyFill="1" applyBorder="1"/>
    <xf numFmtId="165" fontId="0" fillId="0" borderId="1" xfId="1" applyNumberFormat="1" applyFont="1" applyBorder="1"/>
    <xf numFmtId="0" fontId="2" fillId="6" borderId="1" xfId="1" applyFont="1" applyFill="1" applyBorder="1"/>
    <xf numFmtId="165" fontId="2" fillId="6" borderId="1" xfId="1" applyNumberFormat="1" applyFont="1" applyFill="1" applyBorder="1"/>
    <xf numFmtId="0" fontId="6" fillId="2" borderId="0" xfId="1" applyFont="1" applyFill="1" applyAlignment="1">
      <alignment horizontal="left" vertical="center"/>
    </xf>
    <xf numFmtId="0" fontId="7" fillId="0" borderId="0" xfId="0" applyFont="1"/>
    <xf numFmtId="0" fontId="3" fillId="5" borderId="0" xfId="1" applyFont="1" applyFill="1" applyAlignment="1">
      <alignment horizontal="left" vertical="center"/>
    </xf>
    <xf numFmtId="0" fontId="0" fillId="0" borderId="0" xfId="0"/>
    <xf numFmtId="0" fontId="2" fillId="4" borderId="0" xfId="1" applyFont="1" applyFill="1" applyAlignment="1">
      <alignment horizontal="left" vertical="center"/>
    </xf>
    <xf numFmtId="0" fontId="4" fillId="0" borderId="1" xfId="1" applyFont="1" applyBorder="1" applyAlignment="1">
      <alignment horizontal="left" vertical="center" wrapText="1"/>
    </xf>
    <xf numFmtId="0" fontId="1" fillId="2" borderId="0" xfId="1" applyFont="1" applyFill="1" applyAlignment="1">
      <alignment horizontal="left" vertical="center"/>
    </xf>
  </cellXfs>
  <cellStyles count="2">
    <cellStyle name="Normal" xfId="1" xr:uid="{00000000-0005-0000-0000-000000000000}"/>
    <cellStyle name="Standard" xfId="0" builtinId="0"/>
  </cellStyles>
  <dxfs count="36">
    <dxf>
      <fill>
        <patternFill>
          <bgColor rgb="FFFCE4D6"/>
        </patternFill>
      </fill>
    </dxf>
    <dxf>
      <fill>
        <patternFill>
          <bgColor rgb="FFFCE4D6"/>
        </patternFill>
      </fill>
    </dxf>
    <dxf>
      <fill>
        <patternFill>
          <bgColor rgb="FFFCE4D6"/>
        </patternFill>
      </fill>
    </dxf>
    <dxf>
      <fill>
        <patternFill>
          <bgColor rgb="FFFCE4D6"/>
        </patternFill>
      </fill>
    </dxf>
    <dxf>
      <fill>
        <patternFill>
          <bgColor rgb="FFFCE4D6"/>
        </patternFill>
      </fill>
    </dxf>
    <dxf>
      <fill>
        <patternFill>
          <bgColor rgb="FFFCE4D6"/>
        </patternFill>
      </fill>
    </dxf>
    <dxf>
      <fill>
        <patternFill>
          <bgColor rgb="FFFCE4D6"/>
        </patternFill>
      </fill>
    </dxf>
    <dxf>
      <fill>
        <patternFill>
          <bgColor rgb="FFFCE4D6"/>
        </patternFill>
      </fill>
    </dxf>
    <dxf>
      <fill>
        <patternFill>
          <bgColor rgb="FFFCE4D6"/>
        </patternFill>
      </fill>
    </dxf>
    <dxf>
      <fill>
        <patternFill>
          <bgColor rgb="FFFCE4D6"/>
        </patternFill>
      </fill>
    </dxf>
    <dxf>
      <fill>
        <patternFill>
          <bgColor rgb="FFFCE4D6"/>
        </patternFill>
      </fill>
    </dxf>
    <dxf>
      <fill>
        <patternFill>
          <bgColor rgb="FFFCE4D6"/>
        </patternFill>
      </fill>
    </dxf>
    <dxf>
      <fill>
        <patternFill>
          <bgColor rgb="FFE8F1F8"/>
        </patternFill>
      </fill>
    </dxf>
    <dxf>
      <fill>
        <patternFill>
          <bgColor rgb="FFF2F2F2"/>
        </patternFill>
      </fill>
    </dxf>
    <dxf>
      <fill>
        <patternFill>
          <bgColor rgb="FFE8F1F8"/>
        </patternFill>
      </fill>
    </dxf>
    <dxf>
      <fill>
        <patternFill>
          <bgColor rgb="FFF2F2F2"/>
        </patternFill>
      </fill>
    </dxf>
    <dxf>
      <fill>
        <patternFill>
          <bgColor rgb="FFE8F1F8"/>
        </patternFill>
      </fill>
    </dxf>
    <dxf>
      <fill>
        <patternFill>
          <bgColor rgb="FFF2F2F2"/>
        </patternFill>
      </fill>
    </dxf>
    <dxf>
      <fill>
        <patternFill>
          <bgColor rgb="FFE8F1F8"/>
        </patternFill>
      </fill>
    </dxf>
    <dxf>
      <fill>
        <patternFill>
          <bgColor rgb="FFF2F2F2"/>
        </patternFill>
      </fill>
    </dxf>
    <dxf>
      <fill>
        <patternFill>
          <bgColor rgb="FFE8F1F8"/>
        </patternFill>
      </fill>
    </dxf>
    <dxf>
      <fill>
        <patternFill>
          <bgColor rgb="FFF2F2F2"/>
        </patternFill>
      </fill>
    </dxf>
    <dxf>
      <fill>
        <patternFill>
          <bgColor rgb="FFE8F1F8"/>
        </patternFill>
      </fill>
    </dxf>
    <dxf>
      <fill>
        <patternFill>
          <bgColor rgb="FFF2F2F2"/>
        </patternFill>
      </fill>
    </dxf>
    <dxf>
      <fill>
        <patternFill>
          <bgColor rgb="FFF2F2F2"/>
        </patternFill>
      </fill>
    </dxf>
    <dxf>
      <fill>
        <patternFill>
          <bgColor rgb="FFE8F1F8"/>
        </patternFill>
      </fill>
    </dxf>
    <dxf>
      <fill>
        <patternFill>
          <bgColor rgb="FFE8F1F8"/>
        </patternFill>
      </fill>
    </dxf>
    <dxf>
      <fill>
        <patternFill>
          <bgColor rgb="FFF2F2F2"/>
        </patternFill>
      </fill>
    </dxf>
    <dxf>
      <fill>
        <patternFill>
          <bgColor rgb="FFE8F1F8"/>
        </patternFill>
      </fill>
    </dxf>
    <dxf>
      <fill>
        <patternFill>
          <bgColor rgb="FFF2F2F2"/>
        </patternFill>
      </fill>
    </dxf>
    <dxf>
      <fill>
        <patternFill>
          <bgColor rgb="FFE8F1F8"/>
        </patternFill>
      </fill>
    </dxf>
    <dxf>
      <fill>
        <patternFill>
          <bgColor rgb="FFF2F2F2"/>
        </patternFill>
      </fill>
    </dxf>
    <dxf>
      <fill>
        <patternFill>
          <bgColor rgb="FFE8F1F8"/>
        </patternFill>
      </fill>
    </dxf>
    <dxf>
      <fill>
        <patternFill>
          <bgColor rgb="FFF2F2F2"/>
        </patternFill>
      </fill>
    </dxf>
    <dxf>
      <fill>
        <patternFill>
          <bgColor rgb="FFE8F1F8"/>
        </patternFill>
      </fill>
    </dxf>
    <dxf>
      <fill>
        <patternFill>
          <bgColor rgb="FFF2F2F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123825</xdr:colOff>
      <xdr:row>49</xdr:row>
      <xdr:rowOff>76200</xdr:rowOff>
    </xdr:to>
    <xdr:sp macro="" textlink="">
      <xdr:nvSpPr>
        <xdr:cNvPr id="1030" name="Text Box 6" hidden="1">
          <a:extLst>
            <a:ext uri="{FF2B5EF4-FFF2-40B4-BE49-F238E27FC236}">
              <a16:creationId xmlns:a16="http://schemas.microsoft.com/office/drawing/2014/main" id="{D0AC1D76-0BDC-4FE1-4077-D53FD0D1F4AF}"/>
            </a:ext>
          </a:extLst>
        </xdr:cNvPr>
        <xdr:cNvSpPr txBox="1">
          <a:spLocks noSelect="1" noChangeArrowheads="1"/>
        </xdr:cNvSpPr>
      </xdr:nvSpPr>
      <xdr:spPr bwMode="auto">
        <a:xfrm>
          <a:off x="0" y="0"/>
          <a:ext cx="9525000" cy="9525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8</xdr:col>
      <xdr:colOff>1767840</xdr:colOff>
      <xdr:row>51</xdr:row>
      <xdr:rowOff>76200</xdr:rowOff>
    </xdr:to>
    <xdr:sp macro="" textlink="">
      <xdr:nvSpPr>
        <xdr:cNvPr id="2" name="AutoShape 6">
          <a:extLst>
            <a:ext uri="{FF2B5EF4-FFF2-40B4-BE49-F238E27FC236}">
              <a16:creationId xmlns:a16="http://schemas.microsoft.com/office/drawing/2014/main" id="{D58E90CA-059D-2C1D-70B6-98CDDF7FD1C0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829800" cy="958596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06"/>
  <sheetViews>
    <sheetView showGridLines="0" workbookViewId="0">
      <selection sqref="A1:I1"/>
    </sheetView>
  </sheetViews>
  <sheetFormatPr baseColWidth="10" defaultColWidth="9.109375" defaultRowHeight="14.4" x14ac:dyDescent="0.3"/>
  <cols>
    <col min="1" max="1" width="20" customWidth="1"/>
    <col min="2" max="2" width="28.5546875" bestFit="1" customWidth="1"/>
    <col min="3" max="3" width="14" hidden="1" customWidth="1"/>
    <col min="4" max="4" width="16" customWidth="1"/>
    <col min="5" max="5" width="4" customWidth="1"/>
    <col min="6" max="6" width="14" customWidth="1"/>
    <col min="7" max="7" width="22" customWidth="1"/>
    <col min="8" max="8" width="13" customWidth="1"/>
    <col min="9" max="9" width="28" customWidth="1"/>
    <col min="14" max="14" width="14" hidden="1" customWidth="1"/>
  </cols>
  <sheetData>
    <row r="1" spans="1:14" ht="28.8" x14ac:dyDescent="0.55000000000000004">
      <c r="A1" s="19" t="s">
        <v>0</v>
      </c>
      <c r="B1" s="20"/>
      <c r="C1" s="20"/>
      <c r="D1" s="20"/>
      <c r="E1" s="20"/>
      <c r="F1" s="20"/>
      <c r="G1" s="20"/>
      <c r="H1" s="20"/>
      <c r="I1" s="20"/>
    </row>
    <row r="2" spans="1:14" x14ac:dyDescent="0.3">
      <c r="F2" s="1" t="s">
        <v>1</v>
      </c>
      <c r="G2" s="1" t="s">
        <v>2</v>
      </c>
      <c r="N2" t="s">
        <v>3</v>
      </c>
    </row>
    <row r="3" spans="1:14" x14ac:dyDescent="0.3">
      <c r="A3" s="2" t="s">
        <v>4</v>
      </c>
      <c r="B3" s="3">
        <v>2026</v>
      </c>
      <c r="F3" s="4">
        <f>DATE($B$3,$C$4,1)</f>
        <v>46023</v>
      </c>
      <c r="G3" s="5" t="str">
        <f t="shared" ref="G3:G14" si="0">CHOOSE(MONTH(F3),"Januar","Februar","März","April","Mai","Juni","Juli","August","September","Oktober","November","Dezember")&amp;" "&amp;YEAR(F3)</f>
        <v>Januar 2026</v>
      </c>
      <c r="N3" t="s">
        <v>5</v>
      </c>
    </row>
    <row r="4" spans="1:14" x14ac:dyDescent="0.3">
      <c r="A4" s="2" t="s">
        <v>6</v>
      </c>
      <c r="B4" s="3" t="s">
        <v>3</v>
      </c>
      <c r="C4">
        <f>MATCH(B4,$N$2:$N$13,0)</f>
        <v>1</v>
      </c>
      <c r="F4" s="4">
        <f>DATE($B$3,$C$4+1,1)</f>
        <v>46054</v>
      </c>
      <c r="G4" s="5" t="str">
        <f t="shared" si="0"/>
        <v>Februar 2026</v>
      </c>
      <c r="N4" t="s">
        <v>7</v>
      </c>
    </row>
    <row r="5" spans="1:14" x14ac:dyDescent="0.3">
      <c r="A5" s="2" t="s">
        <v>8</v>
      </c>
      <c r="B5" s="6" t="str">
        <f>CHOOSE(MONTH($F$3),"Januar","Februar","März","April","Mai","Juni","Juli","August","September","Oktober","November","Dezember")&amp;" "&amp;YEAR($F$3)&amp;" bis "&amp;CHOOSE(MONTH($F$14),"Januar","Februar","März","April","Mai","Juni","Juli","August","September","Oktober","November","Dezember")&amp;" "&amp;YEAR($F$14)</f>
        <v>Januar 2026 bis Dezember 2026</v>
      </c>
      <c r="F5" s="4">
        <f>DATE($B$3,$C$4+2,1)</f>
        <v>46082</v>
      </c>
      <c r="G5" s="5" t="str">
        <f t="shared" si="0"/>
        <v>März 2026</v>
      </c>
      <c r="H5" s="7" t="s">
        <v>9</v>
      </c>
      <c r="N5" t="s">
        <v>10</v>
      </c>
    </row>
    <row r="6" spans="1:14" x14ac:dyDescent="0.3">
      <c r="F6" s="4">
        <f>DATE($B$3,$C$4+3,1)</f>
        <v>46113</v>
      </c>
      <c r="G6" s="5" t="str">
        <f t="shared" si="0"/>
        <v>April 2026</v>
      </c>
      <c r="H6" s="8" t="s">
        <v>11</v>
      </c>
      <c r="I6" s="8" t="s">
        <v>12</v>
      </c>
      <c r="N6" t="s">
        <v>13</v>
      </c>
    </row>
    <row r="7" spans="1:14" x14ac:dyDescent="0.3">
      <c r="A7" s="9" t="s">
        <v>14</v>
      </c>
      <c r="F7" s="4">
        <f>DATE($B$3,$C$4+4,1)</f>
        <v>46143</v>
      </c>
      <c r="G7" s="5" t="str">
        <f t="shared" si="0"/>
        <v>Mai 2026</v>
      </c>
      <c r="H7" s="10">
        <v>46023</v>
      </c>
      <c r="I7" s="3" t="s">
        <v>15</v>
      </c>
      <c r="N7" t="s">
        <v>16</v>
      </c>
    </row>
    <row r="8" spans="1:14" x14ac:dyDescent="0.3">
      <c r="A8" s="2" t="s">
        <v>17</v>
      </c>
      <c r="B8" s="3" t="s">
        <v>18</v>
      </c>
      <c r="F8" s="4">
        <f>DATE($B$3,$C$4+5,1)</f>
        <v>46174</v>
      </c>
      <c r="G8" s="5" t="str">
        <f t="shared" si="0"/>
        <v>Juni 2026</v>
      </c>
      <c r="H8" s="10">
        <v>46028</v>
      </c>
      <c r="I8" s="3" t="s">
        <v>19</v>
      </c>
      <c r="N8" t="s">
        <v>20</v>
      </c>
    </row>
    <row r="9" spans="1:14" x14ac:dyDescent="0.3">
      <c r="A9" s="2" t="s">
        <v>21</v>
      </c>
      <c r="B9" s="3" t="s">
        <v>22</v>
      </c>
      <c r="F9" s="4">
        <f>DATE($B$3,$C$4+6,1)</f>
        <v>46204</v>
      </c>
      <c r="G9" s="5" t="str">
        <f t="shared" si="0"/>
        <v>Juli 2026</v>
      </c>
      <c r="H9" s="10">
        <v>46115</v>
      </c>
      <c r="I9" s="3" t="s">
        <v>23</v>
      </c>
      <c r="N9" t="s">
        <v>24</v>
      </c>
    </row>
    <row r="10" spans="1:14" x14ac:dyDescent="0.3">
      <c r="A10" s="2" t="s">
        <v>25</v>
      </c>
      <c r="B10" s="3" t="s">
        <v>26</v>
      </c>
      <c r="F10" s="4">
        <f>DATE($B$3,$C$4+7,1)</f>
        <v>46235</v>
      </c>
      <c r="G10" s="5" t="str">
        <f t="shared" si="0"/>
        <v>August 2026</v>
      </c>
      <c r="H10" s="10">
        <v>46143</v>
      </c>
      <c r="I10" s="3" t="s">
        <v>27</v>
      </c>
      <c r="N10" t="s">
        <v>28</v>
      </c>
    </row>
    <row r="11" spans="1:14" x14ac:dyDescent="0.3">
      <c r="A11" s="2" t="s">
        <v>29</v>
      </c>
      <c r="B11" s="3" t="s">
        <v>30</v>
      </c>
      <c r="F11" s="4">
        <f>DATE($B$3,$C$4+8,1)</f>
        <v>46266</v>
      </c>
      <c r="G11" s="5" t="str">
        <f t="shared" si="0"/>
        <v>September 2026</v>
      </c>
      <c r="H11" s="10">
        <v>46160</v>
      </c>
      <c r="I11" s="3" t="s">
        <v>31</v>
      </c>
      <c r="N11" t="s">
        <v>32</v>
      </c>
    </row>
    <row r="12" spans="1:14" x14ac:dyDescent="0.3">
      <c r="A12" s="2" t="s">
        <v>33</v>
      </c>
      <c r="B12" s="3" t="s">
        <v>34</v>
      </c>
      <c r="F12" s="4">
        <f>DATE($B$3,$C$4+9,1)</f>
        <v>46296</v>
      </c>
      <c r="G12" s="5" t="str">
        <f t="shared" si="0"/>
        <v>Oktober 2026</v>
      </c>
      <c r="H12" s="10">
        <v>46161</v>
      </c>
      <c r="I12" s="3" t="s">
        <v>31</v>
      </c>
      <c r="N12" t="s">
        <v>35</v>
      </c>
    </row>
    <row r="13" spans="1:14" x14ac:dyDescent="0.3">
      <c r="F13" s="4">
        <f>DATE($B$3,$C$4+10,1)</f>
        <v>46327</v>
      </c>
      <c r="G13" s="5" t="str">
        <f t="shared" si="0"/>
        <v>November 2026</v>
      </c>
      <c r="H13" s="10">
        <v>46162</v>
      </c>
      <c r="I13" s="3" t="s">
        <v>36</v>
      </c>
      <c r="N13" t="s">
        <v>37</v>
      </c>
    </row>
    <row r="14" spans="1:14" x14ac:dyDescent="0.3">
      <c r="A14" s="7" t="s">
        <v>38</v>
      </c>
      <c r="F14" s="4">
        <f>DATE($B$3,$C$4+11,1)</f>
        <v>46357</v>
      </c>
      <c r="G14" s="5" t="str">
        <f t="shared" si="0"/>
        <v>Dezember 2026</v>
      </c>
      <c r="H14" s="10">
        <v>46273</v>
      </c>
      <c r="I14" s="3" t="s">
        <v>39</v>
      </c>
    </row>
    <row r="15" spans="1:14" x14ac:dyDescent="0.3">
      <c r="A15" s="24" t="s">
        <v>40</v>
      </c>
      <c r="B15" s="22"/>
      <c r="C15" s="22"/>
      <c r="D15" s="22"/>
      <c r="H15" s="10">
        <v>46298</v>
      </c>
      <c r="I15" s="3" t="s">
        <v>41</v>
      </c>
    </row>
    <row r="16" spans="1:14" x14ac:dyDescent="0.3">
      <c r="A16" s="22"/>
      <c r="B16" s="22"/>
      <c r="C16" s="22"/>
      <c r="D16" s="22"/>
      <c r="H16" s="10">
        <v>46380</v>
      </c>
      <c r="I16" s="3" t="s">
        <v>42</v>
      </c>
    </row>
    <row r="17" spans="8:9" x14ac:dyDescent="0.3">
      <c r="H17" s="10">
        <v>46381</v>
      </c>
      <c r="I17" s="3" t="s">
        <v>43</v>
      </c>
    </row>
    <row r="18" spans="8:9" x14ac:dyDescent="0.3">
      <c r="H18" s="10">
        <v>46382</v>
      </c>
      <c r="I18" s="3" t="s">
        <v>44</v>
      </c>
    </row>
    <row r="19" spans="8:9" x14ac:dyDescent="0.3">
      <c r="H19" s="10"/>
      <c r="I19" s="3"/>
    </row>
    <row r="20" spans="8:9" x14ac:dyDescent="0.3">
      <c r="H20" s="10"/>
      <c r="I20" s="3"/>
    </row>
    <row r="21" spans="8:9" x14ac:dyDescent="0.3">
      <c r="H21" s="10"/>
      <c r="I21" s="3"/>
    </row>
    <row r="22" spans="8:9" x14ac:dyDescent="0.3">
      <c r="H22" s="10"/>
      <c r="I22" s="3"/>
    </row>
    <row r="23" spans="8:9" x14ac:dyDescent="0.3">
      <c r="H23" s="10"/>
      <c r="I23" s="3"/>
    </row>
    <row r="24" spans="8:9" x14ac:dyDescent="0.3">
      <c r="H24" s="10"/>
      <c r="I24" s="3"/>
    </row>
    <row r="25" spans="8:9" x14ac:dyDescent="0.3">
      <c r="H25" s="10"/>
      <c r="I25" s="3"/>
    </row>
    <row r="26" spans="8:9" x14ac:dyDescent="0.3">
      <c r="H26" s="10"/>
      <c r="I26" s="3"/>
    </row>
    <row r="27" spans="8:9" x14ac:dyDescent="0.3">
      <c r="H27" s="10"/>
      <c r="I27" s="3"/>
    </row>
    <row r="28" spans="8:9" x14ac:dyDescent="0.3">
      <c r="H28" s="10"/>
      <c r="I28" s="3"/>
    </row>
    <row r="29" spans="8:9" x14ac:dyDescent="0.3">
      <c r="H29" s="10"/>
      <c r="I29" s="3"/>
    </row>
    <row r="30" spans="8:9" x14ac:dyDescent="0.3">
      <c r="H30" s="10"/>
      <c r="I30" s="3"/>
    </row>
    <row r="31" spans="8:9" x14ac:dyDescent="0.3">
      <c r="H31" s="10"/>
      <c r="I31" s="3"/>
    </row>
    <row r="32" spans="8:9" x14ac:dyDescent="0.3">
      <c r="H32" s="10"/>
      <c r="I32" s="3"/>
    </row>
    <row r="33" spans="8:9" x14ac:dyDescent="0.3">
      <c r="H33" s="10"/>
      <c r="I33" s="3"/>
    </row>
    <row r="34" spans="8:9" x14ac:dyDescent="0.3">
      <c r="H34" s="10"/>
      <c r="I34" s="3"/>
    </row>
    <row r="35" spans="8:9" x14ac:dyDescent="0.3">
      <c r="H35" s="10"/>
      <c r="I35" s="3"/>
    </row>
    <row r="36" spans="8:9" x14ac:dyDescent="0.3">
      <c r="H36" s="10"/>
      <c r="I36" s="3"/>
    </row>
    <row r="37" spans="8:9" x14ac:dyDescent="0.3">
      <c r="H37" s="10"/>
      <c r="I37" s="3"/>
    </row>
    <row r="38" spans="8:9" x14ac:dyDescent="0.3">
      <c r="H38" s="10"/>
      <c r="I38" s="3"/>
    </row>
    <row r="39" spans="8:9" x14ac:dyDescent="0.3">
      <c r="H39" s="10"/>
      <c r="I39" s="3"/>
    </row>
    <row r="40" spans="8:9" x14ac:dyDescent="0.3">
      <c r="H40" s="10"/>
      <c r="I40" s="3"/>
    </row>
    <row r="41" spans="8:9" x14ac:dyDescent="0.3">
      <c r="H41" s="10"/>
      <c r="I41" s="3"/>
    </row>
    <row r="42" spans="8:9" x14ac:dyDescent="0.3">
      <c r="H42" s="10"/>
      <c r="I42" s="3"/>
    </row>
    <row r="43" spans="8:9" x14ac:dyDescent="0.3">
      <c r="H43" s="10"/>
      <c r="I43" s="3"/>
    </row>
    <row r="44" spans="8:9" x14ac:dyDescent="0.3">
      <c r="H44" s="10"/>
      <c r="I44" s="3"/>
    </row>
    <row r="45" spans="8:9" x14ac:dyDescent="0.3">
      <c r="H45" s="10"/>
      <c r="I45" s="3"/>
    </row>
    <row r="46" spans="8:9" x14ac:dyDescent="0.3">
      <c r="H46" s="10"/>
      <c r="I46" s="3"/>
    </row>
    <row r="47" spans="8:9" x14ac:dyDescent="0.3">
      <c r="H47" s="10"/>
      <c r="I47" s="3"/>
    </row>
    <row r="48" spans="8:9" x14ac:dyDescent="0.3">
      <c r="H48" s="10"/>
      <c r="I48" s="3"/>
    </row>
    <row r="49" spans="8:9" x14ac:dyDescent="0.3">
      <c r="H49" s="10"/>
      <c r="I49" s="3"/>
    </row>
    <row r="50" spans="8:9" x14ac:dyDescent="0.3">
      <c r="H50" s="10"/>
      <c r="I50" s="3"/>
    </row>
    <row r="51" spans="8:9" x14ac:dyDescent="0.3">
      <c r="H51" s="10"/>
      <c r="I51" s="3"/>
    </row>
    <row r="52" spans="8:9" x14ac:dyDescent="0.3">
      <c r="H52" s="10"/>
      <c r="I52" s="3"/>
    </row>
    <row r="53" spans="8:9" x14ac:dyDescent="0.3">
      <c r="H53" s="10"/>
      <c r="I53" s="3"/>
    </row>
    <row r="54" spans="8:9" x14ac:dyDescent="0.3">
      <c r="H54" s="10"/>
      <c r="I54" s="3"/>
    </row>
    <row r="55" spans="8:9" x14ac:dyDescent="0.3">
      <c r="H55" s="10"/>
      <c r="I55" s="3"/>
    </row>
    <row r="56" spans="8:9" x14ac:dyDescent="0.3">
      <c r="H56" s="10"/>
      <c r="I56" s="3"/>
    </row>
    <row r="57" spans="8:9" x14ac:dyDescent="0.3">
      <c r="H57" s="10"/>
      <c r="I57" s="3"/>
    </row>
    <row r="58" spans="8:9" x14ac:dyDescent="0.3">
      <c r="H58" s="10"/>
      <c r="I58" s="3"/>
    </row>
    <row r="59" spans="8:9" x14ac:dyDescent="0.3">
      <c r="H59" s="10"/>
      <c r="I59" s="3"/>
    </row>
    <row r="60" spans="8:9" x14ac:dyDescent="0.3">
      <c r="H60" s="10"/>
      <c r="I60" s="3"/>
    </row>
    <row r="61" spans="8:9" x14ac:dyDescent="0.3">
      <c r="H61" s="10"/>
      <c r="I61" s="3"/>
    </row>
    <row r="62" spans="8:9" x14ac:dyDescent="0.3">
      <c r="H62" s="10"/>
      <c r="I62" s="3"/>
    </row>
    <row r="63" spans="8:9" x14ac:dyDescent="0.3">
      <c r="H63" s="10"/>
      <c r="I63" s="3"/>
    </row>
    <row r="64" spans="8:9" x14ac:dyDescent="0.3">
      <c r="H64" s="10"/>
      <c r="I64" s="3"/>
    </row>
    <row r="65" spans="8:9" x14ac:dyDescent="0.3">
      <c r="H65" s="10"/>
      <c r="I65" s="3"/>
    </row>
    <row r="66" spans="8:9" x14ac:dyDescent="0.3">
      <c r="H66" s="10"/>
      <c r="I66" s="3"/>
    </row>
    <row r="67" spans="8:9" x14ac:dyDescent="0.3">
      <c r="H67" s="10"/>
      <c r="I67" s="3"/>
    </row>
    <row r="68" spans="8:9" x14ac:dyDescent="0.3">
      <c r="H68" s="10"/>
      <c r="I68" s="3"/>
    </row>
    <row r="69" spans="8:9" x14ac:dyDescent="0.3">
      <c r="H69" s="10"/>
      <c r="I69" s="3"/>
    </row>
    <row r="70" spans="8:9" x14ac:dyDescent="0.3">
      <c r="H70" s="10"/>
      <c r="I70" s="3"/>
    </row>
    <row r="71" spans="8:9" x14ac:dyDescent="0.3">
      <c r="H71" s="10"/>
      <c r="I71" s="3"/>
    </row>
    <row r="72" spans="8:9" x14ac:dyDescent="0.3">
      <c r="H72" s="10"/>
      <c r="I72" s="3"/>
    </row>
    <row r="73" spans="8:9" x14ac:dyDescent="0.3">
      <c r="H73" s="10"/>
      <c r="I73" s="3"/>
    </row>
    <row r="74" spans="8:9" x14ac:dyDescent="0.3">
      <c r="H74" s="10"/>
      <c r="I74" s="3"/>
    </row>
    <row r="75" spans="8:9" x14ac:dyDescent="0.3">
      <c r="H75" s="10"/>
      <c r="I75" s="3"/>
    </row>
    <row r="76" spans="8:9" x14ac:dyDescent="0.3">
      <c r="H76" s="10"/>
      <c r="I76" s="3"/>
    </row>
    <row r="77" spans="8:9" x14ac:dyDescent="0.3">
      <c r="H77" s="10"/>
      <c r="I77" s="3"/>
    </row>
    <row r="78" spans="8:9" x14ac:dyDescent="0.3">
      <c r="H78" s="10"/>
      <c r="I78" s="3"/>
    </row>
    <row r="79" spans="8:9" x14ac:dyDescent="0.3">
      <c r="H79" s="10"/>
      <c r="I79" s="3"/>
    </row>
    <row r="80" spans="8:9" x14ac:dyDescent="0.3">
      <c r="H80" s="10"/>
      <c r="I80" s="3"/>
    </row>
    <row r="81" spans="8:9" x14ac:dyDescent="0.3">
      <c r="H81" s="10"/>
      <c r="I81" s="3"/>
    </row>
    <row r="82" spans="8:9" x14ac:dyDescent="0.3">
      <c r="H82" s="10"/>
      <c r="I82" s="3"/>
    </row>
    <row r="83" spans="8:9" x14ac:dyDescent="0.3">
      <c r="H83" s="10"/>
      <c r="I83" s="3"/>
    </row>
    <row r="84" spans="8:9" x14ac:dyDescent="0.3">
      <c r="H84" s="10"/>
      <c r="I84" s="3"/>
    </row>
    <row r="85" spans="8:9" x14ac:dyDescent="0.3">
      <c r="H85" s="10"/>
      <c r="I85" s="3"/>
    </row>
    <row r="86" spans="8:9" x14ac:dyDescent="0.3">
      <c r="H86" s="10"/>
      <c r="I86" s="3"/>
    </row>
    <row r="87" spans="8:9" x14ac:dyDescent="0.3">
      <c r="H87" s="10"/>
      <c r="I87" s="3"/>
    </row>
    <row r="88" spans="8:9" x14ac:dyDescent="0.3">
      <c r="H88" s="10"/>
      <c r="I88" s="3"/>
    </row>
    <row r="89" spans="8:9" x14ac:dyDescent="0.3">
      <c r="H89" s="10"/>
      <c r="I89" s="3"/>
    </row>
    <row r="90" spans="8:9" x14ac:dyDescent="0.3">
      <c r="H90" s="10"/>
      <c r="I90" s="3"/>
    </row>
    <row r="91" spans="8:9" x14ac:dyDescent="0.3">
      <c r="H91" s="10"/>
      <c r="I91" s="3"/>
    </row>
    <row r="92" spans="8:9" x14ac:dyDescent="0.3">
      <c r="H92" s="10"/>
      <c r="I92" s="3"/>
    </row>
    <row r="93" spans="8:9" x14ac:dyDescent="0.3">
      <c r="H93" s="10"/>
      <c r="I93" s="3"/>
    </row>
    <row r="94" spans="8:9" x14ac:dyDescent="0.3">
      <c r="H94" s="10"/>
      <c r="I94" s="3"/>
    </row>
    <row r="95" spans="8:9" x14ac:dyDescent="0.3">
      <c r="H95" s="10"/>
      <c r="I95" s="3"/>
    </row>
    <row r="96" spans="8:9" x14ac:dyDescent="0.3">
      <c r="H96" s="10"/>
      <c r="I96" s="3"/>
    </row>
    <row r="97" spans="8:9" x14ac:dyDescent="0.3">
      <c r="H97" s="10"/>
      <c r="I97" s="3"/>
    </row>
    <row r="98" spans="8:9" x14ac:dyDescent="0.3">
      <c r="H98" s="10"/>
      <c r="I98" s="3"/>
    </row>
    <row r="99" spans="8:9" x14ac:dyDescent="0.3">
      <c r="H99" s="10"/>
      <c r="I99" s="3"/>
    </row>
    <row r="100" spans="8:9" x14ac:dyDescent="0.3">
      <c r="H100" s="10"/>
      <c r="I100" s="3"/>
    </row>
    <row r="101" spans="8:9" x14ac:dyDescent="0.3">
      <c r="H101" s="10"/>
      <c r="I101" s="3"/>
    </row>
    <row r="102" spans="8:9" x14ac:dyDescent="0.3">
      <c r="H102" s="10"/>
      <c r="I102" s="3"/>
    </row>
    <row r="103" spans="8:9" x14ac:dyDescent="0.3">
      <c r="H103" s="10"/>
      <c r="I103" s="3"/>
    </row>
    <row r="104" spans="8:9" x14ac:dyDescent="0.3">
      <c r="H104" s="10"/>
      <c r="I104" s="3"/>
    </row>
    <row r="105" spans="8:9" x14ac:dyDescent="0.3">
      <c r="H105" s="10"/>
      <c r="I105" s="3"/>
    </row>
    <row r="106" spans="8:9" x14ac:dyDescent="0.3">
      <c r="H106" s="10"/>
      <c r="I106" s="3"/>
    </row>
  </sheetData>
  <mergeCells count="2">
    <mergeCell ref="A1:I1"/>
    <mergeCell ref="A15:D16"/>
  </mergeCells>
  <dataValidations count="2">
    <dataValidation type="list" sqref="B4" xr:uid="{00000000-0002-0000-0000-000000000000}">
      <formula1>$N$2:$N$13</formula1>
    </dataValidation>
    <dataValidation type="whole" sqref="B3" xr:uid="{00000000-0002-0000-0000-000001000000}">
      <formula1>2000</formula1>
      <formula2>2100</formula2>
    </dataValidation>
  </dataValidations>
  <pageMargins left="0.7" right="0.7" top="0.75" bottom="0.75" header="0.3" footer="0.3"/>
  <drawing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424"/>
  <sheetViews>
    <sheetView showGridLines="0" tabSelected="1" workbookViewId="0">
      <selection activeCell="A2" sqref="A2:J2"/>
    </sheetView>
  </sheetViews>
  <sheetFormatPr baseColWidth="10" defaultColWidth="9.109375" defaultRowHeight="14.4" x14ac:dyDescent="0.3"/>
  <cols>
    <col min="1" max="1" width="11.109375" bestFit="1" customWidth="1"/>
    <col min="2" max="2" width="12.33203125" bestFit="1" customWidth="1"/>
    <col min="3" max="3" width="15.33203125" bestFit="1" customWidth="1"/>
    <col min="4" max="4" width="24.33203125" bestFit="1" customWidth="1"/>
    <col min="5" max="5" width="15.109375" bestFit="1" customWidth="1"/>
    <col min="6" max="6" width="14.5546875" bestFit="1" customWidth="1"/>
    <col min="7" max="7" width="9.44140625" bestFit="1" customWidth="1"/>
    <col min="8" max="8" width="10.6640625" bestFit="1" customWidth="1"/>
    <col min="9" max="9" width="12.88671875" bestFit="1" customWidth="1"/>
    <col min="10" max="10" width="9.44140625" bestFit="1" customWidth="1"/>
  </cols>
  <sheetData>
    <row r="1" spans="1:10" ht="28.8" x14ac:dyDescent="0.55000000000000004">
      <c r="A1" s="19" t="s">
        <v>54</v>
      </c>
      <c r="B1" s="20"/>
      <c r="C1" s="20"/>
      <c r="D1" s="20"/>
      <c r="E1" s="20"/>
      <c r="F1" s="20"/>
      <c r="G1" s="20"/>
      <c r="H1" s="20"/>
      <c r="I1" s="20"/>
      <c r="J1" s="20"/>
    </row>
    <row r="2" spans="1:10" x14ac:dyDescent="0.3">
      <c r="A2" s="23" t="str">
        <f>"Zeitraum: " &amp; Konfiguration!$B$5</f>
        <v>Zeitraum: Januar 2026 bis Dezember 2026</v>
      </c>
      <c r="B2" s="22"/>
      <c r="C2" s="22"/>
      <c r="D2" s="22"/>
      <c r="E2" s="22"/>
      <c r="F2" s="22"/>
      <c r="G2" s="22"/>
      <c r="H2" s="22"/>
      <c r="I2" s="22"/>
      <c r="J2" s="22"/>
    </row>
    <row r="3" spans="1:10" x14ac:dyDescent="0.3">
      <c r="A3" s="1" t="str">
        <f>Konfiguration!$G$3</f>
        <v>Januar 2026</v>
      </c>
      <c r="B3" s="1" t="str">
        <f>Konfiguration!$G$4</f>
        <v>Februar 2026</v>
      </c>
      <c r="C3" s="1" t="str">
        <f>Konfiguration!$G$5</f>
        <v>März 2026</v>
      </c>
      <c r="D3" s="1" t="str">
        <f>Konfiguration!$G$6</f>
        <v>April 2026</v>
      </c>
      <c r="E3" s="1" t="str">
        <f>Konfiguration!$G$7</f>
        <v>Mai 2026</v>
      </c>
      <c r="F3" s="1" t="str">
        <f>Konfiguration!$G$8</f>
        <v>Juni 2026</v>
      </c>
    </row>
    <row r="4" spans="1:10" x14ac:dyDescent="0.3">
      <c r="A4" s="1" t="str">
        <f>Konfiguration!$G$9</f>
        <v>Juli 2026</v>
      </c>
      <c r="B4" s="1" t="str">
        <f>Konfiguration!$G$10</f>
        <v>August 2026</v>
      </c>
      <c r="C4" s="1" t="str">
        <f>Konfiguration!$G$11</f>
        <v>September 2026</v>
      </c>
      <c r="D4" s="1" t="str">
        <f>Konfiguration!$G$12</f>
        <v>Oktober 2026</v>
      </c>
      <c r="E4" s="1" t="str">
        <f>Konfiguration!$G$13</f>
        <v>November 2026</v>
      </c>
      <c r="F4" s="1" t="str">
        <f>Konfiguration!$G$14</f>
        <v>Dezember 2026</v>
      </c>
    </row>
    <row r="6" spans="1:10" x14ac:dyDescent="0.3">
      <c r="A6" s="21" t="str">
        <f>Konfiguration!$G$3</f>
        <v>Januar 2026</v>
      </c>
      <c r="B6" s="22"/>
      <c r="C6" s="22"/>
      <c r="D6" s="22"/>
      <c r="E6" s="22"/>
      <c r="F6" s="22"/>
      <c r="G6" s="22"/>
      <c r="H6" s="22"/>
      <c r="I6" s="22"/>
      <c r="J6" s="22"/>
    </row>
    <row r="7" spans="1:10" x14ac:dyDescent="0.3">
      <c r="A7" s="8" t="s">
        <v>11</v>
      </c>
      <c r="B7" s="8" t="s">
        <v>45</v>
      </c>
      <c r="C7" s="8" t="s">
        <v>46</v>
      </c>
      <c r="D7" s="8" t="s">
        <v>47</v>
      </c>
      <c r="E7" s="8" t="s">
        <v>48</v>
      </c>
      <c r="F7" s="8" t="str">
        <f>Konfiguration!$B$8</f>
        <v>E-Mails</v>
      </c>
      <c r="G7" s="8" t="str">
        <f>Konfiguration!$B$9</f>
        <v>Meetings</v>
      </c>
      <c r="H7" s="8" t="str">
        <f>Konfiguration!$B$10</f>
        <v>Telefonate</v>
      </c>
      <c r="I7" s="8" t="str">
        <f>Konfiguration!$B$11</f>
        <v>Vorbereitung</v>
      </c>
      <c r="J7" s="8" t="str">
        <f>Konfiguration!$B$12</f>
        <v>Sonstiges</v>
      </c>
    </row>
    <row r="8" spans="1:10" x14ac:dyDescent="0.3">
      <c r="A8" s="4">
        <f>IF(1&lt;=DAY(DATE(YEAR(Konfiguration!$F$3),MONTH(Konfiguration!$F$3)+1,0)),Konfiguration!$F$3+0,"")</f>
        <v>46023</v>
      </c>
      <c r="B8" s="5" t="str">
        <f t="shared" ref="B8:B38" si="0">IF($A8="","",CHOOSE(WEEKDAY($A8,2),"Mo","Di","Mi","Do","Fr","Sa","So"))</f>
        <v>Do</v>
      </c>
      <c r="C8" s="5">
        <f>IF(A8="","",_xlfn.ISOWEEKNUM(A8))</f>
        <v>1</v>
      </c>
      <c r="D8" s="5" t="str">
        <f>IF($A8="","",IFERROR(VLOOKUP($A8,Konfiguration!$H$7:$I$106,2,FALSE),""))</f>
        <v>Neujahr</v>
      </c>
      <c r="E8" s="11"/>
      <c r="F8" s="11"/>
      <c r="G8" s="11"/>
      <c r="H8" s="11"/>
      <c r="I8" s="11"/>
      <c r="J8" s="11"/>
    </row>
    <row r="9" spans="1:10" x14ac:dyDescent="0.3">
      <c r="A9" s="4">
        <f>IF(2&lt;=DAY(DATE(YEAR(Konfiguration!$F$3),MONTH(Konfiguration!$F$3)+1,0)),Konfiguration!$F$3+1,"")</f>
        <v>46024</v>
      </c>
      <c r="B9" s="5" t="str">
        <f t="shared" si="0"/>
        <v>Fr</v>
      </c>
      <c r="C9" s="5">
        <f t="shared" ref="C9:C38" si="1">IF(A9="","",_xlfn.ISOWEEKNUM(A9))</f>
        <v>1</v>
      </c>
      <c r="D9" s="5" t="str">
        <f>IF($A9="","",IFERROR(VLOOKUP($A9,Konfiguration!$H$7:$I$106,2,FALSE),""))</f>
        <v/>
      </c>
      <c r="E9" s="11">
        <v>6.5</v>
      </c>
      <c r="F9" s="11">
        <v>1</v>
      </c>
      <c r="G9" s="11">
        <v>1.5</v>
      </c>
      <c r="H9" s="11">
        <v>1</v>
      </c>
      <c r="I9" s="11">
        <v>2</v>
      </c>
      <c r="J9" s="11">
        <v>1</v>
      </c>
    </row>
    <row r="10" spans="1:10" x14ac:dyDescent="0.3">
      <c r="A10" s="4">
        <f>IF(3&lt;=DAY(DATE(YEAR(Konfiguration!$F$3),MONTH(Konfiguration!$F$3)+1,0)),Konfiguration!$F$3+2,"")</f>
        <v>46025</v>
      </c>
      <c r="B10" s="5" t="str">
        <f t="shared" si="0"/>
        <v>Sa</v>
      </c>
      <c r="C10" s="5">
        <f t="shared" si="1"/>
        <v>1</v>
      </c>
      <c r="D10" s="5" t="str">
        <f>IF($A10="","",IFERROR(VLOOKUP($A10,Konfiguration!$H$7:$I$106,2,FALSE),""))</f>
        <v/>
      </c>
      <c r="E10" s="11"/>
      <c r="F10" s="11"/>
      <c r="G10" s="11"/>
      <c r="H10" s="11"/>
      <c r="I10" s="11"/>
      <c r="J10" s="11"/>
    </row>
    <row r="11" spans="1:10" x14ac:dyDescent="0.3">
      <c r="A11" s="4">
        <f>IF(4&lt;=DAY(DATE(YEAR(Konfiguration!$F$3),MONTH(Konfiguration!$F$3)+1,0)),Konfiguration!$F$3+3,"")</f>
        <v>46026</v>
      </c>
      <c r="B11" s="5" t="str">
        <f t="shared" si="0"/>
        <v>So</v>
      </c>
      <c r="C11" s="5">
        <f t="shared" si="1"/>
        <v>1</v>
      </c>
      <c r="D11" s="5" t="str">
        <f>IF($A11="","",IFERROR(VLOOKUP($A11,Konfiguration!$H$7:$I$106,2,FALSE),""))</f>
        <v/>
      </c>
      <c r="E11" s="11"/>
      <c r="F11" s="11"/>
      <c r="G11" s="11"/>
      <c r="H11" s="11"/>
      <c r="I11" s="11"/>
      <c r="J11" s="11"/>
    </row>
    <row r="12" spans="1:10" x14ac:dyDescent="0.3">
      <c r="A12" s="4">
        <f>IF(5&lt;=DAY(DATE(YEAR(Konfiguration!$F$3),MONTH(Konfiguration!$F$3)+1,0)),Konfiguration!$F$3+4,"")</f>
        <v>46027</v>
      </c>
      <c r="B12" s="5" t="str">
        <f t="shared" si="0"/>
        <v>Mo</v>
      </c>
      <c r="C12" s="5">
        <f t="shared" si="1"/>
        <v>2</v>
      </c>
      <c r="D12" s="5" t="str">
        <f>IF($A12="","",IFERROR(VLOOKUP($A12,Konfiguration!$H$7:$I$106,2,FALSE),""))</f>
        <v/>
      </c>
      <c r="E12" s="11">
        <v>8</v>
      </c>
      <c r="F12" s="11">
        <v>0.5</v>
      </c>
      <c r="G12" s="11">
        <v>3</v>
      </c>
      <c r="H12" s="11">
        <v>0.5</v>
      </c>
      <c r="I12" s="11">
        <v>3</v>
      </c>
      <c r="J12" s="11">
        <v>1</v>
      </c>
    </row>
    <row r="13" spans="1:10" x14ac:dyDescent="0.3">
      <c r="A13" s="4">
        <f>IF(6&lt;=DAY(DATE(YEAR(Konfiguration!$F$3),MONTH(Konfiguration!$F$3)+1,0)),Konfiguration!$F$3+5,"")</f>
        <v>46028</v>
      </c>
      <c r="B13" s="5" t="str">
        <f t="shared" si="0"/>
        <v>Di</v>
      </c>
      <c r="C13" s="5">
        <f t="shared" si="1"/>
        <v>2</v>
      </c>
      <c r="D13" s="5" t="str">
        <f>IF($A13="","",IFERROR(VLOOKUP($A13,Konfiguration!$H$7:$I$106,2,FALSE),""))</f>
        <v>Heilige Drei Könige</v>
      </c>
      <c r="E13" s="11"/>
      <c r="F13" s="11"/>
      <c r="G13" s="11"/>
      <c r="H13" s="11"/>
      <c r="I13" s="11"/>
      <c r="J13" s="11"/>
    </row>
    <row r="14" spans="1:10" x14ac:dyDescent="0.3">
      <c r="A14" s="4">
        <f>IF(7&lt;=DAY(DATE(YEAR(Konfiguration!$F$3),MONTH(Konfiguration!$F$3)+1,0)),Konfiguration!$F$3+6,"")</f>
        <v>46029</v>
      </c>
      <c r="B14" s="5" t="str">
        <f t="shared" si="0"/>
        <v>Mi</v>
      </c>
      <c r="C14" s="5">
        <f t="shared" si="1"/>
        <v>2</v>
      </c>
      <c r="D14" s="5" t="str">
        <f>IF($A14="","",IFERROR(VLOOKUP($A14,Konfiguration!$H$7:$I$106,2,FALSE),""))</f>
        <v/>
      </c>
      <c r="E14" s="11">
        <v>7.5</v>
      </c>
      <c r="F14" s="11">
        <v>1.5</v>
      </c>
      <c r="G14" s="11">
        <v>1</v>
      </c>
      <c r="H14" s="11">
        <v>1.5</v>
      </c>
      <c r="I14" s="11">
        <v>2.5</v>
      </c>
      <c r="J14" s="11">
        <v>1</v>
      </c>
    </row>
    <row r="15" spans="1:10" x14ac:dyDescent="0.3">
      <c r="A15" s="4">
        <f>IF(8&lt;=DAY(DATE(YEAR(Konfiguration!$F$3),MONTH(Konfiguration!$F$3)+1,0)),Konfiguration!$F$3+7,"")</f>
        <v>46030</v>
      </c>
      <c r="B15" s="5" t="str">
        <f t="shared" si="0"/>
        <v>Do</v>
      </c>
      <c r="C15" s="5">
        <f t="shared" si="1"/>
        <v>2</v>
      </c>
      <c r="D15" s="5" t="str">
        <f>IF($A15="","",IFERROR(VLOOKUP($A15,Konfiguration!$H$7:$I$106,2,FALSE),""))</f>
        <v/>
      </c>
      <c r="E15" s="11">
        <v>8</v>
      </c>
      <c r="F15" s="11">
        <v>0.5</v>
      </c>
      <c r="G15" s="11">
        <v>1</v>
      </c>
      <c r="H15" s="11">
        <v>1</v>
      </c>
      <c r="I15" s="11">
        <v>3.5</v>
      </c>
      <c r="J15" s="11">
        <v>2</v>
      </c>
    </row>
    <row r="16" spans="1:10" x14ac:dyDescent="0.3">
      <c r="A16" s="4">
        <f>IF(9&lt;=DAY(DATE(YEAR(Konfiguration!$F$3),MONTH(Konfiguration!$F$3)+1,0)),Konfiguration!$F$3+8,"")</f>
        <v>46031</v>
      </c>
      <c r="B16" s="5" t="str">
        <f t="shared" si="0"/>
        <v>Fr</v>
      </c>
      <c r="C16" s="5">
        <f t="shared" si="1"/>
        <v>2</v>
      </c>
      <c r="D16" s="5" t="str">
        <f>IF($A16="","",IFERROR(VLOOKUP($A16,Konfiguration!$H$7:$I$106,2,FALSE),""))</f>
        <v/>
      </c>
      <c r="E16" s="11">
        <v>6.5</v>
      </c>
      <c r="F16" s="11">
        <v>0.5</v>
      </c>
      <c r="G16" s="11">
        <v>1.5</v>
      </c>
      <c r="H16" s="11">
        <v>0.5</v>
      </c>
      <c r="I16" s="11">
        <v>4</v>
      </c>
      <c r="J16" s="11">
        <v>0</v>
      </c>
    </row>
    <row r="17" spans="1:10" x14ac:dyDescent="0.3">
      <c r="A17" s="4">
        <f>IF(10&lt;=DAY(DATE(YEAR(Konfiguration!$F$3),MONTH(Konfiguration!$F$3)+1,0)),Konfiguration!$F$3+9,"")</f>
        <v>46032</v>
      </c>
      <c r="B17" s="5" t="str">
        <f t="shared" si="0"/>
        <v>Sa</v>
      </c>
      <c r="C17" s="5">
        <f t="shared" si="1"/>
        <v>2</v>
      </c>
      <c r="D17" s="5" t="str">
        <f>IF($A17="","",IFERROR(VLOOKUP($A17,Konfiguration!$H$7:$I$106,2,FALSE),""))</f>
        <v/>
      </c>
      <c r="E17" s="11">
        <v>2</v>
      </c>
      <c r="F17" s="11">
        <v>0.5</v>
      </c>
      <c r="G17" s="11">
        <v>0</v>
      </c>
      <c r="H17" s="11">
        <v>0</v>
      </c>
      <c r="I17" s="11">
        <v>1</v>
      </c>
      <c r="J17" s="11">
        <v>0.5</v>
      </c>
    </row>
    <row r="18" spans="1:10" x14ac:dyDescent="0.3">
      <c r="A18" s="4">
        <f>IF(11&lt;=DAY(DATE(YEAR(Konfiguration!$F$3),MONTH(Konfiguration!$F$3)+1,0)),Konfiguration!$F$3+10,"")</f>
        <v>46033</v>
      </c>
      <c r="B18" s="5" t="str">
        <f t="shared" si="0"/>
        <v>So</v>
      </c>
      <c r="C18" s="5">
        <f t="shared" si="1"/>
        <v>2</v>
      </c>
      <c r="D18" s="5" t="str">
        <f>IF($A18="","",IFERROR(VLOOKUP($A18,Konfiguration!$H$7:$I$106,2,FALSE),""))</f>
        <v/>
      </c>
      <c r="E18" s="11"/>
      <c r="F18" s="11"/>
      <c r="G18" s="11"/>
      <c r="H18" s="11"/>
      <c r="I18" s="11"/>
      <c r="J18" s="11"/>
    </row>
    <row r="19" spans="1:10" x14ac:dyDescent="0.3">
      <c r="A19" s="4">
        <f>IF(12&lt;=DAY(DATE(YEAR(Konfiguration!$F$3),MONTH(Konfiguration!$F$3)+1,0)),Konfiguration!$F$3+11,"")</f>
        <v>46034</v>
      </c>
      <c r="B19" s="5" t="str">
        <f t="shared" si="0"/>
        <v>Mo</v>
      </c>
      <c r="C19" s="5">
        <f t="shared" si="1"/>
        <v>3</v>
      </c>
      <c r="D19" s="5" t="str">
        <f>IF($A19="","",IFERROR(VLOOKUP($A19,Konfiguration!$H$7:$I$106,2,FALSE),""))</f>
        <v/>
      </c>
      <c r="E19" s="11">
        <v>8</v>
      </c>
      <c r="F19" s="11">
        <v>1</v>
      </c>
      <c r="G19" s="11">
        <v>1</v>
      </c>
      <c r="H19" s="11">
        <v>1.5</v>
      </c>
      <c r="I19" s="11">
        <v>2</v>
      </c>
      <c r="J19" s="11">
        <v>2.5</v>
      </c>
    </row>
    <row r="20" spans="1:10" x14ac:dyDescent="0.3">
      <c r="A20" s="4">
        <f>IF(13&lt;=DAY(DATE(YEAR(Konfiguration!$F$3),MONTH(Konfiguration!$F$3)+1,0)),Konfiguration!$F$3+12,"")</f>
        <v>46035</v>
      </c>
      <c r="B20" s="5" t="str">
        <f t="shared" si="0"/>
        <v>Di</v>
      </c>
      <c r="C20" s="5">
        <f t="shared" si="1"/>
        <v>3</v>
      </c>
      <c r="D20" s="5" t="str">
        <f>IF($A20="","",IFERROR(VLOOKUP($A20,Konfiguration!$H$7:$I$106,2,FALSE),""))</f>
        <v/>
      </c>
      <c r="E20" s="11">
        <v>8</v>
      </c>
      <c r="F20" s="11">
        <v>0.5</v>
      </c>
      <c r="G20" s="11">
        <v>3</v>
      </c>
      <c r="H20" s="11">
        <v>0.5</v>
      </c>
      <c r="I20" s="11">
        <v>4</v>
      </c>
      <c r="J20" s="11">
        <v>0</v>
      </c>
    </row>
    <row r="21" spans="1:10" x14ac:dyDescent="0.3">
      <c r="A21" s="4">
        <f>IF(14&lt;=DAY(DATE(YEAR(Konfiguration!$F$3),MONTH(Konfiguration!$F$3)+1,0)),Konfiguration!$F$3+13,"")</f>
        <v>46036</v>
      </c>
      <c r="B21" s="5" t="str">
        <f t="shared" si="0"/>
        <v>Mi</v>
      </c>
      <c r="C21" s="5">
        <f t="shared" si="1"/>
        <v>3</v>
      </c>
      <c r="D21" s="5" t="str">
        <f>IF($A21="","",IFERROR(VLOOKUP($A21,Konfiguration!$H$7:$I$106,2,FALSE),""))</f>
        <v/>
      </c>
      <c r="E21" s="11">
        <v>7.5</v>
      </c>
      <c r="F21" s="11">
        <v>1.5</v>
      </c>
      <c r="G21" s="11">
        <v>2.5</v>
      </c>
      <c r="H21" s="11">
        <v>0.5</v>
      </c>
      <c r="I21" s="11">
        <v>2.5</v>
      </c>
      <c r="J21" s="11">
        <v>0.5</v>
      </c>
    </row>
    <row r="22" spans="1:10" x14ac:dyDescent="0.3">
      <c r="A22" s="4">
        <f>IF(15&lt;=DAY(DATE(YEAR(Konfiguration!$F$3),MONTH(Konfiguration!$F$3)+1,0)),Konfiguration!$F$3+14,"")</f>
        <v>46037</v>
      </c>
      <c r="B22" s="5" t="str">
        <f t="shared" si="0"/>
        <v>Do</v>
      </c>
      <c r="C22" s="5">
        <f t="shared" si="1"/>
        <v>3</v>
      </c>
      <c r="D22" s="5" t="str">
        <f>IF($A22="","",IFERROR(VLOOKUP($A22,Konfiguration!$H$7:$I$106,2,FALSE),""))</f>
        <v/>
      </c>
      <c r="E22" s="11">
        <v>8</v>
      </c>
      <c r="F22" s="11">
        <v>0.5</v>
      </c>
      <c r="G22" s="11">
        <v>3</v>
      </c>
      <c r="H22" s="11">
        <v>0.5</v>
      </c>
      <c r="I22" s="11">
        <v>3</v>
      </c>
      <c r="J22" s="11">
        <v>1</v>
      </c>
    </row>
    <row r="23" spans="1:10" x14ac:dyDescent="0.3">
      <c r="A23" s="4">
        <f>IF(16&lt;=DAY(DATE(YEAR(Konfiguration!$F$3),MONTH(Konfiguration!$F$3)+1,0)),Konfiguration!$F$3+15,"")</f>
        <v>46038</v>
      </c>
      <c r="B23" s="5" t="str">
        <f t="shared" si="0"/>
        <v>Fr</v>
      </c>
      <c r="C23" s="5">
        <f t="shared" si="1"/>
        <v>3</v>
      </c>
      <c r="D23" s="5" t="str">
        <f>IF($A23="","",IFERROR(VLOOKUP($A23,Konfiguration!$H$7:$I$106,2,FALSE),""))</f>
        <v/>
      </c>
      <c r="E23" s="11">
        <v>6.5</v>
      </c>
      <c r="F23" s="11">
        <v>1</v>
      </c>
      <c r="G23" s="11">
        <v>1.5</v>
      </c>
      <c r="H23" s="11">
        <v>1.5</v>
      </c>
      <c r="I23" s="11">
        <v>2</v>
      </c>
      <c r="J23" s="11">
        <v>0.5</v>
      </c>
    </row>
    <row r="24" spans="1:10" x14ac:dyDescent="0.3">
      <c r="A24" s="4">
        <f>IF(17&lt;=DAY(DATE(YEAR(Konfiguration!$F$3),MONTH(Konfiguration!$F$3)+1,0)),Konfiguration!$F$3+16,"")</f>
        <v>46039</v>
      </c>
      <c r="B24" s="5" t="str">
        <f t="shared" si="0"/>
        <v>Sa</v>
      </c>
      <c r="C24" s="5">
        <f t="shared" si="1"/>
        <v>3</v>
      </c>
      <c r="D24" s="5" t="str">
        <f>IF($A24="","",IFERROR(VLOOKUP($A24,Konfiguration!$H$7:$I$106,2,FALSE),""))</f>
        <v/>
      </c>
      <c r="E24" s="11"/>
      <c r="F24" s="11"/>
      <c r="G24" s="11"/>
      <c r="H24" s="11"/>
      <c r="I24" s="11"/>
      <c r="J24" s="11"/>
    </row>
    <row r="25" spans="1:10" x14ac:dyDescent="0.3">
      <c r="A25" s="4">
        <f>IF(18&lt;=DAY(DATE(YEAR(Konfiguration!$F$3),MONTH(Konfiguration!$F$3)+1,0)),Konfiguration!$F$3+17,"")</f>
        <v>46040</v>
      </c>
      <c r="B25" s="5" t="str">
        <f t="shared" si="0"/>
        <v>So</v>
      </c>
      <c r="C25" s="5">
        <f t="shared" si="1"/>
        <v>3</v>
      </c>
      <c r="D25" s="5" t="str">
        <f>IF($A25="","",IFERROR(VLOOKUP($A25,Konfiguration!$H$7:$I$106,2,FALSE),""))</f>
        <v/>
      </c>
      <c r="E25" s="11"/>
      <c r="F25" s="11"/>
      <c r="G25" s="11"/>
      <c r="H25" s="11"/>
      <c r="I25" s="11"/>
      <c r="J25" s="11"/>
    </row>
    <row r="26" spans="1:10" x14ac:dyDescent="0.3">
      <c r="A26" s="4">
        <f>IF(19&lt;=DAY(DATE(YEAR(Konfiguration!$F$3),MONTH(Konfiguration!$F$3)+1,0)),Konfiguration!$F$3+18,"")</f>
        <v>46041</v>
      </c>
      <c r="B26" s="5" t="str">
        <f t="shared" si="0"/>
        <v>Mo</v>
      </c>
      <c r="C26" s="5">
        <f t="shared" si="1"/>
        <v>4</v>
      </c>
      <c r="D26" s="5" t="str">
        <f>IF($A26="","",IFERROR(VLOOKUP($A26,Konfiguration!$H$7:$I$106,2,FALSE),""))</f>
        <v/>
      </c>
      <c r="E26" s="11">
        <v>8</v>
      </c>
      <c r="F26" s="11">
        <v>1.5</v>
      </c>
      <c r="G26" s="11">
        <v>2</v>
      </c>
      <c r="H26" s="11">
        <v>1.5</v>
      </c>
      <c r="I26" s="11">
        <v>2.5</v>
      </c>
      <c r="J26" s="11">
        <v>0.5</v>
      </c>
    </row>
    <row r="27" spans="1:10" x14ac:dyDescent="0.3">
      <c r="A27" s="4">
        <f>IF(20&lt;=DAY(DATE(YEAR(Konfiguration!$F$3),MONTH(Konfiguration!$F$3)+1,0)),Konfiguration!$F$3+19,"")</f>
        <v>46042</v>
      </c>
      <c r="B27" s="5" t="str">
        <f t="shared" si="0"/>
        <v>Di</v>
      </c>
      <c r="C27" s="5">
        <f t="shared" si="1"/>
        <v>4</v>
      </c>
      <c r="D27" s="5" t="str">
        <f>IF($A27="","",IFERROR(VLOOKUP($A27,Konfiguration!$H$7:$I$106,2,FALSE),""))</f>
        <v/>
      </c>
      <c r="E27" s="11">
        <v>8</v>
      </c>
      <c r="F27" s="11">
        <v>0.5</v>
      </c>
      <c r="G27" s="11">
        <v>3</v>
      </c>
      <c r="H27" s="11">
        <v>1.5</v>
      </c>
      <c r="I27" s="11">
        <v>2.5</v>
      </c>
      <c r="J27" s="11">
        <v>0.5</v>
      </c>
    </row>
    <row r="28" spans="1:10" x14ac:dyDescent="0.3">
      <c r="A28" s="4">
        <f>IF(21&lt;=DAY(DATE(YEAR(Konfiguration!$F$3),MONTH(Konfiguration!$F$3)+1,0)),Konfiguration!$F$3+20,"")</f>
        <v>46043</v>
      </c>
      <c r="B28" s="5" t="str">
        <f t="shared" si="0"/>
        <v>Mi</v>
      </c>
      <c r="C28" s="5">
        <f t="shared" si="1"/>
        <v>4</v>
      </c>
      <c r="D28" s="5" t="str">
        <f>IF($A28="","",IFERROR(VLOOKUP($A28,Konfiguration!$H$7:$I$106,2,FALSE),""))</f>
        <v/>
      </c>
      <c r="E28" s="11">
        <v>7.5</v>
      </c>
      <c r="F28" s="11">
        <v>1</v>
      </c>
      <c r="G28" s="11">
        <v>1</v>
      </c>
      <c r="H28" s="11">
        <v>1.5</v>
      </c>
      <c r="I28" s="11">
        <v>2</v>
      </c>
      <c r="J28" s="11">
        <v>2</v>
      </c>
    </row>
    <row r="29" spans="1:10" x14ac:dyDescent="0.3">
      <c r="A29" s="4">
        <f>IF(22&lt;=DAY(DATE(YEAR(Konfiguration!$F$3),MONTH(Konfiguration!$F$3)+1,0)),Konfiguration!$F$3+21,"")</f>
        <v>46044</v>
      </c>
      <c r="B29" s="5" t="str">
        <f t="shared" si="0"/>
        <v>Do</v>
      </c>
      <c r="C29" s="5">
        <f t="shared" si="1"/>
        <v>4</v>
      </c>
      <c r="D29" s="5" t="str">
        <f>IF($A29="","",IFERROR(VLOOKUP($A29,Konfiguration!$H$7:$I$106,2,FALSE),""))</f>
        <v/>
      </c>
      <c r="E29" s="11">
        <v>8</v>
      </c>
      <c r="F29" s="11">
        <v>1.5</v>
      </c>
      <c r="G29" s="11">
        <v>1</v>
      </c>
      <c r="H29" s="11">
        <v>1.5</v>
      </c>
      <c r="I29" s="11">
        <v>2.5</v>
      </c>
      <c r="J29" s="11">
        <v>1.5</v>
      </c>
    </row>
    <row r="30" spans="1:10" x14ac:dyDescent="0.3">
      <c r="A30" s="4">
        <f>IF(23&lt;=DAY(DATE(YEAR(Konfiguration!$F$3),MONTH(Konfiguration!$F$3)+1,0)),Konfiguration!$F$3+22,"")</f>
        <v>46045</v>
      </c>
      <c r="B30" s="5" t="str">
        <f t="shared" si="0"/>
        <v>Fr</v>
      </c>
      <c r="C30" s="5">
        <f t="shared" si="1"/>
        <v>4</v>
      </c>
      <c r="D30" s="5" t="str">
        <f>IF($A30="","",IFERROR(VLOOKUP($A30,Konfiguration!$H$7:$I$106,2,FALSE),""))</f>
        <v/>
      </c>
      <c r="E30" s="11">
        <v>6.5</v>
      </c>
      <c r="F30" s="11">
        <v>1</v>
      </c>
      <c r="G30" s="11">
        <v>3</v>
      </c>
      <c r="H30" s="11">
        <v>1</v>
      </c>
      <c r="I30" s="11">
        <v>1.5</v>
      </c>
      <c r="J30" s="11">
        <v>0</v>
      </c>
    </row>
    <row r="31" spans="1:10" x14ac:dyDescent="0.3">
      <c r="A31" s="4">
        <f>IF(24&lt;=DAY(DATE(YEAR(Konfiguration!$F$3),MONTH(Konfiguration!$F$3)+1,0)),Konfiguration!$F$3+23,"")</f>
        <v>46046</v>
      </c>
      <c r="B31" s="5" t="str">
        <f t="shared" si="0"/>
        <v>Sa</v>
      </c>
      <c r="C31" s="5">
        <f t="shared" si="1"/>
        <v>4</v>
      </c>
      <c r="D31" s="5" t="str">
        <f>IF($A31="","",IFERROR(VLOOKUP($A31,Konfiguration!$H$7:$I$106,2,FALSE),""))</f>
        <v/>
      </c>
      <c r="E31" s="11"/>
      <c r="F31" s="11"/>
      <c r="G31" s="11"/>
      <c r="H31" s="11"/>
      <c r="I31" s="11"/>
      <c r="J31" s="11"/>
    </row>
    <row r="32" spans="1:10" x14ac:dyDescent="0.3">
      <c r="A32" s="4">
        <f>IF(25&lt;=DAY(DATE(YEAR(Konfiguration!$F$3),MONTH(Konfiguration!$F$3)+1,0)),Konfiguration!$F$3+24,"")</f>
        <v>46047</v>
      </c>
      <c r="B32" s="5" t="str">
        <f t="shared" si="0"/>
        <v>So</v>
      </c>
      <c r="C32" s="5">
        <f t="shared" si="1"/>
        <v>4</v>
      </c>
      <c r="D32" s="5" t="str">
        <f>IF($A32="","",IFERROR(VLOOKUP($A32,Konfiguration!$H$7:$I$106,2,FALSE),""))</f>
        <v/>
      </c>
      <c r="E32" s="11"/>
      <c r="F32" s="11"/>
      <c r="G32" s="11"/>
      <c r="H32" s="11"/>
      <c r="I32" s="11"/>
      <c r="J32" s="11"/>
    </row>
    <row r="33" spans="1:10" x14ac:dyDescent="0.3">
      <c r="A33" s="4">
        <f>IF(26&lt;=DAY(DATE(YEAR(Konfiguration!$F$3),MONTH(Konfiguration!$F$3)+1,0)),Konfiguration!$F$3+25,"")</f>
        <v>46048</v>
      </c>
      <c r="B33" s="5" t="str">
        <f t="shared" si="0"/>
        <v>Mo</v>
      </c>
      <c r="C33" s="5">
        <f t="shared" si="1"/>
        <v>5</v>
      </c>
      <c r="D33" s="5" t="str">
        <f>IF($A33="","",IFERROR(VLOOKUP($A33,Konfiguration!$H$7:$I$106,2,FALSE),""))</f>
        <v/>
      </c>
      <c r="E33" s="11">
        <v>8</v>
      </c>
      <c r="F33" s="11">
        <v>1</v>
      </c>
      <c r="G33" s="11">
        <v>3</v>
      </c>
      <c r="H33" s="11">
        <v>1</v>
      </c>
      <c r="I33" s="11">
        <v>3</v>
      </c>
      <c r="J33" s="11">
        <v>0</v>
      </c>
    </row>
    <row r="34" spans="1:10" x14ac:dyDescent="0.3">
      <c r="A34" s="4">
        <f>IF(27&lt;=DAY(DATE(YEAR(Konfiguration!$F$3),MONTH(Konfiguration!$F$3)+1,0)),Konfiguration!$F$3+26,"")</f>
        <v>46049</v>
      </c>
      <c r="B34" s="5" t="str">
        <f t="shared" si="0"/>
        <v>Di</v>
      </c>
      <c r="C34" s="5">
        <f t="shared" si="1"/>
        <v>5</v>
      </c>
      <c r="D34" s="5" t="str">
        <f>IF($A34="","",IFERROR(VLOOKUP($A34,Konfiguration!$H$7:$I$106,2,FALSE),""))</f>
        <v/>
      </c>
      <c r="E34" s="11">
        <v>8</v>
      </c>
      <c r="F34" s="11">
        <v>1</v>
      </c>
      <c r="G34" s="11">
        <v>1.5</v>
      </c>
      <c r="H34" s="11">
        <v>0.5</v>
      </c>
      <c r="I34" s="11">
        <v>2.5</v>
      </c>
      <c r="J34" s="11">
        <v>2.5</v>
      </c>
    </row>
    <row r="35" spans="1:10" x14ac:dyDescent="0.3">
      <c r="A35" s="4">
        <f>IF(28&lt;=DAY(DATE(YEAR(Konfiguration!$F$3),MONTH(Konfiguration!$F$3)+1,0)),Konfiguration!$F$3+27,"")</f>
        <v>46050</v>
      </c>
      <c r="B35" s="5" t="str">
        <f t="shared" si="0"/>
        <v>Mi</v>
      </c>
      <c r="C35" s="5">
        <f t="shared" si="1"/>
        <v>5</v>
      </c>
      <c r="D35" s="5" t="str">
        <f>IF($A35="","",IFERROR(VLOOKUP($A35,Konfiguration!$H$7:$I$106,2,FALSE),""))</f>
        <v/>
      </c>
      <c r="E35" s="11">
        <v>7.5</v>
      </c>
      <c r="F35" s="11">
        <v>0.5</v>
      </c>
      <c r="G35" s="11">
        <v>3</v>
      </c>
      <c r="H35" s="11">
        <v>1</v>
      </c>
      <c r="I35" s="11">
        <v>3</v>
      </c>
      <c r="J35" s="11">
        <v>0</v>
      </c>
    </row>
    <row r="36" spans="1:10" x14ac:dyDescent="0.3">
      <c r="A36" s="4">
        <f>IF(29&lt;=DAY(DATE(YEAR(Konfiguration!$F$3),MONTH(Konfiguration!$F$3)+1,0)),Konfiguration!$F$3+28,"")</f>
        <v>46051</v>
      </c>
      <c r="B36" s="5" t="str">
        <f t="shared" si="0"/>
        <v>Do</v>
      </c>
      <c r="C36" s="5">
        <f t="shared" si="1"/>
        <v>5</v>
      </c>
      <c r="D36" s="5" t="str">
        <f>IF($A36="","",IFERROR(VLOOKUP($A36,Konfiguration!$H$7:$I$106,2,FALSE),""))</f>
        <v/>
      </c>
      <c r="E36" s="11">
        <v>8</v>
      </c>
      <c r="F36" s="11">
        <v>1</v>
      </c>
      <c r="G36" s="11">
        <v>2</v>
      </c>
      <c r="H36" s="11">
        <v>1.5</v>
      </c>
      <c r="I36" s="11">
        <v>3.5</v>
      </c>
      <c r="J36" s="11">
        <v>0</v>
      </c>
    </row>
    <row r="37" spans="1:10" x14ac:dyDescent="0.3">
      <c r="A37" s="4">
        <f>IF(30&lt;=DAY(DATE(YEAR(Konfiguration!$F$3),MONTH(Konfiguration!$F$3)+1,0)),Konfiguration!$F$3+29,"")</f>
        <v>46052</v>
      </c>
      <c r="B37" s="5" t="str">
        <f t="shared" si="0"/>
        <v>Fr</v>
      </c>
      <c r="C37" s="5">
        <f t="shared" si="1"/>
        <v>5</v>
      </c>
      <c r="D37" s="5" t="str">
        <f>IF($A37="","",IFERROR(VLOOKUP($A37,Konfiguration!$H$7:$I$106,2,FALSE),""))</f>
        <v/>
      </c>
      <c r="E37" s="11">
        <v>6.5</v>
      </c>
      <c r="F37" s="11">
        <v>1</v>
      </c>
      <c r="G37" s="11">
        <v>3</v>
      </c>
      <c r="H37" s="11">
        <v>0.5</v>
      </c>
      <c r="I37" s="11">
        <v>2</v>
      </c>
      <c r="J37" s="11">
        <v>0</v>
      </c>
    </row>
    <row r="38" spans="1:10" x14ac:dyDescent="0.3">
      <c r="A38" s="4">
        <f>IF(31&lt;=DAY(DATE(YEAR(Konfiguration!$F$3),MONTH(Konfiguration!$F$3)+1,0)),Konfiguration!$F$3+30,"")</f>
        <v>46053</v>
      </c>
      <c r="B38" s="5" t="str">
        <f t="shared" si="0"/>
        <v>Sa</v>
      </c>
      <c r="C38" s="5">
        <f t="shared" si="1"/>
        <v>5</v>
      </c>
      <c r="D38" s="5" t="str">
        <f>IF($A38="","",IFERROR(VLOOKUP($A38,Konfiguration!$H$7:$I$106,2,FALSE),""))</f>
        <v/>
      </c>
      <c r="E38" s="11"/>
      <c r="F38" s="11"/>
      <c r="G38" s="11"/>
      <c r="H38" s="11"/>
      <c r="I38" s="11"/>
      <c r="J38" s="11"/>
    </row>
    <row r="39" spans="1:10" x14ac:dyDescent="0.3">
      <c r="A39" s="12"/>
      <c r="B39" s="12"/>
      <c r="C39" s="12"/>
      <c r="D39" s="13" t="s">
        <v>49</v>
      </c>
      <c r="E39" s="14">
        <f t="shared" ref="E39:J39" si="2">SUM(E8:E38)</f>
        <v>152.5</v>
      </c>
      <c r="F39" s="14">
        <f t="shared" si="2"/>
        <v>19</v>
      </c>
      <c r="G39" s="14">
        <f t="shared" si="2"/>
        <v>41.5</v>
      </c>
      <c r="H39" s="14">
        <f t="shared" si="2"/>
        <v>20.5</v>
      </c>
      <c r="I39" s="14">
        <f t="shared" si="2"/>
        <v>54.5</v>
      </c>
      <c r="J39" s="14">
        <f t="shared" si="2"/>
        <v>17</v>
      </c>
    </row>
    <row r="41" spans="1:10" x14ac:dyDescent="0.3">
      <c r="A41" s="21" t="str">
        <f>Konfiguration!$G$4</f>
        <v>Februar 2026</v>
      </c>
      <c r="B41" s="22"/>
      <c r="C41" s="22"/>
      <c r="D41" s="22"/>
      <c r="E41" s="22"/>
      <c r="F41" s="22"/>
      <c r="G41" s="22"/>
      <c r="H41" s="22"/>
      <c r="I41" s="22"/>
      <c r="J41" s="22"/>
    </row>
    <row r="42" spans="1:10" x14ac:dyDescent="0.3">
      <c r="A42" s="8" t="s">
        <v>11</v>
      </c>
      <c r="B42" s="8" t="s">
        <v>45</v>
      </c>
      <c r="C42" s="8" t="s">
        <v>46</v>
      </c>
      <c r="D42" s="8" t="s">
        <v>47</v>
      </c>
      <c r="E42" s="8" t="s">
        <v>48</v>
      </c>
      <c r="F42" s="8" t="str">
        <f>Konfiguration!$B$8</f>
        <v>E-Mails</v>
      </c>
      <c r="G42" s="8" t="str">
        <f>Konfiguration!$B$9</f>
        <v>Meetings</v>
      </c>
      <c r="H42" s="8" t="str">
        <f>Konfiguration!$B$10</f>
        <v>Telefonate</v>
      </c>
      <c r="I42" s="8" t="str">
        <f>Konfiguration!$B$11</f>
        <v>Vorbereitung</v>
      </c>
      <c r="J42" s="8" t="str">
        <f>Konfiguration!$B$12</f>
        <v>Sonstiges</v>
      </c>
    </row>
    <row r="43" spans="1:10" x14ac:dyDescent="0.3">
      <c r="A43" s="4">
        <f>IF(1&lt;=DAY(DATE(YEAR(Konfiguration!$F$4),MONTH(Konfiguration!$F$4)+1,0)),Konfiguration!$F$4+0,"")</f>
        <v>46054</v>
      </c>
      <c r="B43" s="5" t="str">
        <f t="shared" ref="B43:B73" si="3">IF($A43="","",CHOOSE(WEEKDAY($A43,2),"Mo","Di","Mi","Do","Fr","Sa","So"))</f>
        <v>So</v>
      </c>
      <c r="C43" s="5" t="e">
        <f ca="1">IF($A43="","",_xludf.ISOWEEKNUM($A43))</f>
        <v>#NAME?</v>
      </c>
      <c r="D43" s="5" t="str">
        <f>IF($A43="","",IFERROR(VLOOKUP($A43,Konfiguration!$H$7:$I$106,2,FALSE),""))</f>
        <v/>
      </c>
      <c r="E43" s="11"/>
      <c r="F43" s="11"/>
      <c r="G43" s="11"/>
      <c r="H43" s="11"/>
      <c r="I43" s="11"/>
      <c r="J43" s="11"/>
    </row>
    <row r="44" spans="1:10" x14ac:dyDescent="0.3">
      <c r="A44" s="4">
        <f>IF(2&lt;=DAY(DATE(YEAR(Konfiguration!$F$4),MONTH(Konfiguration!$F$4)+1,0)),Konfiguration!$F$4+1,"")</f>
        <v>46055</v>
      </c>
      <c r="B44" s="5" t="str">
        <f t="shared" si="3"/>
        <v>Mo</v>
      </c>
      <c r="C44" s="5" t="e">
        <f ca="1">IF($A44="","",_xludf.ISOWEEKNUM($A44))</f>
        <v>#NAME?</v>
      </c>
      <c r="D44" s="5" t="str">
        <f>IF($A44="","",IFERROR(VLOOKUP($A44,Konfiguration!$H$7:$I$106,2,FALSE),""))</f>
        <v/>
      </c>
      <c r="E44" s="11">
        <v>8</v>
      </c>
      <c r="F44" s="11">
        <v>1.5</v>
      </c>
      <c r="G44" s="11">
        <v>2.5</v>
      </c>
      <c r="H44" s="11">
        <v>0.5</v>
      </c>
      <c r="I44" s="11">
        <v>3</v>
      </c>
      <c r="J44" s="11">
        <v>0.5</v>
      </c>
    </row>
    <row r="45" spans="1:10" x14ac:dyDescent="0.3">
      <c r="A45" s="4">
        <f>IF(3&lt;=DAY(DATE(YEAR(Konfiguration!$F$4),MONTH(Konfiguration!$F$4)+1,0)),Konfiguration!$F$4+2,"")</f>
        <v>46056</v>
      </c>
      <c r="B45" s="5" t="str">
        <f t="shared" si="3"/>
        <v>Di</v>
      </c>
      <c r="C45" s="5" t="e">
        <f ca="1">IF($A45="","",_xludf.ISOWEEKNUM($A45))</f>
        <v>#NAME?</v>
      </c>
      <c r="D45" s="5" t="str">
        <f>IF($A45="","",IFERROR(VLOOKUP($A45,Konfiguration!$H$7:$I$106,2,FALSE),""))</f>
        <v/>
      </c>
      <c r="E45" s="11">
        <v>8</v>
      </c>
      <c r="F45" s="11">
        <v>0.5</v>
      </c>
      <c r="G45" s="11">
        <v>2.5</v>
      </c>
      <c r="H45" s="11">
        <v>1</v>
      </c>
      <c r="I45" s="11">
        <v>2</v>
      </c>
      <c r="J45" s="11">
        <v>2</v>
      </c>
    </row>
    <row r="46" spans="1:10" x14ac:dyDescent="0.3">
      <c r="A46" s="4">
        <f>IF(4&lt;=DAY(DATE(YEAR(Konfiguration!$F$4),MONTH(Konfiguration!$F$4)+1,0)),Konfiguration!$F$4+3,"")</f>
        <v>46057</v>
      </c>
      <c r="B46" s="5" t="str">
        <f t="shared" si="3"/>
        <v>Mi</v>
      </c>
      <c r="C46" s="5" t="e">
        <f ca="1">IF($A46="","",_xludf.ISOWEEKNUM($A46))</f>
        <v>#NAME?</v>
      </c>
      <c r="D46" s="5" t="str">
        <f>IF($A46="","",IFERROR(VLOOKUP($A46,Konfiguration!$H$7:$I$106,2,FALSE),""))</f>
        <v/>
      </c>
      <c r="E46" s="11">
        <v>7.5</v>
      </c>
      <c r="F46" s="11">
        <v>1.5</v>
      </c>
      <c r="G46" s="11">
        <v>1</v>
      </c>
      <c r="H46" s="11">
        <v>1.5</v>
      </c>
      <c r="I46" s="11">
        <v>3.5</v>
      </c>
      <c r="J46" s="11">
        <v>0</v>
      </c>
    </row>
    <row r="47" spans="1:10" x14ac:dyDescent="0.3">
      <c r="A47" s="4">
        <f>IF(5&lt;=DAY(DATE(YEAR(Konfiguration!$F$4),MONTH(Konfiguration!$F$4)+1,0)),Konfiguration!$F$4+4,"")</f>
        <v>46058</v>
      </c>
      <c r="B47" s="5" t="str">
        <f t="shared" si="3"/>
        <v>Do</v>
      </c>
      <c r="C47" s="5" t="e">
        <f ca="1">IF($A47="","",_xludf.ISOWEEKNUM($A47))</f>
        <v>#NAME?</v>
      </c>
      <c r="D47" s="5" t="str">
        <f>IF($A47="","",IFERROR(VLOOKUP($A47,Konfiguration!$H$7:$I$106,2,FALSE),""))</f>
        <v/>
      </c>
      <c r="E47" s="11">
        <v>8</v>
      </c>
      <c r="F47" s="11">
        <v>1</v>
      </c>
      <c r="G47" s="11">
        <v>2</v>
      </c>
      <c r="H47" s="11">
        <v>1.5</v>
      </c>
      <c r="I47" s="11">
        <v>3</v>
      </c>
      <c r="J47" s="11">
        <v>0.5</v>
      </c>
    </row>
    <row r="48" spans="1:10" x14ac:dyDescent="0.3">
      <c r="A48" s="4">
        <f>IF(6&lt;=DAY(DATE(YEAR(Konfiguration!$F$4),MONTH(Konfiguration!$F$4)+1,0)),Konfiguration!$F$4+5,"")</f>
        <v>46059</v>
      </c>
      <c r="B48" s="5" t="str">
        <f t="shared" si="3"/>
        <v>Fr</v>
      </c>
      <c r="C48" s="5" t="e">
        <f ca="1">IF($A48="","",_xludf.ISOWEEKNUM($A48))</f>
        <v>#NAME?</v>
      </c>
      <c r="D48" s="5" t="str">
        <f>IF($A48="","",IFERROR(VLOOKUP($A48,Konfiguration!$H$7:$I$106,2,FALSE),""))</f>
        <v/>
      </c>
      <c r="E48" s="11">
        <v>6.5</v>
      </c>
      <c r="F48" s="11">
        <v>1.5</v>
      </c>
      <c r="G48" s="11">
        <v>2.5</v>
      </c>
      <c r="H48" s="11">
        <v>1.5</v>
      </c>
      <c r="I48" s="11">
        <v>1</v>
      </c>
      <c r="J48" s="11">
        <v>0</v>
      </c>
    </row>
    <row r="49" spans="1:10" x14ac:dyDescent="0.3">
      <c r="A49" s="4">
        <f>IF(7&lt;=DAY(DATE(YEAR(Konfiguration!$F$4),MONTH(Konfiguration!$F$4)+1,0)),Konfiguration!$F$4+6,"")</f>
        <v>46060</v>
      </c>
      <c r="B49" s="5" t="str">
        <f t="shared" si="3"/>
        <v>Sa</v>
      </c>
      <c r="C49" s="5" t="e">
        <f ca="1">IF($A49="","",_xludf.ISOWEEKNUM($A49))</f>
        <v>#NAME?</v>
      </c>
      <c r="D49" s="5" t="str">
        <f>IF($A49="","",IFERROR(VLOOKUP($A49,Konfiguration!$H$7:$I$106,2,FALSE),""))</f>
        <v/>
      </c>
      <c r="E49" s="11">
        <v>2</v>
      </c>
      <c r="F49" s="11">
        <v>0.5</v>
      </c>
      <c r="G49" s="11">
        <v>0</v>
      </c>
      <c r="H49" s="11">
        <v>0</v>
      </c>
      <c r="I49" s="11">
        <v>1</v>
      </c>
      <c r="J49" s="11">
        <v>0.5</v>
      </c>
    </row>
    <row r="50" spans="1:10" x14ac:dyDescent="0.3">
      <c r="A50" s="4">
        <f>IF(8&lt;=DAY(DATE(YEAR(Konfiguration!$F$4),MONTH(Konfiguration!$F$4)+1,0)),Konfiguration!$F$4+7,"")</f>
        <v>46061</v>
      </c>
      <c r="B50" s="5" t="str">
        <f t="shared" si="3"/>
        <v>So</v>
      </c>
      <c r="C50" s="5" t="e">
        <f ca="1">IF($A50="","",_xludf.ISOWEEKNUM($A50))</f>
        <v>#NAME?</v>
      </c>
      <c r="D50" s="5" t="str">
        <f>IF($A50="","",IFERROR(VLOOKUP($A50,Konfiguration!$H$7:$I$106,2,FALSE),""))</f>
        <v/>
      </c>
      <c r="E50" s="11"/>
      <c r="F50" s="11"/>
      <c r="G50" s="11"/>
      <c r="H50" s="11"/>
      <c r="I50" s="11"/>
      <c r="J50" s="11"/>
    </row>
    <row r="51" spans="1:10" x14ac:dyDescent="0.3">
      <c r="A51" s="4">
        <f>IF(9&lt;=DAY(DATE(YEAR(Konfiguration!$F$4),MONTH(Konfiguration!$F$4)+1,0)),Konfiguration!$F$4+8,"")</f>
        <v>46062</v>
      </c>
      <c r="B51" s="5" t="str">
        <f t="shared" si="3"/>
        <v>Mo</v>
      </c>
      <c r="C51" s="5" t="e">
        <f ca="1">IF($A51="","",_xludf.ISOWEEKNUM($A51))</f>
        <v>#NAME?</v>
      </c>
      <c r="D51" s="5" t="str">
        <f>IF($A51="","",IFERROR(VLOOKUP($A51,Konfiguration!$H$7:$I$106,2,FALSE),""))</f>
        <v/>
      </c>
      <c r="E51" s="11">
        <v>8</v>
      </c>
      <c r="F51" s="11">
        <v>0.5</v>
      </c>
      <c r="G51" s="11">
        <v>1</v>
      </c>
      <c r="H51" s="11">
        <v>1</v>
      </c>
      <c r="I51" s="11">
        <v>3.5</v>
      </c>
      <c r="J51" s="11">
        <v>2</v>
      </c>
    </row>
    <row r="52" spans="1:10" x14ac:dyDescent="0.3">
      <c r="A52" s="4">
        <f>IF(10&lt;=DAY(DATE(YEAR(Konfiguration!$F$4),MONTH(Konfiguration!$F$4)+1,0)),Konfiguration!$F$4+9,"")</f>
        <v>46063</v>
      </c>
      <c r="B52" s="5" t="str">
        <f t="shared" si="3"/>
        <v>Di</v>
      </c>
      <c r="C52" s="5" t="e">
        <f ca="1">IF($A52="","",_xludf.ISOWEEKNUM($A52))</f>
        <v>#NAME?</v>
      </c>
      <c r="D52" s="5" t="str">
        <f>IF($A52="","",IFERROR(VLOOKUP($A52,Konfiguration!$H$7:$I$106,2,FALSE),""))</f>
        <v/>
      </c>
      <c r="E52" s="11">
        <v>8</v>
      </c>
      <c r="F52" s="11">
        <v>1.5</v>
      </c>
      <c r="G52" s="11">
        <v>1</v>
      </c>
      <c r="H52" s="11">
        <v>0.5</v>
      </c>
      <c r="I52" s="11">
        <v>3</v>
      </c>
      <c r="J52" s="11">
        <v>2</v>
      </c>
    </row>
    <row r="53" spans="1:10" x14ac:dyDescent="0.3">
      <c r="A53" s="4">
        <f>IF(11&lt;=DAY(DATE(YEAR(Konfiguration!$F$4),MONTH(Konfiguration!$F$4)+1,0)),Konfiguration!$F$4+10,"")</f>
        <v>46064</v>
      </c>
      <c r="B53" s="5" t="str">
        <f t="shared" si="3"/>
        <v>Mi</v>
      </c>
      <c r="C53" s="5" t="e">
        <f ca="1">IF($A53="","",_xludf.ISOWEEKNUM($A53))</f>
        <v>#NAME?</v>
      </c>
      <c r="D53" s="5" t="str">
        <f>IF($A53="","",IFERROR(VLOOKUP($A53,Konfiguration!$H$7:$I$106,2,FALSE),""))</f>
        <v/>
      </c>
      <c r="E53" s="11">
        <v>7.5</v>
      </c>
      <c r="F53" s="11">
        <v>1.5</v>
      </c>
      <c r="G53" s="11">
        <v>3</v>
      </c>
      <c r="H53" s="11">
        <v>1.5</v>
      </c>
      <c r="I53" s="11">
        <v>1.5</v>
      </c>
      <c r="J53" s="11">
        <v>0</v>
      </c>
    </row>
    <row r="54" spans="1:10" x14ac:dyDescent="0.3">
      <c r="A54" s="4">
        <f>IF(12&lt;=DAY(DATE(YEAR(Konfiguration!$F$4),MONTH(Konfiguration!$F$4)+1,0)),Konfiguration!$F$4+11,"")</f>
        <v>46065</v>
      </c>
      <c r="B54" s="5" t="str">
        <f t="shared" si="3"/>
        <v>Do</v>
      </c>
      <c r="C54" s="5" t="e">
        <f ca="1">IF($A54="","",_xludf.ISOWEEKNUM($A54))</f>
        <v>#NAME?</v>
      </c>
      <c r="D54" s="5" t="str">
        <f>IF($A54="","",IFERROR(VLOOKUP($A54,Konfiguration!$H$7:$I$106,2,FALSE),""))</f>
        <v/>
      </c>
      <c r="E54" s="11">
        <v>8</v>
      </c>
      <c r="F54" s="11">
        <v>1</v>
      </c>
      <c r="G54" s="11">
        <v>2.5</v>
      </c>
      <c r="H54" s="11">
        <v>1.5</v>
      </c>
      <c r="I54" s="11">
        <v>3</v>
      </c>
      <c r="J54" s="11">
        <v>0</v>
      </c>
    </row>
    <row r="55" spans="1:10" x14ac:dyDescent="0.3">
      <c r="A55" s="4">
        <f>IF(13&lt;=DAY(DATE(YEAR(Konfiguration!$F$4),MONTH(Konfiguration!$F$4)+1,0)),Konfiguration!$F$4+12,"")</f>
        <v>46066</v>
      </c>
      <c r="B55" s="5" t="str">
        <f t="shared" si="3"/>
        <v>Fr</v>
      </c>
      <c r="C55" s="5" t="e">
        <f ca="1">IF($A55="","",_xludf.ISOWEEKNUM($A55))</f>
        <v>#NAME?</v>
      </c>
      <c r="D55" s="5" t="str">
        <f>IF($A55="","",IFERROR(VLOOKUP($A55,Konfiguration!$H$7:$I$106,2,FALSE),""))</f>
        <v/>
      </c>
      <c r="E55" s="11">
        <v>6.5</v>
      </c>
      <c r="F55" s="11">
        <v>0.5</v>
      </c>
      <c r="G55" s="11">
        <v>2.5</v>
      </c>
      <c r="H55" s="11">
        <v>1</v>
      </c>
      <c r="I55" s="11">
        <v>2.5</v>
      </c>
      <c r="J55" s="11">
        <v>0</v>
      </c>
    </row>
    <row r="56" spans="1:10" x14ac:dyDescent="0.3">
      <c r="A56" s="4">
        <f>IF(14&lt;=DAY(DATE(YEAR(Konfiguration!$F$4),MONTH(Konfiguration!$F$4)+1,0)),Konfiguration!$F$4+13,"")</f>
        <v>46067</v>
      </c>
      <c r="B56" s="5" t="str">
        <f t="shared" si="3"/>
        <v>Sa</v>
      </c>
      <c r="C56" s="5" t="e">
        <f ca="1">IF($A56="","",_xludf.ISOWEEKNUM($A56))</f>
        <v>#NAME?</v>
      </c>
      <c r="D56" s="5" t="str">
        <f>IF($A56="","",IFERROR(VLOOKUP($A56,Konfiguration!$H$7:$I$106,2,FALSE),""))</f>
        <v/>
      </c>
      <c r="E56" s="11">
        <v>2</v>
      </c>
      <c r="F56" s="11">
        <v>0.5</v>
      </c>
      <c r="G56" s="11">
        <v>0</v>
      </c>
      <c r="H56" s="11">
        <v>0</v>
      </c>
      <c r="I56" s="11">
        <v>1</v>
      </c>
      <c r="J56" s="11">
        <v>0.5</v>
      </c>
    </row>
    <row r="57" spans="1:10" x14ac:dyDescent="0.3">
      <c r="A57" s="4">
        <f>IF(15&lt;=DAY(DATE(YEAR(Konfiguration!$F$4),MONTH(Konfiguration!$F$4)+1,0)),Konfiguration!$F$4+14,"")</f>
        <v>46068</v>
      </c>
      <c r="B57" s="5" t="str">
        <f t="shared" si="3"/>
        <v>So</v>
      </c>
      <c r="C57" s="5" t="e">
        <f ca="1">IF($A57="","",_xludf.ISOWEEKNUM($A57))</f>
        <v>#NAME?</v>
      </c>
      <c r="D57" s="5" t="str">
        <f>IF($A57="","",IFERROR(VLOOKUP($A57,Konfiguration!$H$7:$I$106,2,FALSE),""))</f>
        <v/>
      </c>
      <c r="E57" s="11"/>
      <c r="F57" s="11"/>
      <c r="G57" s="11"/>
      <c r="H57" s="11"/>
      <c r="I57" s="11"/>
      <c r="J57" s="11"/>
    </row>
    <row r="58" spans="1:10" x14ac:dyDescent="0.3">
      <c r="A58" s="4">
        <f>IF(16&lt;=DAY(DATE(YEAR(Konfiguration!$F$4),MONTH(Konfiguration!$F$4)+1,0)),Konfiguration!$F$4+15,"")</f>
        <v>46069</v>
      </c>
      <c r="B58" s="5" t="str">
        <f t="shared" si="3"/>
        <v>Mo</v>
      </c>
      <c r="C58" s="5" t="e">
        <f ca="1">IF($A58="","",_xludf.ISOWEEKNUM($A58))</f>
        <v>#NAME?</v>
      </c>
      <c r="D58" s="5" t="str">
        <f>IF($A58="","",IFERROR(VLOOKUP($A58,Konfiguration!$H$7:$I$106,2,FALSE),""))</f>
        <v/>
      </c>
      <c r="E58" s="11">
        <v>8</v>
      </c>
      <c r="F58" s="11">
        <v>1.5</v>
      </c>
      <c r="G58" s="11">
        <v>1</v>
      </c>
      <c r="H58" s="11">
        <v>1</v>
      </c>
      <c r="I58" s="11">
        <v>2</v>
      </c>
      <c r="J58" s="11">
        <v>2.5</v>
      </c>
    </row>
    <row r="59" spans="1:10" x14ac:dyDescent="0.3">
      <c r="A59" s="4">
        <f>IF(17&lt;=DAY(DATE(YEAR(Konfiguration!$F$4),MONTH(Konfiguration!$F$4)+1,0)),Konfiguration!$F$4+16,"")</f>
        <v>46070</v>
      </c>
      <c r="B59" s="5" t="str">
        <f t="shared" si="3"/>
        <v>Di</v>
      </c>
      <c r="C59" s="5" t="e">
        <f ca="1">IF($A59="","",_xludf.ISOWEEKNUM($A59))</f>
        <v>#NAME?</v>
      </c>
      <c r="D59" s="5" t="str">
        <f>IF($A59="","",IFERROR(VLOOKUP($A59,Konfiguration!$H$7:$I$106,2,FALSE),""))</f>
        <v/>
      </c>
      <c r="E59" s="11">
        <v>8</v>
      </c>
      <c r="F59" s="11">
        <v>0.5</v>
      </c>
      <c r="G59" s="11">
        <v>2</v>
      </c>
      <c r="H59" s="11">
        <v>0.5</v>
      </c>
      <c r="I59" s="11">
        <v>2.5</v>
      </c>
      <c r="J59" s="11">
        <v>2.5</v>
      </c>
    </row>
    <row r="60" spans="1:10" x14ac:dyDescent="0.3">
      <c r="A60" s="4">
        <f>IF(18&lt;=DAY(DATE(YEAR(Konfiguration!$F$4),MONTH(Konfiguration!$F$4)+1,0)),Konfiguration!$F$4+17,"")</f>
        <v>46071</v>
      </c>
      <c r="B60" s="5" t="str">
        <f t="shared" si="3"/>
        <v>Mi</v>
      </c>
      <c r="C60" s="5" t="e">
        <f ca="1">IF($A60="","",_xludf.ISOWEEKNUM($A60))</f>
        <v>#NAME?</v>
      </c>
      <c r="D60" s="5" t="str">
        <f>IF($A60="","",IFERROR(VLOOKUP($A60,Konfiguration!$H$7:$I$106,2,FALSE),""))</f>
        <v/>
      </c>
      <c r="E60" s="11">
        <v>7.5</v>
      </c>
      <c r="F60" s="11">
        <v>1</v>
      </c>
      <c r="G60" s="11">
        <v>2.5</v>
      </c>
      <c r="H60" s="11">
        <v>1</v>
      </c>
      <c r="I60" s="11">
        <v>2</v>
      </c>
      <c r="J60" s="11">
        <v>1</v>
      </c>
    </row>
    <row r="61" spans="1:10" x14ac:dyDescent="0.3">
      <c r="A61" s="4">
        <f>IF(19&lt;=DAY(DATE(YEAR(Konfiguration!$F$4),MONTH(Konfiguration!$F$4)+1,0)),Konfiguration!$F$4+18,"")</f>
        <v>46072</v>
      </c>
      <c r="B61" s="5" t="str">
        <f t="shared" si="3"/>
        <v>Do</v>
      </c>
      <c r="C61" s="5" t="e">
        <f ca="1">IF($A61="","",_xludf.ISOWEEKNUM($A61))</f>
        <v>#NAME?</v>
      </c>
      <c r="D61" s="5" t="str">
        <f>IF($A61="","",IFERROR(VLOOKUP($A61,Konfiguration!$H$7:$I$106,2,FALSE),""))</f>
        <v/>
      </c>
      <c r="E61" s="11">
        <v>8</v>
      </c>
      <c r="F61" s="11">
        <v>0.5</v>
      </c>
      <c r="G61" s="11">
        <v>2.5</v>
      </c>
      <c r="H61" s="11">
        <v>1</v>
      </c>
      <c r="I61" s="11">
        <v>4</v>
      </c>
      <c r="J61" s="11">
        <v>0</v>
      </c>
    </row>
    <row r="62" spans="1:10" x14ac:dyDescent="0.3">
      <c r="A62" s="4">
        <f>IF(20&lt;=DAY(DATE(YEAR(Konfiguration!$F$4),MONTH(Konfiguration!$F$4)+1,0)),Konfiguration!$F$4+19,"")</f>
        <v>46073</v>
      </c>
      <c r="B62" s="5" t="str">
        <f t="shared" si="3"/>
        <v>Fr</v>
      </c>
      <c r="C62" s="5" t="e">
        <f ca="1">IF($A62="","",_xludf.ISOWEEKNUM($A62))</f>
        <v>#NAME?</v>
      </c>
      <c r="D62" s="5" t="str">
        <f>IF($A62="","",IFERROR(VLOOKUP($A62,Konfiguration!$H$7:$I$106,2,FALSE),""))</f>
        <v/>
      </c>
      <c r="E62" s="11">
        <v>6.5</v>
      </c>
      <c r="F62" s="11">
        <v>1</v>
      </c>
      <c r="G62" s="11">
        <v>1.5</v>
      </c>
      <c r="H62" s="11">
        <v>1</v>
      </c>
      <c r="I62" s="11">
        <v>3</v>
      </c>
      <c r="J62" s="11">
        <v>0</v>
      </c>
    </row>
    <row r="63" spans="1:10" x14ac:dyDescent="0.3">
      <c r="A63" s="4">
        <f>IF(21&lt;=DAY(DATE(YEAR(Konfiguration!$F$4),MONTH(Konfiguration!$F$4)+1,0)),Konfiguration!$F$4+20,"")</f>
        <v>46074</v>
      </c>
      <c r="B63" s="5" t="str">
        <f t="shared" si="3"/>
        <v>Sa</v>
      </c>
      <c r="C63" s="5" t="e">
        <f ca="1">IF($A63="","",_xludf.ISOWEEKNUM($A63))</f>
        <v>#NAME?</v>
      </c>
      <c r="D63" s="5" t="str">
        <f>IF($A63="","",IFERROR(VLOOKUP($A63,Konfiguration!$H$7:$I$106,2,FALSE),""))</f>
        <v/>
      </c>
      <c r="E63" s="11"/>
      <c r="F63" s="11"/>
      <c r="G63" s="11"/>
      <c r="H63" s="11"/>
      <c r="I63" s="11"/>
      <c r="J63" s="11"/>
    </row>
    <row r="64" spans="1:10" x14ac:dyDescent="0.3">
      <c r="A64" s="4">
        <f>IF(22&lt;=DAY(DATE(YEAR(Konfiguration!$F$4),MONTH(Konfiguration!$F$4)+1,0)),Konfiguration!$F$4+21,"")</f>
        <v>46075</v>
      </c>
      <c r="B64" s="5" t="str">
        <f t="shared" si="3"/>
        <v>So</v>
      </c>
      <c r="C64" s="5" t="e">
        <f ca="1">IF($A64="","",_xludf.ISOWEEKNUM($A64))</f>
        <v>#NAME?</v>
      </c>
      <c r="D64" s="5" t="str">
        <f>IF($A64="","",IFERROR(VLOOKUP($A64,Konfiguration!$H$7:$I$106,2,FALSE),""))</f>
        <v/>
      </c>
      <c r="E64" s="11"/>
      <c r="F64" s="11"/>
      <c r="G64" s="11"/>
      <c r="H64" s="11"/>
      <c r="I64" s="11"/>
      <c r="J64" s="11"/>
    </row>
    <row r="65" spans="1:10" x14ac:dyDescent="0.3">
      <c r="A65" s="4">
        <f>IF(23&lt;=DAY(DATE(YEAR(Konfiguration!$F$4),MONTH(Konfiguration!$F$4)+1,0)),Konfiguration!$F$4+22,"")</f>
        <v>46076</v>
      </c>
      <c r="B65" s="5" t="str">
        <f t="shared" si="3"/>
        <v>Mo</v>
      </c>
      <c r="C65" s="5" t="e">
        <f ca="1">IF($A65="","",_xludf.ISOWEEKNUM($A65))</f>
        <v>#NAME?</v>
      </c>
      <c r="D65" s="5" t="str">
        <f>IF($A65="","",IFERROR(VLOOKUP($A65,Konfiguration!$H$7:$I$106,2,FALSE),""))</f>
        <v/>
      </c>
      <c r="E65" s="11">
        <v>8</v>
      </c>
      <c r="F65" s="11">
        <v>1</v>
      </c>
      <c r="G65" s="11">
        <v>2.5</v>
      </c>
      <c r="H65" s="11">
        <v>1</v>
      </c>
      <c r="I65" s="11">
        <v>3.5</v>
      </c>
      <c r="J65" s="11">
        <v>0</v>
      </c>
    </row>
    <row r="66" spans="1:10" x14ac:dyDescent="0.3">
      <c r="A66" s="4">
        <f>IF(24&lt;=DAY(DATE(YEAR(Konfiguration!$F$4),MONTH(Konfiguration!$F$4)+1,0)),Konfiguration!$F$4+23,"")</f>
        <v>46077</v>
      </c>
      <c r="B66" s="5" t="str">
        <f t="shared" si="3"/>
        <v>Di</v>
      </c>
      <c r="C66" s="5" t="e">
        <f ca="1">IF($A66="","",_xludf.ISOWEEKNUM($A66))</f>
        <v>#NAME?</v>
      </c>
      <c r="D66" s="5" t="str">
        <f>IF($A66="","",IFERROR(VLOOKUP($A66,Konfiguration!$H$7:$I$106,2,FALSE),""))</f>
        <v/>
      </c>
      <c r="E66" s="11">
        <v>8</v>
      </c>
      <c r="F66" s="11">
        <v>0.5</v>
      </c>
      <c r="G66" s="11">
        <v>1.5</v>
      </c>
      <c r="H66" s="11">
        <v>0.5</v>
      </c>
      <c r="I66" s="11">
        <v>2.5</v>
      </c>
      <c r="J66" s="11">
        <v>3</v>
      </c>
    </row>
    <row r="67" spans="1:10" x14ac:dyDescent="0.3">
      <c r="A67" s="4">
        <f>IF(25&lt;=DAY(DATE(YEAR(Konfiguration!$F$4),MONTH(Konfiguration!$F$4)+1,0)),Konfiguration!$F$4+24,"")</f>
        <v>46078</v>
      </c>
      <c r="B67" s="5" t="str">
        <f t="shared" si="3"/>
        <v>Mi</v>
      </c>
      <c r="C67" s="5" t="e">
        <f ca="1">IF($A67="","",_xludf.ISOWEEKNUM($A67))</f>
        <v>#NAME?</v>
      </c>
      <c r="D67" s="5" t="str">
        <f>IF($A67="","",IFERROR(VLOOKUP($A67,Konfiguration!$H$7:$I$106,2,FALSE),""))</f>
        <v/>
      </c>
      <c r="E67" s="11">
        <v>7.5</v>
      </c>
      <c r="F67" s="11">
        <v>0.5</v>
      </c>
      <c r="G67" s="11">
        <v>1.5</v>
      </c>
      <c r="H67" s="11">
        <v>1.5</v>
      </c>
      <c r="I67" s="11">
        <v>2.5</v>
      </c>
      <c r="J67" s="11">
        <v>1.5</v>
      </c>
    </row>
    <row r="68" spans="1:10" x14ac:dyDescent="0.3">
      <c r="A68" s="4">
        <f>IF(26&lt;=DAY(DATE(YEAR(Konfiguration!$F$4),MONTH(Konfiguration!$F$4)+1,0)),Konfiguration!$F$4+25,"")</f>
        <v>46079</v>
      </c>
      <c r="B68" s="5" t="str">
        <f t="shared" si="3"/>
        <v>Do</v>
      </c>
      <c r="C68" s="5" t="e">
        <f ca="1">IF($A68="","",_xludf.ISOWEEKNUM($A68))</f>
        <v>#NAME?</v>
      </c>
      <c r="D68" s="5" t="str">
        <f>IF($A68="","",IFERROR(VLOOKUP($A68,Konfiguration!$H$7:$I$106,2,FALSE),""))</f>
        <v/>
      </c>
      <c r="E68" s="11">
        <v>8</v>
      </c>
      <c r="F68" s="11">
        <v>0.5</v>
      </c>
      <c r="G68" s="11">
        <v>2.5</v>
      </c>
      <c r="H68" s="11">
        <v>1.5</v>
      </c>
      <c r="I68" s="11">
        <v>2.5</v>
      </c>
      <c r="J68" s="11">
        <v>1</v>
      </c>
    </row>
    <row r="69" spans="1:10" x14ac:dyDescent="0.3">
      <c r="A69" s="4">
        <f>IF(27&lt;=DAY(DATE(YEAR(Konfiguration!$F$4),MONTH(Konfiguration!$F$4)+1,0)),Konfiguration!$F$4+26,"")</f>
        <v>46080</v>
      </c>
      <c r="B69" s="5" t="str">
        <f t="shared" si="3"/>
        <v>Fr</v>
      </c>
      <c r="C69" s="5" t="e">
        <f ca="1">IF($A69="","",_xludf.ISOWEEKNUM($A69))</f>
        <v>#NAME?</v>
      </c>
      <c r="D69" s="5" t="str">
        <f>IF($A69="","",IFERROR(VLOOKUP($A69,Konfiguration!$H$7:$I$106,2,FALSE),""))</f>
        <v/>
      </c>
      <c r="E69" s="11">
        <v>6.5</v>
      </c>
      <c r="F69" s="11">
        <v>1</v>
      </c>
      <c r="G69" s="11">
        <v>2</v>
      </c>
      <c r="H69" s="11">
        <v>0.5</v>
      </c>
      <c r="I69" s="11">
        <v>2.5</v>
      </c>
      <c r="J69" s="11">
        <v>0.5</v>
      </c>
    </row>
    <row r="70" spans="1:10" x14ac:dyDescent="0.3">
      <c r="A70" s="4">
        <f>IF(28&lt;=DAY(DATE(YEAR(Konfiguration!$F$4),MONTH(Konfiguration!$F$4)+1,0)),Konfiguration!$F$4+27,"")</f>
        <v>46081</v>
      </c>
      <c r="B70" s="5" t="str">
        <f t="shared" si="3"/>
        <v>Sa</v>
      </c>
      <c r="C70" s="5" t="e">
        <f ca="1">IF($A70="","",_xludf.ISOWEEKNUM($A70))</f>
        <v>#NAME?</v>
      </c>
      <c r="D70" s="5" t="str">
        <f>IF($A70="","",IFERROR(VLOOKUP($A70,Konfiguration!$H$7:$I$106,2,FALSE),""))</f>
        <v/>
      </c>
      <c r="E70" s="11"/>
      <c r="F70" s="11"/>
      <c r="G70" s="11"/>
      <c r="H70" s="11"/>
      <c r="I70" s="11"/>
      <c r="J70" s="11"/>
    </row>
    <row r="71" spans="1:10" x14ac:dyDescent="0.3">
      <c r="A71" s="4" t="str">
        <f>IF(29&lt;=DAY(DATE(YEAR(Konfiguration!$F$4),MONTH(Konfiguration!$F$4)+1,0)),Konfiguration!$F$4+28,"")</f>
        <v/>
      </c>
      <c r="B71" s="5" t="str">
        <f t="shared" si="3"/>
        <v/>
      </c>
      <c r="C71" s="5" t="str">
        <f>IF($A71="","",_xludf.ISOWEEKNUM($A71))</f>
        <v/>
      </c>
      <c r="D71" s="5" t="str">
        <f>IF($A71="","",IFERROR(VLOOKUP($A71,Konfiguration!$H$7:$I$106,2,FALSE),""))</f>
        <v/>
      </c>
      <c r="E71" s="11"/>
      <c r="F71" s="11"/>
      <c r="G71" s="11"/>
      <c r="H71" s="11"/>
      <c r="I71" s="11"/>
      <c r="J71" s="11"/>
    </row>
    <row r="72" spans="1:10" x14ac:dyDescent="0.3">
      <c r="A72" s="4" t="str">
        <f>IF(30&lt;=DAY(DATE(YEAR(Konfiguration!$F$4),MONTH(Konfiguration!$F$4)+1,0)),Konfiguration!$F$4+29,"")</f>
        <v/>
      </c>
      <c r="B72" s="5" t="str">
        <f t="shared" si="3"/>
        <v/>
      </c>
      <c r="C72" s="5" t="str">
        <f>IF($A72="","",_xludf.ISOWEEKNUM($A72))</f>
        <v/>
      </c>
      <c r="D72" s="5" t="str">
        <f>IF($A72="","",IFERROR(VLOOKUP($A72,Konfiguration!$H$7:$I$106,2,FALSE),""))</f>
        <v/>
      </c>
      <c r="E72" s="11"/>
      <c r="F72" s="11"/>
      <c r="G72" s="11"/>
      <c r="H72" s="11"/>
      <c r="I72" s="11"/>
      <c r="J72" s="11"/>
    </row>
    <row r="73" spans="1:10" x14ac:dyDescent="0.3">
      <c r="A73" s="4" t="str">
        <f>IF(31&lt;=DAY(DATE(YEAR(Konfiguration!$F$4),MONTH(Konfiguration!$F$4)+1,0)),Konfiguration!$F$4+30,"")</f>
        <v/>
      </c>
      <c r="B73" s="5" t="str">
        <f t="shared" si="3"/>
        <v/>
      </c>
      <c r="C73" s="5" t="str">
        <f>IF($A73="","",_xludf.ISOWEEKNUM($A73))</f>
        <v/>
      </c>
      <c r="D73" s="5" t="str">
        <f>IF($A73="","",IFERROR(VLOOKUP($A73,Konfiguration!$H$7:$I$106,2,FALSE),""))</f>
        <v/>
      </c>
      <c r="E73" s="11"/>
      <c r="F73" s="11"/>
      <c r="G73" s="11"/>
      <c r="H73" s="11"/>
      <c r="I73" s="11"/>
      <c r="J73" s="11"/>
    </row>
    <row r="74" spans="1:10" x14ac:dyDescent="0.3">
      <c r="A74" s="12"/>
      <c r="B74" s="12"/>
      <c r="C74" s="12"/>
      <c r="D74" s="13" t="s">
        <v>49</v>
      </c>
      <c r="E74" s="14">
        <f t="shared" ref="E74:J74" si="4">SUM(E43:E73)</f>
        <v>156</v>
      </c>
      <c r="F74" s="14">
        <f t="shared" si="4"/>
        <v>20</v>
      </c>
      <c r="G74" s="14">
        <f t="shared" si="4"/>
        <v>40</v>
      </c>
      <c r="H74" s="14">
        <f t="shared" si="4"/>
        <v>21</v>
      </c>
      <c r="I74" s="14">
        <f t="shared" si="4"/>
        <v>55</v>
      </c>
      <c r="J74" s="14">
        <f t="shared" si="4"/>
        <v>20</v>
      </c>
    </row>
    <row r="76" spans="1:10" x14ac:dyDescent="0.3">
      <c r="A76" s="21" t="str">
        <f>Konfiguration!$G$5</f>
        <v>März 2026</v>
      </c>
      <c r="B76" s="22"/>
      <c r="C76" s="22"/>
      <c r="D76" s="22"/>
      <c r="E76" s="22"/>
      <c r="F76" s="22"/>
      <c r="G76" s="22"/>
      <c r="H76" s="22"/>
      <c r="I76" s="22"/>
      <c r="J76" s="22"/>
    </row>
    <row r="77" spans="1:10" x14ac:dyDescent="0.3">
      <c r="A77" s="8" t="s">
        <v>11</v>
      </c>
      <c r="B77" s="8" t="s">
        <v>45</v>
      </c>
      <c r="C77" s="8" t="s">
        <v>46</v>
      </c>
      <c r="D77" s="8" t="s">
        <v>47</v>
      </c>
      <c r="E77" s="8" t="s">
        <v>48</v>
      </c>
      <c r="F77" s="8" t="str">
        <f>Konfiguration!$B$8</f>
        <v>E-Mails</v>
      </c>
      <c r="G77" s="8" t="str">
        <f>Konfiguration!$B$9</f>
        <v>Meetings</v>
      </c>
      <c r="H77" s="8" t="str">
        <f>Konfiguration!$B$10</f>
        <v>Telefonate</v>
      </c>
      <c r="I77" s="8" t="str">
        <f>Konfiguration!$B$11</f>
        <v>Vorbereitung</v>
      </c>
      <c r="J77" s="8" t="str">
        <f>Konfiguration!$B$12</f>
        <v>Sonstiges</v>
      </c>
    </row>
    <row r="78" spans="1:10" x14ac:dyDescent="0.3">
      <c r="A78" s="4">
        <f>IF(1&lt;=DAY(DATE(YEAR(Konfiguration!$F$5),MONTH(Konfiguration!$F$5)+1,0)),Konfiguration!$F$5+0,"")</f>
        <v>46082</v>
      </c>
      <c r="B78" s="5" t="str">
        <f t="shared" ref="B78:B108" si="5">IF($A78="","",CHOOSE(WEEKDAY($A78,2),"Mo","Di","Mi","Do","Fr","Sa","So"))</f>
        <v>So</v>
      </c>
      <c r="C78" s="5" t="e">
        <f ca="1">IF($A78="","",_xludf.ISOWEEKNUM($A78))</f>
        <v>#NAME?</v>
      </c>
      <c r="D78" s="5" t="str">
        <f>IF($A78="","",IFERROR(VLOOKUP($A78,Konfiguration!$H$7:$I$106,2,FALSE),""))</f>
        <v/>
      </c>
      <c r="E78" s="11"/>
      <c r="F78" s="11"/>
      <c r="G78" s="11"/>
      <c r="H78" s="11"/>
      <c r="I78" s="11"/>
      <c r="J78" s="11"/>
    </row>
    <row r="79" spans="1:10" x14ac:dyDescent="0.3">
      <c r="A79" s="4">
        <f>IF(2&lt;=DAY(DATE(YEAR(Konfiguration!$F$5),MONTH(Konfiguration!$F$5)+1,0)),Konfiguration!$F$5+1,"")</f>
        <v>46083</v>
      </c>
      <c r="B79" s="5" t="str">
        <f t="shared" si="5"/>
        <v>Mo</v>
      </c>
      <c r="C79" s="5" t="e">
        <f ca="1">IF($A79="","",_xludf.ISOWEEKNUM($A79))</f>
        <v>#NAME?</v>
      </c>
      <c r="D79" s="5" t="str">
        <f>IF($A79="","",IFERROR(VLOOKUP($A79,Konfiguration!$H$7:$I$106,2,FALSE),""))</f>
        <v/>
      </c>
      <c r="E79" s="11">
        <v>8</v>
      </c>
      <c r="F79" s="11">
        <v>1</v>
      </c>
      <c r="G79" s="11">
        <v>3</v>
      </c>
      <c r="H79" s="11">
        <v>1</v>
      </c>
      <c r="I79" s="11">
        <v>3</v>
      </c>
      <c r="J79" s="11">
        <v>0</v>
      </c>
    </row>
    <row r="80" spans="1:10" x14ac:dyDescent="0.3">
      <c r="A80" s="4">
        <f>IF(3&lt;=DAY(DATE(YEAR(Konfiguration!$F$5),MONTH(Konfiguration!$F$5)+1,0)),Konfiguration!$F$5+2,"")</f>
        <v>46084</v>
      </c>
      <c r="B80" s="5" t="str">
        <f t="shared" si="5"/>
        <v>Di</v>
      </c>
      <c r="C80" s="5" t="e">
        <f ca="1">IF($A80="","",_xludf.ISOWEEKNUM($A80))</f>
        <v>#NAME?</v>
      </c>
      <c r="D80" s="5" t="str">
        <f>IF($A80="","",IFERROR(VLOOKUP($A80,Konfiguration!$H$7:$I$106,2,FALSE),""))</f>
        <v/>
      </c>
      <c r="E80" s="11">
        <v>8</v>
      </c>
      <c r="F80" s="11">
        <v>1.5</v>
      </c>
      <c r="G80" s="11">
        <v>2</v>
      </c>
      <c r="H80" s="11">
        <v>0.5</v>
      </c>
      <c r="I80" s="11">
        <v>4</v>
      </c>
      <c r="J80" s="11">
        <v>0</v>
      </c>
    </row>
    <row r="81" spans="1:10" x14ac:dyDescent="0.3">
      <c r="A81" s="4">
        <f>IF(4&lt;=DAY(DATE(YEAR(Konfiguration!$F$5),MONTH(Konfiguration!$F$5)+1,0)),Konfiguration!$F$5+3,"")</f>
        <v>46085</v>
      </c>
      <c r="B81" s="5" t="str">
        <f t="shared" si="5"/>
        <v>Mi</v>
      </c>
      <c r="C81" s="5" t="e">
        <f ca="1">IF($A81="","",_xludf.ISOWEEKNUM($A81))</f>
        <v>#NAME?</v>
      </c>
      <c r="D81" s="5" t="str">
        <f>IF($A81="","",IFERROR(VLOOKUP($A81,Konfiguration!$H$7:$I$106,2,FALSE),""))</f>
        <v/>
      </c>
      <c r="E81" s="11">
        <v>7.5</v>
      </c>
      <c r="F81" s="11">
        <v>1.5</v>
      </c>
      <c r="G81" s="11">
        <v>1</v>
      </c>
      <c r="H81" s="11">
        <v>1</v>
      </c>
      <c r="I81" s="11">
        <v>4</v>
      </c>
      <c r="J81" s="11">
        <v>0</v>
      </c>
    </row>
    <row r="82" spans="1:10" x14ac:dyDescent="0.3">
      <c r="A82" s="4">
        <f>IF(5&lt;=DAY(DATE(YEAR(Konfiguration!$F$5),MONTH(Konfiguration!$F$5)+1,0)),Konfiguration!$F$5+4,"")</f>
        <v>46086</v>
      </c>
      <c r="B82" s="5" t="str">
        <f t="shared" si="5"/>
        <v>Do</v>
      </c>
      <c r="C82" s="5" t="e">
        <f ca="1">IF($A82="","",_xludf.ISOWEEKNUM($A82))</f>
        <v>#NAME?</v>
      </c>
      <c r="D82" s="5" t="str">
        <f>IF($A82="","",IFERROR(VLOOKUP($A82,Konfiguration!$H$7:$I$106,2,FALSE),""))</f>
        <v/>
      </c>
      <c r="E82" s="11">
        <v>8</v>
      </c>
      <c r="F82" s="11">
        <v>1</v>
      </c>
      <c r="G82" s="11">
        <v>2.5</v>
      </c>
      <c r="H82" s="11">
        <v>1</v>
      </c>
      <c r="I82" s="11">
        <v>3.5</v>
      </c>
      <c r="J82" s="11">
        <v>0</v>
      </c>
    </row>
    <row r="83" spans="1:10" x14ac:dyDescent="0.3">
      <c r="A83" s="4">
        <f>IF(6&lt;=DAY(DATE(YEAR(Konfiguration!$F$5),MONTH(Konfiguration!$F$5)+1,0)),Konfiguration!$F$5+5,"")</f>
        <v>46087</v>
      </c>
      <c r="B83" s="5" t="str">
        <f t="shared" si="5"/>
        <v>Fr</v>
      </c>
      <c r="C83" s="5" t="e">
        <f ca="1">IF($A83="","",_xludf.ISOWEEKNUM($A83))</f>
        <v>#NAME?</v>
      </c>
      <c r="D83" s="5" t="str">
        <f>IF($A83="","",IFERROR(VLOOKUP($A83,Konfiguration!$H$7:$I$106,2,FALSE),""))</f>
        <v/>
      </c>
      <c r="E83" s="11">
        <v>6.5</v>
      </c>
      <c r="F83" s="11">
        <v>0.5</v>
      </c>
      <c r="G83" s="11">
        <v>2.5</v>
      </c>
      <c r="H83" s="11">
        <v>1.5</v>
      </c>
      <c r="I83" s="11">
        <v>2</v>
      </c>
      <c r="J83" s="11">
        <v>0</v>
      </c>
    </row>
    <row r="84" spans="1:10" x14ac:dyDescent="0.3">
      <c r="A84" s="4">
        <f>IF(7&lt;=DAY(DATE(YEAR(Konfiguration!$F$5),MONTH(Konfiguration!$F$5)+1,0)),Konfiguration!$F$5+6,"")</f>
        <v>46088</v>
      </c>
      <c r="B84" s="5" t="str">
        <f t="shared" si="5"/>
        <v>Sa</v>
      </c>
      <c r="C84" s="5" t="e">
        <f ca="1">IF($A84="","",_xludf.ISOWEEKNUM($A84))</f>
        <v>#NAME?</v>
      </c>
      <c r="D84" s="5" t="str">
        <f>IF($A84="","",IFERROR(VLOOKUP($A84,Konfiguration!$H$7:$I$106,2,FALSE),""))</f>
        <v/>
      </c>
      <c r="E84" s="11">
        <v>2</v>
      </c>
      <c r="F84" s="11">
        <v>0.5</v>
      </c>
      <c r="G84" s="11">
        <v>0</v>
      </c>
      <c r="H84" s="11">
        <v>0</v>
      </c>
      <c r="I84" s="11">
        <v>1</v>
      </c>
      <c r="J84" s="11">
        <v>0.5</v>
      </c>
    </row>
    <row r="85" spans="1:10" x14ac:dyDescent="0.3">
      <c r="A85" s="4">
        <f>IF(8&lt;=DAY(DATE(YEAR(Konfiguration!$F$5),MONTH(Konfiguration!$F$5)+1,0)),Konfiguration!$F$5+7,"")</f>
        <v>46089</v>
      </c>
      <c r="B85" s="5" t="str">
        <f t="shared" si="5"/>
        <v>So</v>
      </c>
      <c r="C85" s="5" t="e">
        <f ca="1">IF($A85="","",_xludf.ISOWEEKNUM($A85))</f>
        <v>#NAME?</v>
      </c>
      <c r="D85" s="5" t="str">
        <f>IF($A85="","",IFERROR(VLOOKUP($A85,Konfiguration!$H$7:$I$106,2,FALSE),""))</f>
        <v/>
      </c>
      <c r="E85" s="11"/>
      <c r="F85" s="11"/>
      <c r="G85" s="11"/>
      <c r="H85" s="11"/>
      <c r="I85" s="11"/>
      <c r="J85" s="11"/>
    </row>
    <row r="86" spans="1:10" x14ac:dyDescent="0.3">
      <c r="A86" s="4">
        <f>IF(9&lt;=DAY(DATE(YEAR(Konfiguration!$F$5),MONTH(Konfiguration!$F$5)+1,0)),Konfiguration!$F$5+8,"")</f>
        <v>46090</v>
      </c>
      <c r="B86" s="5" t="str">
        <f t="shared" si="5"/>
        <v>Mo</v>
      </c>
      <c r="C86" s="5" t="e">
        <f ca="1">IF($A86="","",_xludf.ISOWEEKNUM($A86))</f>
        <v>#NAME?</v>
      </c>
      <c r="D86" s="5" t="str">
        <f>IF($A86="","",IFERROR(VLOOKUP($A86,Konfiguration!$H$7:$I$106,2,FALSE),""))</f>
        <v/>
      </c>
      <c r="E86" s="11">
        <v>8</v>
      </c>
      <c r="F86" s="11">
        <v>0.5</v>
      </c>
      <c r="G86" s="11">
        <v>1.5</v>
      </c>
      <c r="H86" s="11">
        <v>0.5</v>
      </c>
      <c r="I86" s="11">
        <v>2.5</v>
      </c>
      <c r="J86" s="11">
        <v>3</v>
      </c>
    </row>
    <row r="87" spans="1:10" x14ac:dyDescent="0.3">
      <c r="A87" s="4">
        <f>IF(10&lt;=DAY(DATE(YEAR(Konfiguration!$F$5),MONTH(Konfiguration!$F$5)+1,0)),Konfiguration!$F$5+9,"")</f>
        <v>46091</v>
      </c>
      <c r="B87" s="5" t="str">
        <f t="shared" si="5"/>
        <v>Di</v>
      </c>
      <c r="C87" s="5" t="e">
        <f ca="1">IF($A87="","",_xludf.ISOWEEKNUM($A87))</f>
        <v>#NAME?</v>
      </c>
      <c r="D87" s="5" t="str">
        <f>IF($A87="","",IFERROR(VLOOKUP($A87,Konfiguration!$H$7:$I$106,2,FALSE),""))</f>
        <v/>
      </c>
      <c r="E87" s="11">
        <v>8</v>
      </c>
      <c r="F87" s="11">
        <v>1</v>
      </c>
      <c r="G87" s="11">
        <v>1.5</v>
      </c>
      <c r="H87" s="11">
        <v>0.5</v>
      </c>
      <c r="I87" s="11">
        <v>3</v>
      </c>
      <c r="J87" s="11">
        <v>2</v>
      </c>
    </row>
    <row r="88" spans="1:10" x14ac:dyDescent="0.3">
      <c r="A88" s="4">
        <f>IF(11&lt;=DAY(DATE(YEAR(Konfiguration!$F$5),MONTH(Konfiguration!$F$5)+1,0)),Konfiguration!$F$5+10,"")</f>
        <v>46092</v>
      </c>
      <c r="B88" s="5" t="str">
        <f t="shared" si="5"/>
        <v>Mi</v>
      </c>
      <c r="C88" s="5" t="e">
        <f ca="1">IF($A88="","",_xludf.ISOWEEKNUM($A88))</f>
        <v>#NAME?</v>
      </c>
      <c r="D88" s="5" t="str">
        <f>IF($A88="","",IFERROR(VLOOKUP($A88,Konfiguration!$H$7:$I$106,2,FALSE),""))</f>
        <v/>
      </c>
      <c r="E88" s="11">
        <v>7.5</v>
      </c>
      <c r="F88" s="11">
        <v>1.5</v>
      </c>
      <c r="G88" s="11">
        <v>1</v>
      </c>
      <c r="H88" s="11">
        <v>0.5</v>
      </c>
      <c r="I88" s="11">
        <v>2</v>
      </c>
      <c r="J88" s="11">
        <v>2.5</v>
      </c>
    </row>
    <row r="89" spans="1:10" x14ac:dyDescent="0.3">
      <c r="A89" s="4">
        <f>IF(12&lt;=DAY(DATE(YEAR(Konfiguration!$F$5),MONTH(Konfiguration!$F$5)+1,0)),Konfiguration!$F$5+11,"")</f>
        <v>46093</v>
      </c>
      <c r="B89" s="5" t="str">
        <f t="shared" si="5"/>
        <v>Do</v>
      </c>
      <c r="C89" s="5" t="e">
        <f ca="1">IF($A89="","",_xludf.ISOWEEKNUM($A89))</f>
        <v>#NAME?</v>
      </c>
      <c r="D89" s="5" t="str">
        <f>IF($A89="","",IFERROR(VLOOKUP($A89,Konfiguration!$H$7:$I$106,2,FALSE),""))</f>
        <v/>
      </c>
      <c r="E89" s="11">
        <v>8</v>
      </c>
      <c r="F89" s="11">
        <v>1.5</v>
      </c>
      <c r="G89" s="11">
        <v>1.5</v>
      </c>
      <c r="H89" s="11">
        <v>1.5</v>
      </c>
      <c r="I89" s="11">
        <v>2</v>
      </c>
      <c r="J89" s="11">
        <v>1.5</v>
      </c>
    </row>
    <row r="90" spans="1:10" x14ac:dyDescent="0.3">
      <c r="A90" s="4">
        <f>IF(13&lt;=DAY(DATE(YEAR(Konfiguration!$F$5),MONTH(Konfiguration!$F$5)+1,0)),Konfiguration!$F$5+12,"")</f>
        <v>46094</v>
      </c>
      <c r="B90" s="5" t="str">
        <f t="shared" si="5"/>
        <v>Fr</v>
      </c>
      <c r="C90" s="5" t="e">
        <f ca="1">IF($A90="","",_xludf.ISOWEEKNUM($A90))</f>
        <v>#NAME?</v>
      </c>
      <c r="D90" s="5" t="str">
        <f>IF($A90="","",IFERROR(VLOOKUP($A90,Konfiguration!$H$7:$I$106,2,FALSE),""))</f>
        <v/>
      </c>
      <c r="E90" s="11">
        <v>6.5</v>
      </c>
      <c r="F90" s="11">
        <v>1</v>
      </c>
      <c r="G90" s="11">
        <v>3</v>
      </c>
      <c r="H90" s="11">
        <v>0.5</v>
      </c>
      <c r="I90" s="11">
        <v>2</v>
      </c>
      <c r="J90" s="11">
        <v>0</v>
      </c>
    </row>
    <row r="91" spans="1:10" x14ac:dyDescent="0.3">
      <c r="A91" s="4">
        <f>IF(14&lt;=DAY(DATE(YEAR(Konfiguration!$F$5),MONTH(Konfiguration!$F$5)+1,0)),Konfiguration!$F$5+13,"")</f>
        <v>46095</v>
      </c>
      <c r="B91" s="5" t="str">
        <f t="shared" si="5"/>
        <v>Sa</v>
      </c>
      <c r="C91" s="5" t="e">
        <f ca="1">IF($A91="","",_xludf.ISOWEEKNUM($A91))</f>
        <v>#NAME?</v>
      </c>
      <c r="D91" s="5" t="str">
        <f>IF($A91="","",IFERROR(VLOOKUP($A91,Konfiguration!$H$7:$I$106,2,FALSE),""))</f>
        <v/>
      </c>
      <c r="E91" s="11">
        <v>2</v>
      </c>
      <c r="F91" s="11">
        <v>0.5</v>
      </c>
      <c r="G91" s="11">
        <v>0</v>
      </c>
      <c r="H91" s="11">
        <v>0</v>
      </c>
      <c r="I91" s="11">
        <v>1</v>
      </c>
      <c r="J91" s="11">
        <v>0.5</v>
      </c>
    </row>
    <row r="92" spans="1:10" x14ac:dyDescent="0.3">
      <c r="A92" s="4">
        <f>IF(15&lt;=DAY(DATE(YEAR(Konfiguration!$F$5),MONTH(Konfiguration!$F$5)+1,0)),Konfiguration!$F$5+14,"")</f>
        <v>46096</v>
      </c>
      <c r="B92" s="5" t="str">
        <f t="shared" si="5"/>
        <v>So</v>
      </c>
      <c r="C92" s="5" t="e">
        <f ca="1">IF($A92="","",_xludf.ISOWEEKNUM($A92))</f>
        <v>#NAME?</v>
      </c>
      <c r="D92" s="5" t="str">
        <f>IF($A92="","",IFERROR(VLOOKUP($A92,Konfiguration!$H$7:$I$106,2,FALSE),""))</f>
        <v/>
      </c>
      <c r="E92" s="11"/>
      <c r="F92" s="11"/>
      <c r="G92" s="11"/>
      <c r="H92" s="11"/>
      <c r="I92" s="11"/>
      <c r="J92" s="11"/>
    </row>
    <row r="93" spans="1:10" x14ac:dyDescent="0.3">
      <c r="A93" s="4">
        <f>IF(16&lt;=DAY(DATE(YEAR(Konfiguration!$F$5),MONTH(Konfiguration!$F$5)+1,0)),Konfiguration!$F$5+15,"")</f>
        <v>46097</v>
      </c>
      <c r="B93" s="5" t="str">
        <f t="shared" si="5"/>
        <v>Mo</v>
      </c>
      <c r="C93" s="5" t="e">
        <f ca="1">IF($A93="","",_xludf.ISOWEEKNUM($A93))</f>
        <v>#NAME?</v>
      </c>
      <c r="D93" s="5" t="str">
        <f>IF($A93="","",IFERROR(VLOOKUP($A93,Konfiguration!$H$7:$I$106,2,FALSE),""))</f>
        <v/>
      </c>
      <c r="E93" s="11">
        <v>8</v>
      </c>
      <c r="F93" s="11">
        <v>0.5</v>
      </c>
      <c r="G93" s="11">
        <v>3</v>
      </c>
      <c r="H93" s="11">
        <v>1</v>
      </c>
      <c r="I93" s="11">
        <v>2.5</v>
      </c>
      <c r="J93" s="11">
        <v>1</v>
      </c>
    </row>
    <row r="94" spans="1:10" x14ac:dyDescent="0.3">
      <c r="A94" s="4">
        <f>IF(17&lt;=DAY(DATE(YEAR(Konfiguration!$F$5),MONTH(Konfiguration!$F$5)+1,0)),Konfiguration!$F$5+16,"")</f>
        <v>46098</v>
      </c>
      <c r="B94" s="5" t="str">
        <f t="shared" si="5"/>
        <v>Di</v>
      </c>
      <c r="C94" s="5" t="e">
        <f ca="1">IF($A94="","",_xludf.ISOWEEKNUM($A94))</f>
        <v>#NAME?</v>
      </c>
      <c r="D94" s="5" t="str">
        <f>IF($A94="","",IFERROR(VLOOKUP($A94,Konfiguration!$H$7:$I$106,2,FALSE),""))</f>
        <v/>
      </c>
      <c r="E94" s="11">
        <v>8</v>
      </c>
      <c r="F94" s="11">
        <v>1.5</v>
      </c>
      <c r="G94" s="11">
        <v>2</v>
      </c>
      <c r="H94" s="11">
        <v>1</v>
      </c>
      <c r="I94" s="11">
        <v>3.5</v>
      </c>
      <c r="J94" s="11">
        <v>0</v>
      </c>
    </row>
    <row r="95" spans="1:10" x14ac:dyDescent="0.3">
      <c r="A95" s="4">
        <f>IF(18&lt;=DAY(DATE(YEAR(Konfiguration!$F$5),MONTH(Konfiguration!$F$5)+1,0)),Konfiguration!$F$5+17,"")</f>
        <v>46099</v>
      </c>
      <c r="B95" s="5" t="str">
        <f t="shared" si="5"/>
        <v>Mi</v>
      </c>
      <c r="C95" s="5" t="e">
        <f ca="1">IF($A95="","",_xludf.ISOWEEKNUM($A95))</f>
        <v>#NAME?</v>
      </c>
      <c r="D95" s="5" t="str">
        <f>IF($A95="","",IFERROR(VLOOKUP($A95,Konfiguration!$H$7:$I$106,2,FALSE),""))</f>
        <v/>
      </c>
      <c r="E95" s="11">
        <v>7.5</v>
      </c>
      <c r="F95" s="11">
        <v>1</v>
      </c>
      <c r="G95" s="11">
        <v>2.5</v>
      </c>
      <c r="H95" s="11">
        <v>0.5</v>
      </c>
      <c r="I95" s="11">
        <v>2</v>
      </c>
      <c r="J95" s="11">
        <v>1.5</v>
      </c>
    </row>
    <row r="96" spans="1:10" x14ac:dyDescent="0.3">
      <c r="A96" s="4">
        <f>IF(19&lt;=DAY(DATE(YEAR(Konfiguration!$F$5),MONTH(Konfiguration!$F$5)+1,0)),Konfiguration!$F$5+18,"")</f>
        <v>46100</v>
      </c>
      <c r="B96" s="5" t="str">
        <f t="shared" si="5"/>
        <v>Do</v>
      </c>
      <c r="C96" s="5" t="e">
        <f ca="1">IF($A96="","",_xludf.ISOWEEKNUM($A96))</f>
        <v>#NAME?</v>
      </c>
      <c r="D96" s="5" t="str">
        <f>IF($A96="","",IFERROR(VLOOKUP($A96,Konfiguration!$H$7:$I$106,2,FALSE),""))</f>
        <v/>
      </c>
      <c r="E96" s="11">
        <v>8</v>
      </c>
      <c r="F96" s="11">
        <v>1</v>
      </c>
      <c r="G96" s="11">
        <v>2.5</v>
      </c>
      <c r="H96" s="11">
        <v>1</v>
      </c>
      <c r="I96" s="11">
        <v>3.5</v>
      </c>
      <c r="J96" s="11">
        <v>0</v>
      </c>
    </row>
    <row r="97" spans="1:10" x14ac:dyDescent="0.3">
      <c r="A97" s="4">
        <f>IF(20&lt;=DAY(DATE(YEAR(Konfiguration!$F$5),MONTH(Konfiguration!$F$5)+1,0)),Konfiguration!$F$5+19,"")</f>
        <v>46101</v>
      </c>
      <c r="B97" s="5" t="str">
        <f t="shared" si="5"/>
        <v>Fr</v>
      </c>
      <c r="C97" s="5" t="e">
        <f ca="1">IF($A97="","",_xludf.ISOWEEKNUM($A97))</f>
        <v>#NAME?</v>
      </c>
      <c r="D97" s="5" t="str">
        <f>IF($A97="","",IFERROR(VLOOKUP($A97,Konfiguration!$H$7:$I$106,2,FALSE),""))</f>
        <v/>
      </c>
      <c r="E97" s="11">
        <v>6.5</v>
      </c>
      <c r="F97" s="11">
        <v>1</v>
      </c>
      <c r="G97" s="11">
        <v>1</v>
      </c>
      <c r="H97" s="11">
        <v>0.5</v>
      </c>
      <c r="I97" s="11">
        <v>2</v>
      </c>
      <c r="J97" s="11">
        <v>2</v>
      </c>
    </row>
    <row r="98" spans="1:10" x14ac:dyDescent="0.3">
      <c r="A98" s="4">
        <f>IF(21&lt;=DAY(DATE(YEAR(Konfiguration!$F$5),MONTH(Konfiguration!$F$5)+1,0)),Konfiguration!$F$5+20,"")</f>
        <v>46102</v>
      </c>
      <c r="B98" s="5" t="str">
        <f t="shared" si="5"/>
        <v>Sa</v>
      </c>
      <c r="C98" s="5" t="e">
        <f ca="1">IF($A98="","",_xludf.ISOWEEKNUM($A98))</f>
        <v>#NAME?</v>
      </c>
      <c r="D98" s="5" t="str">
        <f>IF($A98="","",IFERROR(VLOOKUP($A98,Konfiguration!$H$7:$I$106,2,FALSE),""))</f>
        <v/>
      </c>
      <c r="E98" s="11"/>
      <c r="F98" s="11"/>
      <c r="G98" s="11"/>
      <c r="H98" s="11"/>
      <c r="I98" s="11"/>
      <c r="J98" s="11"/>
    </row>
    <row r="99" spans="1:10" x14ac:dyDescent="0.3">
      <c r="A99" s="4">
        <f>IF(22&lt;=DAY(DATE(YEAR(Konfiguration!$F$5),MONTH(Konfiguration!$F$5)+1,0)),Konfiguration!$F$5+21,"")</f>
        <v>46103</v>
      </c>
      <c r="B99" s="5" t="str">
        <f t="shared" si="5"/>
        <v>So</v>
      </c>
      <c r="C99" s="5" t="e">
        <f ca="1">IF($A99="","",_xludf.ISOWEEKNUM($A99))</f>
        <v>#NAME?</v>
      </c>
      <c r="D99" s="5" t="str">
        <f>IF($A99="","",IFERROR(VLOOKUP($A99,Konfiguration!$H$7:$I$106,2,FALSE),""))</f>
        <v/>
      </c>
      <c r="E99" s="11"/>
      <c r="F99" s="11"/>
      <c r="G99" s="11"/>
      <c r="H99" s="11"/>
      <c r="I99" s="11"/>
      <c r="J99" s="11"/>
    </row>
    <row r="100" spans="1:10" x14ac:dyDescent="0.3">
      <c r="A100" s="4">
        <f>IF(23&lt;=DAY(DATE(YEAR(Konfiguration!$F$5),MONTH(Konfiguration!$F$5)+1,0)),Konfiguration!$F$5+22,"")</f>
        <v>46104</v>
      </c>
      <c r="B100" s="5" t="str">
        <f t="shared" si="5"/>
        <v>Mo</v>
      </c>
      <c r="C100" s="5" t="e">
        <f ca="1">IF($A100="","",_xludf.ISOWEEKNUM($A100))</f>
        <v>#NAME?</v>
      </c>
      <c r="D100" s="5" t="str">
        <f>IF($A100="","",IFERROR(VLOOKUP($A100,Konfiguration!$H$7:$I$106,2,FALSE),""))</f>
        <v/>
      </c>
      <c r="E100" s="11">
        <v>8</v>
      </c>
      <c r="F100" s="11">
        <v>1.5</v>
      </c>
      <c r="G100" s="11">
        <v>2</v>
      </c>
      <c r="H100" s="11">
        <v>1.5</v>
      </c>
      <c r="I100" s="11">
        <v>3</v>
      </c>
      <c r="J100" s="11">
        <v>0</v>
      </c>
    </row>
    <row r="101" spans="1:10" x14ac:dyDescent="0.3">
      <c r="A101" s="4">
        <f>IF(24&lt;=DAY(DATE(YEAR(Konfiguration!$F$5),MONTH(Konfiguration!$F$5)+1,0)),Konfiguration!$F$5+23,"")</f>
        <v>46105</v>
      </c>
      <c r="B101" s="5" t="str">
        <f t="shared" si="5"/>
        <v>Di</v>
      </c>
      <c r="C101" s="5" t="e">
        <f ca="1">IF($A101="","",_xludf.ISOWEEKNUM($A101))</f>
        <v>#NAME?</v>
      </c>
      <c r="D101" s="5" t="str">
        <f>IF($A101="","",IFERROR(VLOOKUP($A101,Konfiguration!$H$7:$I$106,2,FALSE),""))</f>
        <v/>
      </c>
      <c r="E101" s="11">
        <v>8</v>
      </c>
      <c r="F101" s="11">
        <v>1</v>
      </c>
      <c r="G101" s="11">
        <v>1.5</v>
      </c>
      <c r="H101" s="11">
        <v>1.5</v>
      </c>
      <c r="I101" s="11">
        <v>2</v>
      </c>
      <c r="J101" s="11">
        <v>2</v>
      </c>
    </row>
    <row r="102" spans="1:10" x14ac:dyDescent="0.3">
      <c r="A102" s="4">
        <f>IF(25&lt;=DAY(DATE(YEAR(Konfiguration!$F$5),MONTH(Konfiguration!$F$5)+1,0)),Konfiguration!$F$5+24,"")</f>
        <v>46106</v>
      </c>
      <c r="B102" s="5" t="str">
        <f t="shared" si="5"/>
        <v>Mi</v>
      </c>
      <c r="C102" s="5" t="e">
        <f ca="1">IF($A102="","",_xludf.ISOWEEKNUM($A102))</f>
        <v>#NAME?</v>
      </c>
      <c r="D102" s="5" t="str">
        <f>IF($A102="","",IFERROR(VLOOKUP($A102,Konfiguration!$H$7:$I$106,2,FALSE),""))</f>
        <v/>
      </c>
      <c r="E102" s="11">
        <v>7.5</v>
      </c>
      <c r="F102" s="11">
        <v>0.5</v>
      </c>
      <c r="G102" s="11">
        <v>3</v>
      </c>
      <c r="H102" s="11">
        <v>1</v>
      </c>
      <c r="I102" s="11">
        <v>2.5</v>
      </c>
      <c r="J102" s="11">
        <v>0.5</v>
      </c>
    </row>
    <row r="103" spans="1:10" x14ac:dyDescent="0.3">
      <c r="A103" s="4">
        <f>IF(26&lt;=DAY(DATE(YEAR(Konfiguration!$F$5),MONTH(Konfiguration!$F$5)+1,0)),Konfiguration!$F$5+25,"")</f>
        <v>46107</v>
      </c>
      <c r="B103" s="5" t="str">
        <f t="shared" si="5"/>
        <v>Do</v>
      </c>
      <c r="C103" s="5" t="e">
        <f ca="1">IF($A103="","",_xludf.ISOWEEKNUM($A103))</f>
        <v>#NAME?</v>
      </c>
      <c r="D103" s="5" t="str">
        <f>IF($A103="","",IFERROR(VLOOKUP($A103,Konfiguration!$H$7:$I$106,2,FALSE),""))</f>
        <v/>
      </c>
      <c r="E103" s="11">
        <v>8</v>
      </c>
      <c r="F103" s="11">
        <v>1.5</v>
      </c>
      <c r="G103" s="11">
        <v>3</v>
      </c>
      <c r="H103" s="11">
        <v>0.5</v>
      </c>
      <c r="I103" s="11">
        <v>3</v>
      </c>
      <c r="J103" s="11">
        <v>0</v>
      </c>
    </row>
    <row r="104" spans="1:10" x14ac:dyDescent="0.3">
      <c r="A104" s="4">
        <f>IF(27&lt;=DAY(DATE(YEAR(Konfiguration!$F$5),MONTH(Konfiguration!$F$5)+1,0)),Konfiguration!$F$5+26,"")</f>
        <v>46108</v>
      </c>
      <c r="B104" s="5" t="str">
        <f t="shared" si="5"/>
        <v>Fr</v>
      </c>
      <c r="C104" s="5" t="e">
        <f ca="1">IF($A104="","",_xludf.ISOWEEKNUM($A104))</f>
        <v>#NAME?</v>
      </c>
      <c r="D104" s="5" t="str">
        <f>IF($A104="","",IFERROR(VLOOKUP($A104,Konfiguration!$H$7:$I$106,2,FALSE),""))</f>
        <v/>
      </c>
      <c r="E104" s="11">
        <v>6.5</v>
      </c>
      <c r="F104" s="11">
        <v>1</v>
      </c>
      <c r="G104" s="11">
        <v>1</v>
      </c>
      <c r="H104" s="11">
        <v>1.5</v>
      </c>
      <c r="I104" s="11">
        <v>3</v>
      </c>
      <c r="J104" s="11">
        <v>0</v>
      </c>
    </row>
    <row r="105" spans="1:10" x14ac:dyDescent="0.3">
      <c r="A105" s="4">
        <f>IF(28&lt;=DAY(DATE(YEAR(Konfiguration!$F$5),MONTH(Konfiguration!$F$5)+1,0)),Konfiguration!$F$5+27,"")</f>
        <v>46109</v>
      </c>
      <c r="B105" s="5" t="str">
        <f t="shared" si="5"/>
        <v>Sa</v>
      </c>
      <c r="C105" s="5" t="e">
        <f ca="1">IF($A105="","",_xludf.ISOWEEKNUM($A105))</f>
        <v>#NAME?</v>
      </c>
      <c r="D105" s="5" t="str">
        <f>IF($A105="","",IFERROR(VLOOKUP($A105,Konfiguration!$H$7:$I$106,2,FALSE),""))</f>
        <v/>
      </c>
      <c r="E105" s="11"/>
      <c r="F105" s="11"/>
      <c r="G105" s="11"/>
      <c r="H105" s="11"/>
      <c r="I105" s="11"/>
      <c r="J105" s="11"/>
    </row>
    <row r="106" spans="1:10" x14ac:dyDescent="0.3">
      <c r="A106" s="4">
        <f>IF(29&lt;=DAY(DATE(YEAR(Konfiguration!$F$5),MONTH(Konfiguration!$F$5)+1,0)),Konfiguration!$F$5+28,"")</f>
        <v>46110</v>
      </c>
      <c r="B106" s="5" t="str">
        <f t="shared" si="5"/>
        <v>So</v>
      </c>
      <c r="C106" s="5" t="e">
        <f ca="1">IF($A106="","",_xludf.ISOWEEKNUM($A106))</f>
        <v>#NAME?</v>
      </c>
      <c r="D106" s="5" t="str">
        <f>IF($A106="","",IFERROR(VLOOKUP($A106,Konfiguration!$H$7:$I$106,2,FALSE),""))</f>
        <v/>
      </c>
      <c r="E106" s="11"/>
      <c r="F106" s="11"/>
      <c r="G106" s="11"/>
      <c r="H106" s="11"/>
      <c r="I106" s="11"/>
      <c r="J106" s="11"/>
    </row>
    <row r="107" spans="1:10" x14ac:dyDescent="0.3">
      <c r="A107" s="4">
        <f>IF(30&lt;=DAY(DATE(YEAR(Konfiguration!$F$5),MONTH(Konfiguration!$F$5)+1,0)),Konfiguration!$F$5+29,"")</f>
        <v>46111</v>
      </c>
      <c r="B107" s="5" t="str">
        <f t="shared" si="5"/>
        <v>Mo</v>
      </c>
      <c r="C107" s="5" t="e">
        <f ca="1">IF($A107="","",_xludf.ISOWEEKNUM($A107))</f>
        <v>#NAME?</v>
      </c>
      <c r="D107" s="5" t="str">
        <f>IF($A107="","",IFERROR(VLOOKUP($A107,Konfiguration!$H$7:$I$106,2,FALSE),""))</f>
        <v/>
      </c>
      <c r="E107" s="11">
        <v>8</v>
      </c>
      <c r="F107" s="11">
        <v>1.5</v>
      </c>
      <c r="G107" s="11">
        <v>2</v>
      </c>
      <c r="H107" s="11">
        <v>0.5</v>
      </c>
      <c r="I107" s="11">
        <v>3</v>
      </c>
      <c r="J107" s="11">
        <v>1</v>
      </c>
    </row>
    <row r="108" spans="1:10" x14ac:dyDescent="0.3">
      <c r="A108" s="4">
        <f>IF(31&lt;=DAY(DATE(YEAR(Konfiguration!$F$5),MONTH(Konfiguration!$F$5)+1,0)),Konfiguration!$F$5+30,"")</f>
        <v>46112</v>
      </c>
      <c r="B108" s="5" t="str">
        <f t="shared" si="5"/>
        <v>Di</v>
      </c>
      <c r="C108" s="5" t="e">
        <f ca="1">IF($A108="","",_xludf.ISOWEEKNUM($A108))</f>
        <v>#NAME?</v>
      </c>
      <c r="D108" s="5" t="str">
        <f>IF($A108="","",IFERROR(VLOOKUP($A108,Konfiguration!$H$7:$I$106,2,FALSE),""))</f>
        <v/>
      </c>
      <c r="E108" s="11">
        <v>8</v>
      </c>
      <c r="F108" s="11">
        <v>0.5</v>
      </c>
      <c r="G108" s="11">
        <v>3</v>
      </c>
      <c r="H108" s="11">
        <v>1.5</v>
      </c>
      <c r="I108" s="11">
        <v>3</v>
      </c>
      <c r="J108" s="11">
        <v>0</v>
      </c>
    </row>
    <row r="109" spans="1:10" x14ac:dyDescent="0.3">
      <c r="A109" s="12"/>
      <c r="B109" s="12"/>
      <c r="C109" s="12"/>
      <c r="D109" s="13" t="s">
        <v>49</v>
      </c>
      <c r="E109" s="14">
        <f t="shared" ref="E109:J109" si="6">SUM(E78:E108)</f>
        <v>172</v>
      </c>
      <c r="F109" s="14">
        <f t="shared" si="6"/>
        <v>24.5</v>
      </c>
      <c r="G109" s="14">
        <f t="shared" si="6"/>
        <v>46</v>
      </c>
      <c r="H109" s="14">
        <f t="shared" si="6"/>
        <v>20.5</v>
      </c>
      <c r="I109" s="14">
        <f t="shared" si="6"/>
        <v>63</v>
      </c>
      <c r="J109" s="14">
        <f t="shared" si="6"/>
        <v>18</v>
      </c>
    </row>
    <row r="111" spans="1:10" x14ac:dyDescent="0.3">
      <c r="A111" s="21" t="str">
        <f>Konfiguration!$G$6</f>
        <v>April 2026</v>
      </c>
      <c r="B111" s="22"/>
      <c r="C111" s="22"/>
      <c r="D111" s="22"/>
      <c r="E111" s="22"/>
      <c r="F111" s="22"/>
      <c r="G111" s="22"/>
      <c r="H111" s="22"/>
      <c r="I111" s="22"/>
      <c r="J111" s="22"/>
    </row>
    <row r="112" spans="1:10" x14ac:dyDescent="0.3">
      <c r="A112" s="8" t="s">
        <v>11</v>
      </c>
      <c r="B112" s="8" t="s">
        <v>45</v>
      </c>
      <c r="C112" s="8" t="s">
        <v>46</v>
      </c>
      <c r="D112" s="8" t="s">
        <v>47</v>
      </c>
      <c r="E112" s="8" t="s">
        <v>48</v>
      </c>
      <c r="F112" s="8" t="str">
        <f>Konfiguration!$B$8</f>
        <v>E-Mails</v>
      </c>
      <c r="G112" s="8" t="str">
        <f>Konfiguration!$B$9</f>
        <v>Meetings</v>
      </c>
      <c r="H112" s="8" t="str">
        <f>Konfiguration!$B$10</f>
        <v>Telefonate</v>
      </c>
      <c r="I112" s="8" t="str">
        <f>Konfiguration!$B$11</f>
        <v>Vorbereitung</v>
      </c>
      <c r="J112" s="8" t="str">
        <f>Konfiguration!$B$12</f>
        <v>Sonstiges</v>
      </c>
    </row>
    <row r="113" spans="1:10" x14ac:dyDescent="0.3">
      <c r="A113" s="4">
        <f>IF(1&lt;=DAY(DATE(YEAR(Konfiguration!$F$6),MONTH(Konfiguration!$F$6)+1,0)),Konfiguration!$F$6+0,"")</f>
        <v>46113</v>
      </c>
      <c r="B113" s="5" t="str">
        <f t="shared" ref="B113:B143" si="7">IF($A113="","",CHOOSE(WEEKDAY($A113,2),"Mo","Di","Mi","Do","Fr","Sa","So"))</f>
        <v>Mi</v>
      </c>
      <c r="C113" s="5" t="e">
        <f ca="1">IF($A113="","",_xludf.ISOWEEKNUM($A113))</f>
        <v>#NAME?</v>
      </c>
      <c r="D113" s="5" t="str">
        <f>IF($A113="","",IFERROR(VLOOKUP($A113,Konfiguration!$H$7:$I$106,2,FALSE),""))</f>
        <v/>
      </c>
      <c r="E113" s="11">
        <v>7.5</v>
      </c>
      <c r="F113" s="11">
        <v>1</v>
      </c>
      <c r="G113" s="11">
        <v>1.5</v>
      </c>
      <c r="H113" s="11">
        <v>1.5</v>
      </c>
      <c r="I113" s="11">
        <v>2.5</v>
      </c>
      <c r="J113" s="11">
        <v>1</v>
      </c>
    </row>
    <row r="114" spans="1:10" x14ac:dyDescent="0.3">
      <c r="A114" s="4">
        <f>IF(2&lt;=DAY(DATE(YEAR(Konfiguration!$F$6),MONTH(Konfiguration!$F$6)+1,0)),Konfiguration!$F$6+1,"")</f>
        <v>46114</v>
      </c>
      <c r="B114" s="5" t="str">
        <f t="shared" si="7"/>
        <v>Do</v>
      </c>
      <c r="C114" s="5" t="e">
        <f ca="1">IF($A114="","",_xludf.ISOWEEKNUM($A114))</f>
        <v>#NAME?</v>
      </c>
      <c r="D114" s="5" t="str">
        <f>IF($A114="","",IFERROR(VLOOKUP($A114,Konfiguration!$H$7:$I$106,2,FALSE),""))</f>
        <v/>
      </c>
      <c r="E114" s="11">
        <v>8</v>
      </c>
      <c r="F114" s="11">
        <v>0.5</v>
      </c>
      <c r="G114" s="11">
        <v>2.5</v>
      </c>
      <c r="H114" s="11">
        <v>1.5</v>
      </c>
      <c r="I114" s="11">
        <v>2.5</v>
      </c>
      <c r="J114" s="11">
        <v>1</v>
      </c>
    </row>
    <row r="115" spans="1:10" x14ac:dyDescent="0.3">
      <c r="A115" s="4">
        <f>IF(3&lt;=DAY(DATE(YEAR(Konfiguration!$F$6),MONTH(Konfiguration!$F$6)+1,0)),Konfiguration!$F$6+2,"")</f>
        <v>46115</v>
      </c>
      <c r="B115" s="5" t="str">
        <f t="shared" si="7"/>
        <v>Fr</v>
      </c>
      <c r="C115" s="5" t="e">
        <f ca="1">IF($A115="","",_xludf.ISOWEEKNUM($A115))</f>
        <v>#NAME?</v>
      </c>
      <c r="D115" s="5" t="str">
        <f>IF($A115="","",IFERROR(VLOOKUP($A115,Konfiguration!$H$7:$I$106,2,FALSE),""))</f>
        <v>Team-Workshop</v>
      </c>
      <c r="E115" s="11">
        <v>7.5</v>
      </c>
      <c r="F115" s="11">
        <v>0.5</v>
      </c>
      <c r="G115" s="11">
        <v>4</v>
      </c>
      <c r="H115" s="11">
        <v>0.5</v>
      </c>
      <c r="I115" s="11">
        <v>1.5</v>
      </c>
      <c r="J115" s="11">
        <v>1</v>
      </c>
    </row>
    <row r="116" spans="1:10" x14ac:dyDescent="0.3">
      <c r="A116" s="4">
        <f>IF(4&lt;=DAY(DATE(YEAR(Konfiguration!$F$6),MONTH(Konfiguration!$F$6)+1,0)),Konfiguration!$F$6+3,"")</f>
        <v>46116</v>
      </c>
      <c r="B116" s="5" t="str">
        <f t="shared" si="7"/>
        <v>Sa</v>
      </c>
      <c r="C116" s="5" t="e">
        <f ca="1">IF($A116="","",_xludf.ISOWEEKNUM($A116))</f>
        <v>#NAME?</v>
      </c>
      <c r="D116" s="5" t="str">
        <f>IF($A116="","",IFERROR(VLOOKUP($A116,Konfiguration!$H$7:$I$106,2,FALSE),""))</f>
        <v/>
      </c>
      <c r="E116" s="11"/>
      <c r="F116" s="11"/>
      <c r="G116" s="11"/>
      <c r="H116" s="11"/>
      <c r="I116" s="11"/>
      <c r="J116" s="11"/>
    </row>
    <row r="117" spans="1:10" x14ac:dyDescent="0.3">
      <c r="A117" s="4">
        <f>IF(5&lt;=DAY(DATE(YEAR(Konfiguration!$F$6),MONTH(Konfiguration!$F$6)+1,0)),Konfiguration!$F$6+4,"")</f>
        <v>46117</v>
      </c>
      <c r="B117" s="5" t="str">
        <f t="shared" si="7"/>
        <v>So</v>
      </c>
      <c r="C117" s="5" t="e">
        <f ca="1">IF($A117="","",_xludf.ISOWEEKNUM($A117))</f>
        <v>#NAME?</v>
      </c>
      <c r="D117" s="5" t="str">
        <f>IF($A117="","",IFERROR(VLOOKUP($A117,Konfiguration!$H$7:$I$106,2,FALSE),""))</f>
        <v/>
      </c>
      <c r="E117" s="11"/>
      <c r="F117" s="11"/>
      <c r="G117" s="11"/>
      <c r="H117" s="11"/>
      <c r="I117" s="11"/>
      <c r="J117" s="11"/>
    </row>
    <row r="118" spans="1:10" x14ac:dyDescent="0.3">
      <c r="A118" s="4">
        <f>IF(6&lt;=DAY(DATE(YEAR(Konfiguration!$F$6),MONTH(Konfiguration!$F$6)+1,0)),Konfiguration!$F$6+5,"")</f>
        <v>46118</v>
      </c>
      <c r="B118" s="5" t="str">
        <f t="shared" si="7"/>
        <v>Mo</v>
      </c>
      <c r="C118" s="5" t="e">
        <f ca="1">IF($A118="","",_xludf.ISOWEEKNUM($A118))</f>
        <v>#NAME?</v>
      </c>
      <c r="D118" s="5" t="str">
        <f>IF($A118="","",IFERROR(VLOOKUP($A118,Konfiguration!$H$7:$I$106,2,FALSE),""))</f>
        <v/>
      </c>
      <c r="E118" s="11">
        <v>8</v>
      </c>
      <c r="F118" s="11">
        <v>0.5</v>
      </c>
      <c r="G118" s="11">
        <v>3</v>
      </c>
      <c r="H118" s="11">
        <v>1</v>
      </c>
      <c r="I118" s="11">
        <v>3</v>
      </c>
      <c r="J118" s="11">
        <v>0.5</v>
      </c>
    </row>
    <row r="119" spans="1:10" x14ac:dyDescent="0.3">
      <c r="A119" s="4">
        <f>IF(7&lt;=DAY(DATE(YEAR(Konfiguration!$F$6),MONTH(Konfiguration!$F$6)+1,0)),Konfiguration!$F$6+6,"")</f>
        <v>46119</v>
      </c>
      <c r="B119" s="5" t="str">
        <f t="shared" si="7"/>
        <v>Di</v>
      </c>
      <c r="C119" s="5" t="e">
        <f ca="1">IF($A119="","",_xludf.ISOWEEKNUM($A119))</f>
        <v>#NAME?</v>
      </c>
      <c r="D119" s="5" t="str">
        <f>IF($A119="","",IFERROR(VLOOKUP($A119,Konfiguration!$H$7:$I$106,2,FALSE),""))</f>
        <v/>
      </c>
      <c r="E119" s="11">
        <v>8</v>
      </c>
      <c r="F119" s="11">
        <v>1.5</v>
      </c>
      <c r="G119" s="11">
        <v>1</v>
      </c>
      <c r="H119" s="11">
        <v>0.5</v>
      </c>
      <c r="I119" s="11">
        <v>3</v>
      </c>
      <c r="J119" s="11">
        <v>2</v>
      </c>
    </row>
    <row r="120" spans="1:10" x14ac:dyDescent="0.3">
      <c r="A120" s="4">
        <f>IF(8&lt;=DAY(DATE(YEAR(Konfiguration!$F$6),MONTH(Konfiguration!$F$6)+1,0)),Konfiguration!$F$6+7,"")</f>
        <v>46120</v>
      </c>
      <c r="B120" s="5" t="str">
        <f t="shared" si="7"/>
        <v>Mi</v>
      </c>
      <c r="C120" s="5" t="e">
        <f ca="1">IF($A120="","",_xludf.ISOWEEKNUM($A120))</f>
        <v>#NAME?</v>
      </c>
      <c r="D120" s="5" t="str">
        <f>IF($A120="","",IFERROR(VLOOKUP($A120,Konfiguration!$H$7:$I$106,2,FALSE),""))</f>
        <v/>
      </c>
      <c r="E120" s="11">
        <v>7.5</v>
      </c>
      <c r="F120" s="11">
        <v>1</v>
      </c>
      <c r="G120" s="11">
        <v>2</v>
      </c>
      <c r="H120" s="11">
        <v>0.5</v>
      </c>
      <c r="I120" s="11">
        <v>4</v>
      </c>
      <c r="J120" s="11">
        <v>0</v>
      </c>
    </row>
    <row r="121" spans="1:10" x14ac:dyDescent="0.3">
      <c r="A121" s="4">
        <f>IF(9&lt;=DAY(DATE(YEAR(Konfiguration!$F$6),MONTH(Konfiguration!$F$6)+1,0)),Konfiguration!$F$6+8,"")</f>
        <v>46121</v>
      </c>
      <c r="B121" s="5" t="str">
        <f t="shared" si="7"/>
        <v>Do</v>
      </c>
      <c r="C121" s="5" t="e">
        <f ca="1">IF($A121="","",_xludf.ISOWEEKNUM($A121))</f>
        <v>#NAME?</v>
      </c>
      <c r="D121" s="5" t="str">
        <f>IF($A121="","",IFERROR(VLOOKUP($A121,Konfiguration!$H$7:$I$106,2,FALSE),""))</f>
        <v/>
      </c>
      <c r="E121" s="11">
        <v>8</v>
      </c>
      <c r="F121" s="11">
        <v>1</v>
      </c>
      <c r="G121" s="11">
        <v>2.5</v>
      </c>
      <c r="H121" s="11">
        <v>1.5</v>
      </c>
      <c r="I121" s="11">
        <v>3</v>
      </c>
      <c r="J121" s="11">
        <v>0</v>
      </c>
    </row>
    <row r="122" spans="1:10" x14ac:dyDescent="0.3">
      <c r="A122" s="4">
        <f>IF(10&lt;=DAY(DATE(YEAR(Konfiguration!$F$6),MONTH(Konfiguration!$F$6)+1,0)),Konfiguration!$F$6+9,"")</f>
        <v>46122</v>
      </c>
      <c r="B122" s="5" t="str">
        <f t="shared" si="7"/>
        <v>Fr</v>
      </c>
      <c r="C122" s="5" t="e">
        <f ca="1">IF($A122="","",_xludf.ISOWEEKNUM($A122))</f>
        <v>#NAME?</v>
      </c>
      <c r="D122" s="5" t="str">
        <f>IF($A122="","",IFERROR(VLOOKUP($A122,Konfiguration!$H$7:$I$106,2,FALSE),""))</f>
        <v/>
      </c>
      <c r="E122" s="11">
        <v>6.5</v>
      </c>
      <c r="F122" s="11">
        <v>1</v>
      </c>
      <c r="G122" s="11">
        <v>1</v>
      </c>
      <c r="H122" s="11">
        <v>0.5</v>
      </c>
      <c r="I122" s="11">
        <v>2</v>
      </c>
      <c r="J122" s="11">
        <v>2</v>
      </c>
    </row>
    <row r="123" spans="1:10" x14ac:dyDescent="0.3">
      <c r="A123" s="4">
        <f>IF(11&lt;=DAY(DATE(YEAR(Konfiguration!$F$6),MONTH(Konfiguration!$F$6)+1,0)),Konfiguration!$F$6+10,"")</f>
        <v>46123</v>
      </c>
      <c r="B123" s="5" t="str">
        <f t="shared" si="7"/>
        <v>Sa</v>
      </c>
      <c r="C123" s="5" t="e">
        <f ca="1">IF($A123="","",_xludf.ISOWEEKNUM($A123))</f>
        <v>#NAME?</v>
      </c>
      <c r="D123" s="5" t="str">
        <f>IF($A123="","",IFERROR(VLOOKUP($A123,Konfiguration!$H$7:$I$106,2,FALSE),""))</f>
        <v/>
      </c>
      <c r="E123" s="11"/>
      <c r="F123" s="11"/>
      <c r="G123" s="11"/>
      <c r="H123" s="11"/>
      <c r="I123" s="11"/>
      <c r="J123" s="11"/>
    </row>
    <row r="124" spans="1:10" x14ac:dyDescent="0.3">
      <c r="A124" s="4">
        <f>IF(12&lt;=DAY(DATE(YEAR(Konfiguration!$F$6),MONTH(Konfiguration!$F$6)+1,0)),Konfiguration!$F$6+11,"")</f>
        <v>46124</v>
      </c>
      <c r="B124" s="5" t="str">
        <f t="shared" si="7"/>
        <v>So</v>
      </c>
      <c r="C124" s="5" t="e">
        <f ca="1">IF($A124="","",_xludf.ISOWEEKNUM($A124))</f>
        <v>#NAME?</v>
      </c>
      <c r="D124" s="5" t="str">
        <f>IF($A124="","",IFERROR(VLOOKUP($A124,Konfiguration!$H$7:$I$106,2,FALSE),""))</f>
        <v/>
      </c>
      <c r="E124" s="11"/>
      <c r="F124" s="11"/>
      <c r="G124" s="11"/>
      <c r="H124" s="11"/>
      <c r="I124" s="11"/>
      <c r="J124" s="11"/>
    </row>
    <row r="125" spans="1:10" x14ac:dyDescent="0.3">
      <c r="A125" s="4">
        <f>IF(13&lt;=DAY(DATE(YEAR(Konfiguration!$F$6),MONTH(Konfiguration!$F$6)+1,0)),Konfiguration!$F$6+12,"")</f>
        <v>46125</v>
      </c>
      <c r="B125" s="5" t="str">
        <f t="shared" si="7"/>
        <v>Mo</v>
      </c>
      <c r="C125" s="5" t="e">
        <f ca="1">IF($A125="","",_xludf.ISOWEEKNUM($A125))</f>
        <v>#NAME?</v>
      </c>
      <c r="D125" s="5" t="str">
        <f>IF($A125="","",IFERROR(VLOOKUP($A125,Konfiguration!$H$7:$I$106,2,FALSE),""))</f>
        <v/>
      </c>
      <c r="E125" s="11">
        <v>8</v>
      </c>
      <c r="F125" s="11">
        <v>0.5</v>
      </c>
      <c r="G125" s="11">
        <v>2.5</v>
      </c>
      <c r="H125" s="11">
        <v>0.5</v>
      </c>
      <c r="I125" s="11">
        <v>3</v>
      </c>
      <c r="J125" s="11">
        <v>1.5</v>
      </c>
    </row>
    <row r="126" spans="1:10" x14ac:dyDescent="0.3">
      <c r="A126" s="4">
        <f>IF(14&lt;=DAY(DATE(YEAR(Konfiguration!$F$6),MONTH(Konfiguration!$F$6)+1,0)),Konfiguration!$F$6+13,"")</f>
        <v>46126</v>
      </c>
      <c r="B126" s="5" t="str">
        <f t="shared" si="7"/>
        <v>Di</v>
      </c>
      <c r="C126" s="5" t="e">
        <f ca="1">IF($A126="","",_xludf.ISOWEEKNUM($A126))</f>
        <v>#NAME?</v>
      </c>
      <c r="D126" s="5" t="str">
        <f>IF($A126="","",IFERROR(VLOOKUP($A126,Konfiguration!$H$7:$I$106,2,FALSE),""))</f>
        <v/>
      </c>
      <c r="E126" s="11">
        <v>8</v>
      </c>
      <c r="F126" s="11">
        <v>0.5</v>
      </c>
      <c r="G126" s="11">
        <v>2.5</v>
      </c>
      <c r="H126" s="11">
        <v>1.5</v>
      </c>
      <c r="I126" s="11">
        <v>3.5</v>
      </c>
      <c r="J126" s="11">
        <v>0</v>
      </c>
    </row>
    <row r="127" spans="1:10" x14ac:dyDescent="0.3">
      <c r="A127" s="4">
        <f>IF(15&lt;=DAY(DATE(YEAR(Konfiguration!$F$6),MONTH(Konfiguration!$F$6)+1,0)),Konfiguration!$F$6+14,"")</f>
        <v>46127</v>
      </c>
      <c r="B127" s="5" t="str">
        <f t="shared" si="7"/>
        <v>Mi</v>
      </c>
      <c r="C127" s="5" t="e">
        <f ca="1">IF($A127="","",_xludf.ISOWEEKNUM($A127))</f>
        <v>#NAME?</v>
      </c>
      <c r="D127" s="5" t="str">
        <f>IF($A127="","",IFERROR(VLOOKUP($A127,Konfiguration!$H$7:$I$106,2,FALSE),""))</f>
        <v/>
      </c>
      <c r="E127" s="11">
        <v>7.5</v>
      </c>
      <c r="F127" s="11">
        <v>0.5</v>
      </c>
      <c r="G127" s="11">
        <v>2.5</v>
      </c>
      <c r="H127" s="11">
        <v>1.5</v>
      </c>
      <c r="I127" s="11">
        <v>3</v>
      </c>
      <c r="J127" s="11">
        <v>0</v>
      </c>
    </row>
    <row r="128" spans="1:10" x14ac:dyDescent="0.3">
      <c r="A128" s="4">
        <f>IF(16&lt;=DAY(DATE(YEAR(Konfiguration!$F$6),MONTH(Konfiguration!$F$6)+1,0)),Konfiguration!$F$6+15,"")</f>
        <v>46128</v>
      </c>
      <c r="B128" s="5" t="str">
        <f t="shared" si="7"/>
        <v>Do</v>
      </c>
      <c r="C128" s="5" t="e">
        <f ca="1">IF($A128="","",_xludf.ISOWEEKNUM($A128))</f>
        <v>#NAME?</v>
      </c>
      <c r="D128" s="5" t="str">
        <f>IF($A128="","",IFERROR(VLOOKUP($A128,Konfiguration!$H$7:$I$106,2,FALSE),""))</f>
        <v/>
      </c>
      <c r="E128" s="11">
        <v>8</v>
      </c>
      <c r="F128" s="11">
        <v>1.5</v>
      </c>
      <c r="G128" s="11">
        <v>1</v>
      </c>
      <c r="H128" s="11">
        <v>1.5</v>
      </c>
      <c r="I128" s="11">
        <v>2</v>
      </c>
      <c r="J128" s="11">
        <v>2</v>
      </c>
    </row>
    <row r="129" spans="1:10" x14ac:dyDescent="0.3">
      <c r="A129" s="4">
        <f>IF(17&lt;=DAY(DATE(YEAR(Konfiguration!$F$6),MONTH(Konfiguration!$F$6)+1,0)),Konfiguration!$F$6+16,"")</f>
        <v>46129</v>
      </c>
      <c r="B129" s="5" t="str">
        <f t="shared" si="7"/>
        <v>Fr</v>
      </c>
      <c r="C129" s="5" t="e">
        <f ca="1">IF($A129="","",_xludf.ISOWEEKNUM($A129))</f>
        <v>#NAME?</v>
      </c>
      <c r="D129" s="5" t="str">
        <f>IF($A129="","",IFERROR(VLOOKUP($A129,Konfiguration!$H$7:$I$106,2,FALSE),""))</f>
        <v/>
      </c>
      <c r="E129" s="11">
        <v>6.5</v>
      </c>
      <c r="F129" s="11">
        <v>1</v>
      </c>
      <c r="G129" s="11">
        <v>1.5</v>
      </c>
      <c r="H129" s="11">
        <v>1</v>
      </c>
      <c r="I129" s="11">
        <v>2.5</v>
      </c>
      <c r="J129" s="11">
        <v>0.5</v>
      </c>
    </row>
    <row r="130" spans="1:10" x14ac:dyDescent="0.3">
      <c r="A130" s="4">
        <f>IF(18&lt;=DAY(DATE(YEAR(Konfiguration!$F$6),MONTH(Konfiguration!$F$6)+1,0)),Konfiguration!$F$6+17,"")</f>
        <v>46130</v>
      </c>
      <c r="B130" s="5" t="str">
        <f t="shared" si="7"/>
        <v>Sa</v>
      </c>
      <c r="C130" s="5" t="e">
        <f ca="1">IF($A130="","",_xludf.ISOWEEKNUM($A130))</f>
        <v>#NAME?</v>
      </c>
      <c r="D130" s="5" t="str">
        <f>IF($A130="","",IFERROR(VLOOKUP($A130,Konfiguration!$H$7:$I$106,2,FALSE),""))</f>
        <v/>
      </c>
      <c r="E130" s="11"/>
      <c r="F130" s="11"/>
      <c r="G130" s="11"/>
      <c r="H130" s="11"/>
      <c r="I130" s="11"/>
      <c r="J130" s="11"/>
    </row>
    <row r="131" spans="1:10" x14ac:dyDescent="0.3">
      <c r="A131" s="4">
        <f>IF(19&lt;=DAY(DATE(YEAR(Konfiguration!$F$6),MONTH(Konfiguration!$F$6)+1,0)),Konfiguration!$F$6+18,"")</f>
        <v>46131</v>
      </c>
      <c r="B131" s="5" t="str">
        <f t="shared" si="7"/>
        <v>So</v>
      </c>
      <c r="C131" s="5" t="e">
        <f ca="1">IF($A131="","",_xludf.ISOWEEKNUM($A131))</f>
        <v>#NAME?</v>
      </c>
      <c r="D131" s="5" t="str">
        <f>IF($A131="","",IFERROR(VLOOKUP($A131,Konfiguration!$H$7:$I$106,2,FALSE),""))</f>
        <v/>
      </c>
      <c r="E131" s="11"/>
      <c r="F131" s="11"/>
      <c r="G131" s="11"/>
      <c r="H131" s="11"/>
      <c r="I131" s="11"/>
      <c r="J131" s="11"/>
    </row>
    <row r="132" spans="1:10" x14ac:dyDescent="0.3">
      <c r="A132" s="4">
        <f>IF(20&lt;=DAY(DATE(YEAR(Konfiguration!$F$6),MONTH(Konfiguration!$F$6)+1,0)),Konfiguration!$F$6+19,"")</f>
        <v>46132</v>
      </c>
      <c r="B132" s="5" t="str">
        <f t="shared" si="7"/>
        <v>Mo</v>
      </c>
      <c r="C132" s="5" t="e">
        <f ca="1">IF($A132="","",_xludf.ISOWEEKNUM($A132))</f>
        <v>#NAME?</v>
      </c>
      <c r="D132" s="5" t="str">
        <f>IF($A132="","",IFERROR(VLOOKUP($A132,Konfiguration!$H$7:$I$106,2,FALSE),""))</f>
        <v/>
      </c>
      <c r="E132" s="11">
        <v>8</v>
      </c>
      <c r="F132" s="11">
        <v>1</v>
      </c>
      <c r="G132" s="11">
        <v>2</v>
      </c>
      <c r="H132" s="11">
        <v>0.5</v>
      </c>
      <c r="I132" s="11">
        <v>3.5</v>
      </c>
      <c r="J132" s="11">
        <v>1</v>
      </c>
    </row>
    <row r="133" spans="1:10" x14ac:dyDescent="0.3">
      <c r="A133" s="4">
        <f>IF(21&lt;=DAY(DATE(YEAR(Konfiguration!$F$6),MONTH(Konfiguration!$F$6)+1,0)),Konfiguration!$F$6+20,"")</f>
        <v>46133</v>
      </c>
      <c r="B133" s="5" t="str">
        <f t="shared" si="7"/>
        <v>Di</v>
      </c>
      <c r="C133" s="5" t="e">
        <f ca="1">IF($A133="","",_xludf.ISOWEEKNUM($A133))</f>
        <v>#NAME?</v>
      </c>
      <c r="D133" s="5" t="str">
        <f>IF($A133="","",IFERROR(VLOOKUP($A133,Konfiguration!$H$7:$I$106,2,FALSE),""))</f>
        <v/>
      </c>
      <c r="E133" s="11">
        <v>8</v>
      </c>
      <c r="F133" s="11">
        <v>1</v>
      </c>
      <c r="G133" s="11">
        <v>2.5</v>
      </c>
      <c r="H133" s="11">
        <v>1.5</v>
      </c>
      <c r="I133" s="11">
        <v>2</v>
      </c>
      <c r="J133" s="11">
        <v>1</v>
      </c>
    </row>
    <row r="134" spans="1:10" x14ac:dyDescent="0.3">
      <c r="A134" s="4">
        <f>IF(22&lt;=DAY(DATE(YEAR(Konfiguration!$F$6),MONTH(Konfiguration!$F$6)+1,0)),Konfiguration!$F$6+21,"")</f>
        <v>46134</v>
      </c>
      <c r="B134" s="5" t="str">
        <f t="shared" si="7"/>
        <v>Mi</v>
      </c>
      <c r="C134" s="5" t="e">
        <f ca="1">IF($A134="","",_xludf.ISOWEEKNUM($A134))</f>
        <v>#NAME?</v>
      </c>
      <c r="D134" s="5" t="str">
        <f>IF($A134="","",IFERROR(VLOOKUP($A134,Konfiguration!$H$7:$I$106,2,FALSE),""))</f>
        <v/>
      </c>
      <c r="E134" s="11">
        <v>7.5</v>
      </c>
      <c r="F134" s="11">
        <v>1.5</v>
      </c>
      <c r="G134" s="11">
        <v>1.5</v>
      </c>
      <c r="H134" s="11">
        <v>0.5</v>
      </c>
      <c r="I134" s="11">
        <v>2.5</v>
      </c>
      <c r="J134" s="11">
        <v>1.5</v>
      </c>
    </row>
    <row r="135" spans="1:10" x14ac:dyDescent="0.3">
      <c r="A135" s="4">
        <f>IF(23&lt;=DAY(DATE(YEAR(Konfiguration!$F$6),MONTH(Konfiguration!$F$6)+1,0)),Konfiguration!$F$6+22,"")</f>
        <v>46135</v>
      </c>
      <c r="B135" s="5" t="str">
        <f t="shared" si="7"/>
        <v>Do</v>
      </c>
      <c r="C135" s="5" t="e">
        <f ca="1">IF($A135="","",_xludf.ISOWEEKNUM($A135))</f>
        <v>#NAME?</v>
      </c>
      <c r="D135" s="5" t="str">
        <f>IF($A135="","",IFERROR(VLOOKUP($A135,Konfiguration!$H$7:$I$106,2,FALSE),""))</f>
        <v/>
      </c>
      <c r="E135" s="11">
        <v>8</v>
      </c>
      <c r="F135" s="11">
        <v>0.5</v>
      </c>
      <c r="G135" s="11">
        <v>1.5</v>
      </c>
      <c r="H135" s="11">
        <v>1.5</v>
      </c>
      <c r="I135" s="11">
        <v>3.5</v>
      </c>
      <c r="J135" s="11">
        <v>1</v>
      </c>
    </row>
    <row r="136" spans="1:10" x14ac:dyDescent="0.3">
      <c r="A136" s="4">
        <f>IF(24&lt;=DAY(DATE(YEAR(Konfiguration!$F$6),MONTH(Konfiguration!$F$6)+1,0)),Konfiguration!$F$6+23,"")</f>
        <v>46136</v>
      </c>
      <c r="B136" s="5" t="str">
        <f t="shared" si="7"/>
        <v>Fr</v>
      </c>
      <c r="C136" s="5" t="e">
        <f ca="1">IF($A136="","",_xludf.ISOWEEKNUM($A136))</f>
        <v>#NAME?</v>
      </c>
      <c r="D136" s="5" t="str">
        <f>IF($A136="","",IFERROR(VLOOKUP($A136,Konfiguration!$H$7:$I$106,2,FALSE),""))</f>
        <v/>
      </c>
      <c r="E136" s="11">
        <v>6.5</v>
      </c>
      <c r="F136" s="11">
        <v>1.5</v>
      </c>
      <c r="G136" s="11">
        <v>1.5</v>
      </c>
      <c r="H136" s="11">
        <v>1.5</v>
      </c>
      <c r="I136" s="11">
        <v>2</v>
      </c>
      <c r="J136" s="11">
        <v>0</v>
      </c>
    </row>
    <row r="137" spans="1:10" x14ac:dyDescent="0.3">
      <c r="A137" s="4">
        <f>IF(25&lt;=DAY(DATE(YEAR(Konfiguration!$F$6),MONTH(Konfiguration!$F$6)+1,0)),Konfiguration!$F$6+24,"")</f>
        <v>46137</v>
      </c>
      <c r="B137" s="5" t="str">
        <f t="shared" si="7"/>
        <v>Sa</v>
      </c>
      <c r="C137" s="5" t="e">
        <f ca="1">IF($A137="","",_xludf.ISOWEEKNUM($A137))</f>
        <v>#NAME?</v>
      </c>
      <c r="D137" s="5" t="str">
        <f>IF($A137="","",IFERROR(VLOOKUP($A137,Konfiguration!$H$7:$I$106,2,FALSE),""))</f>
        <v/>
      </c>
      <c r="E137" s="11"/>
      <c r="F137" s="11"/>
      <c r="G137" s="11"/>
      <c r="H137" s="11"/>
      <c r="I137" s="11"/>
      <c r="J137" s="11"/>
    </row>
    <row r="138" spans="1:10" x14ac:dyDescent="0.3">
      <c r="A138" s="4">
        <f>IF(26&lt;=DAY(DATE(YEAR(Konfiguration!$F$6),MONTH(Konfiguration!$F$6)+1,0)),Konfiguration!$F$6+25,"")</f>
        <v>46138</v>
      </c>
      <c r="B138" s="5" t="str">
        <f t="shared" si="7"/>
        <v>So</v>
      </c>
      <c r="C138" s="5" t="e">
        <f ca="1">IF($A138="","",_xludf.ISOWEEKNUM($A138))</f>
        <v>#NAME?</v>
      </c>
      <c r="D138" s="5" t="str">
        <f>IF($A138="","",IFERROR(VLOOKUP($A138,Konfiguration!$H$7:$I$106,2,FALSE),""))</f>
        <v/>
      </c>
      <c r="E138" s="11"/>
      <c r="F138" s="11"/>
      <c r="G138" s="11"/>
      <c r="H138" s="11"/>
      <c r="I138" s="11"/>
      <c r="J138" s="11"/>
    </row>
    <row r="139" spans="1:10" x14ac:dyDescent="0.3">
      <c r="A139" s="4">
        <f>IF(27&lt;=DAY(DATE(YEAR(Konfiguration!$F$6),MONTH(Konfiguration!$F$6)+1,0)),Konfiguration!$F$6+26,"")</f>
        <v>46139</v>
      </c>
      <c r="B139" s="5" t="str">
        <f t="shared" si="7"/>
        <v>Mo</v>
      </c>
      <c r="C139" s="5" t="e">
        <f ca="1">IF($A139="","",_xludf.ISOWEEKNUM($A139))</f>
        <v>#NAME?</v>
      </c>
      <c r="D139" s="5" t="str">
        <f>IF($A139="","",IFERROR(VLOOKUP($A139,Konfiguration!$H$7:$I$106,2,FALSE),""))</f>
        <v/>
      </c>
      <c r="E139" s="11">
        <v>8</v>
      </c>
      <c r="F139" s="11">
        <v>1</v>
      </c>
      <c r="G139" s="11">
        <v>2</v>
      </c>
      <c r="H139" s="11">
        <v>0.5</v>
      </c>
      <c r="I139" s="11">
        <v>4</v>
      </c>
      <c r="J139" s="11">
        <v>0.5</v>
      </c>
    </row>
    <row r="140" spans="1:10" x14ac:dyDescent="0.3">
      <c r="A140" s="4">
        <f>IF(28&lt;=DAY(DATE(YEAR(Konfiguration!$F$6),MONTH(Konfiguration!$F$6)+1,0)),Konfiguration!$F$6+27,"")</f>
        <v>46140</v>
      </c>
      <c r="B140" s="5" t="str">
        <f t="shared" si="7"/>
        <v>Di</v>
      </c>
      <c r="C140" s="5" t="e">
        <f ca="1">IF($A140="","",_xludf.ISOWEEKNUM($A140))</f>
        <v>#NAME?</v>
      </c>
      <c r="D140" s="5" t="str">
        <f>IF($A140="","",IFERROR(VLOOKUP($A140,Konfiguration!$H$7:$I$106,2,FALSE),""))</f>
        <v/>
      </c>
      <c r="E140" s="11">
        <v>8</v>
      </c>
      <c r="F140" s="11">
        <v>1.5</v>
      </c>
      <c r="G140" s="11">
        <v>1.5</v>
      </c>
      <c r="H140" s="11">
        <v>0.5</v>
      </c>
      <c r="I140" s="11">
        <v>2</v>
      </c>
      <c r="J140" s="11">
        <v>2.5</v>
      </c>
    </row>
    <row r="141" spans="1:10" x14ac:dyDescent="0.3">
      <c r="A141" s="4">
        <f>IF(29&lt;=DAY(DATE(YEAR(Konfiguration!$F$6),MONTH(Konfiguration!$F$6)+1,0)),Konfiguration!$F$6+28,"")</f>
        <v>46141</v>
      </c>
      <c r="B141" s="5" t="str">
        <f t="shared" si="7"/>
        <v>Mi</v>
      </c>
      <c r="C141" s="5" t="e">
        <f ca="1">IF($A141="","",_xludf.ISOWEEKNUM($A141))</f>
        <v>#NAME?</v>
      </c>
      <c r="D141" s="5" t="str">
        <f>IF($A141="","",IFERROR(VLOOKUP($A141,Konfiguration!$H$7:$I$106,2,FALSE),""))</f>
        <v/>
      </c>
      <c r="E141" s="11">
        <v>7.5</v>
      </c>
      <c r="F141" s="11">
        <v>1.5</v>
      </c>
      <c r="G141" s="11">
        <v>1</v>
      </c>
      <c r="H141" s="11">
        <v>1.5</v>
      </c>
      <c r="I141" s="11">
        <v>2.5</v>
      </c>
      <c r="J141" s="11">
        <v>1</v>
      </c>
    </row>
    <row r="142" spans="1:10" x14ac:dyDescent="0.3">
      <c r="A142" s="4">
        <f>IF(30&lt;=DAY(DATE(YEAR(Konfiguration!$F$6),MONTH(Konfiguration!$F$6)+1,0)),Konfiguration!$F$6+29,"")</f>
        <v>46142</v>
      </c>
      <c r="B142" s="5" t="str">
        <f t="shared" si="7"/>
        <v>Do</v>
      </c>
      <c r="C142" s="5" t="e">
        <f ca="1">IF($A142="","",_xludf.ISOWEEKNUM($A142))</f>
        <v>#NAME?</v>
      </c>
      <c r="D142" s="5" t="str">
        <f>IF($A142="","",IFERROR(VLOOKUP($A142,Konfiguration!$H$7:$I$106,2,FALSE),""))</f>
        <v/>
      </c>
      <c r="E142" s="11">
        <v>8</v>
      </c>
      <c r="F142" s="11">
        <v>1</v>
      </c>
      <c r="G142" s="11">
        <v>1.5</v>
      </c>
      <c r="H142" s="11">
        <v>0.5</v>
      </c>
      <c r="I142" s="11">
        <v>2</v>
      </c>
      <c r="J142" s="11">
        <v>3</v>
      </c>
    </row>
    <row r="143" spans="1:10" x14ac:dyDescent="0.3">
      <c r="A143" s="4" t="str">
        <f>IF(31&lt;=DAY(DATE(YEAR(Konfiguration!$F$6),MONTH(Konfiguration!$F$6)+1,0)),Konfiguration!$F$6+30,"")</f>
        <v/>
      </c>
      <c r="B143" s="5" t="str">
        <f t="shared" si="7"/>
        <v/>
      </c>
      <c r="C143" s="5" t="str">
        <f>IF($A143="","",_xludf.ISOWEEKNUM($A143))</f>
        <v/>
      </c>
      <c r="D143" s="5" t="str">
        <f>IF($A143="","",IFERROR(VLOOKUP($A143,Konfiguration!$H$7:$I$106,2,FALSE),""))</f>
        <v/>
      </c>
      <c r="E143" s="11"/>
      <c r="F143" s="11"/>
      <c r="G143" s="11"/>
      <c r="H143" s="11"/>
      <c r="I143" s="11"/>
      <c r="J143" s="11"/>
    </row>
    <row r="144" spans="1:10" x14ac:dyDescent="0.3">
      <c r="A144" s="12"/>
      <c r="B144" s="12"/>
      <c r="C144" s="12"/>
      <c r="D144" s="13" t="s">
        <v>49</v>
      </c>
      <c r="E144" s="14">
        <f t="shared" ref="E144:J144" si="8">SUM(E113:E143)</f>
        <v>168.5</v>
      </c>
      <c r="F144" s="14">
        <f t="shared" si="8"/>
        <v>21.5</v>
      </c>
      <c r="G144" s="14">
        <f t="shared" si="8"/>
        <v>42.5</v>
      </c>
      <c r="H144" s="14">
        <f t="shared" si="8"/>
        <v>22</v>
      </c>
      <c r="I144" s="14">
        <f t="shared" si="8"/>
        <v>59.5</v>
      </c>
      <c r="J144" s="14">
        <f t="shared" si="8"/>
        <v>23</v>
      </c>
    </row>
    <row r="146" spans="1:10" x14ac:dyDescent="0.3">
      <c r="A146" s="21" t="str">
        <f>Konfiguration!$G$7</f>
        <v>Mai 2026</v>
      </c>
      <c r="B146" s="22"/>
      <c r="C146" s="22"/>
      <c r="D146" s="22"/>
      <c r="E146" s="22"/>
      <c r="F146" s="22"/>
      <c r="G146" s="22"/>
      <c r="H146" s="22"/>
      <c r="I146" s="22"/>
      <c r="J146" s="22"/>
    </row>
    <row r="147" spans="1:10" x14ac:dyDescent="0.3">
      <c r="A147" s="8" t="s">
        <v>11</v>
      </c>
      <c r="B147" s="8" t="s">
        <v>45</v>
      </c>
      <c r="C147" s="8" t="s">
        <v>46</v>
      </c>
      <c r="D147" s="8" t="s">
        <v>47</v>
      </c>
      <c r="E147" s="8" t="s">
        <v>48</v>
      </c>
      <c r="F147" s="8" t="str">
        <f>Konfiguration!$B$8</f>
        <v>E-Mails</v>
      </c>
      <c r="G147" s="8" t="str">
        <f>Konfiguration!$B$9</f>
        <v>Meetings</v>
      </c>
      <c r="H147" s="8" t="str">
        <f>Konfiguration!$B$10</f>
        <v>Telefonate</v>
      </c>
      <c r="I147" s="8" t="str">
        <f>Konfiguration!$B$11</f>
        <v>Vorbereitung</v>
      </c>
      <c r="J147" s="8" t="str">
        <f>Konfiguration!$B$12</f>
        <v>Sonstiges</v>
      </c>
    </row>
    <row r="148" spans="1:10" x14ac:dyDescent="0.3">
      <c r="A148" s="4">
        <f>IF(1&lt;=DAY(DATE(YEAR(Konfiguration!$F$7),MONTH(Konfiguration!$F$7)+1,0)),Konfiguration!$F$7+0,"")</f>
        <v>46143</v>
      </c>
      <c r="B148" s="5" t="str">
        <f t="shared" ref="B148:B178" si="9">IF($A148="","",CHOOSE(WEEKDAY($A148,2),"Mo","Di","Mi","Do","Fr","Sa","So"))</f>
        <v>Fr</v>
      </c>
      <c r="C148" s="5" t="e">
        <f ca="1">IF($A148="","",_xludf.ISOWEEKNUM($A148))</f>
        <v>#NAME?</v>
      </c>
      <c r="D148" s="5" t="str">
        <f>IF($A148="","",IFERROR(VLOOKUP($A148,Konfiguration!$H$7:$I$106,2,FALSE),""))</f>
        <v>Tag der Arbeit</v>
      </c>
      <c r="E148" s="11"/>
      <c r="F148" s="11"/>
      <c r="G148" s="11"/>
      <c r="H148" s="11"/>
      <c r="I148" s="11"/>
      <c r="J148" s="11"/>
    </row>
    <row r="149" spans="1:10" x14ac:dyDescent="0.3">
      <c r="A149" s="4">
        <f>IF(2&lt;=DAY(DATE(YEAR(Konfiguration!$F$7),MONTH(Konfiguration!$F$7)+1,0)),Konfiguration!$F$7+1,"")</f>
        <v>46144</v>
      </c>
      <c r="B149" s="5" t="str">
        <f t="shared" si="9"/>
        <v>Sa</v>
      </c>
      <c r="C149" s="5" t="e">
        <f ca="1">IF($A149="","",_xludf.ISOWEEKNUM($A149))</f>
        <v>#NAME?</v>
      </c>
      <c r="D149" s="5" t="str">
        <f>IF($A149="","",IFERROR(VLOOKUP($A149,Konfiguration!$H$7:$I$106,2,FALSE),""))</f>
        <v/>
      </c>
      <c r="E149" s="11"/>
      <c r="F149" s="11"/>
      <c r="G149" s="11"/>
      <c r="H149" s="11"/>
      <c r="I149" s="11"/>
      <c r="J149" s="11"/>
    </row>
    <row r="150" spans="1:10" x14ac:dyDescent="0.3">
      <c r="A150" s="4">
        <f>IF(3&lt;=DAY(DATE(YEAR(Konfiguration!$F$7),MONTH(Konfiguration!$F$7)+1,0)),Konfiguration!$F$7+2,"")</f>
        <v>46145</v>
      </c>
      <c r="B150" s="5" t="str">
        <f t="shared" si="9"/>
        <v>So</v>
      </c>
      <c r="C150" s="5" t="e">
        <f ca="1">IF($A150="","",_xludf.ISOWEEKNUM($A150))</f>
        <v>#NAME?</v>
      </c>
      <c r="D150" s="5" t="str">
        <f>IF($A150="","",IFERROR(VLOOKUP($A150,Konfiguration!$H$7:$I$106,2,FALSE),""))</f>
        <v/>
      </c>
      <c r="E150" s="11"/>
      <c r="F150" s="11"/>
      <c r="G150" s="11"/>
      <c r="H150" s="11"/>
      <c r="I150" s="11"/>
      <c r="J150" s="11"/>
    </row>
    <row r="151" spans="1:10" x14ac:dyDescent="0.3">
      <c r="A151" s="4">
        <f>IF(4&lt;=DAY(DATE(YEAR(Konfiguration!$F$7),MONTH(Konfiguration!$F$7)+1,0)),Konfiguration!$F$7+3,"")</f>
        <v>46146</v>
      </c>
      <c r="B151" s="5" t="str">
        <f t="shared" si="9"/>
        <v>Mo</v>
      </c>
      <c r="C151" s="5" t="e">
        <f ca="1">IF($A151="","",_xludf.ISOWEEKNUM($A151))</f>
        <v>#NAME?</v>
      </c>
      <c r="D151" s="5" t="str">
        <f>IF($A151="","",IFERROR(VLOOKUP($A151,Konfiguration!$H$7:$I$106,2,FALSE),""))</f>
        <v/>
      </c>
      <c r="E151" s="11">
        <v>8</v>
      </c>
      <c r="F151" s="11">
        <v>1</v>
      </c>
      <c r="G151" s="11">
        <v>1.5</v>
      </c>
      <c r="H151" s="11">
        <v>1</v>
      </c>
      <c r="I151" s="11">
        <v>4</v>
      </c>
      <c r="J151" s="11">
        <v>0.5</v>
      </c>
    </row>
    <row r="152" spans="1:10" x14ac:dyDescent="0.3">
      <c r="A152" s="4">
        <f>IF(5&lt;=DAY(DATE(YEAR(Konfiguration!$F$7),MONTH(Konfiguration!$F$7)+1,0)),Konfiguration!$F$7+4,"")</f>
        <v>46147</v>
      </c>
      <c r="B152" s="5" t="str">
        <f t="shared" si="9"/>
        <v>Di</v>
      </c>
      <c r="C152" s="5" t="e">
        <f ca="1">IF($A152="","",_xludf.ISOWEEKNUM($A152))</f>
        <v>#NAME?</v>
      </c>
      <c r="D152" s="5" t="str">
        <f>IF($A152="","",IFERROR(VLOOKUP($A152,Konfiguration!$H$7:$I$106,2,FALSE),""))</f>
        <v/>
      </c>
      <c r="E152" s="11">
        <v>8</v>
      </c>
      <c r="F152" s="11">
        <v>0.5</v>
      </c>
      <c r="G152" s="11">
        <v>3</v>
      </c>
      <c r="H152" s="11">
        <v>1</v>
      </c>
      <c r="I152" s="11">
        <v>3</v>
      </c>
      <c r="J152" s="11">
        <v>0.5</v>
      </c>
    </row>
    <row r="153" spans="1:10" x14ac:dyDescent="0.3">
      <c r="A153" s="4">
        <f>IF(6&lt;=DAY(DATE(YEAR(Konfiguration!$F$7),MONTH(Konfiguration!$F$7)+1,0)),Konfiguration!$F$7+5,"")</f>
        <v>46148</v>
      </c>
      <c r="B153" s="5" t="str">
        <f t="shared" si="9"/>
        <v>Mi</v>
      </c>
      <c r="C153" s="5" t="e">
        <f ca="1">IF($A153="","",_xludf.ISOWEEKNUM($A153))</f>
        <v>#NAME?</v>
      </c>
      <c r="D153" s="5" t="str">
        <f>IF($A153="","",IFERROR(VLOOKUP($A153,Konfiguration!$H$7:$I$106,2,FALSE),""))</f>
        <v/>
      </c>
      <c r="E153" s="11">
        <v>7.5</v>
      </c>
      <c r="F153" s="11">
        <v>1.5</v>
      </c>
      <c r="G153" s="11">
        <v>2.5</v>
      </c>
      <c r="H153" s="11">
        <v>0.5</v>
      </c>
      <c r="I153" s="11">
        <v>2</v>
      </c>
      <c r="J153" s="11">
        <v>1</v>
      </c>
    </row>
    <row r="154" spans="1:10" x14ac:dyDescent="0.3">
      <c r="A154" s="4">
        <f>IF(7&lt;=DAY(DATE(YEAR(Konfiguration!$F$7),MONTH(Konfiguration!$F$7)+1,0)),Konfiguration!$F$7+6,"")</f>
        <v>46149</v>
      </c>
      <c r="B154" s="5" t="str">
        <f t="shared" si="9"/>
        <v>Do</v>
      </c>
      <c r="C154" s="5" t="e">
        <f ca="1">IF($A154="","",_xludf.ISOWEEKNUM($A154))</f>
        <v>#NAME?</v>
      </c>
      <c r="D154" s="5" t="str">
        <f>IF($A154="","",IFERROR(VLOOKUP($A154,Konfiguration!$H$7:$I$106,2,FALSE),""))</f>
        <v/>
      </c>
      <c r="E154" s="11">
        <v>8</v>
      </c>
      <c r="F154" s="11">
        <v>1.5</v>
      </c>
      <c r="G154" s="11">
        <v>2</v>
      </c>
      <c r="H154" s="11">
        <v>1</v>
      </c>
      <c r="I154" s="11">
        <v>3.5</v>
      </c>
      <c r="J154" s="11">
        <v>0</v>
      </c>
    </row>
    <row r="155" spans="1:10" x14ac:dyDescent="0.3">
      <c r="A155" s="4">
        <f>IF(8&lt;=DAY(DATE(YEAR(Konfiguration!$F$7),MONTH(Konfiguration!$F$7)+1,0)),Konfiguration!$F$7+7,"")</f>
        <v>46150</v>
      </c>
      <c r="B155" s="5" t="str">
        <f t="shared" si="9"/>
        <v>Fr</v>
      </c>
      <c r="C155" s="5" t="e">
        <f ca="1">IF($A155="","",_xludf.ISOWEEKNUM($A155))</f>
        <v>#NAME?</v>
      </c>
      <c r="D155" s="5" t="str">
        <f>IF($A155="","",IFERROR(VLOOKUP($A155,Konfiguration!$H$7:$I$106,2,FALSE),""))</f>
        <v/>
      </c>
      <c r="E155" s="11">
        <v>6.5</v>
      </c>
      <c r="F155" s="11">
        <v>1.5</v>
      </c>
      <c r="G155" s="11">
        <v>2.5</v>
      </c>
      <c r="H155" s="11">
        <v>1.5</v>
      </c>
      <c r="I155" s="11">
        <v>1</v>
      </c>
      <c r="J155" s="11">
        <v>0</v>
      </c>
    </row>
    <row r="156" spans="1:10" x14ac:dyDescent="0.3">
      <c r="A156" s="4">
        <f>IF(9&lt;=DAY(DATE(YEAR(Konfiguration!$F$7),MONTH(Konfiguration!$F$7)+1,0)),Konfiguration!$F$7+8,"")</f>
        <v>46151</v>
      </c>
      <c r="B156" s="5" t="str">
        <f t="shared" si="9"/>
        <v>Sa</v>
      </c>
      <c r="C156" s="5" t="e">
        <f ca="1">IF($A156="","",_xludf.ISOWEEKNUM($A156))</f>
        <v>#NAME?</v>
      </c>
      <c r="D156" s="5" t="str">
        <f>IF($A156="","",IFERROR(VLOOKUP($A156,Konfiguration!$H$7:$I$106,2,FALSE),""))</f>
        <v/>
      </c>
      <c r="E156" s="11"/>
      <c r="F156" s="11"/>
      <c r="G156" s="11"/>
      <c r="H156" s="11"/>
      <c r="I156" s="11"/>
      <c r="J156" s="11"/>
    </row>
    <row r="157" spans="1:10" x14ac:dyDescent="0.3">
      <c r="A157" s="4">
        <f>IF(10&lt;=DAY(DATE(YEAR(Konfiguration!$F$7),MONTH(Konfiguration!$F$7)+1,0)),Konfiguration!$F$7+9,"")</f>
        <v>46152</v>
      </c>
      <c r="B157" s="5" t="str">
        <f t="shared" si="9"/>
        <v>So</v>
      </c>
      <c r="C157" s="5" t="e">
        <f ca="1">IF($A157="","",_xludf.ISOWEEKNUM($A157))</f>
        <v>#NAME?</v>
      </c>
      <c r="D157" s="5" t="str">
        <f>IF($A157="","",IFERROR(VLOOKUP($A157,Konfiguration!$H$7:$I$106,2,FALSE),""))</f>
        <v/>
      </c>
      <c r="E157" s="11"/>
      <c r="F157" s="11"/>
      <c r="G157" s="11"/>
      <c r="H157" s="11"/>
      <c r="I157" s="11"/>
      <c r="J157" s="11"/>
    </row>
    <row r="158" spans="1:10" x14ac:dyDescent="0.3">
      <c r="A158" s="4">
        <f>IF(11&lt;=DAY(DATE(YEAR(Konfiguration!$F$7),MONTH(Konfiguration!$F$7)+1,0)),Konfiguration!$F$7+10,"")</f>
        <v>46153</v>
      </c>
      <c r="B158" s="5" t="str">
        <f t="shared" si="9"/>
        <v>Mo</v>
      </c>
      <c r="C158" s="5" t="e">
        <f ca="1">IF($A158="","",_xludf.ISOWEEKNUM($A158))</f>
        <v>#NAME?</v>
      </c>
      <c r="D158" s="5" t="str">
        <f>IF($A158="","",IFERROR(VLOOKUP($A158,Konfiguration!$H$7:$I$106,2,FALSE),""))</f>
        <v/>
      </c>
      <c r="E158" s="11">
        <v>8</v>
      </c>
      <c r="F158" s="11">
        <v>1.5</v>
      </c>
      <c r="G158" s="11">
        <v>1.5</v>
      </c>
      <c r="H158" s="11">
        <v>1.5</v>
      </c>
      <c r="I158" s="11">
        <v>3.5</v>
      </c>
      <c r="J158" s="11">
        <v>0</v>
      </c>
    </row>
    <row r="159" spans="1:10" x14ac:dyDescent="0.3">
      <c r="A159" s="4">
        <f>IF(12&lt;=DAY(DATE(YEAR(Konfiguration!$F$7),MONTH(Konfiguration!$F$7)+1,0)),Konfiguration!$F$7+11,"")</f>
        <v>46154</v>
      </c>
      <c r="B159" s="5" t="str">
        <f t="shared" si="9"/>
        <v>Di</v>
      </c>
      <c r="C159" s="5" t="e">
        <f ca="1">IF($A159="","",_xludf.ISOWEEKNUM($A159))</f>
        <v>#NAME?</v>
      </c>
      <c r="D159" s="5" t="str">
        <f>IF($A159="","",IFERROR(VLOOKUP($A159,Konfiguration!$H$7:$I$106,2,FALSE),""))</f>
        <v/>
      </c>
      <c r="E159" s="11">
        <v>8</v>
      </c>
      <c r="F159" s="11">
        <v>0.5</v>
      </c>
      <c r="G159" s="11">
        <v>2.5</v>
      </c>
      <c r="H159" s="11">
        <v>0.5</v>
      </c>
      <c r="I159" s="11">
        <v>4</v>
      </c>
      <c r="J159" s="11">
        <v>0.5</v>
      </c>
    </row>
    <row r="160" spans="1:10" x14ac:dyDescent="0.3">
      <c r="A160" s="4">
        <f>IF(13&lt;=DAY(DATE(YEAR(Konfiguration!$F$7),MONTH(Konfiguration!$F$7)+1,0)),Konfiguration!$F$7+12,"")</f>
        <v>46155</v>
      </c>
      <c r="B160" s="5" t="str">
        <f t="shared" si="9"/>
        <v>Mi</v>
      </c>
      <c r="C160" s="5" t="e">
        <f ca="1">IF($A160="","",_xludf.ISOWEEKNUM($A160))</f>
        <v>#NAME?</v>
      </c>
      <c r="D160" s="5" t="str">
        <f>IF($A160="","",IFERROR(VLOOKUP($A160,Konfiguration!$H$7:$I$106,2,FALSE),""))</f>
        <v/>
      </c>
      <c r="E160" s="11">
        <v>7.5</v>
      </c>
      <c r="F160" s="11">
        <v>0.5</v>
      </c>
      <c r="G160" s="11">
        <v>1.5</v>
      </c>
      <c r="H160" s="11">
        <v>0.5</v>
      </c>
      <c r="I160" s="11">
        <v>2.5</v>
      </c>
      <c r="J160" s="11">
        <v>2.5</v>
      </c>
    </row>
    <row r="161" spans="1:10" x14ac:dyDescent="0.3">
      <c r="A161" s="4">
        <f>IF(14&lt;=DAY(DATE(YEAR(Konfiguration!$F$7),MONTH(Konfiguration!$F$7)+1,0)),Konfiguration!$F$7+13,"")</f>
        <v>46156</v>
      </c>
      <c r="B161" s="5" t="str">
        <f t="shared" si="9"/>
        <v>Do</v>
      </c>
      <c r="C161" s="5" t="e">
        <f ca="1">IF($A161="","",_xludf.ISOWEEKNUM($A161))</f>
        <v>#NAME?</v>
      </c>
      <c r="D161" s="5" t="str">
        <f>IF($A161="","",IFERROR(VLOOKUP($A161,Konfiguration!$H$7:$I$106,2,FALSE),""))</f>
        <v/>
      </c>
      <c r="E161" s="11">
        <v>8</v>
      </c>
      <c r="F161" s="11">
        <v>1</v>
      </c>
      <c r="G161" s="11">
        <v>3</v>
      </c>
      <c r="H161" s="11">
        <v>1.5</v>
      </c>
      <c r="I161" s="11">
        <v>2</v>
      </c>
      <c r="J161" s="11">
        <v>0.5</v>
      </c>
    </row>
    <row r="162" spans="1:10" x14ac:dyDescent="0.3">
      <c r="A162" s="4">
        <f>IF(15&lt;=DAY(DATE(YEAR(Konfiguration!$F$7),MONTH(Konfiguration!$F$7)+1,0)),Konfiguration!$F$7+14,"")</f>
        <v>46157</v>
      </c>
      <c r="B162" s="5" t="str">
        <f t="shared" si="9"/>
        <v>Fr</v>
      </c>
      <c r="C162" s="5" t="e">
        <f ca="1">IF($A162="","",_xludf.ISOWEEKNUM($A162))</f>
        <v>#NAME?</v>
      </c>
      <c r="D162" s="5" t="str">
        <f>IF($A162="","",IFERROR(VLOOKUP($A162,Konfiguration!$H$7:$I$106,2,FALSE),""))</f>
        <v/>
      </c>
      <c r="E162" s="11">
        <v>6.5</v>
      </c>
      <c r="F162" s="11">
        <v>1.5</v>
      </c>
      <c r="G162" s="11">
        <v>1</v>
      </c>
      <c r="H162" s="11">
        <v>1</v>
      </c>
      <c r="I162" s="11">
        <v>3</v>
      </c>
      <c r="J162" s="11">
        <v>0</v>
      </c>
    </row>
    <row r="163" spans="1:10" x14ac:dyDescent="0.3">
      <c r="A163" s="4">
        <f>IF(16&lt;=DAY(DATE(YEAR(Konfiguration!$F$7),MONTH(Konfiguration!$F$7)+1,0)),Konfiguration!$F$7+15,"")</f>
        <v>46158</v>
      </c>
      <c r="B163" s="5" t="str">
        <f t="shared" si="9"/>
        <v>Sa</v>
      </c>
      <c r="C163" s="5" t="e">
        <f ca="1">IF($A163="","",_xludf.ISOWEEKNUM($A163))</f>
        <v>#NAME?</v>
      </c>
      <c r="D163" s="5" t="str">
        <f>IF($A163="","",IFERROR(VLOOKUP($A163,Konfiguration!$H$7:$I$106,2,FALSE),""))</f>
        <v/>
      </c>
      <c r="E163" s="11"/>
      <c r="F163" s="11"/>
      <c r="G163" s="11"/>
      <c r="H163" s="11"/>
      <c r="I163" s="11"/>
      <c r="J163" s="11"/>
    </row>
    <row r="164" spans="1:10" x14ac:dyDescent="0.3">
      <c r="A164" s="4">
        <f>IF(17&lt;=DAY(DATE(YEAR(Konfiguration!$F$7),MONTH(Konfiguration!$F$7)+1,0)),Konfiguration!$F$7+16,"")</f>
        <v>46159</v>
      </c>
      <c r="B164" s="5" t="str">
        <f t="shared" si="9"/>
        <v>So</v>
      </c>
      <c r="C164" s="5" t="e">
        <f ca="1">IF($A164="","",_xludf.ISOWEEKNUM($A164))</f>
        <v>#NAME?</v>
      </c>
      <c r="D164" s="5" t="str">
        <f>IF($A164="","",IFERROR(VLOOKUP($A164,Konfiguration!$H$7:$I$106,2,FALSE),""))</f>
        <v/>
      </c>
      <c r="E164" s="11"/>
      <c r="F164" s="11"/>
      <c r="G164" s="11"/>
      <c r="H164" s="11"/>
      <c r="I164" s="11"/>
      <c r="J164" s="11"/>
    </row>
    <row r="165" spans="1:10" x14ac:dyDescent="0.3">
      <c r="A165" s="4">
        <f>IF(18&lt;=DAY(DATE(YEAR(Konfiguration!$F$7),MONTH(Konfiguration!$F$7)+1,0)),Konfiguration!$F$7+17,"")</f>
        <v>46160</v>
      </c>
      <c r="B165" s="5" t="str">
        <f t="shared" si="9"/>
        <v>Mo</v>
      </c>
      <c r="C165" s="5" t="e">
        <f ca="1">IF($A165="","",_xludf.ISOWEEKNUM($A165))</f>
        <v>#NAME?</v>
      </c>
      <c r="D165" s="5" t="str">
        <f>IF($A165="","",IFERROR(VLOOKUP($A165,Konfiguration!$H$7:$I$106,2,FALSE),""))</f>
        <v>Urlaub</v>
      </c>
      <c r="E165" s="11"/>
      <c r="F165" s="11"/>
      <c r="G165" s="11"/>
      <c r="H165" s="11"/>
      <c r="I165" s="11"/>
      <c r="J165" s="11"/>
    </row>
    <row r="166" spans="1:10" x14ac:dyDescent="0.3">
      <c r="A166" s="4">
        <f>IF(19&lt;=DAY(DATE(YEAR(Konfiguration!$F$7),MONTH(Konfiguration!$F$7)+1,0)),Konfiguration!$F$7+18,"")</f>
        <v>46161</v>
      </c>
      <c r="B166" s="5" t="str">
        <f t="shared" si="9"/>
        <v>Di</v>
      </c>
      <c r="C166" s="5" t="e">
        <f ca="1">IF($A166="","",_xludf.ISOWEEKNUM($A166))</f>
        <v>#NAME?</v>
      </c>
      <c r="D166" s="5" t="str">
        <f>IF($A166="","",IFERROR(VLOOKUP($A166,Konfiguration!$H$7:$I$106,2,FALSE),""))</f>
        <v>Urlaub</v>
      </c>
      <c r="E166" s="11"/>
      <c r="F166" s="11"/>
      <c r="G166" s="11"/>
      <c r="H166" s="11"/>
      <c r="I166" s="11"/>
      <c r="J166" s="11"/>
    </row>
    <row r="167" spans="1:10" x14ac:dyDescent="0.3">
      <c r="A167" s="4">
        <f>IF(20&lt;=DAY(DATE(YEAR(Konfiguration!$F$7),MONTH(Konfiguration!$F$7)+1,0)),Konfiguration!$F$7+19,"")</f>
        <v>46162</v>
      </c>
      <c r="B167" s="5" t="str">
        <f t="shared" si="9"/>
        <v>Mi</v>
      </c>
      <c r="C167" s="5" t="e">
        <f ca="1">IF($A167="","",_xludf.ISOWEEKNUM($A167))</f>
        <v>#NAME?</v>
      </c>
      <c r="D167" s="5" t="str">
        <f>IF($A167="","",IFERROR(VLOOKUP($A167,Konfiguration!$H$7:$I$106,2,FALSE),""))</f>
        <v>Seminar</v>
      </c>
      <c r="E167" s="11">
        <v>7</v>
      </c>
      <c r="F167" s="11">
        <v>0.5</v>
      </c>
      <c r="G167" s="11">
        <v>2.5</v>
      </c>
      <c r="H167" s="11">
        <v>0.5</v>
      </c>
      <c r="I167" s="11">
        <v>2</v>
      </c>
      <c r="J167" s="11">
        <v>1.5</v>
      </c>
    </row>
    <row r="168" spans="1:10" x14ac:dyDescent="0.3">
      <c r="A168" s="4">
        <f>IF(21&lt;=DAY(DATE(YEAR(Konfiguration!$F$7),MONTH(Konfiguration!$F$7)+1,0)),Konfiguration!$F$7+20,"")</f>
        <v>46163</v>
      </c>
      <c r="B168" s="5" t="str">
        <f t="shared" si="9"/>
        <v>Do</v>
      </c>
      <c r="C168" s="5" t="e">
        <f ca="1">IF($A168="","",_xludf.ISOWEEKNUM($A168))</f>
        <v>#NAME?</v>
      </c>
      <c r="D168" s="5" t="str">
        <f>IF($A168="","",IFERROR(VLOOKUP($A168,Konfiguration!$H$7:$I$106,2,FALSE),""))</f>
        <v/>
      </c>
      <c r="E168" s="11">
        <v>8</v>
      </c>
      <c r="F168" s="11">
        <v>1.5</v>
      </c>
      <c r="G168" s="11">
        <v>3</v>
      </c>
      <c r="H168" s="11">
        <v>1</v>
      </c>
      <c r="I168" s="11">
        <v>2</v>
      </c>
      <c r="J168" s="11">
        <v>0.5</v>
      </c>
    </row>
    <row r="169" spans="1:10" x14ac:dyDescent="0.3">
      <c r="A169" s="4">
        <f>IF(22&lt;=DAY(DATE(YEAR(Konfiguration!$F$7),MONTH(Konfiguration!$F$7)+1,0)),Konfiguration!$F$7+21,"")</f>
        <v>46164</v>
      </c>
      <c r="B169" s="5" t="str">
        <f t="shared" si="9"/>
        <v>Fr</v>
      </c>
      <c r="C169" s="5" t="e">
        <f ca="1">IF($A169="","",_xludf.ISOWEEKNUM($A169))</f>
        <v>#NAME?</v>
      </c>
      <c r="D169" s="5" t="str">
        <f>IF($A169="","",IFERROR(VLOOKUP($A169,Konfiguration!$H$7:$I$106,2,FALSE),""))</f>
        <v/>
      </c>
      <c r="E169" s="11">
        <v>6.5</v>
      </c>
      <c r="F169" s="11">
        <v>1.5</v>
      </c>
      <c r="G169" s="11">
        <v>1</v>
      </c>
      <c r="H169" s="11">
        <v>0.5</v>
      </c>
      <c r="I169" s="11">
        <v>2.5</v>
      </c>
      <c r="J169" s="11">
        <v>1</v>
      </c>
    </row>
    <row r="170" spans="1:10" x14ac:dyDescent="0.3">
      <c r="A170" s="4">
        <f>IF(23&lt;=DAY(DATE(YEAR(Konfiguration!$F$7),MONTH(Konfiguration!$F$7)+1,0)),Konfiguration!$F$7+22,"")</f>
        <v>46165</v>
      </c>
      <c r="B170" s="5" t="str">
        <f t="shared" si="9"/>
        <v>Sa</v>
      </c>
      <c r="C170" s="5" t="e">
        <f ca="1">IF($A170="","",_xludf.ISOWEEKNUM($A170))</f>
        <v>#NAME?</v>
      </c>
      <c r="D170" s="5" t="str">
        <f>IF($A170="","",IFERROR(VLOOKUP($A170,Konfiguration!$H$7:$I$106,2,FALSE),""))</f>
        <v/>
      </c>
      <c r="E170" s="11"/>
      <c r="F170" s="11"/>
      <c r="G170" s="11"/>
      <c r="H170" s="11"/>
      <c r="I170" s="11"/>
      <c r="J170" s="11"/>
    </row>
    <row r="171" spans="1:10" x14ac:dyDescent="0.3">
      <c r="A171" s="4">
        <f>IF(24&lt;=DAY(DATE(YEAR(Konfiguration!$F$7),MONTH(Konfiguration!$F$7)+1,0)),Konfiguration!$F$7+23,"")</f>
        <v>46166</v>
      </c>
      <c r="B171" s="5" t="str">
        <f t="shared" si="9"/>
        <v>So</v>
      </c>
      <c r="C171" s="5" t="e">
        <f ca="1">IF($A171="","",_xludf.ISOWEEKNUM($A171))</f>
        <v>#NAME?</v>
      </c>
      <c r="D171" s="5" t="str">
        <f>IF($A171="","",IFERROR(VLOOKUP($A171,Konfiguration!$H$7:$I$106,2,FALSE),""))</f>
        <v/>
      </c>
      <c r="E171" s="11"/>
      <c r="F171" s="11"/>
      <c r="G171" s="11"/>
      <c r="H171" s="11"/>
      <c r="I171" s="11"/>
      <c r="J171" s="11"/>
    </row>
    <row r="172" spans="1:10" x14ac:dyDescent="0.3">
      <c r="A172" s="4">
        <f>IF(25&lt;=DAY(DATE(YEAR(Konfiguration!$F$7),MONTH(Konfiguration!$F$7)+1,0)),Konfiguration!$F$7+24,"")</f>
        <v>46167</v>
      </c>
      <c r="B172" s="5" t="str">
        <f t="shared" si="9"/>
        <v>Mo</v>
      </c>
      <c r="C172" s="5" t="e">
        <f ca="1">IF($A172="","",_xludf.ISOWEEKNUM($A172))</f>
        <v>#NAME?</v>
      </c>
      <c r="D172" s="5" t="str">
        <f>IF($A172="","",IFERROR(VLOOKUP($A172,Konfiguration!$H$7:$I$106,2,FALSE),""))</f>
        <v/>
      </c>
      <c r="E172" s="11">
        <v>8</v>
      </c>
      <c r="F172" s="11">
        <v>1</v>
      </c>
      <c r="G172" s="11">
        <v>1</v>
      </c>
      <c r="H172" s="11">
        <v>0.5</v>
      </c>
      <c r="I172" s="11">
        <v>4</v>
      </c>
      <c r="J172" s="11">
        <v>1.5</v>
      </c>
    </row>
    <row r="173" spans="1:10" x14ac:dyDescent="0.3">
      <c r="A173" s="4">
        <f>IF(26&lt;=DAY(DATE(YEAR(Konfiguration!$F$7),MONTH(Konfiguration!$F$7)+1,0)),Konfiguration!$F$7+25,"")</f>
        <v>46168</v>
      </c>
      <c r="B173" s="5" t="str">
        <f t="shared" si="9"/>
        <v>Di</v>
      </c>
      <c r="C173" s="5" t="e">
        <f ca="1">IF($A173="","",_xludf.ISOWEEKNUM($A173))</f>
        <v>#NAME?</v>
      </c>
      <c r="D173" s="5" t="str">
        <f>IF($A173="","",IFERROR(VLOOKUP($A173,Konfiguration!$H$7:$I$106,2,FALSE),""))</f>
        <v/>
      </c>
      <c r="E173" s="11">
        <v>8</v>
      </c>
      <c r="F173" s="11">
        <v>1</v>
      </c>
      <c r="G173" s="11">
        <v>3</v>
      </c>
      <c r="H173" s="11">
        <v>0.5</v>
      </c>
      <c r="I173" s="11">
        <v>2</v>
      </c>
      <c r="J173" s="11">
        <v>1.5</v>
      </c>
    </row>
    <row r="174" spans="1:10" x14ac:dyDescent="0.3">
      <c r="A174" s="4">
        <f>IF(27&lt;=DAY(DATE(YEAR(Konfiguration!$F$7),MONTH(Konfiguration!$F$7)+1,0)),Konfiguration!$F$7+26,"")</f>
        <v>46169</v>
      </c>
      <c r="B174" s="5" t="str">
        <f t="shared" si="9"/>
        <v>Mi</v>
      </c>
      <c r="C174" s="5" t="e">
        <f ca="1">IF($A174="","",_xludf.ISOWEEKNUM($A174))</f>
        <v>#NAME?</v>
      </c>
      <c r="D174" s="5" t="str">
        <f>IF($A174="","",IFERROR(VLOOKUP($A174,Konfiguration!$H$7:$I$106,2,FALSE),""))</f>
        <v/>
      </c>
      <c r="E174" s="11">
        <v>7.5</v>
      </c>
      <c r="F174" s="11">
        <v>1</v>
      </c>
      <c r="G174" s="11">
        <v>2</v>
      </c>
      <c r="H174" s="11">
        <v>1.5</v>
      </c>
      <c r="I174" s="11">
        <v>3</v>
      </c>
      <c r="J174" s="11">
        <v>0</v>
      </c>
    </row>
    <row r="175" spans="1:10" x14ac:dyDescent="0.3">
      <c r="A175" s="4">
        <f>IF(28&lt;=DAY(DATE(YEAR(Konfiguration!$F$7),MONTH(Konfiguration!$F$7)+1,0)),Konfiguration!$F$7+27,"")</f>
        <v>46170</v>
      </c>
      <c r="B175" s="5" t="str">
        <f t="shared" si="9"/>
        <v>Do</v>
      </c>
      <c r="C175" s="5" t="e">
        <f ca="1">IF($A175="","",_xludf.ISOWEEKNUM($A175))</f>
        <v>#NAME?</v>
      </c>
      <c r="D175" s="5" t="str">
        <f>IF($A175="","",IFERROR(VLOOKUP($A175,Konfiguration!$H$7:$I$106,2,FALSE),""))</f>
        <v/>
      </c>
      <c r="E175" s="11">
        <v>8</v>
      </c>
      <c r="F175" s="11">
        <v>1.5</v>
      </c>
      <c r="G175" s="11">
        <v>3</v>
      </c>
      <c r="H175" s="11">
        <v>0.5</v>
      </c>
      <c r="I175" s="11">
        <v>3</v>
      </c>
      <c r="J175" s="11">
        <v>0</v>
      </c>
    </row>
    <row r="176" spans="1:10" x14ac:dyDescent="0.3">
      <c r="A176" s="4">
        <f>IF(29&lt;=DAY(DATE(YEAR(Konfiguration!$F$7),MONTH(Konfiguration!$F$7)+1,0)),Konfiguration!$F$7+28,"")</f>
        <v>46171</v>
      </c>
      <c r="B176" s="5" t="str">
        <f t="shared" si="9"/>
        <v>Fr</v>
      </c>
      <c r="C176" s="5" t="e">
        <f ca="1">IF($A176="","",_xludf.ISOWEEKNUM($A176))</f>
        <v>#NAME?</v>
      </c>
      <c r="D176" s="5" t="str">
        <f>IF($A176="","",IFERROR(VLOOKUP($A176,Konfiguration!$H$7:$I$106,2,FALSE),""))</f>
        <v/>
      </c>
      <c r="E176" s="11">
        <v>6.5</v>
      </c>
      <c r="F176" s="11">
        <v>1</v>
      </c>
      <c r="G176" s="11">
        <v>3</v>
      </c>
      <c r="H176" s="11">
        <v>1.5</v>
      </c>
      <c r="I176" s="11">
        <v>1</v>
      </c>
      <c r="J176" s="11">
        <v>0</v>
      </c>
    </row>
    <row r="177" spans="1:10" x14ac:dyDescent="0.3">
      <c r="A177" s="4">
        <f>IF(30&lt;=DAY(DATE(YEAR(Konfiguration!$F$7),MONTH(Konfiguration!$F$7)+1,0)),Konfiguration!$F$7+29,"")</f>
        <v>46172</v>
      </c>
      <c r="B177" s="5" t="str">
        <f t="shared" si="9"/>
        <v>Sa</v>
      </c>
      <c r="C177" s="5" t="e">
        <f ca="1">IF($A177="","",_xludf.ISOWEEKNUM($A177))</f>
        <v>#NAME?</v>
      </c>
      <c r="D177" s="5" t="str">
        <f>IF($A177="","",IFERROR(VLOOKUP($A177,Konfiguration!$H$7:$I$106,2,FALSE),""))</f>
        <v/>
      </c>
      <c r="E177" s="11"/>
      <c r="F177" s="11"/>
      <c r="G177" s="11"/>
      <c r="H177" s="11"/>
      <c r="I177" s="11"/>
      <c r="J177" s="11"/>
    </row>
    <row r="178" spans="1:10" x14ac:dyDescent="0.3">
      <c r="A178" s="4">
        <f>IF(31&lt;=DAY(DATE(YEAR(Konfiguration!$F$7),MONTH(Konfiguration!$F$7)+1,0)),Konfiguration!$F$7+30,"")</f>
        <v>46173</v>
      </c>
      <c r="B178" s="5" t="str">
        <f t="shared" si="9"/>
        <v>So</v>
      </c>
      <c r="C178" s="5" t="e">
        <f ca="1">IF($A178="","",_xludf.ISOWEEKNUM($A178))</f>
        <v>#NAME?</v>
      </c>
      <c r="D178" s="5" t="str">
        <f>IF($A178="","",IFERROR(VLOOKUP($A178,Konfiguration!$H$7:$I$106,2,FALSE),""))</f>
        <v/>
      </c>
      <c r="E178" s="11"/>
      <c r="F178" s="11"/>
      <c r="G178" s="11"/>
      <c r="H178" s="11"/>
      <c r="I178" s="11"/>
      <c r="J178" s="11"/>
    </row>
    <row r="179" spans="1:10" x14ac:dyDescent="0.3">
      <c r="A179" s="12"/>
      <c r="B179" s="12"/>
      <c r="C179" s="12"/>
      <c r="D179" s="13" t="s">
        <v>49</v>
      </c>
      <c r="E179" s="14">
        <f t="shared" ref="E179:J179" si="10">SUM(E148:E178)</f>
        <v>135.5</v>
      </c>
      <c r="F179" s="14">
        <f t="shared" si="10"/>
        <v>20</v>
      </c>
      <c r="G179" s="14">
        <f t="shared" si="10"/>
        <v>39.5</v>
      </c>
      <c r="H179" s="14">
        <f t="shared" si="10"/>
        <v>16.5</v>
      </c>
      <c r="I179" s="14">
        <f t="shared" si="10"/>
        <v>48</v>
      </c>
      <c r="J179" s="14">
        <f t="shared" si="10"/>
        <v>11.5</v>
      </c>
    </row>
    <row r="181" spans="1:10" x14ac:dyDescent="0.3">
      <c r="A181" s="21" t="str">
        <f>Konfiguration!$G$8</f>
        <v>Juni 2026</v>
      </c>
      <c r="B181" s="22"/>
      <c r="C181" s="22"/>
      <c r="D181" s="22"/>
      <c r="E181" s="22"/>
      <c r="F181" s="22"/>
      <c r="G181" s="22"/>
      <c r="H181" s="22"/>
      <c r="I181" s="22"/>
      <c r="J181" s="22"/>
    </row>
    <row r="182" spans="1:10" x14ac:dyDescent="0.3">
      <c r="A182" s="8" t="s">
        <v>11</v>
      </c>
      <c r="B182" s="8" t="s">
        <v>45</v>
      </c>
      <c r="C182" s="8" t="s">
        <v>46</v>
      </c>
      <c r="D182" s="8" t="s">
        <v>47</v>
      </c>
      <c r="E182" s="8" t="s">
        <v>48</v>
      </c>
      <c r="F182" s="8" t="str">
        <f>Konfiguration!$B$8</f>
        <v>E-Mails</v>
      </c>
      <c r="G182" s="8" t="str">
        <f>Konfiguration!$B$9</f>
        <v>Meetings</v>
      </c>
      <c r="H182" s="8" t="str">
        <f>Konfiguration!$B$10</f>
        <v>Telefonate</v>
      </c>
      <c r="I182" s="8" t="str">
        <f>Konfiguration!$B$11</f>
        <v>Vorbereitung</v>
      </c>
      <c r="J182" s="8" t="str">
        <f>Konfiguration!$B$12</f>
        <v>Sonstiges</v>
      </c>
    </row>
    <row r="183" spans="1:10" x14ac:dyDescent="0.3">
      <c r="A183" s="4">
        <f>IF(1&lt;=DAY(DATE(YEAR(Konfiguration!$F$8),MONTH(Konfiguration!$F$8)+1,0)),Konfiguration!$F$8+0,"")</f>
        <v>46174</v>
      </c>
      <c r="B183" s="5" t="str">
        <f t="shared" ref="B183:B213" si="11">IF($A183="","",CHOOSE(WEEKDAY($A183,2),"Mo","Di","Mi","Do","Fr","Sa","So"))</f>
        <v>Mo</v>
      </c>
      <c r="C183" s="5" t="e">
        <f ca="1">IF($A183="","",_xludf.ISOWEEKNUM($A183))</f>
        <v>#NAME?</v>
      </c>
      <c r="D183" s="5" t="str">
        <f>IF($A183="","",IFERROR(VLOOKUP($A183,Konfiguration!$H$7:$I$106,2,FALSE),""))</f>
        <v/>
      </c>
      <c r="E183" s="11">
        <v>8</v>
      </c>
      <c r="F183" s="11">
        <v>1.5</v>
      </c>
      <c r="G183" s="11">
        <v>1.5</v>
      </c>
      <c r="H183" s="11">
        <v>1.5</v>
      </c>
      <c r="I183" s="11">
        <v>3.5</v>
      </c>
      <c r="J183" s="11">
        <v>0</v>
      </c>
    </row>
    <row r="184" spans="1:10" x14ac:dyDescent="0.3">
      <c r="A184" s="4">
        <f>IF(2&lt;=DAY(DATE(YEAR(Konfiguration!$F$8),MONTH(Konfiguration!$F$8)+1,0)),Konfiguration!$F$8+1,"")</f>
        <v>46175</v>
      </c>
      <c r="B184" s="5" t="str">
        <f t="shared" si="11"/>
        <v>Di</v>
      </c>
      <c r="C184" s="5" t="e">
        <f ca="1">IF($A184="","",_xludf.ISOWEEKNUM($A184))</f>
        <v>#NAME?</v>
      </c>
      <c r="D184" s="5" t="str">
        <f>IF($A184="","",IFERROR(VLOOKUP($A184,Konfiguration!$H$7:$I$106,2,FALSE),""))</f>
        <v/>
      </c>
      <c r="E184" s="11">
        <v>8</v>
      </c>
      <c r="F184" s="11">
        <v>1</v>
      </c>
      <c r="G184" s="11">
        <v>3</v>
      </c>
      <c r="H184" s="11">
        <v>0.5</v>
      </c>
      <c r="I184" s="11">
        <v>3.5</v>
      </c>
      <c r="J184" s="11">
        <v>0</v>
      </c>
    </row>
    <row r="185" spans="1:10" x14ac:dyDescent="0.3">
      <c r="A185" s="4">
        <f>IF(3&lt;=DAY(DATE(YEAR(Konfiguration!$F$8),MONTH(Konfiguration!$F$8)+1,0)),Konfiguration!$F$8+2,"")</f>
        <v>46176</v>
      </c>
      <c r="B185" s="5" t="str">
        <f t="shared" si="11"/>
        <v>Mi</v>
      </c>
      <c r="C185" s="5" t="e">
        <f ca="1">IF($A185="","",_xludf.ISOWEEKNUM($A185))</f>
        <v>#NAME?</v>
      </c>
      <c r="D185" s="5" t="str">
        <f>IF($A185="","",IFERROR(VLOOKUP($A185,Konfiguration!$H$7:$I$106,2,FALSE),""))</f>
        <v/>
      </c>
      <c r="E185" s="11">
        <v>7.5</v>
      </c>
      <c r="F185" s="11">
        <v>0.5</v>
      </c>
      <c r="G185" s="11">
        <v>2.5</v>
      </c>
      <c r="H185" s="11">
        <v>0.5</v>
      </c>
      <c r="I185" s="11">
        <v>3.5</v>
      </c>
      <c r="J185" s="11">
        <v>0.5</v>
      </c>
    </row>
    <row r="186" spans="1:10" x14ac:dyDescent="0.3">
      <c r="A186" s="4">
        <f>IF(4&lt;=DAY(DATE(YEAR(Konfiguration!$F$8),MONTH(Konfiguration!$F$8)+1,0)),Konfiguration!$F$8+3,"")</f>
        <v>46177</v>
      </c>
      <c r="B186" s="5" t="str">
        <f t="shared" si="11"/>
        <v>Do</v>
      </c>
      <c r="C186" s="5" t="e">
        <f ca="1">IF($A186="","",_xludf.ISOWEEKNUM($A186))</f>
        <v>#NAME?</v>
      </c>
      <c r="D186" s="5" t="str">
        <f>IF($A186="","",IFERROR(VLOOKUP($A186,Konfiguration!$H$7:$I$106,2,FALSE),""))</f>
        <v/>
      </c>
      <c r="E186" s="11">
        <v>8</v>
      </c>
      <c r="F186" s="11">
        <v>1</v>
      </c>
      <c r="G186" s="11">
        <v>2</v>
      </c>
      <c r="H186" s="11">
        <v>0.5</v>
      </c>
      <c r="I186" s="11">
        <v>2.5</v>
      </c>
      <c r="J186" s="11">
        <v>2</v>
      </c>
    </row>
    <row r="187" spans="1:10" x14ac:dyDescent="0.3">
      <c r="A187" s="4">
        <f>IF(5&lt;=DAY(DATE(YEAR(Konfiguration!$F$8),MONTH(Konfiguration!$F$8)+1,0)),Konfiguration!$F$8+4,"")</f>
        <v>46178</v>
      </c>
      <c r="B187" s="5" t="str">
        <f t="shared" si="11"/>
        <v>Fr</v>
      </c>
      <c r="C187" s="5" t="e">
        <f ca="1">IF($A187="","",_xludf.ISOWEEKNUM($A187))</f>
        <v>#NAME?</v>
      </c>
      <c r="D187" s="5" t="str">
        <f>IF($A187="","",IFERROR(VLOOKUP($A187,Konfiguration!$H$7:$I$106,2,FALSE),""))</f>
        <v/>
      </c>
      <c r="E187" s="11">
        <v>6.5</v>
      </c>
      <c r="F187" s="11">
        <v>1</v>
      </c>
      <c r="G187" s="11">
        <v>1</v>
      </c>
      <c r="H187" s="11">
        <v>0.5</v>
      </c>
      <c r="I187" s="11">
        <v>3</v>
      </c>
      <c r="J187" s="11">
        <v>1</v>
      </c>
    </row>
    <row r="188" spans="1:10" x14ac:dyDescent="0.3">
      <c r="A188" s="4">
        <f>IF(6&lt;=DAY(DATE(YEAR(Konfiguration!$F$8),MONTH(Konfiguration!$F$8)+1,0)),Konfiguration!$F$8+5,"")</f>
        <v>46179</v>
      </c>
      <c r="B188" s="5" t="str">
        <f t="shared" si="11"/>
        <v>Sa</v>
      </c>
      <c r="C188" s="5" t="e">
        <f ca="1">IF($A188="","",_xludf.ISOWEEKNUM($A188))</f>
        <v>#NAME?</v>
      </c>
      <c r="D188" s="5" t="str">
        <f>IF($A188="","",IFERROR(VLOOKUP($A188,Konfiguration!$H$7:$I$106,2,FALSE),""))</f>
        <v/>
      </c>
      <c r="E188" s="11"/>
      <c r="F188" s="11"/>
      <c r="G188" s="11"/>
      <c r="H188" s="11"/>
      <c r="I188" s="11"/>
      <c r="J188" s="11"/>
    </row>
    <row r="189" spans="1:10" x14ac:dyDescent="0.3">
      <c r="A189" s="4">
        <f>IF(7&lt;=DAY(DATE(YEAR(Konfiguration!$F$8),MONTH(Konfiguration!$F$8)+1,0)),Konfiguration!$F$8+6,"")</f>
        <v>46180</v>
      </c>
      <c r="B189" s="5" t="str">
        <f t="shared" si="11"/>
        <v>So</v>
      </c>
      <c r="C189" s="5" t="e">
        <f ca="1">IF($A189="","",_xludf.ISOWEEKNUM($A189))</f>
        <v>#NAME?</v>
      </c>
      <c r="D189" s="5" t="str">
        <f>IF($A189="","",IFERROR(VLOOKUP($A189,Konfiguration!$H$7:$I$106,2,FALSE),""))</f>
        <v/>
      </c>
      <c r="E189" s="11"/>
      <c r="F189" s="11"/>
      <c r="G189" s="11"/>
      <c r="H189" s="11"/>
      <c r="I189" s="11"/>
      <c r="J189" s="11"/>
    </row>
    <row r="190" spans="1:10" x14ac:dyDescent="0.3">
      <c r="A190" s="4">
        <f>IF(8&lt;=DAY(DATE(YEAR(Konfiguration!$F$8),MONTH(Konfiguration!$F$8)+1,0)),Konfiguration!$F$8+7,"")</f>
        <v>46181</v>
      </c>
      <c r="B190" s="5" t="str">
        <f t="shared" si="11"/>
        <v>Mo</v>
      </c>
      <c r="C190" s="5" t="e">
        <f ca="1">IF($A190="","",_xludf.ISOWEEKNUM($A190))</f>
        <v>#NAME?</v>
      </c>
      <c r="D190" s="5" t="str">
        <f>IF($A190="","",IFERROR(VLOOKUP($A190,Konfiguration!$H$7:$I$106,2,FALSE),""))</f>
        <v/>
      </c>
      <c r="E190" s="11">
        <v>8</v>
      </c>
      <c r="F190" s="11">
        <v>0.5</v>
      </c>
      <c r="G190" s="11">
        <v>1.5</v>
      </c>
      <c r="H190" s="11">
        <v>1.5</v>
      </c>
      <c r="I190" s="11">
        <v>3</v>
      </c>
      <c r="J190" s="11">
        <v>1.5</v>
      </c>
    </row>
    <row r="191" spans="1:10" x14ac:dyDescent="0.3">
      <c r="A191" s="4">
        <f>IF(9&lt;=DAY(DATE(YEAR(Konfiguration!$F$8),MONTH(Konfiguration!$F$8)+1,0)),Konfiguration!$F$8+8,"")</f>
        <v>46182</v>
      </c>
      <c r="B191" s="5" t="str">
        <f t="shared" si="11"/>
        <v>Di</v>
      </c>
      <c r="C191" s="5" t="e">
        <f ca="1">IF($A191="","",_xludf.ISOWEEKNUM($A191))</f>
        <v>#NAME?</v>
      </c>
      <c r="D191" s="5" t="str">
        <f>IF($A191="","",IFERROR(VLOOKUP($A191,Konfiguration!$H$7:$I$106,2,FALSE),""))</f>
        <v/>
      </c>
      <c r="E191" s="11">
        <v>8</v>
      </c>
      <c r="F191" s="11">
        <v>0.5</v>
      </c>
      <c r="G191" s="11">
        <v>2</v>
      </c>
      <c r="H191" s="11">
        <v>0.5</v>
      </c>
      <c r="I191" s="11">
        <v>3.5</v>
      </c>
      <c r="J191" s="11">
        <v>1.5</v>
      </c>
    </row>
    <row r="192" spans="1:10" x14ac:dyDescent="0.3">
      <c r="A192" s="4">
        <f>IF(10&lt;=DAY(DATE(YEAR(Konfiguration!$F$8),MONTH(Konfiguration!$F$8)+1,0)),Konfiguration!$F$8+9,"")</f>
        <v>46183</v>
      </c>
      <c r="B192" s="5" t="str">
        <f t="shared" si="11"/>
        <v>Mi</v>
      </c>
      <c r="C192" s="5" t="e">
        <f ca="1">IF($A192="","",_xludf.ISOWEEKNUM($A192))</f>
        <v>#NAME?</v>
      </c>
      <c r="D192" s="5" t="str">
        <f>IF($A192="","",IFERROR(VLOOKUP($A192,Konfiguration!$H$7:$I$106,2,FALSE),""))</f>
        <v/>
      </c>
      <c r="E192" s="11">
        <v>7.5</v>
      </c>
      <c r="F192" s="11">
        <v>0.5</v>
      </c>
      <c r="G192" s="11">
        <v>1</v>
      </c>
      <c r="H192" s="11">
        <v>1</v>
      </c>
      <c r="I192" s="11">
        <v>3.5</v>
      </c>
      <c r="J192" s="11">
        <v>1.5</v>
      </c>
    </row>
    <row r="193" spans="1:10" x14ac:dyDescent="0.3">
      <c r="A193" s="4">
        <f>IF(11&lt;=DAY(DATE(YEAR(Konfiguration!$F$8),MONTH(Konfiguration!$F$8)+1,0)),Konfiguration!$F$8+10,"")</f>
        <v>46184</v>
      </c>
      <c r="B193" s="5" t="str">
        <f t="shared" si="11"/>
        <v>Do</v>
      </c>
      <c r="C193" s="5" t="e">
        <f ca="1">IF($A193="","",_xludf.ISOWEEKNUM($A193))</f>
        <v>#NAME?</v>
      </c>
      <c r="D193" s="5" t="str">
        <f>IF($A193="","",IFERROR(VLOOKUP($A193,Konfiguration!$H$7:$I$106,2,FALSE),""))</f>
        <v/>
      </c>
      <c r="E193" s="11">
        <v>8</v>
      </c>
      <c r="F193" s="11">
        <v>0.5</v>
      </c>
      <c r="G193" s="11">
        <v>1.5</v>
      </c>
      <c r="H193" s="11">
        <v>0.5</v>
      </c>
      <c r="I193" s="11">
        <v>3.5</v>
      </c>
      <c r="J193" s="11">
        <v>2</v>
      </c>
    </row>
    <row r="194" spans="1:10" x14ac:dyDescent="0.3">
      <c r="A194" s="4">
        <f>IF(12&lt;=DAY(DATE(YEAR(Konfiguration!$F$8),MONTH(Konfiguration!$F$8)+1,0)),Konfiguration!$F$8+11,"")</f>
        <v>46185</v>
      </c>
      <c r="B194" s="5" t="str">
        <f t="shared" si="11"/>
        <v>Fr</v>
      </c>
      <c r="C194" s="5" t="e">
        <f ca="1">IF($A194="","",_xludf.ISOWEEKNUM($A194))</f>
        <v>#NAME?</v>
      </c>
      <c r="D194" s="5" t="str">
        <f>IF($A194="","",IFERROR(VLOOKUP($A194,Konfiguration!$H$7:$I$106,2,FALSE),""))</f>
        <v/>
      </c>
      <c r="E194" s="11">
        <v>6.5</v>
      </c>
      <c r="F194" s="11">
        <v>1.5</v>
      </c>
      <c r="G194" s="11">
        <v>2.5</v>
      </c>
      <c r="H194" s="11">
        <v>1</v>
      </c>
      <c r="I194" s="11">
        <v>1.5</v>
      </c>
      <c r="J194" s="11">
        <v>0</v>
      </c>
    </row>
    <row r="195" spans="1:10" x14ac:dyDescent="0.3">
      <c r="A195" s="4">
        <f>IF(13&lt;=DAY(DATE(YEAR(Konfiguration!$F$8),MONTH(Konfiguration!$F$8)+1,0)),Konfiguration!$F$8+12,"")</f>
        <v>46186</v>
      </c>
      <c r="B195" s="5" t="str">
        <f t="shared" si="11"/>
        <v>Sa</v>
      </c>
      <c r="C195" s="5" t="e">
        <f ca="1">IF($A195="","",_xludf.ISOWEEKNUM($A195))</f>
        <v>#NAME?</v>
      </c>
      <c r="D195" s="5" t="str">
        <f>IF($A195="","",IFERROR(VLOOKUP($A195,Konfiguration!$H$7:$I$106,2,FALSE),""))</f>
        <v/>
      </c>
      <c r="E195" s="11"/>
      <c r="F195" s="11"/>
      <c r="G195" s="11"/>
      <c r="H195" s="11"/>
      <c r="I195" s="11"/>
      <c r="J195" s="11"/>
    </row>
    <row r="196" spans="1:10" x14ac:dyDescent="0.3">
      <c r="A196" s="4">
        <f>IF(14&lt;=DAY(DATE(YEAR(Konfiguration!$F$8),MONTH(Konfiguration!$F$8)+1,0)),Konfiguration!$F$8+13,"")</f>
        <v>46187</v>
      </c>
      <c r="B196" s="5" t="str">
        <f t="shared" si="11"/>
        <v>So</v>
      </c>
      <c r="C196" s="5" t="e">
        <f ca="1">IF($A196="","",_xludf.ISOWEEKNUM($A196))</f>
        <v>#NAME?</v>
      </c>
      <c r="D196" s="5" t="str">
        <f>IF($A196="","",IFERROR(VLOOKUP($A196,Konfiguration!$H$7:$I$106,2,FALSE),""))</f>
        <v/>
      </c>
      <c r="E196" s="11"/>
      <c r="F196" s="11"/>
      <c r="G196" s="11"/>
      <c r="H196" s="11"/>
      <c r="I196" s="11"/>
      <c r="J196" s="11"/>
    </row>
    <row r="197" spans="1:10" x14ac:dyDescent="0.3">
      <c r="A197" s="4">
        <f>IF(15&lt;=DAY(DATE(YEAR(Konfiguration!$F$8),MONTH(Konfiguration!$F$8)+1,0)),Konfiguration!$F$8+14,"")</f>
        <v>46188</v>
      </c>
      <c r="B197" s="5" t="str">
        <f t="shared" si="11"/>
        <v>Mo</v>
      </c>
      <c r="C197" s="5" t="e">
        <f ca="1">IF($A197="","",_xludf.ISOWEEKNUM($A197))</f>
        <v>#NAME?</v>
      </c>
      <c r="D197" s="5" t="str">
        <f>IF($A197="","",IFERROR(VLOOKUP($A197,Konfiguration!$H$7:$I$106,2,FALSE),""))</f>
        <v/>
      </c>
      <c r="E197" s="11">
        <v>8</v>
      </c>
      <c r="F197" s="11">
        <v>0.5</v>
      </c>
      <c r="G197" s="11">
        <v>2</v>
      </c>
      <c r="H197" s="11">
        <v>1</v>
      </c>
      <c r="I197" s="11">
        <v>2</v>
      </c>
      <c r="J197" s="11">
        <v>2.5</v>
      </c>
    </row>
    <row r="198" spans="1:10" x14ac:dyDescent="0.3">
      <c r="A198" s="4">
        <f>IF(16&lt;=DAY(DATE(YEAR(Konfiguration!$F$8),MONTH(Konfiguration!$F$8)+1,0)),Konfiguration!$F$8+15,"")</f>
        <v>46189</v>
      </c>
      <c r="B198" s="5" t="str">
        <f t="shared" si="11"/>
        <v>Di</v>
      </c>
      <c r="C198" s="5" t="e">
        <f ca="1">IF($A198="","",_xludf.ISOWEEKNUM($A198))</f>
        <v>#NAME?</v>
      </c>
      <c r="D198" s="5" t="str">
        <f>IF($A198="","",IFERROR(VLOOKUP($A198,Konfiguration!$H$7:$I$106,2,FALSE),""))</f>
        <v/>
      </c>
      <c r="E198" s="11">
        <v>8</v>
      </c>
      <c r="F198" s="11">
        <v>1.5</v>
      </c>
      <c r="G198" s="11">
        <v>2</v>
      </c>
      <c r="H198" s="11">
        <v>0.5</v>
      </c>
      <c r="I198" s="11">
        <v>3</v>
      </c>
      <c r="J198" s="11">
        <v>1</v>
      </c>
    </row>
    <row r="199" spans="1:10" x14ac:dyDescent="0.3">
      <c r="A199" s="4">
        <f>IF(17&lt;=DAY(DATE(YEAR(Konfiguration!$F$8),MONTH(Konfiguration!$F$8)+1,0)),Konfiguration!$F$8+16,"")</f>
        <v>46190</v>
      </c>
      <c r="B199" s="5" t="str">
        <f t="shared" si="11"/>
        <v>Mi</v>
      </c>
      <c r="C199" s="5" t="e">
        <f ca="1">IF($A199="","",_xludf.ISOWEEKNUM($A199))</f>
        <v>#NAME?</v>
      </c>
      <c r="D199" s="5" t="str">
        <f>IF($A199="","",IFERROR(VLOOKUP($A199,Konfiguration!$H$7:$I$106,2,FALSE),""))</f>
        <v/>
      </c>
      <c r="E199" s="11">
        <v>7.5</v>
      </c>
      <c r="F199" s="11">
        <v>1.5</v>
      </c>
      <c r="G199" s="11">
        <v>2.5</v>
      </c>
      <c r="H199" s="11">
        <v>1</v>
      </c>
      <c r="I199" s="11">
        <v>2</v>
      </c>
      <c r="J199" s="11">
        <v>0.5</v>
      </c>
    </row>
    <row r="200" spans="1:10" x14ac:dyDescent="0.3">
      <c r="A200" s="4">
        <f>IF(18&lt;=DAY(DATE(YEAR(Konfiguration!$F$8),MONTH(Konfiguration!$F$8)+1,0)),Konfiguration!$F$8+17,"")</f>
        <v>46191</v>
      </c>
      <c r="B200" s="5" t="str">
        <f t="shared" si="11"/>
        <v>Do</v>
      </c>
      <c r="C200" s="5" t="e">
        <f ca="1">IF($A200="","",_xludf.ISOWEEKNUM($A200))</f>
        <v>#NAME?</v>
      </c>
      <c r="D200" s="5" t="str">
        <f>IF($A200="","",IFERROR(VLOOKUP($A200,Konfiguration!$H$7:$I$106,2,FALSE),""))</f>
        <v/>
      </c>
      <c r="E200" s="11">
        <v>8</v>
      </c>
      <c r="F200" s="11">
        <v>1</v>
      </c>
      <c r="G200" s="11">
        <v>2</v>
      </c>
      <c r="H200" s="11">
        <v>1.5</v>
      </c>
      <c r="I200" s="11">
        <v>3.5</v>
      </c>
      <c r="J200" s="11">
        <v>0</v>
      </c>
    </row>
    <row r="201" spans="1:10" x14ac:dyDescent="0.3">
      <c r="A201" s="4">
        <f>IF(19&lt;=DAY(DATE(YEAR(Konfiguration!$F$8),MONTH(Konfiguration!$F$8)+1,0)),Konfiguration!$F$8+18,"")</f>
        <v>46192</v>
      </c>
      <c r="B201" s="5" t="str">
        <f t="shared" si="11"/>
        <v>Fr</v>
      </c>
      <c r="C201" s="5" t="e">
        <f ca="1">IF($A201="","",_xludf.ISOWEEKNUM($A201))</f>
        <v>#NAME?</v>
      </c>
      <c r="D201" s="5" t="str">
        <f>IF($A201="","",IFERROR(VLOOKUP($A201,Konfiguration!$H$7:$I$106,2,FALSE),""))</f>
        <v/>
      </c>
      <c r="E201" s="11">
        <v>6.5</v>
      </c>
      <c r="F201" s="11">
        <v>1</v>
      </c>
      <c r="G201" s="11">
        <v>3</v>
      </c>
      <c r="H201" s="11">
        <v>0.5</v>
      </c>
      <c r="I201" s="11">
        <v>2</v>
      </c>
      <c r="J201" s="11">
        <v>0</v>
      </c>
    </row>
    <row r="202" spans="1:10" x14ac:dyDescent="0.3">
      <c r="A202" s="4">
        <f>IF(20&lt;=DAY(DATE(YEAR(Konfiguration!$F$8),MONTH(Konfiguration!$F$8)+1,0)),Konfiguration!$F$8+19,"")</f>
        <v>46193</v>
      </c>
      <c r="B202" s="5" t="str">
        <f t="shared" si="11"/>
        <v>Sa</v>
      </c>
      <c r="C202" s="5" t="e">
        <f ca="1">IF($A202="","",_xludf.ISOWEEKNUM($A202))</f>
        <v>#NAME?</v>
      </c>
      <c r="D202" s="5" t="str">
        <f>IF($A202="","",IFERROR(VLOOKUP($A202,Konfiguration!$H$7:$I$106,2,FALSE),""))</f>
        <v/>
      </c>
      <c r="E202" s="11"/>
      <c r="F202" s="11"/>
      <c r="G202" s="11"/>
      <c r="H202" s="11"/>
      <c r="I202" s="11"/>
      <c r="J202" s="11"/>
    </row>
    <row r="203" spans="1:10" x14ac:dyDescent="0.3">
      <c r="A203" s="4">
        <f>IF(21&lt;=DAY(DATE(YEAR(Konfiguration!$F$8),MONTH(Konfiguration!$F$8)+1,0)),Konfiguration!$F$8+20,"")</f>
        <v>46194</v>
      </c>
      <c r="B203" s="5" t="str">
        <f t="shared" si="11"/>
        <v>So</v>
      </c>
      <c r="C203" s="5" t="e">
        <f ca="1">IF($A203="","",_xludf.ISOWEEKNUM($A203))</f>
        <v>#NAME?</v>
      </c>
      <c r="D203" s="5" t="str">
        <f>IF($A203="","",IFERROR(VLOOKUP($A203,Konfiguration!$H$7:$I$106,2,FALSE),""))</f>
        <v/>
      </c>
      <c r="E203" s="11"/>
      <c r="F203" s="11"/>
      <c r="G203" s="11"/>
      <c r="H203" s="11"/>
      <c r="I203" s="11"/>
      <c r="J203" s="11"/>
    </row>
    <row r="204" spans="1:10" x14ac:dyDescent="0.3">
      <c r="A204" s="4">
        <f>IF(22&lt;=DAY(DATE(YEAR(Konfiguration!$F$8),MONTH(Konfiguration!$F$8)+1,0)),Konfiguration!$F$8+21,"")</f>
        <v>46195</v>
      </c>
      <c r="B204" s="5" t="str">
        <f t="shared" si="11"/>
        <v>Mo</v>
      </c>
      <c r="C204" s="5" t="e">
        <f ca="1">IF($A204="","",_xludf.ISOWEEKNUM($A204))</f>
        <v>#NAME?</v>
      </c>
      <c r="D204" s="5" t="str">
        <f>IF($A204="","",IFERROR(VLOOKUP($A204,Konfiguration!$H$7:$I$106,2,FALSE),""))</f>
        <v/>
      </c>
      <c r="E204" s="11">
        <v>8</v>
      </c>
      <c r="F204" s="11">
        <v>0.5</v>
      </c>
      <c r="G204" s="11">
        <v>1</v>
      </c>
      <c r="H204" s="11">
        <v>0.5</v>
      </c>
      <c r="I204" s="11">
        <v>3</v>
      </c>
      <c r="J204" s="11">
        <v>3</v>
      </c>
    </row>
    <row r="205" spans="1:10" x14ac:dyDescent="0.3">
      <c r="A205" s="4">
        <f>IF(23&lt;=DAY(DATE(YEAR(Konfiguration!$F$8),MONTH(Konfiguration!$F$8)+1,0)),Konfiguration!$F$8+22,"")</f>
        <v>46196</v>
      </c>
      <c r="B205" s="5" t="str">
        <f t="shared" si="11"/>
        <v>Di</v>
      </c>
      <c r="C205" s="5" t="e">
        <f ca="1">IF($A205="","",_xludf.ISOWEEKNUM($A205))</f>
        <v>#NAME?</v>
      </c>
      <c r="D205" s="5" t="str">
        <f>IF($A205="","",IFERROR(VLOOKUP($A205,Konfiguration!$H$7:$I$106,2,FALSE),""))</f>
        <v/>
      </c>
      <c r="E205" s="11">
        <v>8</v>
      </c>
      <c r="F205" s="11">
        <v>1</v>
      </c>
      <c r="G205" s="11">
        <v>1</v>
      </c>
      <c r="H205" s="11">
        <v>0.5</v>
      </c>
      <c r="I205" s="11">
        <v>3</v>
      </c>
      <c r="J205" s="11">
        <v>2.5</v>
      </c>
    </row>
    <row r="206" spans="1:10" x14ac:dyDescent="0.3">
      <c r="A206" s="4">
        <f>IF(24&lt;=DAY(DATE(YEAR(Konfiguration!$F$8),MONTH(Konfiguration!$F$8)+1,0)),Konfiguration!$F$8+23,"")</f>
        <v>46197</v>
      </c>
      <c r="B206" s="5" t="str">
        <f t="shared" si="11"/>
        <v>Mi</v>
      </c>
      <c r="C206" s="5" t="e">
        <f ca="1">IF($A206="","",_xludf.ISOWEEKNUM($A206))</f>
        <v>#NAME?</v>
      </c>
      <c r="D206" s="5" t="str">
        <f>IF($A206="","",IFERROR(VLOOKUP($A206,Konfiguration!$H$7:$I$106,2,FALSE),""))</f>
        <v/>
      </c>
      <c r="E206" s="11">
        <v>7.5</v>
      </c>
      <c r="F206" s="11">
        <v>0.5</v>
      </c>
      <c r="G206" s="11">
        <v>2.5</v>
      </c>
      <c r="H206" s="11">
        <v>1.5</v>
      </c>
      <c r="I206" s="11">
        <v>3</v>
      </c>
      <c r="J206" s="11">
        <v>0</v>
      </c>
    </row>
    <row r="207" spans="1:10" x14ac:dyDescent="0.3">
      <c r="A207" s="4">
        <f>IF(25&lt;=DAY(DATE(YEAR(Konfiguration!$F$8),MONTH(Konfiguration!$F$8)+1,0)),Konfiguration!$F$8+24,"")</f>
        <v>46198</v>
      </c>
      <c r="B207" s="5" t="str">
        <f t="shared" si="11"/>
        <v>Do</v>
      </c>
      <c r="C207" s="5" t="e">
        <f ca="1">IF($A207="","",_xludf.ISOWEEKNUM($A207))</f>
        <v>#NAME?</v>
      </c>
      <c r="D207" s="5" t="str">
        <f>IF($A207="","",IFERROR(VLOOKUP($A207,Konfiguration!$H$7:$I$106,2,FALSE),""))</f>
        <v/>
      </c>
      <c r="E207" s="11">
        <v>8</v>
      </c>
      <c r="F207" s="11">
        <v>1</v>
      </c>
      <c r="G207" s="11">
        <v>1.5</v>
      </c>
      <c r="H207" s="11">
        <v>1.5</v>
      </c>
      <c r="I207" s="11">
        <v>4</v>
      </c>
      <c r="J207" s="11">
        <v>0</v>
      </c>
    </row>
    <row r="208" spans="1:10" x14ac:dyDescent="0.3">
      <c r="A208" s="4">
        <f>IF(26&lt;=DAY(DATE(YEAR(Konfiguration!$F$8),MONTH(Konfiguration!$F$8)+1,0)),Konfiguration!$F$8+25,"")</f>
        <v>46199</v>
      </c>
      <c r="B208" s="5" t="str">
        <f t="shared" si="11"/>
        <v>Fr</v>
      </c>
      <c r="C208" s="5" t="e">
        <f ca="1">IF($A208="","",_xludf.ISOWEEKNUM($A208))</f>
        <v>#NAME?</v>
      </c>
      <c r="D208" s="5" t="str">
        <f>IF($A208="","",IFERROR(VLOOKUP($A208,Konfiguration!$H$7:$I$106,2,FALSE),""))</f>
        <v/>
      </c>
      <c r="E208" s="11">
        <v>6.5</v>
      </c>
      <c r="F208" s="11">
        <v>1.5</v>
      </c>
      <c r="G208" s="11">
        <v>2.5</v>
      </c>
      <c r="H208" s="11">
        <v>1.5</v>
      </c>
      <c r="I208" s="11">
        <v>1</v>
      </c>
      <c r="J208" s="11">
        <v>0</v>
      </c>
    </row>
    <row r="209" spans="1:10" x14ac:dyDescent="0.3">
      <c r="A209" s="4">
        <f>IF(27&lt;=DAY(DATE(YEAR(Konfiguration!$F$8),MONTH(Konfiguration!$F$8)+1,0)),Konfiguration!$F$8+26,"")</f>
        <v>46200</v>
      </c>
      <c r="B209" s="5" t="str">
        <f t="shared" si="11"/>
        <v>Sa</v>
      </c>
      <c r="C209" s="5" t="e">
        <f ca="1">IF($A209="","",_xludf.ISOWEEKNUM($A209))</f>
        <v>#NAME?</v>
      </c>
      <c r="D209" s="5" t="str">
        <f>IF($A209="","",IFERROR(VLOOKUP($A209,Konfiguration!$H$7:$I$106,2,FALSE),""))</f>
        <v/>
      </c>
      <c r="E209" s="11"/>
      <c r="F209" s="11"/>
      <c r="G209" s="11"/>
      <c r="H209" s="11"/>
      <c r="I209" s="11"/>
      <c r="J209" s="11"/>
    </row>
    <row r="210" spans="1:10" x14ac:dyDescent="0.3">
      <c r="A210" s="4">
        <f>IF(28&lt;=DAY(DATE(YEAR(Konfiguration!$F$8),MONTH(Konfiguration!$F$8)+1,0)),Konfiguration!$F$8+27,"")</f>
        <v>46201</v>
      </c>
      <c r="B210" s="5" t="str">
        <f t="shared" si="11"/>
        <v>So</v>
      </c>
      <c r="C210" s="5" t="e">
        <f ca="1">IF($A210="","",_xludf.ISOWEEKNUM($A210))</f>
        <v>#NAME?</v>
      </c>
      <c r="D210" s="5" t="str">
        <f>IF($A210="","",IFERROR(VLOOKUP($A210,Konfiguration!$H$7:$I$106,2,FALSE),""))</f>
        <v/>
      </c>
      <c r="E210" s="11"/>
      <c r="F210" s="11"/>
      <c r="G210" s="11"/>
      <c r="H210" s="11"/>
      <c r="I210" s="11"/>
      <c r="J210" s="11"/>
    </row>
    <row r="211" spans="1:10" x14ac:dyDescent="0.3">
      <c r="A211" s="4">
        <f>IF(29&lt;=DAY(DATE(YEAR(Konfiguration!$F$8),MONTH(Konfiguration!$F$8)+1,0)),Konfiguration!$F$8+28,"")</f>
        <v>46202</v>
      </c>
      <c r="B211" s="5" t="str">
        <f t="shared" si="11"/>
        <v>Mo</v>
      </c>
      <c r="C211" s="5" t="e">
        <f ca="1">IF($A211="","",_xludf.ISOWEEKNUM($A211))</f>
        <v>#NAME?</v>
      </c>
      <c r="D211" s="5" t="str">
        <f>IF($A211="","",IFERROR(VLOOKUP($A211,Konfiguration!$H$7:$I$106,2,FALSE),""))</f>
        <v/>
      </c>
      <c r="E211" s="11">
        <v>8</v>
      </c>
      <c r="F211" s="11">
        <v>0.5</v>
      </c>
      <c r="G211" s="11">
        <v>2</v>
      </c>
      <c r="H211" s="11">
        <v>0.5</v>
      </c>
      <c r="I211" s="11">
        <v>2.5</v>
      </c>
      <c r="J211" s="11">
        <v>2.5</v>
      </c>
    </row>
    <row r="212" spans="1:10" x14ac:dyDescent="0.3">
      <c r="A212" s="4">
        <f>IF(30&lt;=DAY(DATE(YEAR(Konfiguration!$F$8),MONTH(Konfiguration!$F$8)+1,0)),Konfiguration!$F$8+29,"")</f>
        <v>46203</v>
      </c>
      <c r="B212" s="5" t="str">
        <f t="shared" si="11"/>
        <v>Di</v>
      </c>
      <c r="C212" s="5" t="e">
        <f ca="1">IF($A212="","",_xludf.ISOWEEKNUM($A212))</f>
        <v>#NAME?</v>
      </c>
      <c r="D212" s="5" t="str">
        <f>IF($A212="","",IFERROR(VLOOKUP($A212,Konfiguration!$H$7:$I$106,2,FALSE),""))</f>
        <v/>
      </c>
      <c r="E212" s="11">
        <v>8</v>
      </c>
      <c r="F212" s="11">
        <v>1</v>
      </c>
      <c r="G212" s="11">
        <v>1</v>
      </c>
      <c r="H212" s="11">
        <v>1</v>
      </c>
      <c r="I212" s="11">
        <v>2</v>
      </c>
      <c r="J212" s="11">
        <v>3</v>
      </c>
    </row>
    <row r="213" spans="1:10" x14ac:dyDescent="0.3">
      <c r="A213" s="4" t="str">
        <f>IF(31&lt;=DAY(DATE(YEAR(Konfiguration!$F$8),MONTH(Konfiguration!$F$8)+1,0)),Konfiguration!$F$8+30,"")</f>
        <v/>
      </c>
      <c r="B213" s="5" t="str">
        <f t="shared" si="11"/>
        <v/>
      </c>
      <c r="C213" s="5" t="str">
        <f>IF($A213="","",_xludf.ISOWEEKNUM($A213))</f>
        <v/>
      </c>
      <c r="D213" s="5" t="str">
        <f>IF($A213="","",IFERROR(VLOOKUP($A213,Konfiguration!$H$7:$I$106,2,FALSE),""))</f>
        <v/>
      </c>
      <c r="E213" s="11"/>
      <c r="F213" s="11"/>
      <c r="G213" s="11"/>
      <c r="H213" s="11"/>
      <c r="I213" s="11"/>
      <c r="J213" s="11"/>
    </row>
    <row r="214" spans="1:10" x14ac:dyDescent="0.3">
      <c r="A214" s="12"/>
      <c r="B214" s="12"/>
      <c r="C214" s="12"/>
      <c r="D214" s="13" t="s">
        <v>49</v>
      </c>
      <c r="E214" s="14">
        <f t="shared" ref="E214:J214" si="12">SUM(E183:E213)</f>
        <v>168</v>
      </c>
      <c r="F214" s="14">
        <f t="shared" si="12"/>
        <v>20</v>
      </c>
      <c r="G214" s="14">
        <f t="shared" si="12"/>
        <v>41.5</v>
      </c>
      <c r="H214" s="14">
        <f t="shared" si="12"/>
        <v>19.5</v>
      </c>
      <c r="I214" s="14">
        <f t="shared" si="12"/>
        <v>62</v>
      </c>
      <c r="J214" s="14">
        <f t="shared" si="12"/>
        <v>25</v>
      </c>
    </row>
    <row r="216" spans="1:10" x14ac:dyDescent="0.3">
      <c r="A216" s="21" t="str">
        <f>Konfiguration!$G$9</f>
        <v>Juli 2026</v>
      </c>
      <c r="B216" s="22"/>
      <c r="C216" s="22"/>
      <c r="D216" s="22"/>
      <c r="E216" s="22"/>
      <c r="F216" s="22"/>
      <c r="G216" s="22"/>
      <c r="H216" s="22"/>
      <c r="I216" s="22"/>
      <c r="J216" s="22"/>
    </row>
    <row r="217" spans="1:10" x14ac:dyDescent="0.3">
      <c r="A217" s="8" t="s">
        <v>11</v>
      </c>
      <c r="B217" s="8" t="s">
        <v>45</v>
      </c>
      <c r="C217" s="8" t="s">
        <v>46</v>
      </c>
      <c r="D217" s="8" t="s">
        <v>47</v>
      </c>
      <c r="E217" s="8" t="s">
        <v>48</v>
      </c>
      <c r="F217" s="8" t="str">
        <f>Konfiguration!$B$8</f>
        <v>E-Mails</v>
      </c>
      <c r="G217" s="8" t="str">
        <f>Konfiguration!$B$9</f>
        <v>Meetings</v>
      </c>
      <c r="H217" s="8" t="str">
        <f>Konfiguration!$B$10</f>
        <v>Telefonate</v>
      </c>
      <c r="I217" s="8" t="str">
        <f>Konfiguration!$B$11</f>
        <v>Vorbereitung</v>
      </c>
      <c r="J217" s="8" t="str">
        <f>Konfiguration!$B$12</f>
        <v>Sonstiges</v>
      </c>
    </row>
    <row r="218" spans="1:10" x14ac:dyDescent="0.3">
      <c r="A218" s="4">
        <f>IF(1&lt;=DAY(DATE(YEAR(Konfiguration!$F$9),MONTH(Konfiguration!$F$9)+1,0)),Konfiguration!$F$9+0,"")</f>
        <v>46204</v>
      </c>
      <c r="B218" s="5" t="str">
        <f t="shared" ref="B218:B248" si="13">IF($A218="","",CHOOSE(WEEKDAY($A218,2),"Mo","Di","Mi","Do","Fr","Sa","So"))</f>
        <v>Mi</v>
      </c>
      <c r="C218" s="5" t="e">
        <f ca="1">IF($A218="","",_xludf.ISOWEEKNUM($A218))</f>
        <v>#NAME?</v>
      </c>
      <c r="D218" s="5" t="str">
        <f>IF($A218="","",IFERROR(VLOOKUP($A218,Konfiguration!$H$7:$I$106,2,FALSE),""))</f>
        <v/>
      </c>
      <c r="E218" s="11">
        <v>7.5</v>
      </c>
      <c r="F218" s="11">
        <v>1.5</v>
      </c>
      <c r="G218" s="11">
        <v>1</v>
      </c>
      <c r="H218" s="11">
        <v>1</v>
      </c>
      <c r="I218" s="11">
        <v>2</v>
      </c>
      <c r="J218" s="11">
        <v>2</v>
      </c>
    </row>
    <row r="219" spans="1:10" x14ac:dyDescent="0.3">
      <c r="A219" s="4">
        <f>IF(2&lt;=DAY(DATE(YEAR(Konfiguration!$F$9),MONTH(Konfiguration!$F$9)+1,0)),Konfiguration!$F$9+1,"")</f>
        <v>46205</v>
      </c>
      <c r="B219" s="5" t="str">
        <f t="shared" si="13"/>
        <v>Do</v>
      </c>
      <c r="C219" s="5" t="e">
        <f ca="1">IF($A219="","",_xludf.ISOWEEKNUM($A219))</f>
        <v>#NAME?</v>
      </c>
      <c r="D219" s="5" t="str">
        <f>IF($A219="","",IFERROR(VLOOKUP($A219,Konfiguration!$H$7:$I$106,2,FALSE),""))</f>
        <v/>
      </c>
      <c r="E219" s="11">
        <v>8</v>
      </c>
      <c r="F219" s="11">
        <v>1.5</v>
      </c>
      <c r="G219" s="11">
        <v>1.5</v>
      </c>
      <c r="H219" s="11">
        <v>0.5</v>
      </c>
      <c r="I219" s="11">
        <v>3</v>
      </c>
      <c r="J219" s="11">
        <v>1.5</v>
      </c>
    </row>
    <row r="220" spans="1:10" x14ac:dyDescent="0.3">
      <c r="A220" s="4">
        <f>IF(3&lt;=DAY(DATE(YEAR(Konfiguration!$F$9),MONTH(Konfiguration!$F$9)+1,0)),Konfiguration!$F$9+2,"")</f>
        <v>46206</v>
      </c>
      <c r="B220" s="5" t="str">
        <f t="shared" si="13"/>
        <v>Fr</v>
      </c>
      <c r="C220" s="5" t="e">
        <f ca="1">IF($A220="","",_xludf.ISOWEEKNUM($A220))</f>
        <v>#NAME?</v>
      </c>
      <c r="D220" s="5" t="str">
        <f>IF($A220="","",IFERROR(VLOOKUP($A220,Konfiguration!$H$7:$I$106,2,FALSE),""))</f>
        <v/>
      </c>
      <c r="E220" s="11">
        <v>6.5</v>
      </c>
      <c r="F220" s="11">
        <v>0.5</v>
      </c>
      <c r="G220" s="11">
        <v>2.5</v>
      </c>
      <c r="H220" s="11">
        <v>0.5</v>
      </c>
      <c r="I220" s="11">
        <v>3</v>
      </c>
      <c r="J220" s="11">
        <v>0</v>
      </c>
    </row>
    <row r="221" spans="1:10" x14ac:dyDescent="0.3">
      <c r="A221" s="4">
        <f>IF(4&lt;=DAY(DATE(YEAR(Konfiguration!$F$9),MONTH(Konfiguration!$F$9)+1,0)),Konfiguration!$F$9+3,"")</f>
        <v>46207</v>
      </c>
      <c r="B221" s="5" t="str">
        <f t="shared" si="13"/>
        <v>Sa</v>
      </c>
      <c r="C221" s="5" t="e">
        <f ca="1">IF($A221="","",_xludf.ISOWEEKNUM($A221))</f>
        <v>#NAME?</v>
      </c>
      <c r="D221" s="5" t="str">
        <f>IF($A221="","",IFERROR(VLOOKUP($A221,Konfiguration!$H$7:$I$106,2,FALSE),""))</f>
        <v/>
      </c>
      <c r="E221" s="11"/>
      <c r="F221" s="11"/>
      <c r="G221" s="11"/>
      <c r="H221" s="11"/>
      <c r="I221" s="11"/>
      <c r="J221" s="11"/>
    </row>
    <row r="222" spans="1:10" x14ac:dyDescent="0.3">
      <c r="A222" s="4">
        <f>IF(5&lt;=DAY(DATE(YEAR(Konfiguration!$F$9),MONTH(Konfiguration!$F$9)+1,0)),Konfiguration!$F$9+4,"")</f>
        <v>46208</v>
      </c>
      <c r="B222" s="5" t="str">
        <f t="shared" si="13"/>
        <v>So</v>
      </c>
      <c r="C222" s="5" t="e">
        <f ca="1">IF($A222="","",_xludf.ISOWEEKNUM($A222))</f>
        <v>#NAME?</v>
      </c>
      <c r="D222" s="5" t="str">
        <f>IF($A222="","",IFERROR(VLOOKUP($A222,Konfiguration!$H$7:$I$106,2,FALSE),""))</f>
        <v/>
      </c>
      <c r="E222" s="11"/>
      <c r="F222" s="11"/>
      <c r="G222" s="11"/>
      <c r="H222" s="11"/>
      <c r="I222" s="11"/>
      <c r="J222" s="11"/>
    </row>
    <row r="223" spans="1:10" x14ac:dyDescent="0.3">
      <c r="A223" s="4">
        <f>IF(6&lt;=DAY(DATE(YEAR(Konfiguration!$F$9),MONTH(Konfiguration!$F$9)+1,0)),Konfiguration!$F$9+5,"")</f>
        <v>46209</v>
      </c>
      <c r="B223" s="5" t="str">
        <f t="shared" si="13"/>
        <v>Mo</v>
      </c>
      <c r="C223" s="5" t="e">
        <f ca="1">IF($A223="","",_xludf.ISOWEEKNUM($A223))</f>
        <v>#NAME?</v>
      </c>
      <c r="D223" s="5" t="str">
        <f>IF($A223="","",IFERROR(VLOOKUP($A223,Konfiguration!$H$7:$I$106,2,FALSE),""))</f>
        <v/>
      </c>
      <c r="E223" s="11">
        <v>8</v>
      </c>
      <c r="F223" s="11">
        <v>1.5</v>
      </c>
      <c r="G223" s="11">
        <v>2.5</v>
      </c>
      <c r="H223" s="11">
        <v>1</v>
      </c>
      <c r="I223" s="11">
        <v>3</v>
      </c>
      <c r="J223" s="11">
        <v>0</v>
      </c>
    </row>
    <row r="224" spans="1:10" x14ac:dyDescent="0.3">
      <c r="A224" s="4">
        <f>IF(7&lt;=DAY(DATE(YEAR(Konfiguration!$F$9),MONTH(Konfiguration!$F$9)+1,0)),Konfiguration!$F$9+6,"")</f>
        <v>46210</v>
      </c>
      <c r="B224" s="5" t="str">
        <f t="shared" si="13"/>
        <v>Di</v>
      </c>
      <c r="C224" s="5" t="e">
        <f ca="1">IF($A224="","",_xludf.ISOWEEKNUM($A224))</f>
        <v>#NAME?</v>
      </c>
      <c r="D224" s="5" t="str">
        <f>IF($A224="","",IFERROR(VLOOKUP($A224,Konfiguration!$H$7:$I$106,2,FALSE),""))</f>
        <v/>
      </c>
      <c r="E224" s="11">
        <v>8</v>
      </c>
      <c r="F224" s="11">
        <v>0.5</v>
      </c>
      <c r="G224" s="11">
        <v>1</v>
      </c>
      <c r="H224" s="11">
        <v>1.5</v>
      </c>
      <c r="I224" s="11">
        <v>2.5</v>
      </c>
      <c r="J224" s="11">
        <v>2.5</v>
      </c>
    </row>
    <row r="225" spans="1:10" x14ac:dyDescent="0.3">
      <c r="A225" s="4">
        <f>IF(8&lt;=DAY(DATE(YEAR(Konfiguration!$F$9),MONTH(Konfiguration!$F$9)+1,0)),Konfiguration!$F$9+7,"")</f>
        <v>46211</v>
      </c>
      <c r="B225" s="5" t="str">
        <f t="shared" si="13"/>
        <v>Mi</v>
      </c>
      <c r="C225" s="5" t="e">
        <f ca="1">IF($A225="","",_xludf.ISOWEEKNUM($A225))</f>
        <v>#NAME?</v>
      </c>
      <c r="D225" s="5" t="str">
        <f>IF($A225="","",IFERROR(VLOOKUP($A225,Konfiguration!$H$7:$I$106,2,FALSE),""))</f>
        <v/>
      </c>
      <c r="E225" s="11">
        <v>7.5</v>
      </c>
      <c r="F225" s="11">
        <v>0.5</v>
      </c>
      <c r="G225" s="11">
        <v>1.5</v>
      </c>
      <c r="H225" s="11">
        <v>1</v>
      </c>
      <c r="I225" s="11">
        <v>2</v>
      </c>
      <c r="J225" s="11">
        <v>2.5</v>
      </c>
    </row>
    <row r="226" spans="1:10" x14ac:dyDescent="0.3">
      <c r="A226" s="4">
        <f>IF(9&lt;=DAY(DATE(YEAR(Konfiguration!$F$9),MONTH(Konfiguration!$F$9)+1,0)),Konfiguration!$F$9+8,"")</f>
        <v>46212</v>
      </c>
      <c r="B226" s="5" t="str">
        <f t="shared" si="13"/>
        <v>Do</v>
      </c>
      <c r="C226" s="5" t="e">
        <f ca="1">IF($A226="","",_xludf.ISOWEEKNUM($A226))</f>
        <v>#NAME?</v>
      </c>
      <c r="D226" s="5" t="str">
        <f>IF($A226="","",IFERROR(VLOOKUP($A226,Konfiguration!$H$7:$I$106,2,FALSE),""))</f>
        <v/>
      </c>
      <c r="E226" s="11">
        <v>8</v>
      </c>
      <c r="F226" s="11">
        <v>0.5</v>
      </c>
      <c r="G226" s="11">
        <v>1.5</v>
      </c>
      <c r="H226" s="11">
        <v>1</v>
      </c>
      <c r="I226" s="11">
        <v>3</v>
      </c>
      <c r="J226" s="11">
        <v>2</v>
      </c>
    </row>
    <row r="227" spans="1:10" x14ac:dyDescent="0.3">
      <c r="A227" s="4">
        <f>IF(10&lt;=DAY(DATE(YEAR(Konfiguration!$F$9),MONTH(Konfiguration!$F$9)+1,0)),Konfiguration!$F$9+9,"")</f>
        <v>46213</v>
      </c>
      <c r="B227" s="5" t="str">
        <f t="shared" si="13"/>
        <v>Fr</v>
      </c>
      <c r="C227" s="5" t="e">
        <f ca="1">IF($A227="","",_xludf.ISOWEEKNUM($A227))</f>
        <v>#NAME?</v>
      </c>
      <c r="D227" s="5" t="str">
        <f>IF($A227="","",IFERROR(VLOOKUP($A227,Konfiguration!$H$7:$I$106,2,FALSE),""))</f>
        <v/>
      </c>
      <c r="E227" s="11">
        <v>6.5</v>
      </c>
      <c r="F227" s="11">
        <v>1.5</v>
      </c>
      <c r="G227" s="11">
        <v>1.5</v>
      </c>
      <c r="H227" s="11">
        <v>1</v>
      </c>
      <c r="I227" s="11">
        <v>2.5</v>
      </c>
      <c r="J227" s="11">
        <v>0</v>
      </c>
    </row>
    <row r="228" spans="1:10" x14ac:dyDescent="0.3">
      <c r="A228" s="4">
        <f>IF(11&lt;=DAY(DATE(YEAR(Konfiguration!$F$9),MONTH(Konfiguration!$F$9)+1,0)),Konfiguration!$F$9+10,"")</f>
        <v>46214</v>
      </c>
      <c r="B228" s="5" t="str">
        <f t="shared" si="13"/>
        <v>Sa</v>
      </c>
      <c r="C228" s="5" t="e">
        <f ca="1">IF($A228="","",_xludf.ISOWEEKNUM($A228))</f>
        <v>#NAME?</v>
      </c>
      <c r="D228" s="5" t="str">
        <f>IF($A228="","",IFERROR(VLOOKUP($A228,Konfiguration!$H$7:$I$106,2,FALSE),""))</f>
        <v/>
      </c>
      <c r="E228" s="11"/>
      <c r="F228" s="11"/>
      <c r="G228" s="11"/>
      <c r="H228" s="11"/>
      <c r="I228" s="11"/>
      <c r="J228" s="11"/>
    </row>
    <row r="229" spans="1:10" x14ac:dyDescent="0.3">
      <c r="A229" s="4">
        <f>IF(12&lt;=DAY(DATE(YEAR(Konfiguration!$F$9),MONTH(Konfiguration!$F$9)+1,0)),Konfiguration!$F$9+11,"")</f>
        <v>46215</v>
      </c>
      <c r="B229" s="5" t="str">
        <f t="shared" si="13"/>
        <v>So</v>
      </c>
      <c r="C229" s="5" t="e">
        <f ca="1">IF($A229="","",_xludf.ISOWEEKNUM($A229))</f>
        <v>#NAME?</v>
      </c>
      <c r="D229" s="5" t="str">
        <f>IF($A229="","",IFERROR(VLOOKUP($A229,Konfiguration!$H$7:$I$106,2,FALSE),""))</f>
        <v/>
      </c>
      <c r="E229" s="11"/>
      <c r="F229" s="11"/>
      <c r="G229" s="11"/>
      <c r="H229" s="11"/>
      <c r="I229" s="11"/>
      <c r="J229" s="11"/>
    </row>
    <row r="230" spans="1:10" x14ac:dyDescent="0.3">
      <c r="A230" s="4">
        <f>IF(13&lt;=DAY(DATE(YEAR(Konfiguration!$F$9),MONTH(Konfiguration!$F$9)+1,0)),Konfiguration!$F$9+12,"")</f>
        <v>46216</v>
      </c>
      <c r="B230" s="5" t="str">
        <f t="shared" si="13"/>
        <v>Mo</v>
      </c>
      <c r="C230" s="5" t="e">
        <f ca="1">IF($A230="","",_xludf.ISOWEEKNUM($A230))</f>
        <v>#NAME?</v>
      </c>
      <c r="D230" s="5" t="str">
        <f>IF($A230="","",IFERROR(VLOOKUP($A230,Konfiguration!$H$7:$I$106,2,FALSE),""))</f>
        <v/>
      </c>
      <c r="E230" s="11">
        <v>8</v>
      </c>
      <c r="F230" s="11">
        <v>1.5</v>
      </c>
      <c r="G230" s="11">
        <v>1.5</v>
      </c>
      <c r="H230" s="11">
        <v>1</v>
      </c>
      <c r="I230" s="11">
        <v>3</v>
      </c>
      <c r="J230" s="11">
        <v>1</v>
      </c>
    </row>
    <row r="231" spans="1:10" x14ac:dyDescent="0.3">
      <c r="A231" s="4">
        <f>IF(14&lt;=DAY(DATE(YEAR(Konfiguration!$F$9),MONTH(Konfiguration!$F$9)+1,0)),Konfiguration!$F$9+13,"")</f>
        <v>46217</v>
      </c>
      <c r="B231" s="5" t="str">
        <f t="shared" si="13"/>
        <v>Di</v>
      </c>
      <c r="C231" s="5" t="e">
        <f ca="1">IF($A231="","",_xludf.ISOWEEKNUM($A231))</f>
        <v>#NAME?</v>
      </c>
      <c r="D231" s="5" t="str">
        <f>IF($A231="","",IFERROR(VLOOKUP($A231,Konfiguration!$H$7:$I$106,2,FALSE),""))</f>
        <v/>
      </c>
      <c r="E231" s="11">
        <v>8</v>
      </c>
      <c r="F231" s="11">
        <v>0.5</v>
      </c>
      <c r="G231" s="11">
        <v>2</v>
      </c>
      <c r="H231" s="11">
        <v>0.5</v>
      </c>
      <c r="I231" s="11">
        <v>2</v>
      </c>
      <c r="J231" s="11">
        <v>3</v>
      </c>
    </row>
    <row r="232" spans="1:10" x14ac:dyDescent="0.3">
      <c r="A232" s="4">
        <f>IF(15&lt;=DAY(DATE(YEAR(Konfiguration!$F$9),MONTH(Konfiguration!$F$9)+1,0)),Konfiguration!$F$9+14,"")</f>
        <v>46218</v>
      </c>
      <c r="B232" s="5" t="str">
        <f t="shared" si="13"/>
        <v>Mi</v>
      </c>
      <c r="C232" s="5" t="e">
        <f ca="1">IF($A232="","",_xludf.ISOWEEKNUM($A232))</f>
        <v>#NAME?</v>
      </c>
      <c r="D232" s="5" t="str">
        <f>IF($A232="","",IFERROR(VLOOKUP($A232,Konfiguration!$H$7:$I$106,2,FALSE),""))</f>
        <v/>
      </c>
      <c r="E232" s="11">
        <v>7.5</v>
      </c>
      <c r="F232" s="11">
        <v>0.5</v>
      </c>
      <c r="G232" s="11">
        <v>3</v>
      </c>
      <c r="H232" s="11">
        <v>1.5</v>
      </c>
      <c r="I232" s="11">
        <v>2.5</v>
      </c>
      <c r="J232" s="11">
        <v>0</v>
      </c>
    </row>
    <row r="233" spans="1:10" x14ac:dyDescent="0.3">
      <c r="A233" s="4">
        <f>IF(16&lt;=DAY(DATE(YEAR(Konfiguration!$F$9),MONTH(Konfiguration!$F$9)+1,0)),Konfiguration!$F$9+15,"")</f>
        <v>46219</v>
      </c>
      <c r="B233" s="5" t="str">
        <f t="shared" si="13"/>
        <v>Do</v>
      </c>
      <c r="C233" s="5" t="e">
        <f ca="1">IF($A233="","",_xludf.ISOWEEKNUM($A233))</f>
        <v>#NAME?</v>
      </c>
      <c r="D233" s="5" t="str">
        <f>IF($A233="","",IFERROR(VLOOKUP($A233,Konfiguration!$H$7:$I$106,2,FALSE),""))</f>
        <v/>
      </c>
      <c r="E233" s="11">
        <v>8</v>
      </c>
      <c r="F233" s="11">
        <v>1.5</v>
      </c>
      <c r="G233" s="11">
        <v>2.5</v>
      </c>
      <c r="H233" s="11">
        <v>0.5</v>
      </c>
      <c r="I233" s="11">
        <v>3.5</v>
      </c>
      <c r="J233" s="11">
        <v>0</v>
      </c>
    </row>
    <row r="234" spans="1:10" x14ac:dyDescent="0.3">
      <c r="A234" s="4">
        <f>IF(17&lt;=DAY(DATE(YEAR(Konfiguration!$F$9),MONTH(Konfiguration!$F$9)+1,0)),Konfiguration!$F$9+16,"")</f>
        <v>46220</v>
      </c>
      <c r="B234" s="5" t="str">
        <f t="shared" si="13"/>
        <v>Fr</v>
      </c>
      <c r="C234" s="5" t="e">
        <f ca="1">IF($A234="","",_xludf.ISOWEEKNUM($A234))</f>
        <v>#NAME?</v>
      </c>
      <c r="D234" s="5" t="str">
        <f>IF($A234="","",IFERROR(VLOOKUP($A234,Konfiguration!$H$7:$I$106,2,FALSE),""))</f>
        <v/>
      </c>
      <c r="E234" s="11">
        <v>6.5</v>
      </c>
      <c r="F234" s="11">
        <v>0.5</v>
      </c>
      <c r="G234" s="11">
        <v>2.5</v>
      </c>
      <c r="H234" s="11">
        <v>1.5</v>
      </c>
      <c r="I234" s="11">
        <v>2</v>
      </c>
      <c r="J234" s="11">
        <v>0</v>
      </c>
    </row>
    <row r="235" spans="1:10" x14ac:dyDescent="0.3">
      <c r="A235" s="4">
        <f>IF(18&lt;=DAY(DATE(YEAR(Konfiguration!$F$9),MONTH(Konfiguration!$F$9)+1,0)),Konfiguration!$F$9+17,"")</f>
        <v>46221</v>
      </c>
      <c r="B235" s="5" t="str">
        <f t="shared" si="13"/>
        <v>Sa</v>
      </c>
      <c r="C235" s="5" t="e">
        <f ca="1">IF($A235="","",_xludf.ISOWEEKNUM($A235))</f>
        <v>#NAME?</v>
      </c>
      <c r="D235" s="5" t="str">
        <f>IF($A235="","",IFERROR(VLOOKUP($A235,Konfiguration!$H$7:$I$106,2,FALSE),""))</f>
        <v/>
      </c>
      <c r="E235" s="11"/>
      <c r="F235" s="11"/>
      <c r="G235" s="11"/>
      <c r="H235" s="11"/>
      <c r="I235" s="11"/>
      <c r="J235" s="11"/>
    </row>
    <row r="236" spans="1:10" x14ac:dyDescent="0.3">
      <c r="A236" s="4">
        <f>IF(19&lt;=DAY(DATE(YEAR(Konfiguration!$F$9),MONTH(Konfiguration!$F$9)+1,0)),Konfiguration!$F$9+18,"")</f>
        <v>46222</v>
      </c>
      <c r="B236" s="5" t="str">
        <f t="shared" si="13"/>
        <v>So</v>
      </c>
      <c r="C236" s="5" t="e">
        <f ca="1">IF($A236="","",_xludf.ISOWEEKNUM($A236))</f>
        <v>#NAME?</v>
      </c>
      <c r="D236" s="5" t="str">
        <f>IF($A236="","",IFERROR(VLOOKUP($A236,Konfiguration!$H$7:$I$106,2,FALSE),""))</f>
        <v/>
      </c>
      <c r="E236" s="11"/>
      <c r="F236" s="11"/>
      <c r="G236" s="11"/>
      <c r="H236" s="11"/>
      <c r="I236" s="11"/>
      <c r="J236" s="11"/>
    </row>
    <row r="237" spans="1:10" x14ac:dyDescent="0.3">
      <c r="A237" s="4">
        <f>IF(20&lt;=DAY(DATE(YEAR(Konfiguration!$F$9),MONTH(Konfiguration!$F$9)+1,0)),Konfiguration!$F$9+19,"")</f>
        <v>46223</v>
      </c>
      <c r="B237" s="5" t="str">
        <f t="shared" si="13"/>
        <v>Mo</v>
      </c>
      <c r="C237" s="5" t="e">
        <f ca="1">IF($A237="","",_xludf.ISOWEEKNUM($A237))</f>
        <v>#NAME?</v>
      </c>
      <c r="D237" s="5" t="str">
        <f>IF($A237="","",IFERROR(VLOOKUP($A237,Konfiguration!$H$7:$I$106,2,FALSE),""))</f>
        <v/>
      </c>
      <c r="E237" s="11">
        <v>8</v>
      </c>
      <c r="F237" s="11">
        <v>1.5</v>
      </c>
      <c r="G237" s="11">
        <v>2.5</v>
      </c>
      <c r="H237" s="11">
        <v>1.5</v>
      </c>
      <c r="I237" s="11">
        <v>2.5</v>
      </c>
      <c r="J237" s="11">
        <v>0</v>
      </c>
    </row>
    <row r="238" spans="1:10" x14ac:dyDescent="0.3">
      <c r="A238" s="4">
        <f>IF(21&lt;=DAY(DATE(YEAR(Konfiguration!$F$9),MONTH(Konfiguration!$F$9)+1,0)),Konfiguration!$F$9+20,"")</f>
        <v>46224</v>
      </c>
      <c r="B238" s="5" t="str">
        <f t="shared" si="13"/>
        <v>Di</v>
      </c>
      <c r="C238" s="5" t="e">
        <f ca="1">IF($A238="","",_xludf.ISOWEEKNUM($A238))</f>
        <v>#NAME?</v>
      </c>
      <c r="D238" s="5" t="str">
        <f>IF($A238="","",IFERROR(VLOOKUP($A238,Konfiguration!$H$7:$I$106,2,FALSE),""))</f>
        <v/>
      </c>
      <c r="E238" s="11">
        <v>8</v>
      </c>
      <c r="F238" s="11">
        <v>1.5</v>
      </c>
      <c r="G238" s="11">
        <v>1.5</v>
      </c>
      <c r="H238" s="11">
        <v>0.5</v>
      </c>
      <c r="I238" s="11">
        <v>3</v>
      </c>
      <c r="J238" s="11">
        <v>1.5</v>
      </c>
    </row>
    <row r="239" spans="1:10" x14ac:dyDescent="0.3">
      <c r="A239" s="4">
        <f>IF(22&lt;=DAY(DATE(YEAR(Konfiguration!$F$9),MONTH(Konfiguration!$F$9)+1,0)),Konfiguration!$F$9+21,"")</f>
        <v>46225</v>
      </c>
      <c r="B239" s="5" t="str">
        <f t="shared" si="13"/>
        <v>Mi</v>
      </c>
      <c r="C239" s="5" t="e">
        <f ca="1">IF($A239="","",_xludf.ISOWEEKNUM($A239))</f>
        <v>#NAME?</v>
      </c>
      <c r="D239" s="5" t="str">
        <f>IF($A239="","",IFERROR(VLOOKUP($A239,Konfiguration!$H$7:$I$106,2,FALSE),""))</f>
        <v/>
      </c>
      <c r="E239" s="11">
        <v>7.5</v>
      </c>
      <c r="F239" s="11">
        <v>0.5</v>
      </c>
      <c r="G239" s="11">
        <v>1.5</v>
      </c>
      <c r="H239" s="11">
        <v>1</v>
      </c>
      <c r="I239" s="11">
        <v>3</v>
      </c>
      <c r="J239" s="11">
        <v>1.5</v>
      </c>
    </row>
    <row r="240" spans="1:10" x14ac:dyDescent="0.3">
      <c r="A240" s="4">
        <f>IF(23&lt;=DAY(DATE(YEAR(Konfiguration!$F$9),MONTH(Konfiguration!$F$9)+1,0)),Konfiguration!$F$9+22,"")</f>
        <v>46226</v>
      </c>
      <c r="B240" s="5" t="str">
        <f t="shared" si="13"/>
        <v>Do</v>
      </c>
      <c r="C240" s="5" t="e">
        <f ca="1">IF($A240="","",_xludf.ISOWEEKNUM($A240))</f>
        <v>#NAME?</v>
      </c>
      <c r="D240" s="5" t="str">
        <f>IF($A240="","",IFERROR(VLOOKUP($A240,Konfiguration!$H$7:$I$106,2,FALSE),""))</f>
        <v/>
      </c>
      <c r="E240" s="11">
        <v>8</v>
      </c>
      <c r="F240" s="11">
        <v>0.5</v>
      </c>
      <c r="G240" s="11">
        <v>1.5</v>
      </c>
      <c r="H240" s="11">
        <v>0.5</v>
      </c>
      <c r="I240" s="11">
        <v>2</v>
      </c>
      <c r="J240" s="11">
        <v>3.5</v>
      </c>
    </row>
    <row r="241" spans="1:10" x14ac:dyDescent="0.3">
      <c r="A241" s="4">
        <f>IF(24&lt;=DAY(DATE(YEAR(Konfiguration!$F$9),MONTH(Konfiguration!$F$9)+1,0)),Konfiguration!$F$9+23,"")</f>
        <v>46227</v>
      </c>
      <c r="B241" s="5" t="str">
        <f t="shared" si="13"/>
        <v>Fr</v>
      </c>
      <c r="C241" s="5" t="e">
        <f ca="1">IF($A241="","",_xludf.ISOWEEKNUM($A241))</f>
        <v>#NAME?</v>
      </c>
      <c r="D241" s="5" t="str">
        <f>IF($A241="","",IFERROR(VLOOKUP($A241,Konfiguration!$H$7:$I$106,2,FALSE),""))</f>
        <v/>
      </c>
      <c r="E241" s="11">
        <v>6.5</v>
      </c>
      <c r="F241" s="11">
        <v>1.5</v>
      </c>
      <c r="G241" s="11">
        <v>2</v>
      </c>
      <c r="H241" s="11">
        <v>1</v>
      </c>
      <c r="I241" s="11">
        <v>2</v>
      </c>
      <c r="J241" s="11">
        <v>0</v>
      </c>
    </row>
    <row r="242" spans="1:10" x14ac:dyDescent="0.3">
      <c r="A242" s="4">
        <f>IF(25&lt;=DAY(DATE(YEAR(Konfiguration!$F$9),MONTH(Konfiguration!$F$9)+1,0)),Konfiguration!$F$9+24,"")</f>
        <v>46228</v>
      </c>
      <c r="B242" s="5" t="str">
        <f t="shared" si="13"/>
        <v>Sa</v>
      </c>
      <c r="C242" s="5" t="e">
        <f ca="1">IF($A242="","",_xludf.ISOWEEKNUM($A242))</f>
        <v>#NAME?</v>
      </c>
      <c r="D242" s="5" t="str">
        <f>IF($A242="","",IFERROR(VLOOKUP($A242,Konfiguration!$H$7:$I$106,2,FALSE),""))</f>
        <v/>
      </c>
      <c r="E242" s="11"/>
      <c r="F242" s="11"/>
      <c r="G242" s="11"/>
      <c r="H242" s="11"/>
      <c r="I242" s="11"/>
      <c r="J242" s="11"/>
    </row>
    <row r="243" spans="1:10" x14ac:dyDescent="0.3">
      <c r="A243" s="4">
        <f>IF(26&lt;=DAY(DATE(YEAR(Konfiguration!$F$9),MONTH(Konfiguration!$F$9)+1,0)),Konfiguration!$F$9+25,"")</f>
        <v>46229</v>
      </c>
      <c r="B243" s="5" t="str">
        <f t="shared" si="13"/>
        <v>So</v>
      </c>
      <c r="C243" s="5" t="e">
        <f ca="1">IF($A243="","",_xludf.ISOWEEKNUM($A243))</f>
        <v>#NAME?</v>
      </c>
      <c r="D243" s="5" t="str">
        <f>IF($A243="","",IFERROR(VLOOKUP($A243,Konfiguration!$H$7:$I$106,2,FALSE),""))</f>
        <v/>
      </c>
      <c r="E243" s="11"/>
      <c r="F243" s="11"/>
      <c r="G243" s="11"/>
      <c r="H243" s="11"/>
      <c r="I243" s="11"/>
      <c r="J243" s="11"/>
    </row>
    <row r="244" spans="1:10" x14ac:dyDescent="0.3">
      <c r="A244" s="4">
        <f>IF(27&lt;=DAY(DATE(YEAR(Konfiguration!$F$9),MONTH(Konfiguration!$F$9)+1,0)),Konfiguration!$F$9+26,"")</f>
        <v>46230</v>
      </c>
      <c r="B244" s="5" t="str">
        <f t="shared" si="13"/>
        <v>Mo</v>
      </c>
      <c r="C244" s="5" t="e">
        <f ca="1">IF($A244="","",_xludf.ISOWEEKNUM($A244))</f>
        <v>#NAME?</v>
      </c>
      <c r="D244" s="5" t="str">
        <f>IF($A244="","",IFERROR(VLOOKUP($A244,Konfiguration!$H$7:$I$106,2,FALSE),""))</f>
        <v/>
      </c>
      <c r="E244" s="11">
        <v>8</v>
      </c>
      <c r="F244" s="11">
        <v>0.5</v>
      </c>
      <c r="G244" s="11">
        <v>1</v>
      </c>
      <c r="H244" s="11">
        <v>1.5</v>
      </c>
      <c r="I244" s="11">
        <v>3.5</v>
      </c>
      <c r="J244" s="11">
        <v>1.5</v>
      </c>
    </row>
    <row r="245" spans="1:10" x14ac:dyDescent="0.3">
      <c r="A245" s="4">
        <f>IF(28&lt;=DAY(DATE(YEAR(Konfiguration!$F$9),MONTH(Konfiguration!$F$9)+1,0)),Konfiguration!$F$9+27,"")</f>
        <v>46231</v>
      </c>
      <c r="B245" s="5" t="str">
        <f t="shared" si="13"/>
        <v>Di</v>
      </c>
      <c r="C245" s="5" t="e">
        <f ca="1">IF($A245="","",_xludf.ISOWEEKNUM($A245))</f>
        <v>#NAME?</v>
      </c>
      <c r="D245" s="5" t="str">
        <f>IF($A245="","",IFERROR(VLOOKUP($A245,Konfiguration!$H$7:$I$106,2,FALSE),""))</f>
        <v/>
      </c>
      <c r="E245" s="11">
        <v>8</v>
      </c>
      <c r="F245" s="11">
        <v>1.5</v>
      </c>
      <c r="G245" s="11">
        <v>2</v>
      </c>
      <c r="H245" s="11">
        <v>1.5</v>
      </c>
      <c r="I245" s="11">
        <v>2.5</v>
      </c>
      <c r="J245" s="11">
        <v>0.5</v>
      </c>
    </row>
    <row r="246" spans="1:10" x14ac:dyDescent="0.3">
      <c r="A246" s="4">
        <f>IF(29&lt;=DAY(DATE(YEAR(Konfiguration!$F$9),MONTH(Konfiguration!$F$9)+1,0)),Konfiguration!$F$9+28,"")</f>
        <v>46232</v>
      </c>
      <c r="B246" s="5" t="str">
        <f t="shared" si="13"/>
        <v>Mi</v>
      </c>
      <c r="C246" s="5" t="e">
        <f ca="1">IF($A246="","",_xludf.ISOWEEKNUM($A246))</f>
        <v>#NAME?</v>
      </c>
      <c r="D246" s="5" t="str">
        <f>IF($A246="","",IFERROR(VLOOKUP($A246,Konfiguration!$H$7:$I$106,2,FALSE),""))</f>
        <v/>
      </c>
      <c r="E246" s="11">
        <v>7.5</v>
      </c>
      <c r="F246" s="11">
        <v>1.5</v>
      </c>
      <c r="G246" s="11">
        <v>2</v>
      </c>
      <c r="H246" s="11">
        <v>0.5</v>
      </c>
      <c r="I246" s="11">
        <v>3.5</v>
      </c>
      <c r="J246" s="11">
        <v>0</v>
      </c>
    </row>
    <row r="247" spans="1:10" x14ac:dyDescent="0.3">
      <c r="A247" s="4">
        <f>IF(30&lt;=DAY(DATE(YEAR(Konfiguration!$F$9),MONTH(Konfiguration!$F$9)+1,0)),Konfiguration!$F$9+29,"")</f>
        <v>46233</v>
      </c>
      <c r="B247" s="5" t="str">
        <f t="shared" si="13"/>
        <v>Do</v>
      </c>
      <c r="C247" s="5" t="e">
        <f ca="1">IF($A247="","",_xludf.ISOWEEKNUM($A247))</f>
        <v>#NAME?</v>
      </c>
      <c r="D247" s="5" t="str">
        <f>IF($A247="","",IFERROR(VLOOKUP($A247,Konfiguration!$H$7:$I$106,2,FALSE),""))</f>
        <v/>
      </c>
      <c r="E247" s="11">
        <v>8</v>
      </c>
      <c r="F247" s="11">
        <v>0.5</v>
      </c>
      <c r="G247" s="11">
        <v>1.5</v>
      </c>
      <c r="H247" s="11">
        <v>1</v>
      </c>
      <c r="I247" s="11">
        <v>3.5</v>
      </c>
      <c r="J247" s="11">
        <v>1.5</v>
      </c>
    </row>
    <row r="248" spans="1:10" x14ac:dyDescent="0.3">
      <c r="A248" s="4">
        <f>IF(31&lt;=DAY(DATE(YEAR(Konfiguration!$F$9),MONTH(Konfiguration!$F$9)+1,0)),Konfiguration!$F$9+30,"")</f>
        <v>46234</v>
      </c>
      <c r="B248" s="5" t="str">
        <f t="shared" si="13"/>
        <v>Fr</v>
      </c>
      <c r="C248" s="5" t="e">
        <f ca="1">IF($A248="","",_xludf.ISOWEEKNUM($A248))</f>
        <v>#NAME?</v>
      </c>
      <c r="D248" s="5" t="str">
        <f>IF($A248="","",IFERROR(VLOOKUP($A248,Konfiguration!$H$7:$I$106,2,FALSE),""))</f>
        <v/>
      </c>
      <c r="E248" s="11">
        <v>6.5</v>
      </c>
      <c r="F248" s="11">
        <v>0.5</v>
      </c>
      <c r="G248" s="11">
        <v>2</v>
      </c>
      <c r="H248" s="11">
        <v>1</v>
      </c>
      <c r="I248" s="11">
        <v>3</v>
      </c>
      <c r="J248" s="11">
        <v>0</v>
      </c>
    </row>
    <row r="249" spans="1:10" x14ac:dyDescent="0.3">
      <c r="A249" s="12"/>
      <c r="B249" s="12"/>
      <c r="C249" s="12"/>
      <c r="D249" s="13" t="s">
        <v>49</v>
      </c>
      <c r="E249" s="14">
        <f t="shared" ref="E249:J249" si="14">SUM(E218:E248)</f>
        <v>174</v>
      </c>
      <c r="F249" s="14">
        <f t="shared" si="14"/>
        <v>22.5</v>
      </c>
      <c r="G249" s="14">
        <f t="shared" si="14"/>
        <v>42</v>
      </c>
      <c r="H249" s="14">
        <f t="shared" si="14"/>
        <v>22.5</v>
      </c>
      <c r="I249" s="14">
        <f t="shared" si="14"/>
        <v>62.5</v>
      </c>
      <c r="J249" s="14">
        <f t="shared" si="14"/>
        <v>24.5</v>
      </c>
    </row>
    <row r="251" spans="1:10" x14ac:dyDescent="0.3">
      <c r="A251" s="21" t="str">
        <f>Konfiguration!$G$10</f>
        <v>August 2026</v>
      </c>
      <c r="B251" s="22"/>
      <c r="C251" s="22"/>
      <c r="D251" s="22"/>
      <c r="E251" s="22"/>
      <c r="F251" s="22"/>
      <c r="G251" s="22"/>
      <c r="H251" s="22"/>
      <c r="I251" s="22"/>
      <c r="J251" s="22"/>
    </row>
    <row r="252" spans="1:10" x14ac:dyDescent="0.3">
      <c r="A252" s="8" t="s">
        <v>11</v>
      </c>
      <c r="B252" s="8" t="s">
        <v>45</v>
      </c>
      <c r="C252" s="8" t="s">
        <v>46</v>
      </c>
      <c r="D252" s="8" t="s">
        <v>47</v>
      </c>
      <c r="E252" s="8" t="s">
        <v>48</v>
      </c>
      <c r="F252" s="8" t="str">
        <f>Konfiguration!$B$8</f>
        <v>E-Mails</v>
      </c>
      <c r="G252" s="8" t="str">
        <f>Konfiguration!$B$9</f>
        <v>Meetings</v>
      </c>
      <c r="H252" s="8" t="str">
        <f>Konfiguration!$B$10</f>
        <v>Telefonate</v>
      </c>
      <c r="I252" s="8" t="str">
        <f>Konfiguration!$B$11</f>
        <v>Vorbereitung</v>
      </c>
      <c r="J252" s="8" t="str">
        <f>Konfiguration!$B$12</f>
        <v>Sonstiges</v>
      </c>
    </row>
    <row r="253" spans="1:10" x14ac:dyDescent="0.3">
      <c r="A253" s="4">
        <f>IF(1&lt;=DAY(DATE(YEAR(Konfiguration!$F$10),MONTH(Konfiguration!$F$10)+1,0)),Konfiguration!$F$10+0,"")</f>
        <v>46235</v>
      </c>
      <c r="B253" s="5" t="str">
        <f t="shared" ref="B253:B283" si="15">IF($A253="","",CHOOSE(WEEKDAY($A253,2),"Mo","Di","Mi","Do","Fr","Sa","So"))</f>
        <v>Sa</v>
      </c>
      <c r="C253" s="5" t="e">
        <f ca="1">IF($A253="","",_xludf.ISOWEEKNUM($A253))</f>
        <v>#NAME?</v>
      </c>
      <c r="D253" s="5" t="str">
        <f>IF($A253="","",IFERROR(VLOOKUP($A253,Konfiguration!$H$7:$I$106,2,FALSE),""))</f>
        <v/>
      </c>
      <c r="E253" s="11"/>
      <c r="F253" s="11"/>
      <c r="G253" s="11"/>
      <c r="H253" s="11"/>
      <c r="I253" s="11"/>
      <c r="J253" s="11"/>
    </row>
    <row r="254" spans="1:10" x14ac:dyDescent="0.3">
      <c r="A254" s="4">
        <f>IF(2&lt;=DAY(DATE(YEAR(Konfiguration!$F$10),MONTH(Konfiguration!$F$10)+1,0)),Konfiguration!$F$10+1,"")</f>
        <v>46236</v>
      </c>
      <c r="B254" s="5" t="str">
        <f t="shared" si="15"/>
        <v>So</v>
      </c>
      <c r="C254" s="5" t="e">
        <f ca="1">IF($A254="","",_xludf.ISOWEEKNUM($A254))</f>
        <v>#NAME?</v>
      </c>
      <c r="D254" s="5" t="str">
        <f>IF($A254="","",IFERROR(VLOOKUP($A254,Konfiguration!$H$7:$I$106,2,FALSE),""))</f>
        <v/>
      </c>
      <c r="E254" s="11"/>
      <c r="F254" s="11"/>
      <c r="G254" s="11"/>
      <c r="H254" s="11"/>
      <c r="I254" s="11"/>
      <c r="J254" s="11"/>
    </row>
    <row r="255" spans="1:10" x14ac:dyDescent="0.3">
      <c r="A255" s="4">
        <f>IF(3&lt;=DAY(DATE(YEAR(Konfiguration!$F$10),MONTH(Konfiguration!$F$10)+1,0)),Konfiguration!$F$10+2,"")</f>
        <v>46237</v>
      </c>
      <c r="B255" s="5" t="str">
        <f t="shared" si="15"/>
        <v>Mo</v>
      </c>
      <c r="C255" s="5" t="e">
        <f ca="1">IF($A255="","",_xludf.ISOWEEKNUM($A255))</f>
        <v>#NAME?</v>
      </c>
      <c r="D255" s="5" t="str">
        <f>IF($A255="","",IFERROR(VLOOKUP($A255,Konfiguration!$H$7:$I$106,2,FALSE),""))</f>
        <v/>
      </c>
      <c r="E255" s="11">
        <v>8</v>
      </c>
      <c r="F255" s="11">
        <v>1.5</v>
      </c>
      <c r="G255" s="11">
        <v>2</v>
      </c>
      <c r="H255" s="11">
        <v>0.5</v>
      </c>
      <c r="I255" s="11">
        <v>2</v>
      </c>
      <c r="J255" s="11">
        <v>2</v>
      </c>
    </row>
    <row r="256" spans="1:10" x14ac:dyDescent="0.3">
      <c r="A256" s="4">
        <f>IF(4&lt;=DAY(DATE(YEAR(Konfiguration!$F$10),MONTH(Konfiguration!$F$10)+1,0)),Konfiguration!$F$10+3,"")</f>
        <v>46238</v>
      </c>
      <c r="B256" s="5" t="str">
        <f t="shared" si="15"/>
        <v>Di</v>
      </c>
      <c r="C256" s="5" t="e">
        <f ca="1">IF($A256="","",_xludf.ISOWEEKNUM($A256))</f>
        <v>#NAME?</v>
      </c>
      <c r="D256" s="5" t="str">
        <f>IF($A256="","",IFERROR(VLOOKUP($A256,Konfiguration!$H$7:$I$106,2,FALSE),""))</f>
        <v/>
      </c>
      <c r="E256" s="11">
        <v>8</v>
      </c>
      <c r="F256" s="11">
        <v>1</v>
      </c>
      <c r="G256" s="11">
        <v>1.5</v>
      </c>
      <c r="H256" s="11">
        <v>1</v>
      </c>
      <c r="I256" s="11">
        <v>2.5</v>
      </c>
      <c r="J256" s="11">
        <v>2</v>
      </c>
    </row>
    <row r="257" spans="1:10" x14ac:dyDescent="0.3">
      <c r="A257" s="4">
        <f>IF(5&lt;=DAY(DATE(YEAR(Konfiguration!$F$10),MONTH(Konfiguration!$F$10)+1,0)),Konfiguration!$F$10+4,"")</f>
        <v>46239</v>
      </c>
      <c r="B257" s="5" t="str">
        <f t="shared" si="15"/>
        <v>Mi</v>
      </c>
      <c r="C257" s="5" t="e">
        <f ca="1">IF($A257="","",_xludf.ISOWEEKNUM($A257))</f>
        <v>#NAME?</v>
      </c>
      <c r="D257" s="5" t="str">
        <f>IF($A257="","",IFERROR(VLOOKUP($A257,Konfiguration!$H$7:$I$106,2,FALSE),""))</f>
        <v/>
      </c>
      <c r="E257" s="11">
        <v>7.5</v>
      </c>
      <c r="F257" s="11">
        <v>0.5</v>
      </c>
      <c r="G257" s="11">
        <v>2</v>
      </c>
      <c r="H257" s="11">
        <v>1</v>
      </c>
      <c r="I257" s="11">
        <v>2</v>
      </c>
      <c r="J257" s="11">
        <v>2</v>
      </c>
    </row>
    <row r="258" spans="1:10" x14ac:dyDescent="0.3">
      <c r="A258" s="4">
        <f>IF(6&lt;=DAY(DATE(YEAR(Konfiguration!$F$10),MONTH(Konfiguration!$F$10)+1,0)),Konfiguration!$F$10+5,"")</f>
        <v>46240</v>
      </c>
      <c r="B258" s="5" t="str">
        <f t="shared" si="15"/>
        <v>Do</v>
      </c>
      <c r="C258" s="5" t="e">
        <f ca="1">IF($A258="","",_xludf.ISOWEEKNUM($A258))</f>
        <v>#NAME?</v>
      </c>
      <c r="D258" s="5" t="str">
        <f>IF($A258="","",IFERROR(VLOOKUP($A258,Konfiguration!$H$7:$I$106,2,FALSE),""))</f>
        <v/>
      </c>
      <c r="E258" s="11">
        <v>8</v>
      </c>
      <c r="F258" s="11">
        <v>1</v>
      </c>
      <c r="G258" s="11">
        <v>2</v>
      </c>
      <c r="H258" s="11">
        <v>1.5</v>
      </c>
      <c r="I258" s="11">
        <v>2.5</v>
      </c>
      <c r="J258" s="11">
        <v>1</v>
      </c>
    </row>
    <row r="259" spans="1:10" x14ac:dyDescent="0.3">
      <c r="A259" s="4">
        <f>IF(7&lt;=DAY(DATE(YEAR(Konfiguration!$F$10),MONTH(Konfiguration!$F$10)+1,0)),Konfiguration!$F$10+6,"")</f>
        <v>46241</v>
      </c>
      <c r="B259" s="5" t="str">
        <f t="shared" si="15"/>
        <v>Fr</v>
      </c>
      <c r="C259" s="5" t="e">
        <f ca="1">IF($A259="","",_xludf.ISOWEEKNUM($A259))</f>
        <v>#NAME?</v>
      </c>
      <c r="D259" s="5" t="str">
        <f>IF($A259="","",IFERROR(VLOOKUP($A259,Konfiguration!$H$7:$I$106,2,FALSE),""))</f>
        <v/>
      </c>
      <c r="E259" s="11">
        <v>6.5</v>
      </c>
      <c r="F259" s="11">
        <v>0.5</v>
      </c>
      <c r="G259" s="11">
        <v>3</v>
      </c>
      <c r="H259" s="11">
        <v>0.5</v>
      </c>
      <c r="I259" s="11">
        <v>2</v>
      </c>
      <c r="J259" s="11">
        <v>0.5</v>
      </c>
    </row>
    <row r="260" spans="1:10" x14ac:dyDescent="0.3">
      <c r="A260" s="4">
        <f>IF(8&lt;=DAY(DATE(YEAR(Konfiguration!$F$10),MONTH(Konfiguration!$F$10)+1,0)),Konfiguration!$F$10+7,"")</f>
        <v>46242</v>
      </c>
      <c r="B260" s="5" t="str">
        <f t="shared" si="15"/>
        <v>Sa</v>
      </c>
      <c r="C260" s="5" t="e">
        <f ca="1">IF($A260="","",_xludf.ISOWEEKNUM($A260))</f>
        <v>#NAME?</v>
      </c>
      <c r="D260" s="5" t="str">
        <f>IF($A260="","",IFERROR(VLOOKUP($A260,Konfiguration!$H$7:$I$106,2,FALSE),""))</f>
        <v/>
      </c>
      <c r="E260" s="11"/>
      <c r="F260" s="11"/>
      <c r="G260" s="11"/>
      <c r="H260" s="11"/>
      <c r="I260" s="11"/>
      <c r="J260" s="11"/>
    </row>
    <row r="261" spans="1:10" x14ac:dyDescent="0.3">
      <c r="A261" s="4">
        <f>IF(9&lt;=DAY(DATE(YEAR(Konfiguration!$F$10),MONTH(Konfiguration!$F$10)+1,0)),Konfiguration!$F$10+8,"")</f>
        <v>46243</v>
      </c>
      <c r="B261" s="5" t="str">
        <f t="shared" si="15"/>
        <v>So</v>
      </c>
      <c r="C261" s="5" t="e">
        <f ca="1">IF($A261="","",_xludf.ISOWEEKNUM($A261))</f>
        <v>#NAME?</v>
      </c>
      <c r="D261" s="5" t="str">
        <f>IF($A261="","",IFERROR(VLOOKUP($A261,Konfiguration!$H$7:$I$106,2,FALSE),""))</f>
        <v/>
      </c>
      <c r="E261" s="11"/>
      <c r="F261" s="11"/>
      <c r="G261" s="11"/>
      <c r="H261" s="11"/>
      <c r="I261" s="11"/>
      <c r="J261" s="11"/>
    </row>
    <row r="262" spans="1:10" x14ac:dyDescent="0.3">
      <c r="A262" s="4">
        <f>IF(10&lt;=DAY(DATE(YEAR(Konfiguration!$F$10),MONTH(Konfiguration!$F$10)+1,0)),Konfiguration!$F$10+9,"")</f>
        <v>46244</v>
      </c>
      <c r="B262" s="5" t="str">
        <f t="shared" si="15"/>
        <v>Mo</v>
      </c>
      <c r="C262" s="5" t="e">
        <f ca="1">IF($A262="","",_xludf.ISOWEEKNUM($A262))</f>
        <v>#NAME?</v>
      </c>
      <c r="D262" s="5" t="str">
        <f>IF($A262="","",IFERROR(VLOOKUP($A262,Konfiguration!$H$7:$I$106,2,FALSE),""))</f>
        <v/>
      </c>
      <c r="E262" s="11">
        <v>8</v>
      </c>
      <c r="F262" s="11">
        <v>1</v>
      </c>
      <c r="G262" s="11">
        <v>1</v>
      </c>
      <c r="H262" s="11">
        <v>0.5</v>
      </c>
      <c r="I262" s="11">
        <v>3.5</v>
      </c>
      <c r="J262" s="11">
        <v>2</v>
      </c>
    </row>
    <row r="263" spans="1:10" x14ac:dyDescent="0.3">
      <c r="A263" s="4">
        <f>IF(11&lt;=DAY(DATE(YEAR(Konfiguration!$F$10),MONTH(Konfiguration!$F$10)+1,0)),Konfiguration!$F$10+10,"")</f>
        <v>46245</v>
      </c>
      <c r="B263" s="5" t="str">
        <f t="shared" si="15"/>
        <v>Di</v>
      </c>
      <c r="C263" s="5" t="e">
        <f ca="1">IF($A263="","",_xludf.ISOWEEKNUM($A263))</f>
        <v>#NAME?</v>
      </c>
      <c r="D263" s="5" t="str">
        <f>IF($A263="","",IFERROR(VLOOKUP($A263,Konfiguration!$H$7:$I$106,2,FALSE),""))</f>
        <v/>
      </c>
      <c r="E263" s="11">
        <v>8</v>
      </c>
      <c r="F263" s="11">
        <v>1.5</v>
      </c>
      <c r="G263" s="11">
        <v>1</v>
      </c>
      <c r="H263" s="11">
        <v>1</v>
      </c>
      <c r="I263" s="11">
        <v>2</v>
      </c>
      <c r="J263" s="11">
        <v>2.5</v>
      </c>
    </row>
    <row r="264" spans="1:10" x14ac:dyDescent="0.3">
      <c r="A264" s="4">
        <f>IF(12&lt;=DAY(DATE(YEAR(Konfiguration!$F$10),MONTH(Konfiguration!$F$10)+1,0)),Konfiguration!$F$10+11,"")</f>
        <v>46246</v>
      </c>
      <c r="B264" s="5" t="str">
        <f t="shared" si="15"/>
        <v>Mi</v>
      </c>
      <c r="C264" s="5" t="e">
        <f ca="1">IF($A264="","",_xludf.ISOWEEKNUM($A264))</f>
        <v>#NAME?</v>
      </c>
      <c r="D264" s="5" t="str">
        <f>IF($A264="","",IFERROR(VLOOKUP($A264,Konfiguration!$H$7:$I$106,2,FALSE),""))</f>
        <v/>
      </c>
      <c r="E264" s="11">
        <v>7.5</v>
      </c>
      <c r="F264" s="11">
        <v>1</v>
      </c>
      <c r="G264" s="11">
        <v>2</v>
      </c>
      <c r="H264" s="11">
        <v>1.5</v>
      </c>
      <c r="I264" s="11">
        <v>2.5</v>
      </c>
      <c r="J264" s="11">
        <v>0.5</v>
      </c>
    </row>
    <row r="265" spans="1:10" x14ac:dyDescent="0.3">
      <c r="A265" s="4">
        <f>IF(13&lt;=DAY(DATE(YEAR(Konfiguration!$F$10),MONTH(Konfiguration!$F$10)+1,0)),Konfiguration!$F$10+12,"")</f>
        <v>46247</v>
      </c>
      <c r="B265" s="5" t="str">
        <f t="shared" si="15"/>
        <v>Do</v>
      </c>
      <c r="C265" s="5" t="e">
        <f ca="1">IF($A265="","",_xludf.ISOWEEKNUM($A265))</f>
        <v>#NAME?</v>
      </c>
      <c r="D265" s="5" t="str">
        <f>IF($A265="","",IFERROR(VLOOKUP($A265,Konfiguration!$H$7:$I$106,2,FALSE),""))</f>
        <v/>
      </c>
      <c r="E265" s="11">
        <v>8</v>
      </c>
      <c r="F265" s="11">
        <v>0.5</v>
      </c>
      <c r="G265" s="11">
        <v>3</v>
      </c>
      <c r="H265" s="11">
        <v>1.5</v>
      </c>
      <c r="I265" s="11">
        <v>2.5</v>
      </c>
      <c r="J265" s="11">
        <v>0.5</v>
      </c>
    </row>
    <row r="266" spans="1:10" x14ac:dyDescent="0.3">
      <c r="A266" s="4">
        <f>IF(14&lt;=DAY(DATE(YEAR(Konfiguration!$F$10),MONTH(Konfiguration!$F$10)+1,0)),Konfiguration!$F$10+13,"")</f>
        <v>46248</v>
      </c>
      <c r="B266" s="5" t="str">
        <f t="shared" si="15"/>
        <v>Fr</v>
      </c>
      <c r="C266" s="5" t="e">
        <f ca="1">IF($A266="","",_xludf.ISOWEEKNUM($A266))</f>
        <v>#NAME?</v>
      </c>
      <c r="D266" s="5" t="str">
        <f>IF($A266="","",IFERROR(VLOOKUP($A266,Konfiguration!$H$7:$I$106,2,FALSE),""))</f>
        <v/>
      </c>
      <c r="E266" s="11">
        <v>6.5</v>
      </c>
      <c r="F266" s="11">
        <v>1.5</v>
      </c>
      <c r="G266" s="11">
        <v>3</v>
      </c>
      <c r="H266" s="11">
        <v>1</v>
      </c>
      <c r="I266" s="11">
        <v>1</v>
      </c>
      <c r="J266" s="11">
        <v>0</v>
      </c>
    </row>
    <row r="267" spans="1:10" x14ac:dyDescent="0.3">
      <c r="A267" s="4">
        <f>IF(15&lt;=DAY(DATE(YEAR(Konfiguration!$F$10),MONTH(Konfiguration!$F$10)+1,0)),Konfiguration!$F$10+14,"")</f>
        <v>46249</v>
      </c>
      <c r="B267" s="5" t="str">
        <f t="shared" si="15"/>
        <v>Sa</v>
      </c>
      <c r="C267" s="5" t="e">
        <f ca="1">IF($A267="","",_xludf.ISOWEEKNUM($A267))</f>
        <v>#NAME?</v>
      </c>
      <c r="D267" s="5" t="str">
        <f>IF($A267="","",IFERROR(VLOOKUP($A267,Konfiguration!$H$7:$I$106,2,FALSE),""))</f>
        <v/>
      </c>
      <c r="E267" s="11"/>
      <c r="F267" s="11"/>
      <c r="G267" s="11"/>
      <c r="H267" s="11"/>
      <c r="I267" s="11"/>
      <c r="J267" s="11"/>
    </row>
    <row r="268" spans="1:10" x14ac:dyDescent="0.3">
      <c r="A268" s="4">
        <f>IF(16&lt;=DAY(DATE(YEAR(Konfiguration!$F$10),MONTH(Konfiguration!$F$10)+1,0)),Konfiguration!$F$10+15,"")</f>
        <v>46250</v>
      </c>
      <c r="B268" s="5" t="str">
        <f t="shared" si="15"/>
        <v>So</v>
      </c>
      <c r="C268" s="5" t="e">
        <f ca="1">IF($A268="","",_xludf.ISOWEEKNUM($A268))</f>
        <v>#NAME?</v>
      </c>
      <c r="D268" s="5" t="str">
        <f>IF($A268="","",IFERROR(VLOOKUP($A268,Konfiguration!$H$7:$I$106,2,FALSE),""))</f>
        <v/>
      </c>
      <c r="E268" s="11"/>
      <c r="F268" s="11"/>
      <c r="G268" s="11"/>
      <c r="H268" s="11"/>
      <c r="I268" s="11"/>
      <c r="J268" s="11"/>
    </row>
    <row r="269" spans="1:10" x14ac:dyDescent="0.3">
      <c r="A269" s="4">
        <f>IF(17&lt;=DAY(DATE(YEAR(Konfiguration!$F$10),MONTH(Konfiguration!$F$10)+1,0)),Konfiguration!$F$10+16,"")</f>
        <v>46251</v>
      </c>
      <c r="B269" s="5" t="str">
        <f t="shared" si="15"/>
        <v>Mo</v>
      </c>
      <c r="C269" s="5" t="e">
        <f ca="1">IF($A269="","",_xludf.ISOWEEKNUM($A269))</f>
        <v>#NAME?</v>
      </c>
      <c r="D269" s="5" t="str">
        <f>IF($A269="","",IFERROR(VLOOKUP($A269,Konfiguration!$H$7:$I$106,2,FALSE),""))</f>
        <v/>
      </c>
      <c r="E269" s="11">
        <v>8</v>
      </c>
      <c r="F269" s="11">
        <v>1.5</v>
      </c>
      <c r="G269" s="11">
        <v>2.5</v>
      </c>
      <c r="H269" s="11">
        <v>0.5</v>
      </c>
      <c r="I269" s="11">
        <v>3</v>
      </c>
      <c r="J269" s="11">
        <v>0.5</v>
      </c>
    </row>
    <row r="270" spans="1:10" x14ac:dyDescent="0.3">
      <c r="A270" s="4">
        <f>IF(18&lt;=DAY(DATE(YEAR(Konfiguration!$F$10),MONTH(Konfiguration!$F$10)+1,0)),Konfiguration!$F$10+17,"")</f>
        <v>46252</v>
      </c>
      <c r="B270" s="5" t="str">
        <f t="shared" si="15"/>
        <v>Di</v>
      </c>
      <c r="C270" s="5" t="e">
        <f ca="1">IF($A270="","",_xludf.ISOWEEKNUM($A270))</f>
        <v>#NAME?</v>
      </c>
      <c r="D270" s="5" t="str">
        <f>IF($A270="","",IFERROR(VLOOKUP($A270,Konfiguration!$H$7:$I$106,2,FALSE),""))</f>
        <v/>
      </c>
      <c r="E270" s="11">
        <v>8</v>
      </c>
      <c r="F270" s="11">
        <v>1.5</v>
      </c>
      <c r="G270" s="11">
        <v>3</v>
      </c>
      <c r="H270" s="11">
        <v>1.5</v>
      </c>
      <c r="I270" s="11">
        <v>2</v>
      </c>
      <c r="J270" s="11">
        <v>0</v>
      </c>
    </row>
    <row r="271" spans="1:10" x14ac:dyDescent="0.3">
      <c r="A271" s="4">
        <f>IF(19&lt;=DAY(DATE(YEAR(Konfiguration!$F$10),MONTH(Konfiguration!$F$10)+1,0)),Konfiguration!$F$10+18,"")</f>
        <v>46253</v>
      </c>
      <c r="B271" s="5" t="str">
        <f t="shared" si="15"/>
        <v>Mi</v>
      </c>
      <c r="C271" s="5" t="e">
        <f ca="1">IF($A271="","",_xludf.ISOWEEKNUM($A271))</f>
        <v>#NAME?</v>
      </c>
      <c r="D271" s="5" t="str">
        <f>IF($A271="","",IFERROR(VLOOKUP($A271,Konfiguration!$H$7:$I$106,2,FALSE),""))</f>
        <v/>
      </c>
      <c r="E271" s="11">
        <v>7.5</v>
      </c>
      <c r="F271" s="11">
        <v>0.5</v>
      </c>
      <c r="G271" s="11">
        <v>3</v>
      </c>
      <c r="H271" s="11">
        <v>1.5</v>
      </c>
      <c r="I271" s="11">
        <v>2.5</v>
      </c>
      <c r="J271" s="11">
        <v>0</v>
      </c>
    </row>
    <row r="272" spans="1:10" x14ac:dyDescent="0.3">
      <c r="A272" s="4">
        <f>IF(20&lt;=DAY(DATE(YEAR(Konfiguration!$F$10),MONTH(Konfiguration!$F$10)+1,0)),Konfiguration!$F$10+19,"")</f>
        <v>46254</v>
      </c>
      <c r="B272" s="5" t="str">
        <f t="shared" si="15"/>
        <v>Do</v>
      </c>
      <c r="C272" s="5" t="e">
        <f ca="1">IF($A272="","",_xludf.ISOWEEKNUM($A272))</f>
        <v>#NAME?</v>
      </c>
      <c r="D272" s="5" t="str">
        <f>IF($A272="","",IFERROR(VLOOKUP($A272,Konfiguration!$H$7:$I$106,2,FALSE),""))</f>
        <v/>
      </c>
      <c r="E272" s="11">
        <v>8</v>
      </c>
      <c r="F272" s="11">
        <v>1.5</v>
      </c>
      <c r="G272" s="11">
        <v>3</v>
      </c>
      <c r="H272" s="11">
        <v>0.5</v>
      </c>
      <c r="I272" s="11">
        <v>3</v>
      </c>
      <c r="J272" s="11">
        <v>0</v>
      </c>
    </row>
    <row r="273" spans="1:10" x14ac:dyDescent="0.3">
      <c r="A273" s="4">
        <f>IF(21&lt;=DAY(DATE(YEAR(Konfiguration!$F$10),MONTH(Konfiguration!$F$10)+1,0)),Konfiguration!$F$10+20,"")</f>
        <v>46255</v>
      </c>
      <c r="B273" s="5" t="str">
        <f t="shared" si="15"/>
        <v>Fr</v>
      </c>
      <c r="C273" s="5" t="e">
        <f ca="1">IF($A273="","",_xludf.ISOWEEKNUM($A273))</f>
        <v>#NAME?</v>
      </c>
      <c r="D273" s="5" t="str">
        <f>IF($A273="","",IFERROR(VLOOKUP($A273,Konfiguration!$H$7:$I$106,2,FALSE),""))</f>
        <v/>
      </c>
      <c r="E273" s="11">
        <v>6.5</v>
      </c>
      <c r="F273" s="11">
        <v>1.5</v>
      </c>
      <c r="G273" s="11">
        <v>3</v>
      </c>
      <c r="H273" s="11">
        <v>0.5</v>
      </c>
      <c r="I273" s="11">
        <v>1.5</v>
      </c>
      <c r="J273" s="11">
        <v>0</v>
      </c>
    </row>
    <row r="274" spans="1:10" x14ac:dyDescent="0.3">
      <c r="A274" s="4">
        <f>IF(22&lt;=DAY(DATE(YEAR(Konfiguration!$F$10),MONTH(Konfiguration!$F$10)+1,0)),Konfiguration!$F$10+21,"")</f>
        <v>46256</v>
      </c>
      <c r="B274" s="5" t="str">
        <f t="shared" si="15"/>
        <v>Sa</v>
      </c>
      <c r="C274" s="5" t="e">
        <f ca="1">IF($A274="","",_xludf.ISOWEEKNUM($A274))</f>
        <v>#NAME?</v>
      </c>
      <c r="D274" s="5" t="str">
        <f>IF($A274="","",IFERROR(VLOOKUP($A274,Konfiguration!$H$7:$I$106,2,FALSE),""))</f>
        <v/>
      </c>
      <c r="E274" s="11"/>
      <c r="F274" s="11"/>
      <c r="G274" s="11"/>
      <c r="H274" s="11"/>
      <c r="I274" s="11"/>
      <c r="J274" s="11"/>
    </row>
    <row r="275" spans="1:10" x14ac:dyDescent="0.3">
      <c r="A275" s="4">
        <f>IF(23&lt;=DAY(DATE(YEAR(Konfiguration!$F$10),MONTH(Konfiguration!$F$10)+1,0)),Konfiguration!$F$10+22,"")</f>
        <v>46257</v>
      </c>
      <c r="B275" s="5" t="str">
        <f t="shared" si="15"/>
        <v>So</v>
      </c>
      <c r="C275" s="5" t="e">
        <f ca="1">IF($A275="","",_xludf.ISOWEEKNUM($A275))</f>
        <v>#NAME?</v>
      </c>
      <c r="D275" s="5" t="str">
        <f>IF($A275="","",IFERROR(VLOOKUP($A275,Konfiguration!$H$7:$I$106,2,FALSE),""))</f>
        <v/>
      </c>
      <c r="E275" s="11"/>
      <c r="F275" s="11"/>
      <c r="G275" s="11"/>
      <c r="H275" s="11"/>
      <c r="I275" s="11"/>
      <c r="J275" s="11"/>
    </row>
    <row r="276" spans="1:10" x14ac:dyDescent="0.3">
      <c r="A276" s="4">
        <f>IF(24&lt;=DAY(DATE(YEAR(Konfiguration!$F$10),MONTH(Konfiguration!$F$10)+1,0)),Konfiguration!$F$10+23,"")</f>
        <v>46258</v>
      </c>
      <c r="B276" s="5" t="str">
        <f t="shared" si="15"/>
        <v>Mo</v>
      </c>
      <c r="C276" s="5" t="e">
        <f ca="1">IF($A276="","",_xludf.ISOWEEKNUM($A276))</f>
        <v>#NAME?</v>
      </c>
      <c r="D276" s="5" t="str">
        <f>IF($A276="","",IFERROR(VLOOKUP($A276,Konfiguration!$H$7:$I$106,2,FALSE),""))</f>
        <v/>
      </c>
      <c r="E276" s="11">
        <v>8</v>
      </c>
      <c r="F276" s="11">
        <v>1.5</v>
      </c>
      <c r="G276" s="11">
        <v>1.5</v>
      </c>
      <c r="H276" s="11">
        <v>0.5</v>
      </c>
      <c r="I276" s="11">
        <v>2</v>
      </c>
      <c r="J276" s="11">
        <v>2.5</v>
      </c>
    </row>
    <row r="277" spans="1:10" x14ac:dyDescent="0.3">
      <c r="A277" s="4">
        <f>IF(25&lt;=DAY(DATE(YEAR(Konfiguration!$F$10),MONTH(Konfiguration!$F$10)+1,0)),Konfiguration!$F$10+24,"")</f>
        <v>46259</v>
      </c>
      <c r="B277" s="5" t="str">
        <f t="shared" si="15"/>
        <v>Di</v>
      </c>
      <c r="C277" s="5" t="e">
        <f ca="1">IF($A277="","",_xludf.ISOWEEKNUM($A277))</f>
        <v>#NAME?</v>
      </c>
      <c r="D277" s="5" t="str">
        <f>IF($A277="","",IFERROR(VLOOKUP($A277,Konfiguration!$H$7:$I$106,2,FALSE),""))</f>
        <v/>
      </c>
      <c r="E277" s="11">
        <v>8</v>
      </c>
      <c r="F277" s="11">
        <v>0.5</v>
      </c>
      <c r="G277" s="11">
        <v>1.5</v>
      </c>
      <c r="H277" s="11">
        <v>1.5</v>
      </c>
      <c r="I277" s="11">
        <v>3</v>
      </c>
      <c r="J277" s="11">
        <v>1.5</v>
      </c>
    </row>
    <row r="278" spans="1:10" x14ac:dyDescent="0.3">
      <c r="A278" s="4">
        <f>IF(26&lt;=DAY(DATE(YEAR(Konfiguration!$F$10),MONTH(Konfiguration!$F$10)+1,0)),Konfiguration!$F$10+25,"")</f>
        <v>46260</v>
      </c>
      <c r="B278" s="5" t="str">
        <f t="shared" si="15"/>
        <v>Mi</v>
      </c>
      <c r="C278" s="5" t="e">
        <f ca="1">IF($A278="","",_xludf.ISOWEEKNUM($A278))</f>
        <v>#NAME?</v>
      </c>
      <c r="D278" s="5" t="str">
        <f>IF($A278="","",IFERROR(VLOOKUP($A278,Konfiguration!$H$7:$I$106,2,FALSE),""))</f>
        <v/>
      </c>
      <c r="E278" s="11">
        <v>7.5</v>
      </c>
      <c r="F278" s="11">
        <v>0.5</v>
      </c>
      <c r="G278" s="11">
        <v>2.5</v>
      </c>
      <c r="H278" s="11">
        <v>1</v>
      </c>
      <c r="I278" s="11">
        <v>3.5</v>
      </c>
      <c r="J278" s="11">
        <v>0</v>
      </c>
    </row>
    <row r="279" spans="1:10" x14ac:dyDescent="0.3">
      <c r="A279" s="4">
        <f>IF(27&lt;=DAY(DATE(YEAR(Konfiguration!$F$10),MONTH(Konfiguration!$F$10)+1,0)),Konfiguration!$F$10+26,"")</f>
        <v>46261</v>
      </c>
      <c r="B279" s="5" t="str">
        <f t="shared" si="15"/>
        <v>Do</v>
      </c>
      <c r="C279" s="5" t="e">
        <f ca="1">IF($A279="","",_xludf.ISOWEEKNUM($A279))</f>
        <v>#NAME?</v>
      </c>
      <c r="D279" s="5" t="str">
        <f>IF($A279="","",IFERROR(VLOOKUP($A279,Konfiguration!$H$7:$I$106,2,FALSE),""))</f>
        <v/>
      </c>
      <c r="E279" s="11">
        <v>8</v>
      </c>
      <c r="F279" s="11">
        <v>0.5</v>
      </c>
      <c r="G279" s="11">
        <v>1</v>
      </c>
      <c r="H279" s="11">
        <v>1.5</v>
      </c>
      <c r="I279" s="11">
        <v>4</v>
      </c>
      <c r="J279" s="11">
        <v>1</v>
      </c>
    </row>
    <row r="280" spans="1:10" x14ac:dyDescent="0.3">
      <c r="A280" s="4">
        <f>IF(28&lt;=DAY(DATE(YEAR(Konfiguration!$F$10),MONTH(Konfiguration!$F$10)+1,0)),Konfiguration!$F$10+27,"")</f>
        <v>46262</v>
      </c>
      <c r="B280" s="5" t="str">
        <f t="shared" si="15"/>
        <v>Fr</v>
      </c>
      <c r="C280" s="5" t="e">
        <f ca="1">IF($A280="","",_xludf.ISOWEEKNUM($A280))</f>
        <v>#NAME?</v>
      </c>
      <c r="D280" s="5" t="str">
        <f>IF($A280="","",IFERROR(VLOOKUP($A280,Konfiguration!$H$7:$I$106,2,FALSE),""))</f>
        <v/>
      </c>
      <c r="E280" s="11">
        <v>6.5</v>
      </c>
      <c r="F280" s="11">
        <v>1.5</v>
      </c>
      <c r="G280" s="11">
        <v>1.5</v>
      </c>
      <c r="H280" s="11">
        <v>1</v>
      </c>
      <c r="I280" s="11">
        <v>2.5</v>
      </c>
      <c r="J280" s="11">
        <v>0</v>
      </c>
    </row>
    <row r="281" spans="1:10" x14ac:dyDescent="0.3">
      <c r="A281" s="4">
        <f>IF(29&lt;=DAY(DATE(YEAR(Konfiguration!$F$10),MONTH(Konfiguration!$F$10)+1,0)),Konfiguration!$F$10+28,"")</f>
        <v>46263</v>
      </c>
      <c r="B281" s="5" t="str">
        <f t="shared" si="15"/>
        <v>Sa</v>
      </c>
      <c r="C281" s="5" t="e">
        <f ca="1">IF($A281="","",_xludf.ISOWEEKNUM($A281))</f>
        <v>#NAME?</v>
      </c>
      <c r="D281" s="5" t="str">
        <f>IF($A281="","",IFERROR(VLOOKUP($A281,Konfiguration!$H$7:$I$106,2,FALSE),""))</f>
        <v/>
      </c>
      <c r="E281" s="11"/>
      <c r="F281" s="11"/>
      <c r="G281" s="11"/>
      <c r="H281" s="11"/>
      <c r="I281" s="11"/>
      <c r="J281" s="11"/>
    </row>
    <row r="282" spans="1:10" x14ac:dyDescent="0.3">
      <c r="A282" s="4">
        <f>IF(30&lt;=DAY(DATE(YEAR(Konfiguration!$F$10),MONTH(Konfiguration!$F$10)+1,0)),Konfiguration!$F$10+29,"")</f>
        <v>46264</v>
      </c>
      <c r="B282" s="5" t="str">
        <f t="shared" si="15"/>
        <v>So</v>
      </c>
      <c r="C282" s="5" t="e">
        <f ca="1">IF($A282="","",_xludf.ISOWEEKNUM($A282))</f>
        <v>#NAME?</v>
      </c>
      <c r="D282" s="5" t="str">
        <f>IF($A282="","",IFERROR(VLOOKUP($A282,Konfiguration!$H$7:$I$106,2,FALSE),""))</f>
        <v/>
      </c>
      <c r="E282" s="11"/>
      <c r="F282" s="11"/>
      <c r="G282" s="11"/>
      <c r="H282" s="11"/>
      <c r="I282" s="11"/>
      <c r="J282" s="11"/>
    </row>
    <row r="283" spans="1:10" x14ac:dyDescent="0.3">
      <c r="A283" s="4">
        <f>IF(31&lt;=DAY(DATE(YEAR(Konfiguration!$F$10),MONTH(Konfiguration!$F$10)+1,0)),Konfiguration!$F$10+30,"")</f>
        <v>46265</v>
      </c>
      <c r="B283" s="5" t="str">
        <f t="shared" si="15"/>
        <v>Mo</v>
      </c>
      <c r="C283" s="5" t="e">
        <f ca="1">IF($A283="","",_xludf.ISOWEEKNUM($A283))</f>
        <v>#NAME?</v>
      </c>
      <c r="D283" s="5" t="str">
        <f>IF($A283="","",IFERROR(VLOOKUP($A283,Konfiguration!$H$7:$I$106,2,FALSE),""))</f>
        <v/>
      </c>
      <c r="E283" s="11">
        <v>8</v>
      </c>
      <c r="F283" s="11">
        <v>0.5</v>
      </c>
      <c r="G283" s="11">
        <v>2.5</v>
      </c>
      <c r="H283" s="11">
        <v>0.5</v>
      </c>
      <c r="I283" s="11">
        <v>4</v>
      </c>
      <c r="J283" s="11">
        <v>0.5</v>
      </c>
    </row>
    <row r="284" spans="1:10" x14ac:dyDescent="0.3">
      <c r="A284" s="12"/>
      <c r="B284" s="12"/>
      <c r="C284" s="12"/>
      <c r="D284" s="13" t="s">
        <v>49</v>
      </c>
      <c r="E284" s="14">
        <f t="shared" ref="E284:J284" si="16">SUM(E253:E283)</f>
        <v>160</v>
      </c>
      <c r="F284" s="14">
        <f t="shared" si="16"/>
        <v>21.5</v>
      </c>
      <c r="G284" s="14">
        <f t="shared" si="16"/>
        <v>45.5</v>
      </c>
      <c r="H284" s="14">
        <f t="shared" si="16"/>
        <v>20.5</v>
      </c>
      <c r="I284" s="14">
        <f t="shared" si="16"/>
        <v>53.5</v>
      </c>
      <c r="J284" s="14">
        <f t="shared" si="16"/>
        <v>19</v>
      </c>
    </row>
    <row r="286" spans="1:10" x14ac:dyDescent="0.3">
      <c r="A286" s="21" t="str">
        <f>Konfiguration!$G$11</f>
        <v>September 2026</v>
      </c>
      <c r="B286" s="22"/>
      <c r="C286" s="22"/>
      <c r="D286" s="22"/>
      <c r="E286" s="22"/>
      <c r="F286" s="22"/>
      <c r="G286" s="22"/>
      <c r="H286" s="22"/>
      <c r="I286" s="22"/>
      <c r="J286" s="22"/>
    </row>
    <row r="287" spans="1:10" x14ac:dyDescent="0.3">
      <c r="A287" s="8" t="s">
        <v>11</v>
      </c>
      <c r="B287" s="8" t="s">
        <v>45</v>
      </c>
      <c r="C287" s="8" t="s">
        <v>46</v>
      </c>
      <c r="D287" s="8" t="s">
        <v>47</v>
      </c>
      <c r="E287" s="8" t="s">
        <v>48</v>
      </c>
      <c r="F287" s="8" t="str">
        <f>Konfiguration!$B$8</f>
        <v>E-Mails</v>
      </c>
      <c r="G287" s="8" t="str">
        <f>Konfiguration!$B$9</f>
        <v>Meetings</v>
      </c>
      <c r="H287" s="8" t="str">
        <f>Konfiguration!$B$10</f>
        <v>Telefonate</v>
      </c>
      <c r="I287" s="8" t="str">
        <f>Konfiguration!$B$11</f>
        <v>Vorbereitung</v>
      </c>
      <c r="J287" s="8" t="str">
        <f>Konfiguration!$B$12</f>
        <v>Sonstiges</v>
      </c>
    </row>
    <row r="288" spans="1:10" x14ac:dyDescent="0.3">
      <c r="A288" s="4">
        <f>IF(1&lt;=DAY(DATE(YEAR(Konfiguration!$F$11),MONTH(Konfiguration!$F$11)+1,0)),Konfiguration!$F$11+0,"")</f>
        <v>46266</v>
      </c>
      <c r="B288" s="5" t="str">
        <f t="shared" ref="B288:B318" si="17">IF($A288="","",CHOOSE(WEEKDAY($A288,2),"Mo","Di","Mi","Do","Fr","Sa","So"))</f>
        <v>Di</v>
      </c>
      <c r="C288" s="5" t="e">
        <f ca="1">IF($A288="","",_xludf.ISOWEEKNUM($A288))</f>
        <v>#NAME?</v>
      </c>
      <c r="D288" s="5" t="str">
        <f>IF($A288="","",IFERROR(VLOOKUP($A288,Konfiguration!$H$7:$I$106,2,FALSE),""))</f>
        <v/>
      </c>
      <c r="E288" s="11">
        <v>8</v>
      </c>
      <c r="F288" s="11">
        <v>1.5</v>
      </c>
      <c r="G288" s="11">
        <v>1</v>
      </c>
      <c r="H288" s="11">
        <v>1.5</v>
      </c>
      <c r="I288" s="11">
        <v>4</v>
      </c>
      <c r="J288" s="11">
        <v>0</v>
      </c>
    </row>
    <row r="289" spans="1:10" x14ac:dyDescent="0.3">
      <c r="A289" s="4">
        <f>IF(2&lt;=DAY(DATE(YEAR(Konfiguration!$F$11),MONTH(Konfiguration!$F$11)+1,0)),Konfiguration!$F$11+1,"")</f>
        <v>46267</v>
      </c>
      <c r="B289" s="5" t="str">
        <f t="shared" si="17"/>
        <v>Mi</v>
      </c>
      <c r="C289" s="5" t="e">
        <f ca="1">IF($A289="","",_xludf.ISOWEEKNUM($A289))</f>
        <v>#NAME?</v>
      </c>
      <c r="D289" s="5" t="str">
        <f>IF($A289="","",IFERROR(VLOOKUP($A289,Konfiguration!$H$7:$I$106,2,FALSE),""))</f>
        <v/>
      </c>
      <c r="E289" s="11">
        <v>7.5</v>
      </c>
      <c r="F289" s="11">
        <v>0.5</v>
      </c>
      <c r="G289" s="11">
        <v>2.5</v>
      </c>
      <c r="H289" s="11">
        <v>1</v>
      </c>
      <c r="I289" s="11">
        <v>2</v>
      </c>
      <c r="J289" s="11">
        <v>1.5</v>
      </c>
    </row>
    <row r="290" spans="1:10" x14ac:dyDescent="0.3">
      <c r="A290" s="4">
        <f>IF(3&lt;=DAY(DATE(YEAR(Konfiguration!$F$11),MONTH(Konfiguration!$F$11)+1,0)),Konfiguration!$F$11+2,"")</f>
        <v>46268</v>
      </c>
      <c r="B290" s="5" t="str">
        <f t="shared" si="17"/>
        <v>Do</v>
      </c>
      <c r="C290" s="5" t="e">
        <f ca="1">IF($A290="","",_xludf.ISOWEEKNUM($A290))</f>
        <v>#NAME?</v>
      </c>
      <c r="D290" s="5" t="str">
        <f>IF($A290="","",IFERROR(VLOOKUP($A290,Konfiguration!$H$7:$I$106,2,FALSE),""))</f>
        <v/>
      </c>
      <c r="E290" s="11">
        <v>8</v>
      </c>
      <c r="F290" s="11">
        <v>1</v>
      </c>
      <c r="G290" s="11">
        <v>1.5</v>
      </c>
      <c r="H290" s="11">
        <v>1.5</v>
      </c>
      <c r="I290" s="11">
        <v>2.5</v>
      </c>
      <c r="J290" s="11">
        <v>1.5</v>
      </c>
    </row>
    <row r="291" spans="1:10" x14ac:dyDescent="0.3">
      <c r="A291" s="4">
        <f>IF(4&lt;=DAY(DATE(YEAR(Konfiguration!$F$11),MONTH(Konfiguration!$F$11)+1,0)),Konfiguration!$F$11+3,"")</f>
        <v>46269</v>
      </c>
      <c r="B291" s="5" t="str">
        <f t="shared" si="17"/>
        <v>Fr</v>
      </c>
      <c r="C291" s="5" t="e">
        <f ca="1">IF($A291="","",_xludf.ISOWEEKNUM($A291))</f>
        <v>#NAME?</v>
      </c>
      <c r="D291" s="5" t="str">
        <f>IF($A291="","",IFERROR(VLOOKUP($A291,Konfiguration!$H$7:$I$106,2,FALSE),""))</f>
        <v/>
      </c>
      <c r="E291" s="11">
        <v>6.5</v>
      </c>
      <c r="F291" s="11">
        <v>0.5</v>
      </c>
      <c r="G291" s="11">
        <v>2.5</v>
      </c>
      <c r="H291" s="11">
        <v>1</v>
      </c>
      <c r="I291" s="11">
        <v>2.5</v>
      </c>
      <c r="J291" s="11">
        <v>0</v>
      </c>
    </row>
    <row r="292" spans="1:10" x14ac:dyDescent="0.3">
      <c r="A292" s="4">
        <f>IF(5&lt;=DAY(DATE(YEAR(Konfiguration!$F$11),MONTH(Konfiguration!$F$11)+1,0)),Konfiguration!$F$11+4,"")</f>
        <v>46270</v>
      </c>
      <c r="B292" s="5" t="str">
        <f t="shared" si="17"/>
        <v>Sa</v>
      </c>
      <c r="C292" s="5" t="e">
        <f ca="1">IF($A292="","",_xludf.ISOWEEKNUM($A292))</f>
        <v>#NAME?</v>
      </c>
      <c r="D292" s="5" t="str">
        <f>IF($A292="","",IFERROR(VLOOKUP($A292,Konfiguration!$H$7:$I$106,2,FALSE),""))</f>
        <v/>
      </c>
      <c r="E292" s="11"/>
      <c r="F292" s="11"/>
      <c r="G292" s="11"/>
      <c r="H292" s="11"/>
      <c r="I292" s="11"/>
      <c r="J292" s="11"/>
    </row>
    <row r="293" spans="1:10" x14ac:dyDescent="0.3">
      <c r="A293" s="4">
        <f>IF(6&lt;=DAY(DATE(YEAR(Konfiguration!$F$11),MONTH(Konfiguration!$F$11)+1,0)),Konfiguration!$F$11+5,"")</f>
        <v>46271</v>
      </c>
      <c r="B293" s="5" t="str">
        <f t="shared" si="17"/>
        <v>So</v>
      </c>
      <c r="C293" s="5" t="e">
        <f ca="1">IF($A293="","",_xludf.ISOWEEKNUM($A293))</f>
        <v>#NAME?</v>
      </c>
      <c r="D293" s="5" t="str">
        <f>IF($A293="","",IFERROR(VLOOKUP($A293,Konfiguration!$H$7:$I$106,2,FALSE),""))</f>
        <v/>
      </c>
      <c r="E293" s="11"/>
      <c r="F293" s="11"/>
      <c r="G293" s="11"/>
      <c r="H293" s="11"/>
      <c r="I293" s="11"/>
      <c r="J293" s="11"/>
    </row>
    <row r="294" spans="1:10" x14ac:dyDescent="0.3">
      <c r="A294" s="4">
        <f>IF(7&lt;=DAY(DATE(YEAR(Konfiguration!$F$11),MONTH(Konfiguration!$F$11)+1,0)),Konfiguration!$F$11+6,"")</f>
        <v>46272</v>
      </c>
      <c r="B294" s="5" t="str">
        <f t="shared" si="17"/>
        <v>Mo</v>
      </c>
      <c r="C294" s="5" t="e">
        <f ca="1">IF($A294="","",_xludf.ISOWEEKNUM($A294))</f>
        <v>#NAME?</v>
      </c>
      <c r="D294" s="5" t="str">
        <f>IF($A294="","",IFERROR(VLOOKUP($A294,Konfiguration!$H$7:$I$106,2,FALSE),""))</f>
        <v/>
      </c>
      <c r="E294" s="11">
        <v>8</v>
      </c>
      <c r="F294" s="11">
        <v>0.5</v>
      </c>
      <c r="G294" s="11">
        <v>2.5</v>
      </c>
      <c r="H294" s="11">
        <v>1.5</v>
      </c>
      <c r="I294" s="11">
        <v>3</v>
      </c>
      <c r="J294" s="11">
        <v>0.5</v>
      </c>
    </row>
    <row r="295" spans="1:10" x14ac:dyDescent="0.3">
      <c r="A295" s="4">
        <f>IF(8&lt;=DAY(DATE(YEAR(Konfiguration!$F$11),MONTH(Konfiguration!$F$11)+1,0)),Konfiguration!$F$11+7,"")</f>
        <v>46273</v>
      </c>
      <c r="B295" s="5" t="str">
        <f t="shared" si="17"/>
        <v>Di</v>
      </c>
      <c r="C295" s="5" t="e">
        <f ca="1">IF($A295="","",_xludf.ISOWEEKNUM($A295))</f>
        <v>#NAME?</v>
      </c>
      <c r="D295" s="5" t="str">
        <f>IF($A295="","",IFERROR(VLOOKUP($A295,Konfiguration!$H$7:$I$106,2,FALSE),""))</f>
        <v>Kundentermin</v>
      </c>
      <c r="E295" s="11">
        <v>8</v>
      </c>
      <c r="F295" s="11">
        <v>0.5</v>
      </c>
      <c r="G295" s="11">
        <v>3.5</v>
      </c>
      <c r="H295" s="11">
        <v>1.5</v>
      </c>
      <c r="I295" s="11">
        <v>1.5</v>
      </c>
      <c r="J295" s="11">
        <v>1</v>
      </c>
    </row>
    <row r="296" spans="1:10" x14ac:dyDescent="0.3">
      <c r="A296" s="4">
        <f>IF(9&lt;=DAY(DATE(YEAR(Konfiguration!$F$11),MONTH(Konfiguration!$F$11)+1,0)),Konfiguration!$F$11+8,"")</f>
        <v>46274</v>
      </c>
      <c r="B296" s="5" t="str">
        <f t="shared" si="17"/>
        <v>Mi</v>
      </c>
      <c r="C296" s="5" t="e">
        <f ca="1">IF($A296="","",_xludf.ISOWEEKNUM($A296))</f>
        <v>#NAME?</v>
      </c>
      <c r="D296" s="5" t="str">
        <f>IF($A296="","",IFERROR(VLOOKUP($A296,Konfiguration!$H$7:$I$106,2,FALSE),""))</f>
        <v/>
      </c>
      <c r="E296" s="11">
        <v>7.5</v>
      </c>
      <c r="F296" s="11">
        <v>0.5</v>
      </c>
      <c r="G296" s="11">
        <v>3</v>
      </c>
      <c r="H296" s="11">
        <v>1.5</v>
      </c>
      <c r="I296" s="11">
        <v>2.5</v>
      </c>
      <c r="J296" s="11">
        <v>0</v>
      </c>
    </row>
    <row r="297" spans="1:10" x14ac:dyDescent="0.3">
      <c r="A297" s="4">
        <f>IF(10&lt;=DAY(DATE(YEAR(Konfiguration!$F$11),MONTH(Konfiguration!$F$11)+1,0)),Konfiguration!$F$11+9,"")</f>
        <v>46275</v>
      </c>
      <c r="B297" s="5" t="str">
        <f t="shared" si="17"/>
        <v>Do</v>
      </c>
      <c r="C297" s="5" t="e">
        <f ca="1">IF($A297="","",_xludf.ISOWEEKNUM($A297))</f>
        <v>#NAME?</v>
      </c>
      <c r="D297" s="5" t="str">
        <f>IF($A297="","",IFERROR(VLOOKUP($A297,Konfiguration!$H$7:$I$106,2,FALSE),""))</f>
        <v/>
      </c>
      <c r="E297" s="11">
        <v>8</v>
      </c>
      <c r="F297" s="11">
        <v>0.5</v>
      </c>
      <c r="G297" s="11">
        <v>3</v>
      </c>
      <c r="H297" s="11">
        <v>0.5</v>
      </c>
      <c r="I297" s="11">
        <v>3</v>
      </c>
      <c r="J297" s="11">
        <v>1</v>
      </c>
    </row>
    <row r="298" spans="1:10" x14ac:dyDescent="0.3">
      <c r="A298" s="4">
        <f>IF(11&lt;=DAY(DATE(YEAR(Konfiguration!$F$11),MONTH(Konfiguration!$F$11)+1,0)),Konfiguration!$F$11+10,"")</f>
        <v>46276</v>
      </c>
      <c r="B298" s="5" t="str">
        <f t="shared" si="17"/>
        <v>Fr</v>
      </c>
      <c r="C298" s="5" t="e">
        <f ca="1">IF($A298="","",_xludf.ISOWEEKNUM($A298))</f>
        <v>#NAME?</v>
      </c>
      <c r="D298" s="5" t="str">
        <f>IF($A298="","",IFERROR(VLOOKUP($A298,Konfiguration!$H$7:$I$106,2,FALSE),""))</f>
        <v/>
      </c>
      <c r="E298" s="11">
        <v>6.5</v>
      </c>
      <c r="F298" s="11">
        <v>1</v>
      </c>
      <c r="G298" s="11">
        <v>2</v>
      </c>
      <c r="H298" s="11">
        <v>1.5</v>
      </c>
      <c r="I298" s="11">
        <v>2</v>
      </c>
      <c r="J298" s="11">
        <v>0</v>
      </c>
    </row>
    <row r="299" spans="1:10" x14ac:dyDescent="0.3">
      <c r="A299" s="4">
        <f>IF(12&lt;=DAY(DATE(YEAR(Konfiguration!$F$11),MONTH(Konfiguration!$F$11)+1,0)),Konfiguration!$F$11+11,"")</f>
        <v>46277</v>
      </c>
      <c r="B299" s="5" t="str">
        <f t="shared" si="17"/>
        <v>Sa</v>
      </c>
      <c r="C299" s="5" t="e">
        <f ca="1">IF($A299="","",_xludf.ISOWEEKNUM($A299))</f>
        <v>#NAME?</v>
      </c>
      <c r="D299" s="5" t="str">
        <f>IF($A299="","",IFERROR(VLOOKUP($A299,Konfiguration!$H$7:$I$106,2,FALSE),""))</f>
        <v/>
      </c>
      <c r="E299" s="11">
        <v>2</v>
      </c>
      <c r="F299" s="11">
        <v>0.5</v>
      </c>
      <c r="G299" s="11">
        <v>0</v>
      </c>
      <c r="H299" s="11">
        <v>0</v>
      </c>
      <c r="I299" s="11">
        <v>1</v>
      </c>
      <c r="J299" s="11">
        <v>0.5</v>
      </c>
    </row>
    <row r="300" spans="1:10" x14ac:dyDescent="0.3">
      <c r="A300" s="4">
        <f>IF(13&lt;=DAY(DATE(YEAR(Konfiguration!$F$11),MONTH(Konfiguration!$F$11)+1,0)),Konfiguration!$F$11+12,"")</f>
        <v>46278</v>
      </c>
      <c r="B300" s="5" t="str">
        <f t="shared" si="17"/>
        <v>So</v>
      </c>
      <c r="C300" s="5" t="e">
        <f ca="1">IF($A300="","",_xludf.ISOWEEKNUM($A300))</f>
        <v>#NAME?</v>
      </c>
      <c r="D300" s="5" t="str">
        <f>IF($A300="","",IFERROR(VLOOKUP($A300,Konfiguration!$H$7:$I$106,2,FALSE),""))</f>
        <v/>
      </c>
      <c r="E300" s="11"/>
      <c r="F300" s="11"/>
      <c r="G300" s="11"/>
      <c r="H300" s="11"/>
      <c r="I300" s="11"/>
      <c r="J300" s="11"/>
    </row>
    <row r="301" spans="1:10" x14ac:dyDescent="0.3">
      <c r="A301" s="4">
        <f>IF(14&lt;=DAY(DATE(YEAR(Konfiguration!$F$11),MONTH(Konfiguration!$F$11)+1,0)),Konfiguration!$F$11+13,"")</f>
        <v>46279</v>
      </c>
      <c r="B301" s="5" t="str">
        <f t="shared" si="17"/>
        <v>Mo</v>
      </c>
      <c r="C301" s="5" t="e">
        <f ca="1">IF($A301="","",_xludf.ISOWEEKNUM($A301))</f>
        <v>#NAME?</v>
      </c>
      <c r="D301" s="5" t="str">
        <f>IF($A301="","",IFERROR(VLOOKUP($A301,Konfiguration!$H$7:$I$106,2,FALSE),""))</f>
        <v/>
      </c>
      <c r="E301" s="11">
        <v>8</v>
      </c>
      <c r="F301" s="11">
        <v>0.5</v>
      </c>
      <c r="G301" s="11">
        <v>1</v>
      </c>
      <c r="H301" s="11">
        <v>1</v>
      </c>
      <c r="I301" s="11">
        <v>2</v>
      </c>
      <c r="J301" s="11">
        <v>3.5</v>
      </c>
    </row>
    <row r="302" spans="1:10" x14ac:dyDescent="0.3">
      <c r="A302" s="4">
        <f>IF(15&lt;=DAY(DATE(YEAR(Konfiguration!$F$11),MONTH(Konfiguration!$F$11)+1,0)),Konfiguration!$F$11+14,"")</f>
        <v>46280</v>
      </c>
      <c r="B302" s="5" t="str">
        <f t="shared" si="17"/>
        <v>Di</v>
      </c>
      <c r="C302" s="5" t="e">
        <f ca="1">IF($A302="","",_xludf.ISOWEEKNUM($A302))</f>
        <v>#NAME?</v>
      </c>
      <c r="D302" s="5" t="str">
        <f>IF($A302="","",IFERROR(VLOOKUP($A302,Konfiguration!$H$7:$I$106,2,FALSE),""))</f>
        <v/>
      </c>
      <c r="E302" s="11">
        <v>8</v>
      </c>
      <c r="F302" s="11">
        <v>1</v>
      </c>
      <c r="G302" s="11">
        <v>2</v>
      </c>
      <c r="H302" s="11">
        <v>1.5</v>
      </c>
      <c r="I302" s="11">
        <v>2</v>
      </c>
      <c r="J302" s="11">
        <v>1.5</v>
      </c>
    </row>
    <row r="303" spans="1:10" x14ac:dyDescent="0.3">
      <c r="A303" s="4">
        <f>IF(16&lt;=DAY(DATE(YEAR(Konfiguration!$F$11),MONTH(Konfiguration!$F$11)+1,0)),Konfiguration!$F$11+15,"")</f>
        <v>46281</v>
      </c>
      <c r="B303" s="5" t="str">
        <f t="shared" si="17"/>
        <v>Mi</v>
      </c>
      <c r="C303" s="5" t="e">
        <f ca="1">IF($A303="","",_xludf.ISOWEEKNUM($A303))</f>
        <v>#NAME?</v>
      </c>
      <c r="D303" s="5" t="str">
        <f>IF($A303="","",IFERROR(VLOOKUP($A303,Konfiguration!$H$7:$I$106,2,FALSE),""))</f>
        <v/>
      </c>
      <c r="E303" s="11">
        <v>7.5</v>
      </c>
      <c r="F303" s="11">
        <v>1.5</v>
      </c>
      <c r="G303" s="11">
        <v>1.5</v>
      </c>
      <c r="H303" s="11">
        <v>1.5</v>
      </c>
      <c r="I303" s="11">
        <v>3</v>
      </c>
      <c r="J303" s="11">
        <v>0</v>
      </c>
    </row>
    <row r="304" spans="1:10" x14ac:dyDescent="0.3">
      <c r="A304" s="4">
        <f>IF(17&lt;=DAY(DATE(YEAR(Konfiguration!$F$11),MONTH(Konfiguration!$F$11)+1,0)),Konfiguration!$F$11+16,"")</f>
        <v>46282</v>
      </c>
      <c r="B304" s="5" t="str">
        <f t="shared" si="17"/>
        <v>Do</v>
      </c>
      <c r="C304" s="5" t="e">
        <f ca="1">IF($A304="","",_xludf.ISOWEEKNUM($A304))</f>
        <v>#NAME?</v>
      </c>
      <c r="D304" s="5" t="str">
        <f>IF($A304="","",IFERROR(VLOOKUP($A304,Konfiguration!$H$7:$I$106,2,FALSE),""))</f>
        <v/>
      </c>
      <c r="E304" s="11">
        <v>8</v>
      </c>
      <c r="F304" s="11">
        <v>1</v>
      </c>
      <c r="G304" s="11">
        <v>3</v>
      </c>
      <c r="H304" s="11">
        <v>1</v>
      </c>
      <c r="I304" s="11">
        <v>3</v>
      </c>
      <c r="J304" s="11">
        <v>0</v>
      </c>
    </row>
    <row r="305" spans="1:10" x14ac:dyDescent="0.3">
      <c r="A305" s="4">
        <f>IF(18&lt;=DAY(DATE(YEAR(Konfiguration!$F$11),MONTH(Konfiguration!$F$11)+1,0)),Konfiguration!$F$11+17,"")</f>
        <v>46283</v>
      </c>
      <c r="B305" s="5" t="str">
        <f t="shared" si="17"/>
        <v>Fr</v>
      </c>
      <c r="C305" s="5" t="e">
        <f ca="1">IF($A305="","",_xludf.ISOWEEKNUM($A305))</f>
        <v>#NAME?</v>
      </c>
      <c r="D305" s="5" t="str">
        <f>IF($A305="","",IFERROR(VLOOKUP($A305,Konfiguration!$H$7:$I$106,2,FALSE),""))</f>
        <v/>
      </c>
      <c r="E305" s="11">
        <v>6.5</v>
      </c>
      <c r="F305" s="11">
        <v>1</v>
      </c>
      <c r="G305" s="11">
        <v>2.5</v>
      </c>
      <c r="H305" s="11">
        <v>0.5</v>
      </c>
      <c r="I305" s="11">
        <v>2.5</v>
      </c>
      <c r="J305" s="11">
        <v>0</v>
      </c>
    </row>
    <row r="306" spans="1:10" x14ac:dyDescent="0.3">
      <c r="A306" s="4">
        <f>IF(19&lt;=DAY(DATE(YEAR(Konfiguration!$F$11),MONTH(Konfiguration!$F$11)+1,0)),Konfiguration!$F$11+18,"")</f>
        <v>46284</v>
      </c>
      <c r="B306" s="5" t="str">
        <f t="shared" si="17"/>
        <v>Sa</v>
      </c>
      <c r="C306" s="5" t="e">
        <f ca="1">IF($A306="","",_xludf.ISOWEEKNUM($A306))</f>
        <v>#NAME?</v>
      </c>
      <c r="D306" s="5" t="str">
        <f>IF($A306="","",IFERROR(VLOOKUP($A306,Konfiguration!$H$7:$I$106,2,FALSE),""))</f>
        <v/>
      </c>
      <c r="E306" s="11"/>
      <c r="F306" s="11"/>
      <c r="G306" s="11"/>
      <c r="H306" s="11"/>
      <c r="I306" s="11"/>
      <c r="J306" s="11"/>
    </row>
    <row r="307" spans="1:10" x14ac:dyDescent="0.3">
      <c r="A307" s="4">
        <f>IF(20&lt;=DAY(DATE(YEAR(Konfiguration!$F$11),MONTH(Konfiguration!$F$11)+1,0)),Konfiguration!$F$11+19,"")</f>
        <v>46285</v>
      </c>
      <c r="B307" s="5" t="str">
        <f t="shared" si="17"/>
        <v>So</v>
      </c>
      <c r="C307" s="5" t="e">
        <f ca="1">IF($A307="","",_xludf.ISOWEEKNUM($A307))</f>
        <v>#NAME?</v>
      </c>
      <c r="D307" s="5" t="str">
        <f>IF($A307="","",IFERROR(VLOOKUP($A307,Konfiguration!$H$7:$I$106,2,FALSE),""))</f>
        <v/>
      </c>
      <c r="E307" s="11"/>
      <c r="F307" s="11"/>
      <c r="G307" s="11"/>
      <c r="H307" s="11"/>
      <c r="I307" s="11"/>
      <c r="J307" s="11"/>
    </row>
    <row r="308" spans="1:10" x14ac:dyDescent="0.3">
      <c r="A308" s="4">
        <f>IF(21&lt;=DAY(DATE(YEAR(Konfiguration!$F$11),MONTH(Konfiguration!$F$11)+1,0)),Konfiguration!$F$11+20,"")</f>
        <v>46286</v>
      </c>
      <c r="B308" s="5" t="str">
        <f t="shared" si="17"/>
        <v>Mo</v>
      </c>
      <c r="C308" s="5" t="e">
        <f ca="1">IF($A308="","",_xludf.ISOWEEKNUM($A308))</f>
        <v>#NAME?</v>
      </c>
      <c r="D308" s="5" t="str">
        <f>IF($A308="","",IFERROR(VLOOKUP($A308,Konfiguration!$H$7:$I$106,2,FALSE),""))</f>
        <v/>
      </c>
      <c r="E308" s="11">
        <v>8</v>
      </c>
      <c r="F308" s="11">
        <v>0.5</v>
      </c>
      <c r="G308" s="11">
        <v>2</v>
      </c>
      <c r="H308" s="11">
        <v>0.5</v>
      </c>
      <c r="I308" s="11">
        <v>3.5</v>
      </c>
      <c r="J308" s="11">
        <v>1.5</v>
      </c>
    </row>
    <row r="309" spans="1:10" x14ac:dyDescent="0.3">
      <c r="A309" s="4">
        <f>IF(22&lt;=DAY(DATE(YEAR(Konfiguration!$F$11),MONTH(Konfiguration!$F$11)+1,0)),Konfiguration!$F$11+21,"")</f>
        <v>46287</v>
      </c>
      <c r="B309" s="5" t="str">
        <f t="shared" si="17"/>
        <v>Di</v>
      </c>
      <c r="C309" s="5" t="e">
        <f ca="1">IF($A309="","",_xludf.ISOWEEKNUM($A309))</f>
        <v>#NAME?</v>
      </c>
      <c r="D309" s="5" t="str">
        <f>IF($A309="","",IFERROR(VLOOKUP($A309,Konfiguration!$H$7:$I$106,2,FALSE),""))</f>
        <v/>
      </c>
      <c r="E309" s="11">
        <v>8</v>
      </c>
      <c r="F309" s="11">
        <v>0.5</v>
      </c>
      <c r="G309" s="11">
        <v>2</v>
      </c>
      <c r="H309" s="11">
        <v>1</v>
      </c>
      <c r="I309" s="11">
        <v>2</v>
      </c>
      <c r="J309" s="11">
        <v>2.5</v>
      </c>
    </row>
    <row r="310" spans="1:10" x14ac:dyDescent="0.3">
      <c r="A310" s="4">
        <f>IF(23&lt;=DAY(DATE(YEAR(Konfiguration!$F$11),MONTH(Konfiguration!$F$11)+1,0)),Konfiguration!$F$11+22,"")</f>
        <v>46288</v>
      </c>
      <c r="B310" s="5" t="str">
        <f t="shared" si="17"/>
        <v>Mi</v>
      </c>
      <c r="C310" s="5" t="e">
        <f ca="1">IF($A310="","",_xludf.ISOWEEKNUM($A310))</f>
        <v>#NAME?</v>
      </c>
      <c r="D310" s="5" t="str">
        <f>IF($A310="","",IFERROR(VLOOKUP($A310,Konfiguration!$H$7:$I$106,2,FALSE),""))</f>
        <v/>
      </c>
      <c r="E310" s="11">
        <v>7.5</v>
      </c>
      <c r="F310" s="11">
        <v>1.5</v>
      </c>
      <c r="G310" s="11">
        <v>2.5</v>
      </c>
      <c r="H310" s="11">
        <v>1</v>
      </c>
      <c r="I310" s="11">
        <v>2.5</v>
      </c>
      <c r="J310" s="11">
        <v>0</v>
      </c>
    </row>
    <row r="311" spans="1:10" x14ac:dyDescent="0.3">
      <c r="A311" s="4">
        <f>IF(24&lt;=DAY(DATE(YEAR(Konfiguration!$F$11),MONTH(Konfiguration!$F$11)+1,0)),Konfiguration!$F$11+23,"")</f>
        <v>46289</v>
      </c>
      <c r="B311" s="5" t="str">
        <f t="shared" si="17"/>
        <v>Do</v>
      </c>
      <c r="C311" s="5" t="e">
        <f ca="1">IF($A311="","",_xludf.ISOWEEKNUM($A311))</f>
        <v>#NAME?</v>
      </c>
      <c r="D311" s="5" t="str">
        <f>IF($A311="","",IFERROR(VLOOKUP($A311,Konfiguration!$H$7:$I$106,2,FALSE),""))</f>
        <v/>
      </c>
      <c r="E311" s="11">
        <v>8</v>
      </c>
      <c r="F311" s="11">
        <v>0.5</v>
      </c>
      <c r="G311" s="11">
        <v>1.5</v>
      </c>
      <c r="H311" s="11">
        <v>0.5</v>
      </c>
      <c r="I311" s="11">
        <v>4</v>
      </c>
      <c r="J311" s="11">
        <v>1.5</v>
      </c>
    </row>
    <row r="312" spans="1:10" x14ac:dyDescent="0.3">
      <c r="A312" s="4">
        <f>IF(25&lt;=DAY(DATE(YEAR(Konfiguration!$F$11),MONTH(Konfiguration!$F$11)+1,0)),Konfiguration!$F$11+24,"")</f>
        <v>46290</v>
      </c>
      <c r="B312" s="5" t="str">
        <f t="shared" si="17"/>
        <v>Fr</v>
      </c>
      <c r="C312" s="5" t="e">
        <f ca="1">IF($A312="","",_xludf.ISOWEEKNUM($A312))</f>
        <v>#NAME?</v>
      </c>
      <c r="D312" s="5" t="str">
        <f>IF($A312="","",IFERROR(VLOOKUP($A312,Konfiguration!$H$7:$I$106,2,FALSE),""))</f>
        <v/>
      </c>
      <c r="E312" s="11">
        <v>6.5</v>
      </c>
      <c r="F312" s="11">
        <v>0.5</v>
      </c>
      <c r="G312" s="11">
        <v>1.5</v>
      </c>
      <c r="H312" s="11">
        <v>1.5</v>
      </c>
      <c r="I312" s="11">
        <v>3</v>
      </c>
      <c r="J312" s="11">
        <v>0</v>
      </c>
    </row>
    <row r="313" spans="1:10" x14ac:dyDescent="0.3">
      <c r="A313" s="4">
        <f>IF(26&lt;=DAY(DATE(YEAR(Konfiguration!$F$11),MONTH(Konfiguration!$F$11)+1,0)),Konfiguration!$F$11+25,"")</f>
        <v>46291</v>
      </c>
      <c r="B313" s="5" t="str">
        <f t="shared" si="17"/>
        <v>Sa</v>
      </c>
      <c r="C313" s="5" t="e">
        <f ca="1">IF($A313="","",_xludf.ISOWEEKNUM($A313))</f>
        <v>#NAME?</v>
      </c>
      <c r="D313" s="5" t="str">
        <f>IF($A313="","",IFERROR(VLOOKUP($A313,Konfiguration!$H$7:$I$106,2,FALSE),""))</f>
        <v/>
      </c>
      <c r="E313" s="11"/>
      <c r="F313" s="11"/>
      <c r="G313" s="11"/>
      <c r="H313" s="11"/>
      <c r="I313" s="11"/>
      <c r="J313" s="11"/>
    </row>
    <row r="314" spans="1:10" x14ac:dyDescent="0.3">
      <c r="A314" s="4">
        <f>IF(27&lt;=DAY(DATE(YEAR(Konfiguration!$F$11),MONTH(Konfiguration!$F$11)+1,0)),Konfiguration!$F$11+26,"")</f>
        <v>46292</v>
      </c>
      <c r="B314" s="5" t="str">
        <f t="shared" si="17"/>
        <v>So</v>
      </c>
      <c r="C314" s="5" t="e">
        <f ca="1">IF($A314="","",_xludf.ISOWEEKNUM($A314))</f>
        <v>#NAME?</v>
      </c>
      <c r="D314" s="5" t="str">
        <f>IF($A314="","",IFERROR(VLOOKUP($A314,Konfiguration!$H$7:$I$106,2,FALSE),""))</f>
        <v/>
      </c>
      <c r="E314" s="11"/>
      <c r="F314" s="11"/>
      <c r="G314" s="11"/>
      <c r="H314" s="11"/>
      <c r="I314" s="11"/>
      <c r="J314" s="11"/>
    </row>
    <row r="315" spans="1:10" x14ac:dyDescent="0.3">
      <c r="A315" s="4">
        <f>IF(28&lt;=DAY(DATE(YEAR(Konfiguration!$F$11),MONTH(Konfiguration!$F$11)+1,0)),Konfiguration!$F$11+27,"")</f>
        <v>46293</v>
      </c>
      <c r="B315" s="5" t="str">
        <f t="shared" si="17"/>
        <v>Mo</v>
      </c>
      <c r="C315" s="5" t="e">
        <f ca="1">IF($A315="","",_xludf.ISOWEEKNUM($A315))</f>
        <v>#NAME?</v>
      </c>
      <c r="D315" s="5" t="str">
        <f>IF($A315="","",IFERROR(VLOOKUP($A315,Konfiguration!$H$7:$I$106,2,FALSE),""))</f>
        <v/>
      </c>
      <c r="E315" s="11">
        <v>8</v>
      </c>
      <c r="F315" s="11">
        <v>1</v>
      </c>
      <c r="G315" s="11">
        <v>2</v>
      </c>
      <c r="H315" s="11">
        <v>0.5</v>
      </c>
      <c r="I315" s="11">
        <v>4</v>
      </c>
      <c r="J315" s="11">
        <v>0.5</v>
      </c>
    </row>
    <row r="316" spans="1:10" x14ac:dyDescent="0.3">
      <c r="A316" s="4">
        <f>IF(29&lt;=DAY(DATE(YEAR(Konfiguration!$F$11),MONTH(Konfiguration!$F$11)+1,0)),Konfiguration!$F$11+28,"")</f>
        <v>46294</v>
      </c>
      <c r="B316" s="5" t="str">
        <f t="shared" si="17"/>
        <v>Di</v>
      </c>
      <c r="C316" s="5" t="e">
        <f ca="1">IF($A316="","",_xludf.ISOWEEKNUM($A316))</f>
        <v>#NAME?</v>
      </c>
      <c r="D316" s="5" t="str">
        <f>IF($A316="","",IFERROR(VLOOKUP($A316,Konfiguration!$H$7:$I$106,2,FALSE),""))</f>
        <v/>
      </c>
      <c r="E316" s="11">
        <v>8</v>
      </c>
      <c r="F316" s="11">
        <v>1.5</v>
      </c>
      <c r="G316" s="11">
        <v>3</v>
      </c>
      <c r="H316" s="11">
        <v>1</v>
      </c>
      <c r="I316" s="11">
        <v>2</v>
      </c>
      <c r="J316" s="11">
        <v>0.5</v>
      </c>
    </row>
    <row r="317" spans="1:10" x14ac:dyDescent="0.3">
      <c r="A317" s="4">
        <f>IF(30&lt;=DAY(DATE(YEAR(Konfiguration!$F$11),MONTH(Konfiguration!$F$11)+1,0)),Konfiguration!$F$11+29,"")</f>
        <v>46295</v>
      </c>
      <c r="B317" s="5" t="str">
        <f t="shared" si="17"/>
        <v>Mi</v>
      </c>
      <c r="C317" s="5" t="e">
        <f ca="1">IF($A317="","",_xludf.ISOWEEKNUM($A317))</f>
        <v>#NAME?</v>
      </c>
      <c r="D317" s="5" t="str">
        <f>IF($A317="","",IFERROR(VLOOKUP($A317,Konfiguration!$H$7:$I$106,2,FALSE),""))</f>
        <v/>
      </c>
      <c r="E317" s="11">
        <v>7.5</v>
      </c>
      <c r="F317" s="11">
        <v>1.5</v>
      </c>
      <c r="G317" s="11">
        <v>2</v>
      </c>
      <c r="H317" s="11">
        <v>0.5</v>
      </c>
      <c r="I317" s="11">
        <v>3.5</v>
      </c>
      <c r="J317" s="11">
        <v>0</v>
      </c>
    </row>
    <row r="318" spans="1:10" x14ac:dyDescent="0.3">
      <c r="A318" s="4" t="str">
        <f>IF(31&lt;=DAY(DATE(YEAR(Konfiguration!$F$11),MONTH(Konfiguration!$F$11)+1,0)),Konfiguration!$F$11+30,"")</f>
        <v/>
      </c>
      <c r="B318" s="5" t="str">
        <f t="shared" si="17"/>
        <v/>
      </c>
      <c r="C318" s="5" t="str">
        <f>IF($A318="","",_xludf.ISOWEEKNUM($A318))</f>
        <v/>
      </c>
      <c r="D318" s="5" t="str">
        <f>IF($A318="","",IFERROR(VLOOKUP($A318,Konfiguration!$H$7:$I$106,2,FALSE),""))</f>
        <v/>
      </c>
      <c r="E318" s="11"/>
      <c r="F318" s="11"/>
      <c r="G318" s="11"/>
      <c r="H318" s="11"/>
      <c r="I318" s="11"/>
      <c r="J318" s="11"/>
    </row>
    <row r="319" spans="1:10" x14ac:dyDescent="0.3">
      <c r="A319" s="12"/>
      <c r="B319" s="12"/>
      <c r="C319" s="12"/>
      <c r="D319" s="13" t="s">
        <v>49</v>
      </c>
      <c r="E319" s="14">
        <f t="shared" ref="E319:J319" si="18">SUM(E288:E318)</f>
        <v>169.5</v>
      </c>
      <c r="F319" s="14">
        <f t="shared" si="18"/>
        <v>19.5</v>
      </c>
      <c r="G319" s="14">
        <f t="shared" si="18"/>
        <v>48</v>
      </c>
      <c r="H319" s="14">
        <f t="shared" si="18"/>
        <v>23.5</v>
      </c>
      <c r="I319" s="14">
        <f t="shared" si="18"/>
        <v>61</v>
      </c>
      <c r="J319" s="14">
        <f t="shared" si="18"/>
        <v>17.5</v>
      </c>
    </row>
    <row r="321" spans="1:10" x14ac:dyDescent="0.3">
      <c r="A321" s="21" t="str">
        <f>Konfiguration!$G$12</f>
        <v>Oktober 2026</v>
      </c>
      <c r="B321" s="22"/>
      <c r="C321" s="22"/>
      <c r="D321" s="22"/>
      <c r="E321" s="22"/>
      <c r="F321" s="22"/>
      <c r="G321" s="22"/>
      <c r="H321" s="22"/>
      <c r="I321" s="22"/>
      <c r="J321" s="22"/>
    </row>
    <row r="322" spans="1:10" x14ac:dyDescent="0.3">
      <c r="A322" s="8" t="s">
        <v>11</v>
      </c>
      <c r="B322" s="8" t="s">
        <v>45</v>
      </c>
      <c r="C322" s="8" t="s">
        <v>46</v>
      </c>
      <c r="D322" s="8" t="s">
        <v>47</v>
      </c>
      <c r="E322" s="8" t="s">
        <v>48</v>
      </c>
      <c r="F322" s="8" t="str">
        <f>Konfiguration!$B$8</f>
        <v>E-Mails</v>
      </c>
      <c r="G322" s="8" t="str">
        <f>Konfiguration!$B$9</f>
        <v>Meetings</v>
      </c>
      <c r="H322" s="8" t="str">
        <f>Konfiguration!$B$10</f>
        <v>Telefonate</v>
      </c>
      <c r="I322" s="8" t="str">
        <f>Konfiguration!$B$11</f>
        <v>Vorbereitung</v>
      </c>
      <c r="J322" s="8" t="str">
        <f>Konfiguration!$B$12</f>
        <v>Sonstiges</v>
      </c>
    </row>
    <row r="323" spans="1:10" x14ac:dyDescent="0.3">
      <c r="A323" s="4">
        <f>IF(1&lt;=DAY(DATE(YEAR(Konfiguration!$F$12),MONTH(Konfiguration!$F$12)+1,0)),Konfiguration!$F$12+0,"")</f>
        <v>46296</v>
      </c>
      <c r="B323" s="5" t="str">
        <f t="shared" ref="B323:B353" si="19">IF($A323="","",CHOOSE(WEEKDAY($A323,2),"Mo","Di","Mi","Do","Fr","Sa","So"))</f>
        <v>Do</v>
      </c>
      <c r="C323" s="5" t="e">
        <f ca="1">IF($A323="","",_xludf.ISOWEEKNUM($A323))</f>
        <v>#NAME?</v>
      </c>
      <c r="D323" s="5" t="str">
        <f>IF($A323="","",IFERROR(VLOOKUP($A323,Konfiguration!$H$7:$I$106,2,FALSE),""))</f>
        <v/>
      </c>
      <c r="E323" s="11">
        <v>8</v>
      </c>
      <c r="F323" s="11">
        <v>1</v>
      </c>
      <c r="G323" s="11">
        <v>2.5</v>
      </c>
      <c r="H323" s="11">
        <v>0.5</v>
      </c>
      <c r="I323" s="11">
        <v>2.5</v>
      </c>
      <c r="J323" s="11">
        <v>1.5</v>
      </c>
    </row>
    <row r="324" spans="1:10" x14ac:dyDescent="0.3">
      <c r="A324" s="4">
        <f>IF(2&lt;=DAY(DATE(YEAR(Konfiguration!$F$12),MONTH(Konfiguration!$F$12)+1,0)),Konfiguration!$F$12+1,"")</f>
        <v>46297</v>
      </c>
      <c r="B324" s="5" t="str">
        <f t="shared" si="19"/>
        <v>Fr</v>
      </c>
      <c r="C324" s="5" t="e">
        <f ca="1">IF($A324="","",_xludf.ISOWEEKNUM($A324))</f>
        <v>#NAME?</v>
      </c>
      <c r="D324" s="5" t="str">
        <f>IF($A324="","",IFERROR(VLOOKUP($A324,Konfiguration!$H$7:$I$106,2,FALSE),""))</f>
        <v/>
      </c>
      <c r="E324" s="11">
        <v>6.5</v>
      </c>
      <c r="F324" s="11">
        <v>0.5</v>
      </c>
      <c r="G324" s="11">
        <v>2.5</v>
      </c>
      <c r="H324" s="11">
        <v>1.5</v>
      </c>
      <c r="I324" s="11">
        <v>2</v>
      </c>
      <c r="J324" s="11">
        <v>0</v>
      </c>
    </row>
    <row r="325" spans="1:10" x14ac:dyDescent="0.3">
      <c r="A325" s="4">
        <f>IF(3&lt;=DAY(DATE(YEAR(Konfiguration!$F$12),MONTH(Konfiguration!$F$12)+1,0)),Konfiguration!$F$12+2,"")</f>
        <v>46298</v>
      </c>
      <c r="B325" s="5" t="str">
        <f t="shared" si="19"/>
        <v>Sa</v>
      </c>
      <c r="C325" s="5" t="e">
        <f ca="1">IF($A325="","",_xludf.ISOWEEKNUM($A325))</f>
        <v>#NAME?</v>
      </c>
      <c r="D325" s="5" t="str">
        <f>IF($A325="","",IFERROR(VLOOKUP($A325,Konfiguration!$H$7:$I$106,2,FALSE),""))</f>
        <v>Tag der Deutschen Einheit</v>
      </c>
      <c r="E325" s="11"/>
      <c r="F325" s="11"/>
      <c r="G325" s="11"/>
      <c r="H325" s="11"/>
      <c r="I325" s="11"/>
      <c r="J325" s="11"/>
    </row>
    <row r="326" spans="1:10" x14ac:dyDescent="0.3">
      <c r="A326" s="4">
        <f>IF(4&lt;=DAY(DATE(YEAR(Konfiguration!$F$12),MONTH(Konfiguration!$F$12)+1,0)),Konfiguration!$F$12+3,"")</f>
        <v>46299</v>
      </c>
      <c r="B326" s="5" t="str">
        <f t="shared" si="19"/>
        <v>So</v>
      </c>
      <c r="C326" s="5" t="e">
        <f ca="1">IF($A326="","",_xludf.ISOWEEKNUM($A326))</f>
        <v>#NAME?</v>
      </c>
      <c r="D326" s="5" t="str">
        <f>IF($A326="","",IFERROR(VLOOKUP($A326,Konfiguration!$H$7:$I$106,2,FALSE),""))</f>
        <v/>
      </c>
      <c r="E326" s="11"/>
      <c r="F326" s="11"/>
      <c r="G326" s="11"/>
      <c r="H326" s="11"/>
      <c r="I326" s="11"/>
      <c r="J326" s="11"/>
    </row>
    <row r="327" spans="1:10" x14ac:dyDescent="0.3">
      <c r="A327" s="4">
        <f>IF(5&lt;=DAY(DATE(YEAR(Konfiguration!$F$12),MONTH(Konfiguration!$F$12)+1,0)),Konfiguration!$F$12+4,"")</f>
        <v>46300</v>
      </c>
      <c r="B327" s="5" t="str">
        <f t="shared" si="19"/>
        <v>Mo</v>
      </c>
      <c r="C327" s="5" t="e">
        <f ca="1">IF($A327="","",_xludf.ISOWEEKNUM($A327))</f>
        <v>#NAME?</v>
      </c>
      <c r="D327" s="5" t="str">
        <f>IF($A327="","",IFERROR(VLOOKUP($A327,Konfiguration!$H$7:$I$106,2,FALSE),""))</f>
        <v/>
      </c>
      <c r="E327" s="11">
        <v>8</v>
      </c>
      <c r="F327" s="11">
        <v>1</v>
      </c>
      <c r="G327" s="11">
        <v>2</v>
      </c>
      <c r="H327" s="11">
        <v>1.5</v>
      </c>
      <c r="I327" s="11">
        <v>2.5</v>
      </c>
      <c r="J327" s="11">
        <v>1</v>
      </c>
    </row>
    <row r="328" spans="1:10" x14ac:dyDescent="0.3">
      <c r="A328" s="4">
        <f>IF(6&lt;=DAY(DATE(YEAR(Konfiguration!$F$12),MONTH(Konfiguration!$F$12)+1,0)),Konfiguration!$F$12+5,"")</f>
        <v>46301</v>
      </c>
      <c r="B328" s="5" t="str">
        <f t="shared" si="19"/>
        <v>Di</v>
      </c>
      <c r="C328" s="5" t="e">
        <f ca="1">IF($A328="","",_xludf.ISOWEEKNUM($A328))</f>
        <v>#NAME?</v>
      </c>
      <c r="D328" s="5" t="str">
        <f>IF($A328="","",IFERROR(VLOOKUP($A328,Konfiguration!$H$7:$I$106,2,FALSE),""))</f>
        <v/>
      </c>
      <c r="E328" s="11">
        <v>8</v>
      </c>
      <c r="F328" s="11">
        <v>1</v>
      </c>
      <c r="G328" s="11">
        <v>2</v>
      </c>
      <c r="H328" s="11">
        <v>1</v>
      </c>
      <c r="I328" s="11">
        <v>3</v>
      </c>
      <c r="J328" s="11">
        <v>1</v>
      </c>
    </row>
    <row r="329" spans="1:10" x14ac:dyDescent="0.3">
      <c r="A329" s="4">
        <f>IF(7&lt;=DAY(DATE(YEAR(Konfiguration!$F$12),MONTH(Konfiguration!$F$12)+1,0)),Konfiguration!$F$12+6,"")</f>
        <v>46302</v>
      </c>
      <c r="B329" s="5" t="str">
        <f t="shared" si="19"/>
        <v>Mi</v>
      </c>
      <c r="C329" s="5" t="e">
        <f ca="1">IF($A329="","",_xludf.ISOWEEKNUM($A329))</f>
        <v>#NAME?</v>
      </c>
      <c r="D329" s="5" t="str">
        <f>IF($A329="","",IFERROR(VLOOKUP($A329,Konfiguration!$H$7:$I$106,2,FALSE),""))</f>
        <v/>
      </c>
      <c r="E329" s="11">
        <v>7.5</v>
      </c>
      <c r="F329" s="11">
        <v>0.5</v>
      </c>
      <c r="G329" s="11">
        <v>2</v>
      </c>
      <c r="H329" s="11">
        <v>0.5</v>
      </c>
      <c r="I329" s="11">
        <v>3</v>
      </c>
      <c r="J329" s="11">
        <v>1.5</v>
      </c>
    </row>
    <row r="330" spans="1:10" x14ac:dyDescent="0.3">
      <c r="A330" s="4">
        <f>IF(8&lt;=DAY(DATE(YEAR(Konfiguration!$F$12),MONTH(Konfiguration!$F$12)+1,0)),Konfiguration!$F$12+7,"")</f>
        <v>46303</v>
      </c>
      <c r="B330" s="5" t="str">
        <f t="shared" si="19"/>
        <v>Do</v>
      </c>
      <c r="C330" s="5" t="e">
        <f ca="1">IF($A330="","",_xludf.ISOWEEKNUM($A330))</f>
        <v>#NAME?</v>
      </c>
      <c r="D330" s="5" t="str">
        <f>IF($A330="","",IFERROR(VLOOKUP($A330,Konfiguration!$H$7:$I$106,2,FALSE),""))</f>
        <v/>
      </c>
      <c r="E330" s="11">
        <v>8</v>
      </c>
      <c r="F330" s="11">
        <v>1</v>
      </c>
      <c r="G330" s="11">
        <v>2.5</v>
      </c>
      <c r="H330" s="11">
        <v>0.5</v>
      </c>
      <c r="I330" s="11">
        <v>2.5</v>
      </c>
      <c r="J330" s="11">
        <v>1.5</v>
      </c>
    </row>
    <row r="331" spans="1:10" x14ac:dyDescent="0.3">
      <c r="A331" s="4">
        <f>IF(9&lt;=DAY(DATE(YEAR(Konfiguration!$F$12),MONTH(Konfiguration!$F$12)+1,0)),Konfiguration!$F$12+8,"")</f>
        <v>46304</v>
      </c>
      <c r="B331" s="5" t="str">
        <f t="shared" si="19"/>
        <v>Fr</v>
      </c>
      <c r="C331" s="5" t="e">
        <f ca="1">IF($A331="","",_xludf.ISOWEEKNUM($A331))</f>
        <v>#NAME?</v>
      </c>
      <c r="D331" s="5" t="str">
        <f>IF($A331="","",IFERROR(VLOOKUP($A331,Konfiguration!$H$7:$I$106,2,FALSE),""))</f>
        <v/>
      </c>
      <c r="E331" s="11">
        <v>6.5</v>
      </c>
      <c r="F331" s="11">
        <v>1.5</v>
      </c>
      <c r="G331" s="11">
        <v>1</v>
      </c>
      <c r="H331" s="11">
        <v>1.5</v>
      </c>
      <c r="I331" s="11">
        <v>2.5</v>
      </c>
      <c r="J331" s="11">
        <v>0</v>
      </c>
    </row>
    <row r="332" spans="1:10" x14ac:dyDescent="0.3">
      <c r="A332" s="4">
        <f>IF(10&lt;=DAY(DATE(YEAR(Konfiguration!$F$12),MONTH(Konfiguration!$F$12)+1,0)),Konfiguration!$F$12+9,"")</f>
        <v>46305</v>
      </c>
      <c r="B332" s="5" t="str">
        <f t="shared" si="19"/>
        <v>Sa</v>
      </c>
      <c r="C332" s="5" t="e">
        <f ca="1">IF($A332="","",_xludf.ISOWEEKNUM($A332))</f>
        <v>#NAME?</v>
      </c>
      <c r="D332" s="5" t="str">
        <f>IF($A332="","",IFERROR(VLOOKUP($A332,Konfiguration!$H$7:$I$106,2,FALSE),""))</f>
        <v/>
      </c>
      <c r="E332" s="11">
        <v>2</v>
      </c>
      <c r="F332" s="11">
        <v>0.5</v>
      </c>
      <c r="G332" s="11">
        <v>0</v>
      </c>
      <c r="H332" s="11">
        <v>0</v>
      </c>
      <c r="I332" s="11">
        <v>1</v>
      </c>
      <c r="J332" s="11">
        <v>0.5</v>
      </c>
    </row>
    <row r="333" spans="1:10" x14ac:dyDescent="0.3">
      <c r="A333" s="4">
        <f>IF(11&lt;=DAY(DATE(YEAR(Konfiguration!$F$12),MONTH(Konfiguration!$F$12)+1,0)),Konfiguration!$F$12+10,"")</f>
        <v>46306</v>
      </c>
      <c r="B333" s="5" t="str">
        <f t="shared" si="19"/>
        <v>So</v>
      </c>
      <c r="C333" s="5" t="e">
        <f ca="1">IF($A333="","",_xludf.ISOWEEKNUM($A333))</f>
        <v>#NAME?</v>
      </c>
      <c r="D333" s="5" t="str">
        <f>IF($A333="","",IFERROR(VLOOKUP($A333,Konfiguration!$H$7:$I$106,2,FALSE),""))</f>
        <v/>
      </c>
      <c r="E333" s="11"/>
      <c r="F333" s="11"/>
      <c r="G333" s="11"/>
      <c r="H333" s="11"/>
      <c r="I333" s="11"/>
      <c r="J333" s="11"/>
    </row>
    <row r="334" spans="1:10" x14ac:dyDescent="0.3">
      <c r="A334" s="4">
        <f>IF(12&lt;=DAY(DATE(YEAR(Konfiguration!$F$12),MONTH(Konfiguration!$F$12)+1,0)),Konfiguration!$F$12+11,"")</f>
        <v>46307</v>
      </c>
      <c r="B334" s="5" t="str">
        <f t="shared" si="19"/>
        <v>Mo</v>
      </c>
      <c r="C334" s="5" t="e">
        <f ca="1">IF($A334="","",_xludf.ISOWEEKNUM($A334))</f>
        <v>#NAME?</v>
      </c>
      <c r="D334" s="5" t="str">
        <f>IF($A334="","",IFERROR(VLOOKUP($A334,Konfiguration!$H$7:$I$106,2,FALSE),""))</f>
        <v/>
      </c>
      <c r="E334" s="11">
        <v>8</v>
      </c>
      <c r="F334" s="11">
        <v>1</v>
      </c>
      <c r="G334" s="11">
        <v>2</v>
      </c>
      <c r="H334" s="11">
        <v>0.5</v>
      </c>
      <c r="I334" s="11">
        <v>3.5</v>
      </c>
      <c r="J334" s="11">
        <v>1</v>
      </c>
    </row>
    <row r="335" spans="1:10" x14ac:dyDescent="0.3">
      <c r="A335" s="4">
        <f>IF(13&lt;=DAY(DATE(YEAR(Konfiguration!$F$12),MONTH(Konfiguration!$F$12)+1,0)),Konfiguration!$F$12+12,"")</f>
        <v>46308</v>
      </c>
      <c r="B335" s="5" t="str">
        <f t="shared" si="19"/>
        <v>Di</v>
      </c>
      <c r="C335" s="5" t="e">
        <f ca="1">IF($A335="","",_xludf.ISOWEEKNUM($A335))</f>
        <v>#NAME?</v>
      </c>
      <c r="D335" s="5" t="str">
        <f>IF($A335="","",IFERROR(VLOOKUP($A335,Konfiguration!$H$7:$I$106,2,FALSE),""))</f>
        <v/>
      </c>
      <c r="E335" s="11">
        <v>8</v>
      </c>
      <c r="F335" s="11">
        <v>1</v>
      </c>
      <c r="G335" s="11">
        <v>3</v>
      </c>
      <c r="H335" s="11">
        <v>0.5</v>
      </c>
      <c r="I335" s="11">
        <v>3</v>
      </c>
      <c r="J335" s="11">
        <v>0.5</v>
      </c>
    </row>
    <row r="336" spans="1:10" x14ac:dyDescent="0.3">
      <c r="A336" s="4">
        <f>IF(14&lt;=DAY(DATE(YEAR(Konfiguration!$F$12),MONTH(Konfiguration!$F$12)+1,0)),Konfiguration!$F$12+13,"")</f>
        <v>46309</v>
      </c>
      <c r="B336" s="5" t="str">
        <f t="shared" si="19"/>
        <v>Mi</v>
      </c>
      <c r="C336" s="5" t="e">
        <f ca="1">IF($A336="","",_xludf.ISOWEEKNUM($A336))</f>
        <v>#NAME?</v>
      </c>
      <c r="D336" s="5" t="str">
        <f>IF($A336="","",IFERROR(VLOOKUP($A336,Konfiguration!$H$7:$I$106,2,FALSE),""))</f>
        <v/>
      </c>
      <c r="E336" s="11">
        <v>7.5</v>
      </c>
      <c r="F336" s="11">
        <v>1</v>
      </c>
      <c r="G336" s="11">
        <v>2</v>
      </c>
      <c r="H336" s="11">
        <v>0.5</v>
      </c>
      <c r="I336" s="11">
        <v>3</v>
      </c>
      <c r="J336" s="11">
        <v>1</v>
      </c>
    </row>
    <row r="337" spans="1:10" x14ac:dyDescent="0.3">
      <c r="A337" s="4">
        <f>IF(15&lt;=DAY(DATE(YEAR(Konfiguration!$F$12),MONTH(Konfiguration!$F$12)+1,0)),Konfiguration!$F$12+14,"")</f>
        <v>46310</v>
      </c>
      <c r="B337" s="5" t="str">
        <f t="shared" si="19"/>
        <v>Do</v>
      </c>
      <c r="C337" s="5" t="e">
        <f ca="1">IF($A337="","",_xludf.ISOWEEKNUM($A337))</f>
        <v>#NAME?</v>
      </c>
      <c r="D337" s="5" t="str">
        <f>IF($A337="","",IFERROR(VLOOKUP($A337,Konfiguration!$H$7:$I$106,2,FALSE),""))</f>
        <v/>
      </c>
      <c r="E337" s="11">
        <v>8</v>
      </c>
      <c r="F337" s="11">
        <v>0.5</v>
      </c>
      <c r="G337" s="11">
        <v>1</v>
      </c>
      <c r="H337" s="11">
        <v>1.5</v>
      </c>
      <c r="I337" s="11">
        <v>3</v>
      </c>
      <c r="J337" s="11">
        <v>2</v>
      </c>
    </row>
    <row r="338" spans="1:10" x14ac:dyDescent="0.3">
      <c r="A338" s="4">
        <f>IF(16&lt;=DAY(DATE(YEAR(Konfiguration!$F$12),MONTH(Konfiguration!$F$12)+1,0)),Konfiguration!$F$12+15,"")</f>
        <v>46311</v>
      </c>
      <c r="B338" s="5" t="str">
        <f t="shared" si="19"/>
        <v>Fr</v>
      </c>
      <c r="C338" s="5" t="e">
        <f ca="1">IF($A338="","",_xludf.ISOWEEKNUM($A338))</f>
        <v>#NAME?</v>
      </c>
      <c r="D338" s="5" t="str">
        <f>IF($A338="","",IFERROR(VLOOKUP($A338,Konfiguration!$H$7:$I$106,2,FALSE),""))</f>
        <v/>
      </c>
      <c r="E338" s="11">
        <v>6.5</v>
      </c>
      <c r="F338" s="11">
        <v>1.5</v>
      </c>
      <c r="G338" s="11">
        <v>1.5</v>
      </c>
      <c r="H338" s="11">
        <v>0.5</v>
      </c>
      <c r="I338" s="11">
        <v>3</v>
      </c>
      <c r="J338" s="11">
        <v>0</v>
      </c>
    </row>
    <row r="339" spans="1:10" x14ac:dyDescent="0.3">
      <c r="A339" s="4">
        <f>IF(17&lt;=DAY(DATE(YEAR(Konfiguration!$F$12),MONTH(Konfiguration!$F$12)+1,0)),Konfiguration!$F$12+16,"")</f>
        <v>46312</v>
      </c>
      <c r="B339" s="5" t="str">
        <f t="shared" si="19"/>
        <v>Sa</v>
      </c>
      <c r="C339" s="5" t="e">
        <f ca="1">IF($A339="","",_xludf.ISOWEEKNUM($A339))</f>
        <v>#NAME?</v>
      </c>
      <c r="D339" s="5" t="str">
        <f>IF($A339="","",IFERROR(VLOOKUP($A339,Konfiguration!$H$7:$I$106,2,FALSE),""))</f>
        <v/>
      </c>
      <c r="E339" s="11"/>
      <c r="F339" s="11"/>
      <c r="G339" s="11"/>
      <c r="H339" s="11"/>
      <c r="I339" s="11"/>
      <c r="J339" s="11"/>
    </row>
    <row r="340" spans="1:10" x14ac:dyDescent="0.3">
      <c r="A340" s="4">
        <f>IF(18&lt;=DAY(DATE(YEAR(Konfiguration!$F$12),MONTH(Konfiguration!$F$12)+1,0)),Konfiguration!$F$12+17,"")</f>
        <v>46313</v>
      </c>
      <c r="B340" s="5" t="str">
        <f t="shared" si="19"/>
        <v>So</v>
      </c>
      <c r="C340" s="5" t="e">
        <f ca="1">IF($A340="","",_xludf.ISOWEEKNUM($A340))</f>
        <v>#NAME?</v>
      </c>
      <c r="D340" s="5" t="str">
        <f>IF($A340="","",IFERROR(VLOOKUP($A340,Konfiguration!$H$7:$I$106,2,FALSE),""))</f>
        <v/>
      </c>
      <c r="E340" s="11"/>
      <c r="F340" s="11"/>
      <c r="G340" s="11"/>
      <c r="H340" s="11"/>
      <c r="I340" s="11"/>
      <c r="J340" s="11"/>
    </row>
    <row r="341" spans="1:10" x14ac:dyDescent="0.3">
      <c r="A341" s="4">
        <f>IF(19&lt;=DAY(DATE(YEAR(Konfiguration!$F$12),MONTH(Konfiguration!$F$12)+1,0)),Konfiguration!$F$12+18,"")</f>
        <v>46314</v>
      </c>
      <c r="B341" s="5" t="str">
        <f t="shared" si="19"/>
        <v>Mo</v>
      </c>
      <c r="C341" s="5" t="e">
        <f ca="1">IF($A341="","",_xludf.ISOWEEKNUM($A341))</f>
        <v>#NAME?</v>
      </c>
      <c r="D341" s="5" t="str">
        <f>IF($A341="","",IFERROR(VLOOKUP($A341,Konfiguration!$H$7:$I$106,2,FALSE),""))</f>
        <v/>
      </c>
      <c r="E341" s="11">
        <v>8</v>
      </c>
      <c r="F341" s="11">
        <v>1</v>
      </c>
      <c r="G341" s="11">
        <v>3</v>
      </c>
      <c r="H341" s="11">
        <v>1</v>
      </c>
      <c r="I341" s="11">
        <v>2.5</v>
      </c>
      <c r="J341" s="11">
        <v>0.5</v>
      </c>
    </row>
    <row r="342" spans="1:10" x14ac:dyDescent="0.3">
      <c r="A342" s="4">
        <f>IF(20&lt;=DAY(DATE(YEAR(Konfiguration!$F$12),MONTH(Konfiguration!$F$12)+1,0)),Konfiguration!$F$12+19,"")</f>
        <v>46315</v>
      </c>
      <c r="B342" s="5" t="str">
        <f t="shared" si="19"/>
        <v>Di</v>
      </c>
      <c r="C342" s="5" t="e">
        <f ca="1">IF($A342="","",_xludf.ISOWEEKNUM($A342))</f>
        <v>#NAME?</v>
      </c>
      <c r="D342" s="5" t="str">
        <f>IF($A342="","",IFERROR(VLOOKUP($A342,Konfiguration!$H$7:$I$106,2,FALSE),""))</f>
        <v/>
      </c>
      <c r="E342" s="11">
        <v>8</v>
      </c>
      <c r="F342" s="11">
        <v>1</v>
      </c>
      <c r="G342" s="11">
        <v>2.5</v>
      </c>
      <c r="H342" s="11">
        <v>0.5</v>
      </c>
      <c r="I342" s="11">
        <v>3.5</v>
      </c>
      <c r="J342" s="11">
        <v>0.5</v>
      </c>
    </row>
    <row r="343" spans="1:10" x14ac:dyDescent="0.3">
      <c r="A343" s="4">
        <f>IF(21&lt;=DAY(DATE(YEAR(Konfiguration!$F$12),MONTH(Konfiguration!$F$12)+1,0)),Konfiguration!$F$12+20,"")</f>
        <v>46316</v>
      </c>
      <c r="B343" s="5" t="str">
        <f t="shared" si="19"/>
        <v>Mi</v>
      </c>
      <c r="C343" s="5" t="e">
        <f ca="1">IF($A343="","",_xludf.ISOWEEKNUM($A343))</f>
        <v>#NAME?</v>
      </c>
      <c r="D343" s="5" t="str">
        <f>IF($A343="","",IFERROR(VLOOKUP($A343,Konfiguration!$H$7:$I$106,2,FALSE),""))</f>
        <v/>
      </c>
      <c r="E343" s="11">
        <v>7.5</v>
      </c>
      <c r="F343" s="11">
        <v>1.5</v>
      </c>
      <c r="G343" s="11">
        <v>3</v>
      </c>
      <c r="H343" s="11">
        <v>0.5</v>
      </c>
      <c r="I343" s="11">
        <v>2</v>
      </c>
      <c r="J343" s="11">
        <v>0.5</v>
      </c>
    </row>
    <row r="344" spans="1:10" x14ac:dyDescent="0.3">
      <c r="A344" s="4">
        <f>IF(22&lt;=DAY(DATE(YEAR(Konfiguration!$F$12),MONTH(Konfiguration!$F$12)+1,0)),Konfiguration!$F$12+21,"")</f>
        <v>46317</v>
      </c>
      <c r="B344" s="5" t="str">
        <f t="shared" si="19"/>
        <v>Do</v>
      </c>
      <c r="C344" s="5" t="e">
        <f ca="1">IF($A344="","",_xludf.ISOWEEKNUM($A344))</f>
        <v>#NAME?</v>
      </c>
      <c r="D344" s="5" t="str">
        <f>IF($A344="","",IFERROR(VLOOKUP($A344,Konfiguration!$H$7:$I$106,2,FALSE),""))</f>
        <v/>
      </c>
      <c r="E344" s="11">
        <v>8</v>
      </c>
      <c r="F344" s="11">
        <v>0.5</v>
      </c>
      <c r="G344" s="11">
        <v>2.5</v>
      </c>
      <c r="H344" s="11">
        <v>1</v>
      </c>
      <c r="I344" s="11">
        <v>4</v>
      </c>
      <c r="J344" s="11">
        <v>0</v>
      </c>
    </row>
    <row r="345" spans="1:10" x14ac:dyDescent="0.3">
      <c r="A345" s="4">
        <f>IF(23&lt;=DAY(DATE(YEAR(Konfiguration!$F$12),MONTH(Konfiguration!$F$12)+1,0)),Konfiguration!$F$12+22,"")</f>
        <v>46318</v>
      </c>
      <c r="B345" s="5" t="str">
        <f t="shared" si="19"/>
        <v>Fr</v>
      </c>
      <c r="C345" s="5" t="e">
        <f ca="1">IF($A345="","",_xludf.ISOWEEKNUM($A345))</f>
        <v>#NAME?</v>
      </c>
      <c r="D345" s="5" t="str">
        <f>IF($A345="","",IFERROR(VLOOKUP($A345,Konfiguration!$H$7:$I$106,2,FALSE),""))</f>
        <v/>
      </c>
      <c r="E345" s="11">
        <v>6.5</v>
      </c>
      <c r="F345" s="11">
        <v>0.5</v>
      </c>
      <c r="G345" s="11">
        <v>2</v>
      </c>
      <c r="H345" s="11">
        <v>1</v>
      </c>
      <c r="I345" s="11">
        <v>2</v>
      </c>
      <c r="J345" s="11">
        <v>1</v>
      </c>
    </row>
    <row r="346" spans="1:10" x14ac:dyDescent="0.3">
      <c r="A346" s="4">
        <f>IF(24&lt;=DAY(DATE(YEAR(Konfiguration!$F$12),MONTH(Konfiguration!$F$12)+1,0)),Konfiguration!$F$12+23,"")</f>
        <v>46319</v>
      </c>
      <c r="B346" s="5" t="str">
        <f t="shared" si="19"/>
        <v>Sa</v>
      </c>
      <c r="C346" s="5" t="e">
        <f ca="1">IF($A346="","",_xludf.ISOWEEKNUM($A346))</f>
        <v>#NAME?</v>
      </c>
      <c r="D346" s="5" t="str">
        <f>IF($A346="","",IFERROR(VLOOKUP($A346,Konfiguration!$H$7:$I$106,2,FALSE),""))</f>
        <v/>
      </c>
      <c r="E346" s="11"/>
      <c r="F346" s="11"/>
      <c r="G346" s="11"/>
      <c r="H346" s="11"/>
      <c r="I346" s="11"/>
      <c r="J346" s="11"/>
    </row>
    <row r="347" spans="1:10" x14ac:dyDescent="0.3">
      <c r="A347" s="4">
        <f>IF(25&lt;=DAY(DATE(YEAR(Konfiguration!$F$12),MONTH(Konfiguration!$F$12)+1,0)),Konfiguration!$F$12+24,"")</f>
        <v>46320</v>
      </c>
      <c r="B347" s="5" t="str">
        <f t="shared" si="19"/>
        <v>So</v>
      </c>
      <c r="C347" s="5" t="e">
        <f ca="1">IF($A347="","",_xludf.ISOWEEKNUM($A347))</f>
        <v>#NAME?</v>
      </c>
      <c r="D347" s="5" t="str">
        <f>IF($A347="","",IFERROR(VLOOKUP($A347,Konfiguration!$H$7:$I$106,2,FALSE),""))</f>
        <v/>
      </c>
      <c r="E347" s="11"/>
      <c r="F347" s="11"/>
      <c r="G347" s="11"/>
      <c r="H347" s="11"/>
      <c r="I347" s="11"/>
      <c r="J347" s="11"/>
    </row>
    <row r="348" spans="1:10" x14ac:dyDescent="0.3">
      <c r="A348" s="4">
        <f>IF(26&lt;=DAY(DATE(YEAR(Konfiguration!$F$12),MONTH(Konfiguration!$F$12)+1,0)),Konfiguration!$F$12+25,"")</f>
        <v>46321</v>
      </c>
      <c r="B348" s="5" t="str">
        <f t="shared" si="19"/>
        <v>Mo</v>
      </c>
      <c r="C348" s="5" t="e">
        <f ca="1">IF($A348="","",_xludf.ISOWEEKNUM($A348))</f>
        <v>#NAME?</v>
      </c>
      <c r="D348" s="5" t="str">
        <f>IF($A348="","",IFERROR(VLOOKUP($A348,Konfiguration!$H$7:$I$106,2,FALSE),""))</f>
        <v/>
      </c>
      <c r="E348" s="11">
        <v>8</v>
      </c>
      <c r="F348" s="11">
        <v>1.5</v>
      </c>
      <c r="G348" s="11">
        <v>1.5</v>
      </c>
      <c r="H348" s="11">
        <v>0.5</v>
      </c>
      <c r="I348" s="11">
        <v>3.5</v>
      </c>
      <c r="J348" s="11">
        <v>1</v>
      </c>
    </row>
    <row r="349" spans="1:10" x14ac:dyDescent="0.3">
      <c r="A349" s="4">
        <f>IF(27&lt;=DAY(DATE(YEAR(Konfiguration!$F$12),MONTH(Konfiguration!$F$12)+1,0)),Konfiguration!$F$12+26,"")</f>
        <v>46322</v>
      </c>
      <c r="B349" s="5" t="str">
        <f t="shared" si="19"/>
        <v>Di</v>
      </c>
      <c r="C349" s="5" t="e">
        <f ca="1">IF($A349="","",_xludf.ISOWEEKNUM($A349))</f>
        <v>#NAME?</v>
      </c>
      <c r="D349" s="5" t="str">
        <f>IF($A349="","",IFERROR(VLOOKUP($A349,Konfiguration!$H$7:$I$106,2,FALSE),""))</f>
        <v/>
      </c>
      <c r="E349" s="11">
        <v>8</v>
      </c>
      <c r="F349" s="11">
        <v>1</v>
      </c>
      <c r="G349" s="11">
        <v>2</v>
      </c>
      <c r="H349" s="11">
        <v>1</v>
      </c>
      <c r="I349" s="11">
        <v>3</v>
      </c>
      <c r="J349" s="11">
        <v>1</v>
      </c>
    </row>
    <row r="350" spans="1:10" x14ac:dyDescent="0.3">
      <c r="A350" s="4">
        <f>IF(28&lt;=DAY(DATE(YEAR(Konfiguration!$F$12),MONTH(Konfiguration!$F$12)+1,0)),Konfiguration!$F$12+27,"")</f>
        <v>46323</v>
      </c>
      <c r="B350" s="5" t="str">
        <f t="shared" si="19"/>
        <v>Mi</v>
      </c>
      <c r="C350" s="5" t="e">
        <f ca="1">IF($A350="","",_xludf.ISOWEEKNUM($A350))</f>
        <v>#NAME?</v>
      </c>
      <c r="D350" s="5" t="str">
        <f>IF($A350="","",IFERROR(VLOOKUP($A350,Konfiguration!$H$7:$I$106,2,FALSE),""))</f>
        <v/>
      </c>
      <c r="E350" s="11">
        <v>7.5</v>
      </c>
      <c r="F350" s="11">
        <v>1</v>
      </c>
      <c r="G350" s="11">
        <v>2</v>
      </c>
      <c r="H350" s="11">
        <v>1</v>
      </c>
      <c r="I350" s="11">
        <v>2.5</v>
      </c>
      <c r="J350" s="11">
        <v>1</v>
      </c>
    </row>
    <row r="351" spans="1:10" x14ac:dyDescent="0.3">
      <c r="A351" s="4">
        <f>IF(29&lt;=DAY(DATE(YEAR(Konfiguration!$F$12),MONTH(Konfiguration!$F$12)+1,0)),Konfiguration!$F$12+28,"")</f>
        <v>46324</v>
      </c>
      <c r="B351" s="5" t="str">
        <f t="shared" si="19"/>
        <v>Do</v>
      </c>
      <c r="C351" s="5" t="e">
        <f ca="1">IF($A351="","",_xludf.ISOWEEKNUM($A351))</f>
        <v>#NAME?</v>
      </c>
      <c r="D351" s="5" t="str">
        <f>IF($A351="","",IFERROR(VLOOKUP($A351,Konfiguration!$H$7:$I$106,2,FALSE),""))</f>
        <v/>
      </c>
      <c r="E351" s="11">
        <v>8</v>
      </c>
      <c r="F351" s="11">
        <v>1</v>
      </c>
      <c r="G351" s="11">
        <v>2.5</v>
      </c>
      <c r="H351" s="11">
        <v>1.5</v>
      </c>
      <c r="I351" s="11">
        <v>3</v>
      </c>
      <c r="J351" s="11">
        <v>0</v>
      </c>
    </row>
    <row r="352" spans="1:10" x14ac:dyDescent="0.3">
      <c r="A352" s="4">
        <f>IF(30&lt;=DAY(DATE(YEAR(Konfiguration!$F$12),MONTH(Konfiguration!$F$12)+1,0)),Konfiguration!$F$12+29,"")</f>
        <v>46325</v>
      </c>
      <c r="B352" s="5" t="str">
        <f t="shared" si="19"/>
        <v>Fr</v>
      </c>
      <c r="C352" s="5" t="e">
        <f ca="1">IF($A352="","",_xludf.ISOWEEKNUM($A352))</f>
        <v>#NAME?</v>
      </c>
      <c r="D352" s="5" t="str">
        <f>IF($A352="","",IFERROR(VLOOKUP($A352,Konfiguration!$H$7:$I$106,2,FALSE),""))</f>
        <v/>
      </c>
      <c r="E352" s="11">
        <v>6.5</v>
      </c>
      <c r="F352" s="11">
        <v>0.5</v>
      </c>
      <c r="G352" s="11">
        <v>1.5</v>
      </c>
      <c r="H352" s="11">
        <v>1.5</v>
      </c>
      <c r="I352" s="11">
        <v>2.5</v>
      </c>
      <c r="J352" s="11">
        <v>0.5</v>
      </c>
    </row>
    <row r="353" spans="1:10" x14ac:dyDescent="0.3">
      <c r="A353" s="4">
        <f>IF(31&lt;=DAY(DATE(YEAR(Konfiguration!$F$12),MONTH(Konfiguration!$F$12)+1,0)),Konfiguration!$F$12+30,"")</f>
        <v>46326</v>
      </c>
      <c r="B353" s="5" t="str">
        <f t="shared" si="19"/>
        <v>Sa</v>
      </c>
      <c r="C353" s="5" t="e">
        <f ca="1">IF($A353="","",_xludf.ISOWEEKNUM($A353))</f>
        <v>#NAME?</v>
      </c>
      <c r="D353" s="5" t="str">
        <f>IF($A353="","",IFERROR(VLOOKUP($A353,Konfiguration!$H$7:$I$106,2,FALSE),""))</f>
        <v/>
      </c>
      <c r="E353" s="11"/>
      <c r="F353" s="11"/>
      <c r="G353" s="11"/>
      <c r="H353" s="11"/>
      <c r="I353" s="11"/>
      <c r="J353" s="11"/>
    </row>
    <row r="354" spans="1:10" x14ac:dyDescent="0.3">
      <c r="A354" s="12"/>
      <c r="B354" s="12"/>
      <c r="C354" s="12"/>
      <c r="D354" s="13" t="s">
        <v>49</v>
      </c>
      <c r="E354" s="14">
        <f t="shared" ref="E354:J354" si="20">SUM(E323:E353)</f>
        <v>168.5</v>
      </c>
      <c r="F354" s="14">
        <f t="shared" si="20"/>
        <v>21.5</v>
      </c>
      <c r="G354" s="14">
        <f t="shared" si="20"/>
        <v>46.5</v>
      </c>
      <c r="H354" s="14">
        <f t="shared" si="20"/>
        <v>20</v>
      </c>
      <c r="I354" s="14">
        <f t="shared" si="20"/>
        <v>63</v>
      </c>
      <c r="J354" s="14">
        <f t="shared" si="20"/>
        <v>17.5</v>
      </c>
    </row>
    <row r="356" spans="1:10" x14ac:dyDescent="0.3">
      <c r="A356" s="21" t="str">
        <f>Konfiguration!$G$13</f>
        <v>November 2026</v>
      </c>
      <c r="B356" s="22"/>
      <c r="C356" s="22"/>
      <c r="D356" s="22"/>
      <c r="E356" s="22"/>
      <c r="F356" s="22"/>
      <c r="G356" s="22"/>
      <c r="H356" s="22"/>
      <c r="I356" s="22"/>
      <c r="J356" s="22"/>
    </row>
    <row r="357" spans="1:10" x14ac:dyDescent="0.3">
      <c r="A357" s="8" t="s">
        <v>11</v>
      </c>
      <c r="B357" s="8" t="s">
        <v>45</v>
      </c>
      <c r="C357" s="8" t="s">
        <v>46</v>
      </c>
      <c r="D357" s="8" t="s">
        <v>47</v>
      </c>
      <c r="E357" s="8" t="s">
        <v>48</v>
      </c>
      <c r="F357" s="8" t="str">
        <f>Konfiguration!$B$8</f>
        <v>E-Mails</v>
      </c>
      <c r="G357" s="8" t="str">
        <f>Konfiguration!$B$9</f>
        <v>Meetings</v>
      </c>
      <c r="H357" s="8" t="str">
        <f>Konfiguration!$B$10</f>
        <v>Telefonate</v>
      </c>
      <c r="I357" s="8" t="str">
        <f>Konfiguration!$B$11</f>
        <v>Vorbereitung</v>
      </c>
      <c r="J357" s="8" t="str">
        <f>Konfiguration!$B$12</f>
        <v>Sonstiges</v>
      </c>
    </row>
    <row r="358" spans="1:10" x14ac:dyDescent="0.3">
      <c r="A358" s="4">
        <f>IF(1&lt;=DAY(DATE(YEAR(Konfiguration!$F$13),MONTH(Konfiguration!$F$13)+1,0)),Konfiguration!$F$13+0,"")</f>
        <v>46327</v>
      </c>
      <c r="B358" s="5" t="str">
        <f t="shared" ref="B358:B388" si="21">IF($A358="","",CHOOSE(WEEKDAY($A358,2),"Mo","Di","Mi","Do","Fr","Sa","So"))</f>
        <v>So</v>
      </c>
      <c r="C358" s="5" t="e">
        <f ca="1">IF($A358="","",_xludf.ISOWEEKNUM($A358))</f>
        <v>#NAME?</v>
      </c>
      <c r="D358" s="5" t="str">
        <f>IF($A358="","",IFERROR(VLOOKUP($A358,Konfiguration!$H$7:$I$106,2,FALSE),""))</f>
        <v/>
      </c>
      <c r="E358" s="11"/>
      <c r="F358" s="11"/>
      <c r="G358" s="11"/>
      <c r="H358" s="11"/>
      <c r="I358" s="11"/>
      <c r="J358" s="11"/>
    </row>
    <row r="359" spans="1:10" x14ac:dyDescent="0.3">
      <c r="A359" s="4">
        <f>IF(2&lt;=DAY(DATE(YEAR(Konfiguration!$F$13),MONTH(Konfiguration!$F$13)+1,0)),Konfiguration!$F$13+1,"")</f>
        <v>46328</v>
      </c>
      <c r="B359" s="5" t="str">
        <f t="shared" si="21"/>
        <v>Mo</v>
      </c>
      <c r="C359" s="5" t="e">
        <f ca="1">IF($A359="","",_xludf.ISOWEEKNUM($A359))</f>
        <v>#NAME?</v>
      </c>
      <c r="D359" s="5" t="str">
        <f>IF($A359="","",IFERROR(VLOOKUP($A359,Konfiguration!$H$7:$I$106,2,FALSE),""))</f>
        <v/>
      </c>
      <c r="E359" s="11">
        <v>8</v>
      </c>
      <c r="F359" s="11">
        <v>0.5</v>
      </c>
      <c r="G359" s="11">
        <v>1.5</v>
      </c>
      <c r="H359" s="11">
        <v>1.5</v>
      </c>
      <c r="I359" s="11">
        <v>3.5</v>
      </c>
      <c r="J359" s="11">
        <v>1</v>
      </c>
    </row>
    <row r="360" spans="1:10" x14ac:dyDescent="0.3">
      <c r="A360" s="4">
        <f>IF(3&lt;=DAY(DATE(YEAR(Konfiguration!$F$13),MONTH(Konfiguration!$F$13)+1,0)),Konfiguration!$F$13+2,"")</f>
        <v>46329</v>
      </c>
      <c r="B360" s="5" t="str">
        <f t="shared" si="21"/>
        <v>Di</v>
      </c>
      <c r="C360" s="5" t="e">
        <f ca="1">IF($A360="","",_xludf.ISOWEEKNUM($A360))</f>
        <v>#NAME?</v>
      </c>
      <c r="D360" s="5" t="str">
        <f>IF($A360="","",IFERROR(VLOOKUP($A360,Konfiguration!$H$7:$I$106,2,FALSE),""))</f>
        <v/>
      </c>
      <c r="E360" s="11">
        <v>8</v>
      </c>
      <c r="F360" s="11">
        <v>1.5</v>
      </c>
      <c r="G360" s="11">
        <v>1.5</v>
      </c>
      <c r="H360" s="11">
        <v>1</v>
      </c>
      <c r="I360" s="11">
        <v>3</v>
      </c>
      <c r="J360" s="11">
        <v>1</v>
      </c>
    </row>
    <row r="361" spans="1:10" x14ac:dyDescent="0.3">
      <c r="A361" s="4">
        <f>IF(4&lt;=DAY(DATE(YEAR(Konfiguration!$F$13),MONTH(Konfiguration!$F$13)+1,0)),Konfiguration!$F$13+3,"")</f>
        <v>46330</v>
      </c>
      <c r="B361" s="5" t="str">
        <f t="shared" si="21"/>
        <v>Mi</v>
      </c>
      <c r="C361" s="5" t="e">
        <f ca="1">IF($A361="","",_xludf.ISOWEEKNUM($A361))</f>
        <v>#NAME?</v>
      </c>
      <c r="D361" s="5" t="str">
        <f>IF($A361="","",IFERROR(VLOOKUP($A361,Konfiguration!$H$7:$I$106,2,FALSE),""))</f>
        <v/>
      </c>
      <c r="E361" s="11">
        <v>7.5</v>
      </c>
      <c r="F361" s="11">
        <v>1</v>
      </c>
      <c r="G361" s="11">
        <v>2.5</v>
      </c>
      <c r="H361" s="11">
        <v>0.5</v>
      </c>
      <c r="I361" s="11">
        <v>3.5</v>
      </c>
      <c r="J361" s="11">
        <v>0</v>
      </c>
    </row>
    <row r="362" spans="1:10" x14ac:dyDescent="0.3">
      <c r="A362" s="4">
        <f>IF(5&lt;=DAY(DATE(YEAR(Konfiguration!$F$13),MONTH(Konfiguration!$F$13)+1,0)),Konfiguration!$F$13+4,"")</f>
        <v>46331</v>
      </c>
      <c r="B362" s="5" t="str">
        <f t="shared" si="21"/>
        <v>Do</v>
      </c>
      <c r="C362" s="5" t="e">
        <f ca="1">IF($A362="","",_xludf.ISOWEEKNUM($A362))</f>
        <v>#NAME?</v>
      </c>
      <c r="D362" s="5" t="str">
        <f>IF($A362="","",IFERROR(VLOOKUP($A362,Konfiguration!$H$7:$I$106,2,FALSE),""))</f>
        <v/>
      </c>
      <c r="E362" s="11">
        <v>8</v>
      </c>
      <c r="F362" s="11">
        <v>0.5</v>
      </c>
      <c r="G362" s="11">
        <v>1.5</v>
      </c>
      <c r="H362" s="11">
        <v>0.5</v>
      </c>
      <c r="I362" s="11">
        <v>2.5</v>
      </c>
      <c r="J362" s="11">
        <v>3</v>
      </c>
    </row>
    <row r="363" spans="1:10" x14ac:dyDescent="0.3">
      <c r="A363" s="4">
        <f>IF(6&lt;=DAY(DATE(YEAR(Konfiguration!$F$13),MONTH(Konfiguration!$F$13)+1,0)),Konfiguration!$F$13+5,"")</f>
        <v>46332</v>
      </c>
      <c r="B363" s="5" t="str">
        <f t="shared" si="21"/>
        <v>Fr</v>
      </c>
      <c r="C363" s="5" t="e">
        <f ca="1">IF($A363="","",_xludf.ISOWEEKNUM($A363))</f>
        <v>#NAME?</v>
      </c>
      <c r="D363" s="5" t="str">
        <f>IF($A363="","",IFERROR(VLOOKUP($A363,Konfiguration!$H$7:$I$106,2,FALSE),""))</f>
        <v/>
      </c>
      <c r="E363" s="11">
        <v>6.5</v>
      </c>
      <c r="F363" s="11">
        <v>1</v>
      </c>
      <c r="G363" s="11">
        <v>3</v>
      </c>
      <c r="H363" s="11">
        <v>0.5</v>
      </c>
      <c r="I363" s="11">
        <v>2</v>
      </c>
      <c r="J363" s="11">
        <v>0</v>
      </c>
    </row>
    <row r="364" spans="1:10" x14ac:dyDescent="0.3">
      <c r="A364" s="4">
        <f>IF(7&lt;=DAY(DATE(YEAR(Konfiguration!$F$13),MONTH(Konfiguration!$F$13)+1,0)),Konfiguration!$F$13+6,"")</f>
        <v>46333</v>
      </c>
      <c r="B364" s="5" t="str">
        <f t="shared" si="21"/>
        <v>Sa</v>
      </c>
      <c r="C364" s="5" t="e">
        <f ca="1">IF($A364="","",_xludf.ISOWEEKNUM($A364))</f>
        <v>#NAME?</v>
      </c>
      <c r="D364" s="5" t="str">
        <f>IF($A364="","",IFERROR(VLOOKUP($A364,Konfiguration!$H$7:$I$106,2,FALSE),""))</f>
        <v/>
      </c>
      <c r="E364" s="11">
        <v>2</v>
      </c>
      <c r="F364" s="11">
        <v>0.5</v>
      </c>
      <c r="G364" s="11">
        <v>0</v>
      </c>
      <c r="H364" s="11">
        <v>0</v>
      </c>
      <c r="I364" s="11">
        <v>1</v>
      </c>
      <c r="J364" s="11">
        <v>0.5</v>
      </c>
    </row>
    <row r="365" spans="1:10" x14ac:dyDescent="0.3">
      <c r="A365" s="4">
        <f>IF(8&lt;=DAY(DATE(YEAR(Konfiguration!$F$13),MONTH(Konfiguration!$F$13)+1,0)),Konfiguration!$F$13+7,"")</f>
        <v>46334</v>
      </c>
      <c r="B365" s="5" t="str">
        <f t="shared" si="21"/>
        <v>So</v>
      </c>
      <c r="C365" s="5" t="e">
        <f ca="1">IF($A365="","",_xludf.ISOWEEKNUM($A365))</f>
        <v>#NAME?</v>
      </c>
      <c r="D365" s="5" t="str">
        <f>IF($A365="","",IFERROR(VLOOKUP($A365,Konfiguration!$H$7:$I$106,2,FALSE),""))</f>
        <v/>
      </c>
      <c r="E365" s="11"/>
      <c r="F365" s="11"/>
      <c r="G365" s="11"/>
      <c r="H365" s="11"/>
      <c r="I365" s="11"/>
      <c r="J365" s="11"/>
    </row>
    <row r="366" spans="1:10" x14ac:dyDescent="0.3">
      <c r="A366" s="4">
        <f>IF(9&lt;=DAY(DATE(YEAR(Konfiguration!$F$13),MONTH(Konfiguration!$F$13)+1,0)),Konfiguration!$F$13+8,"")</f>
        <v>46335</v>
      </c>
      <c r="B366" s="5" t="str">
        <f t="shared" si="21"/>
        <v>Mo</v>
      </c>
      <c r="C366" s="5" t="e">
        <f ca="1">IF($A366="","",_xludf.ISOWEEKNUM($A366))</f>
        <v>#NAME?</v>
      </c>
      <c r="D366" s="5" t="str">
        <f>IF($A366="","",IFERROR(VLOOKUP($A366,Konfiguration!$H$7:$I$106,2,FALSE),""))</f>
        <v/>
      </c>
      <c r="E366" s="11">
        <v>8</v>
      </c>
      <c r="F366" s="11">
        <v>0.5</v>
      </c>
      <c r="G366" s="11">
        <v>2</v>
      </c>
      <c r="H366" s="11">
        <v>1</v>
      </c>
      <c r="I366" s="11">
        <v>4</v>
      </c>
      <c r="J366" s="11">
        <v>0.5</v>
      </c>
    </row>
    <row r="367" spans="1:10" x14ac:dyDescent="0.3">
      <c r="A367" s="4">
        <f>IF(10&lt;=DAY(DATE(YEAR(Konfiguration!$F$13),MONTH(Konfiguration!$F$13)+1,0)),Konfiguration!$F$13+9,"")</f>
        <v>46336</v>
      </c>
      <c r="B367" s="5" t="str">
        <f t="shared" si="21"/>
        <v>Di</v>
      </c>
      <c r="C367" s="5" t="e">
        <f ca="1">IF($A367="","",_xludf.ISOWEEKNUM($A367))</f>
        <v>#NAME?</v>
      </c>
      <c r="D367" s="5" t="str">
        <f>IF($A367="","",IFERROR(VLOOKUP($A367,Konfiguration!$H$7:$I$106,2,FALSE),""))</f>
        <v/>
      </c>
      <c r="E367" s="11">
        <v>8</v>
      </c>
      <c r="F367" s="11">
        <v>0.5</v>
      </c>
      <c r="G367" s="11">
        <v>1</v>
      </c>
      <c r="H367" s="11">
        <v>1.5</v>
      </c>
      <c r="I367" s="11">
        <v>3.5</v>
      </c>
      <c r="J367" s="11">
        <v>1.5</v>
      </c>
    </row>
    <row r="368" spans="1:10" x14ac:dyDescent="0.3">
      <c r="A368" s="4">
        <f>IF(11&lt;=DAY(DATE(YEAR(Konfiguration!$F$13),MONTH(Konfiguration!$F$13)+1,0)),Konfiguration!$F$13+10,"")</f>
        <v>46337</v>
      </c>
      <c r="B368" s="5" t="str">
        <f t="shared" si="21"/>
        <v>Mi</v>
      </c>
      <c r="C368" s="5" t="e">
        <f ca="1">IF($A368="","",_xludf.ISOWEEKNUM($A368))</f>
        <v>#NAME?</v>
      </c>
      <c r="D368" s="5" t="str">
        <f>IF($A368="","",IFERROR(VLOOKUP($A368,Konfiguration!$H$7:$I$106,2,FALSE),""))</f>
        <v/>
      </c>
      <c r="E368" s="11">
        <v>7.5</v>
      </c>
      <c r="F368" s="11">
        <v>1</v>
      </c>
      <c r="G368" s="11">
        <v>2.5</v>
      </c>
      <c r="H368" s="11">
        <v>1.5</v>
      </c>
      <c r="I368" s="11">
        <v>2.5</v>
      </c>
      <c r="J368" s="11">
        <v>0</v>
      </c>
    </row>
    <row r="369" spans="1:10" x14ac:dyDescent="0.3">
      <c r="A369" s="4">
        <f>IF(12&lt;=DAY(DATE(YEAR(Konfiguration!$F$13),MONTH(Konfiguration!$F$13)+1,0)),Konfiguration!$F$13+11,"")</f>
        <v>46338</v>
      </c>
      <c r="B369" s="5" t="str">
        <f t="shared" si="21"/>
        <v>Do</v>
      </c>
      <c r="C369" s="5" t="e">
        <f ca="1">IF($A369="","",_xludf.ISOWEEKNUM($A369))</f>
        <v>#NAME?</v>
      </c>
      <c r="D369" s="5" t="str">
        <f>IF($A369="","",IFERROR(VLOOKUP($A369,Konfiguration!$H$7:$I$106,2,FALSE),""))</f>
        <v/>
      </c>
      <c r="E369" s="11">
        <v>8</v>
      </c>
      <c r="F369" s="11">
        <v>0.5</v>
      </c>
      <c r="G369" s="11">
        <v>2.5</v>
      </c>
      <c r="H369" s="11">
        <v>1</v>
      </c>
      <c r="I369" s="11">
        <v>3</v>
      </c>
      <c r="J369" s="11">
        <v>1</v>
      </c>
    </row>
    <row r="370" spans="1:10" x14ac:dyDescent="0.3">
      <c r="A370" s="4">
        <f>IF(13&lt;=DAY(DATE(YEAR(Konfiguration!$F$13),MONTH(Konfiguration!$F$13)+1,0)),Konfiguration!$F$13+12,"")</f>
        <v>46339</v>
      </c>
      <c r="B370" s="5" t="str">
        <f t="shared" si="21"/>
        <v>Fr</v>
      </c>
      <c r="C370" s="5" t="e">
        <f ca="1">IF($A370="","",_xludf.ISOWEEKNUM($A370))</f>
        <v>#NAME?</v>
      </c>
      <c r="D370" s="5" t="str">
        <f>IF($A370="","",IFERROR(VLOOKUP($A370,Konfiguration!$H$7:$I$106,2,FALSE),""))</f>
        <v/>
      </c>
      <c r="E370" s="11">
        <v>6.5</v>
      </c>
      <c r="F370" s="11">
        <v>0.5</v>
      </c>
      <c r="G370" s="11">
        <v>2.5</v>
      </c>
      <c r="H370" s="11">
        <v>1</v>
      </c>
      <c r="I370" s="11">
        <v>2.5</v>
      </c>
      <c r="J370" s="11">
        <v>0</v>
      </c>
    </row>
    <row r="371" spans="1:10" x14ac:dyDescent="0.3">
      <c r="A371" s="4">
        <f>IF(14&lt;=DAY(DATE(YEAR(Konfiguration!$F$13),MONTH(Konfiguration!$F$13)+1,0)),Konfiguration!$F$13+13,"")</f>
        <v>46340</v>
      </c>
      <c r="B371" s="5" t="str">
        <f t="shared" si="21"/>
        <v>Sa</v>
      </c>
      <c r="C371" s="5" t="e">
        <f ca="1">IF($A371="","",_xludf.ISOWEEKNUM($A371))</f>
        <v>#NAME?</v>
      </c>
      <c r="D371" s="5" t="str">
        <f>IF($A371="","",IFERROR(VLOOKUP($A371,Konfiguration!$H$7:$I$106,2,FALSE),""))</f>
        <v/>
      </c>
      <c r="E371" s="11">
        <v>2</v>
      </c>
      <c r="F371" s="11">
        <v>0.5</v>
      </c>
      <c r="G371" s="11">
        <v>0</v>
      </c>
      <c r="H371" s="11">
        <v>0</v>
      </c>
      <c r="I371" s="11">
        <v>1</v>
      </c>
      <c r="J371" s="11">
        <v>0.5</v>
      </c>
    </row>
    <row r="372" spans="1:10" x14ac:dyDescent="0.3">
      <c r="A372" s="4">
        <f>IF(15&lt;=DAY(DATE(YEAR(Konfiguration!$F$13),MONTH(Konfiguration!$F$13)+1,0)),Konfiguration!$F$13+14,"")</f>
        <v>46341</v>
      </c>
      <c r="B372" s="5" t="str">
        <f t="shared" si="21"/>
        <v>So</v>
      </c>
      <c r="C372" s="5" t="e">
        <f ca="1">IF($A372="","",_xludf.ISOWEEKNUM($A372))</f>
        <v>#NAME?</v>
      </c>
      <c r="D372" s="5" t="str">
        <f>IF($A372="","",IFERROR(VLOOKUP($A372,Konfiguration!$H$7:$I$106,2,FALSE),""))</f>
        <v/>
      </c>
      <c r="E372" s="11"/>
      <c r="F372" s="11"/>
      <c r="G372" s="11"/>
      <c r="H372" s="11"/>
      <c r="I372" s="11"/>
      <c r="J372" s="11"/>
    </row>
    <row r="373" spans="1:10" x14ac:dyDescent="0.3">
      <c r="A373" s="4">
        <f>IF(16&lt;=DAY(DATE(YEAR(Konfiguration!$F$13),MONTH(Konfiguration!$F$13)+1,0)),Konfiguration!$F$13+15,"")</f>
        <v>46342</v>
      </c>
      <c r="B373" s="5" t="str">
        <f t="shared" si="21"/>
        <v>Mo</v>
      </c>
      <c r="C373" s="5" t="e">
        <f ca="1">IF($A373="","",_xludf.ISOWEEKNUM($A373))</f>
        <v>#NAME?</v>
      </c>
      <c r="D373" s="5" t="str">
        <f>IF($A373="","",IFERROR(VLOOKUP($A373,Konfiguration!$H$7:$I$106,2,FALSE),""))</f>
        <v/>
      </c>
      <c r="E373" s="11">
        <v>8</v>
      </c>
      <c r="F373" s="11">
        <v>1</v>
      </c>
      <c r="G373" s="11">
        <v>1.5</v>
      </c>
      <c r="H373" s="11">
        <v>1.5</v>
      </c>
      <c r="I373" s="11">
        <v>4</v>
      </c>
      <c r="J373" s="11">
        <v>0</v>
      </c>
    </row>
    <row r="374" spans="1:10" x14ac:dyDescent="0.3">
      <c r="A374" s="4">
        <f>IF(17&lt;=DAY(DATE(YEAR(Konfiguration!$F$13),MONTH(Konfiguration!$F$13)+1,0)),Konfiguration!$F$13+16,"")</f>
        <v>46343</v>
      </c>
      <c r="B374" s="5" t="str">
        <f t="shared" si="21"/>
        <v>Di</v>
      </c>
      <c r="C374" s="5" t="e">
        <f ca="1">IF($A374="","",_xludf.ISOWEEKNUM($A374))</f>
        <v>#NAME?</v>
      </c>
      <c r="D374" s="5" t="str">
        <f>IF($A374="","",IFERROR(VLOOKUP($A374,Konfiguration!$H$7:$I$106,2,FALSE),""))</f>
        <v/>
      </c>
      <c r="E374" s="11">
        <v>8</v>
      </c>
      <c r="F374" s="11">
        <v>1.5</v>
      </c>
      <c r="G374" s="11">
        <v>1.5</v>
      </c>
      <c r="H374" s="11">
        <v>0.5</v>
      </c>
      <c r="I374" s="11">
        <v>3</v>
      </c>
      <c r="J374" s="11">
        <v>1.5</v>
      </c>
    </row>
    <row r="375" spans="1:10" x14ac:dyDescent="0.3">
      <c r="A375" s="4">
        <f>IF(18&lt;=DAY(DATE(YEAR(Konfiguration!$F$13),MONTH(Konfiguration!$F$13)+1,0)),Konfiguration!$F$13+17,"")</f>
        <v>46344</v>
      </c>
      <c r="B375" s="5" t="str">
        <f t="shared" si="21"/>
        <v>Mi</v>
      </c>
      <c r="C375" s="5" t="e">
        <f ca="1">IF($A375="","",_xludf.ISOWEEKNUM($A375))</f>
        <v>#NAME?</v>
      </c>
      <c r="D375" s="5" t="str">
        <f>IF($A375="","",IFERROR(VLOOKUP($A375,Konfiguration!$H$7:$I$106,2,FALSE),""))</f>
        <v/>
      </c>
      <c r="E375" s="11">
        <v>7.5</v>
      </c>
      <c r="F375" s="11">
        <v>0.5</v>
      </c>
      <c r="G375" s="11">
        <v>2.5</v>
      </c>
      <c r="H375" s="11">
        <v>1</v>
      </c>
      <c r="I375" s="11">
        <v>3.5</v>
      </c>
      <c r="J375" s="11">
        <v>0</v>
      </c>
    </row>
    <row r="376" spans="1:10" x14ac:dyDescent="0.3">
      <c r="A376" s="4">
        <f>IF(19&lt;=DAY(DATE(YEAR(Konfiguration!$F$13),MONTH(Konfiguration!$F$13)+1,0)),Konfiguration!$F$13+18,"")</f>
        <v>46345</v>
      </c>
      <c r="B376" s="5" t="str">
        <f t="shared" si="21"/>
        <v>Do</v>
      </c>
      <c r="C376" s="5" t="e">
        <f ca="1">IF($A376="","",_xludf.ISOWEEKNUM($A376))</f>
        <v>#NAME?</v>
      </c>
      <c r="D376" s="5" t="str">
        <f>IF($A376="","",IFERROR(VLOOKUP($A376,Konfiguration!$H$7:$I$106,2,FALSE),""))</f>
        <v/>
      </c>
      <c r="E376" s="11">
        <v>8</v>
      </c>
      <c r="F376" s="11">
        <v>1</v>
      </c>
      <c r="G376" s="11">
        <v>2</v>
      </c>
      <c r="H376" s="11">
        <v>0.5</v>
      </c>
      <c r="I376" s="11">
        <v>2.5</v>
      </c>
      <c r="J376" s="11">
        <v>2</v>
      </c>
    </row>
    <row r="377" spans="1:10" x14ac:dyDescent="0.3">
      <c r="A377" s="4">
        <f>IF(20&lt;=DAY(DATE(YEAR(Konfiguration!$F$13),MONTH(Konfiguration!$F$13)+1,0)),Konfiguration!$F$13+19,"")</f>
        <v>46346</v>
      </c>
      <c r="B377" s="5" t="str">
        <f t="shared" si="21"/>
        <v>Fr</v>
      </c>
      <c r="C377" s="5" t="e">
        <f ca="1">IF($A377="","",_xludf.ISOWEEKNUM($A377))</f>
        <v>#NAME?</v>
      </c>
      <c r="D377" s="5" t="str">
        <f>IF($A377="","",IFERROR(VLOOKUP($A377,Konfiguration!$H$7:$I$106,2,FALSE),""))</f>
        <v/>
      </c>
      <c r="E377" s="11">
        <v>6.5</v>
      </c>
      <c r="F377" s="11">
        <v>0.5</v>
      </c>
      <c r="G377" s="11">
        <v>2.5</v>
      </c>
      <c r="H377" s="11">
        <v>1.5</v>
      </c>
      <c r="I377" s="11">
        <v>2</v>
      </c>
      <c r="J377" s="11">
        <v>0</v>
      </c>
    </row>
    <row r="378" spans="1:10" x14ac:dyDescent="0.3">
      <c r="A378" s="4">
        <f>IF(21&lt;=DAY(DATE(YEAR(Konfiguration!$F$13),MONTH(Konfiguration!$F$13)+1,0)),Konfiguration!$F$13+20,"")</f>
        <v>46347</v>
      </c>
      <c r="B378" s="5" t="str">
        <f t="shared" si="21"/>
        <v>Sa</v>
      </c>
      <c r="C378" s="5" t="e">
        <f ca="1">IF($A378="","",_xludf.ISOWEEKNUM($A378))</f>
        <v>#NAME?</v>
      </c>
      <c r="D378" s="5" t="str">
        <f>IF($A378="","",IFERROR(VLOOKUP($A378,Konfiguration!$H$7:$I$106,2,FALSE),""))</f>
        <v/>
      </c>
      <c r="E378" s="11"/>
      <c r="F378" s="11"/>
      <c r="G378" s="11"/>
      <c r="H378" s="11"/>
      <c r="I378" s="11"/>
      <c r="J378" s="11"/>
    </row>
    <row r="379" spans="1:10" x14ac:dyDescent="0.3">
      <c r="A379" s="4">
        <f>IF(22&lt;=DAY(DATE(YEAR(Konfiguration!$F$13),MONTH(Konfiguration!$F$13)+1,0)),Konfiguration!$F$13+21,"")</f>
        <v>46348</v>
      </c>
      <c r="B379" s="5" t="str">
        <f t="shared" si="21"/>
        <v>So</v>
      </c>
      <c r="C379" s="5" t="e">
        <f ca="1">IF($A379="","",_xludf.ISOWEEKNUM($A379))</f>
        <v>#NAME?</v>
      </c>
      <c r="D379" s="5" t="str">
        <f>IF($A379="","",IFERROR(VLOOKUP($A379,Konfiguration!$H$7:$I$106,2,FALSE),""))</f>
        <v/>
      </c>
      <c r="E379" s="11"/>
      <c r="F379" s="11"/>
      <c r="G379" s="11"/>
      <c r="H379" s="11"/>
      <c r="I379" s="11"/>
      <c r="J379" s="11"/>
    </row>
    <row r="380" spans="1:10" x14ac:dyDescent="0.3">
      <c r="A380" s="4">
        <f>IF(23&lt;=DAY(DATE(YEAR(Konfiguration!$F$13),MONTH(Konfiguration!$F$13)+1,0)),Konfiguration!$F$13+22,"")</f>
        <v>46349</v>
      </c>
      <c r="B380" s="5" t="str">
        <f t="shared" si="21"/>
        <v>Mo</v>
      </c>
      <c r="C380" s="5" t="e">
        <f ca="1">IF($A380="","",_xludf.ISOWEEKNUM($A380))</f>
        <v>#NAME?</v>
      </c>
      <c r="D380" s="5" t="str">
        <f>IF($A380="","",IFERROR(VLOOKUP($A380,Konfiguration!$H$7:$I$106,2,FALSE),""))</f>
        <v/>
      </c>
      <c r="E380" s="11">
        <v>8</v>
      </c>
      <c r="F380" s="11">
        <v>1.5</v>
      </c>
      <c r="G380" s="11">
        <v>2.5</v>
      </c>
      <c r="H380" s="11">
        <v>0.5</v>
      </c>
      <c r="I380" s="11">
        <v>2</v>
      </c>
      <c r="J380" s="11">
        <v>1.5</v>
      </c>
    </row>
    <row r="381" spans="1:10" x14ac:dyDescent="0.3">
      <c r="A381" s="4">
        <f>IF(24&lt;=DAY(DATE(YEAR(Konfiguration!$F$13),MONTH(Konfiguration!$F$13)+1,0)),Konfiguration!$F$13+23,"")</f>
        <v>46350</v>
      </c>
      <c r="B381" s="5" t="str">
        <f t="shared" si="21"/>
        <v>Di</v>
      </c>
      <c r="C381" s="5" t="e">
        <f ca="1">IF($A381="","",_xludf.ISOWEEKNUM($A381))</f>
        <v>#NAME?</v>
      </c>
      <c r="D381" s="5" t="str">
        <f>IF($A381="","",IFERROR(VLOOKUP($A381,Konfiguration!$H$7:$I$106,2,FALSE),""))</f>
        <v/>
      </c>
      <c r="E381" s="11">
        <v>8</v>
      </c>
      <c r="F381" s="11">
        <v>1</v>
      </c>
      <c r="G381" s="11">
        <v>3</v>
      </c>
      <c r="H381" s="11">
        <v>1</v>
      </c>
      <c r="I381" s="11">
        <v>3</v>
      </c>
      <c r="J381" s="11">
        <v>0</v>
      </c>
    </row>
    <row r="382" spans="1:10" x14ac:dyDescent="0.3">
      <c r="A382" s="4">
        <f>IF(25&lt;=DAY(DATE(YEAR(Konfiguration!$F$13),MONTH(Konfiguration!$F$13)+1,0)),Konfiguration!$F$13+24,"")</f>
        <v>46351</v>
      </c>
      <c r="B382" s="5" t="str">
        <f t="shared" si="21"/>
        <v>Mi</v>
      </c>
      <c r="C382" s="5" t="e">
        <f ca="1">IF($A382="","",_xludf.ISOWEEKNUM($A382))</f>
        <v>#NAME?</v>
      </c>
      <c r="D382" s="5" t="str">
        <f>IF($A382="","",IFERROR(VLOOKUP($A382,Konfiguration!$H$7:$I$106,2,FALSE),""))</f>
        <v/>
      </c>
      <c r="E382" s="11">
        <v>7.5</v>
      </c>
      <c r="F382" s="11">
        <v>0.5</v>
      </c>
      <c r="G382" s="11">
        <v>1</v>
      </c>
      <c r="H382" s="11">
        <v>0.5</v>
      </c>
      <c r="I382" s="11">
        <v>2.5</v>
      </c>
      <c r="J382" s="11">
        <v>3</v>
      </c>
    </row>
    <row r="383" spans="1:10" x14ac:dyDescent="0.3">
      <c r="A383" s="4">
        <f>IF(26&lt;=DAY(DATE(YEAR(Konfiguration!$F$13),MONTH(Konfiguration!$F$13)+1,0)),Konfiguration!$F$13+25,"")</f>
        <v>46352</v>
      </c>
      <c r="B383" s="5" t="str">
        <f t="shared" si="21"/>
        <v>Do</v>
      </c>
      <c r="C383" s="5" t="e">
        <f ca="1">IF($A383="","",_xludf.ISOWEEKNUM($A383))</f>
        <v>#NAME?</v>
      </c>
      <c r="D383" s="5" t="str">
        <f>IF($A383="","",IFERROR(VLOOKUP($A383,Konfiguration!$H$7:$I$106,2,FALSE),""))</f>
        <v/>
      </c>
      <c r="E383" s="11">
        <v>8</v>
      </c>
      <c r="F383" s="11">
        <v>0.5</v>
      </c>
      <c r="G383" s="11">
        <v>3</v>
      </c>
      <c r="H383" s="11">
        <v>1.5</v>
      </c>
      <c r="I383" s="11">
        <v>2</v>
      </c>
      <c r="J383" s="11">
        <v>1</v>
      </c>
    </row>
    <row r="384" spans="1:10" x14ac:dyDescent="0.3">
      <c r="A384" s="4">
        <f>IF(27&lt;=DAY(DATE(YEAR(Konfiguration!$F$13),MONTH(Konfiguration!$F$13)+1,0)),Konfiguration!$F$13+26,"")</f>
        <v>46353</v>
      </c>
      <c r="B384" s="5" t="str">
        <f t="shared" si="21"/>
        <v>Fr</v>
      </c>
      <c r="C384" s="5" t="e">
        <f ca="1">IF($A384="","",_xludf.ISOWEEKNUM($A384))</f>
        <v>#NAME?</v>
      </c>
      <c r="D384" s="5" t="str">
        <f>IF($A384="","",IFERROR(VLOOKUP($A384,Konfiguration!$H$7:$I$106,2,FALSE),""))</f>
        <v/>
      </c>
      <c r="E384" s="11">
        <v>6.5</v>
      </c>
      <c r="F384" s="11">
        <v>1.5</v>
      </c>
      <c r="G384" s="11">
        <v>2.5</v>
      </c>
      <c r="H384" s="11">
        <v>0.5</v>
      </c>
      <c r="I384" s="11">
        <v>2</v>
      </c>
      <c r="J384" s="11">
        <v>0</v>
      </c>
    </row>
    <row r="385" spans="1:10" x14ac:dyDescent="0.3">
      <c r="A385" s="4">
        <f>IF(28&lt;=DAY(DATE(YEAR(Konfiguration!$F$13),MONTH(Konfiguration!$F$13)+1,0)),Konfiguration!$F$13+27,"")</f>
        <v>46354</v>
      </c>
      <c r="B385" s="5" t="str">
        <f t="shared" si="21"/>
        <v>Sa</v>
      </c>
      <c r="C385" s="5" t="e">
        <f ca="1">IF($A385="","",_xludf.ISOWEEKNUM($A385))</f>
        <v>#NAME?</v>
      </c>
      <c r="D385" s="5" t="str">
        <f>IF($A385="","",IFERROR(VLOOKUP($A385,Konfiguration!$H$7:$I$106,2,FALSE),""))</f>
        <v/>
      </c>
      <c r="E385" s="11"/>
      <c r="F385" s="11"/>
      <c r="G385" s="11"/>
      <c r="H385" s="11"/>
      <c r="I385" s="11"/>
      <c r="J385" s="11"/>
    </row>
    <row r="386" spans="1:10" x14ac:dyDescent="0.3">
      <c r="A386" s="4">
        <f>IF(29&lt;=DAY(DATE(YEAR(Konfiguration!$F$13),MONTH(Konfiguration!$F$13)+1,0)),Konfiguration!$F$13+28,"")</f>
        <v>46355</v>
      </c>
      <c r="B386" s="5" t="str">
        <f t="shared" si="21"/>
        <v>So</v>
      </c>
      <c r="C386" s="5" t="e">
        <f ca="1">IF($A386="","",_xludf.ISOWEEKNUM($A386))</f>
        <v>#NAME?</v>
      </c>
      <c r="D386" s="5" t="str">
        <f>IF($A386="","",IFERROR(VLOOKUP($A386,Konfiguration!$H$7:$I$106,2,FALSE),""))</f>
        <v/>
      </c>
      <c r="E386" s="11"/>
      <c r="F386" s="11"/>
      <c r="G386" s="11"/>
      <c r="H386" s="11"/>
      <c r="I386" s="11"/>
      <c r="J386" s="11"/>
    </row>
    <row r="387" spans="1:10" x14ac:dyDescent="0.3">
      <c r="A387" s="4">
        <f>IF(30&lt;=DAY(DATE(YEAR(Konfiguration!$F$13),MONTH(Konfiguration!$F$13)+1,0)),Konfiguration!$F$13+29,"")</f>
        <v>46356</v>
      </c>
      <c r="B387" s="5" t="str">
        <f t="shared" si="21"/>
        <v>Mo</v>
      </c>
      <c r="C387" s="5" t="e">
        <f ca="1">IF($A387="","",_xludf.ISOWEEKNUM($A387))</f>
        <v>#NAME?</v>
      </c>
      <c r="D387" s="5" t="str">
        <f>IF($A387="","",IFERROR(VLOOKUP($A387,Konfiguration!$H$7:$I$106,2,FALSE),""))</f>
        <v/>
      </c>
      <c r="E387" s="11">
        <v>8</v>
      </c>
      <c r="F387" s="11">
        <v>0.5</v>
      </c>
      <c r="G387" s="11">
        <v>1</v>
      </c>
      <c r="H387" s="11">
        <v>0.5</v>
      </c>
      <c r="I387" s="11">
        <v>2.5</v>
      </c>
      <c r="J387" s="11">
        <v>3.5</v>
      </c>
    </row>
    <row r="388" spans="1:10" x14ac:dyDescent="0.3">
      <c r="A388" s="4" t="str">
        <f>IF(31&lt;=DAY(DATE(YEAR(Konfiguration!$F$13),MONTH(Konfiguration!$F$13)+1,0)),Konfiguration!$F$13+30,"")</f>
        <v/>
      </c>
      <c r="B388" s="5" t="str">
        <f t="shared" si="21"/>
        <v/>
      </c>
      <c r="C388" s="5" t="str">
        <f>IF($A388="","",_xludf.ISOWEEKNUM($A388))</f>
        <v/>
      </c>
      <c r="D388" s="5" t="str">
        <f>IF($A388="","",IFERROR(VLOOKUP($A388,Konfiguration!$H$7:$I$106,2,FALSE),""))</f>
        <v/>
      </c>
      <c r="E388" s="11"/>
      <c r="F388" s="11"/>
      <c r="G388" s="11"/>
      <c r="H388" s="11"/>
      <c r="I388" s="11"/>
      <c r="J388" s="11"/>
    </row>
    <row r="389" spans="1:10" x14ac:dyDescent="0.3">
      <c r="A389" s="12"/>
      <c r="B389" s="12"/>
      <c r="C389" s="12"/>
      <c r="D389" s="13" t="s">
        <v>49</v>
      </c>
      <c r="E389" s="14">
        <f t="shared" ref="E389:J389" si="22">SUM(E358:E388)</f>
        <v>164</v>
      </c>
      <c r="F389" s="14">
        <f t="shared" si="22"/>
        <v>18.5</v>
      </c>
      <c r="G389" s="14">
        <f t="shared" si="22"/>
        <v>43.5</v>
      </c>
      <c r="H389" s="14">
        <f t="shared" si="22"/>
        <v>19.5</v>
      </c>
      <c r="I389" s="14">
        <f t="shared" si="22"/>
        <v>61</v>
      </c>
      <c r="J389" s="14">
        <f t="shared" si="22"/>
        <v>21.5</v>
      </c>
    </row>
    <row r="391" spans="1:10" x14ac:dyDescent="0.3">
      <c r="A391" s="21" t="str">
        <f>Konfiguration!$G$14</f>
        <v>Dezember 2026</v>
      </c>
      <c r="B391" s="22"/>
      <c r="C391" s="22"/>
      <c r="D391" s="22"/>
      <c r="E391" s="22"/>
      <c r="F391" s="22"/>
      <c r="G391" s="22"/>
      <c r="H391" s="22"/>
      <c r="I391" s="22"/>
      <c r="J391" s="22"/>
    </row>
    <row r="392" spans="1:10" x14ac:dyDescent="0.3">
      <c r="A392" s="8" t="s">
        <v>11</v>
      </c>
      <c r="B392" s="8" t="s">
        <v>45</v>
      </c>
      <c r="C392" s="8" t="s">
        <v>46</v>
      </c>
      <c r="D392" s="8" t="s">
        <v>47</v>
      </c>
      <c r="E392" s="8" t="s">
        <v>48</v>
      </c>
      <c r="F392" s="8" t="str">
        <f>Konfiguration!$B$8</f>
        <v>E-Mails</v>
      </c>
      <c r="G392" s="8" t="str">
        <f>Konfiguration!$B$9</f>
        <v>Meetings</v>
      </c>
      <c r="H392" s="8" t="str">
        <f>Konfiguration!$B$10</f>
        <v>Telefonate</v>
      </c>
      <c r="I392" s="8" t="str">
        <f>Konfiguration!$B$11</f>
        <v>Vorbereitung</v>
      </c>
      <c r="J392" s="8" t="str">
        <f>Konfiguration!$B$12</f>
        <v>Sonstiges</v>
      </c>
    </row>
    <row r="393" spans="1:10" x14ac:dyDescent="0.3">
      <c r="A393" s="4">
        <f>IF(1&lt;=DAY(DATE(YEAR(Konfiguration!$F$14),MONTH(Konfiguration!$F$14)+1,0)),Konfiguration!$F$14+0,"")</f>
        <v>46357</v>
      </c>
      <c r="B393" s="5" t="str">
        <f t="shared" ref="B393:B423" si="23">IF($A393="","",CHOOSE(WEEKDAY($A393,2),"Mo","Di","Mi","Do","Fr","Sa","So"))</f>
        <v>Di</v>
      </c>
      <c r="C393" s="5" t="e">
        <f ca="1">IF($A393="","",_xludf.ISOWEEKNUM($A393))</f>
        <v>#NAME?</v>
      </c>
      <c r="D393" s="5" t="str">
        <f>IF($A393="","",IFERROR(VLOOKUP($A393,Konfiguration!$H$7:$I$106,2,FALSE),""))</f>
        <v/>
      </c>
      <c r="E393" s="11">
        <v>8</v>
      </c>
      <c r="F393" s="11">
        <v>1.5</v>
      </c>
      <c r="G393" s="11">
        <v>1</v>
      </c>
      <c r="H393" s="11">
        <v>1.5</v>
      </c>
      <c r="I393" s="11">
        <v>3</v>
      </c>
      <c r="J393" s="11">
        <v>1</v>
      </c>
    </row>
    <row r="394" spans="1:10" x14ac:dyDescent="0.3">
      <c r="A394" s="4">
        <f>IF(2&lt;=DAY(DATE(YEAR(Konfiguration!$F$14),MONTH(Konfiguration!$F$14)+1,0)),Konfiguration!$F$14+1,"")</f>
        <v>46358</v>
      </c>
      <c r="B394" s="5" t="str">
        <f t="shared" si="23"/>
        <v>Mi</v>
      </c>
      <c r="C394" s="5" t="e">
        <f ca="1">IF($A394="","",_xludf.ISOWEEKNUM($A394))</f>
        <v>#NAME?</v>
      </c>
      <c r="D394" s="5" t="str">
        <f>IF($A394="","",IFERROR(VLOOKUP($A394,Konfiguration!$H$7:$I$106,2,FALSE),""))</f>
        <v/>
      </c>
      <c r="E394" s="11">
        <v>7.5</v>
      </c>
      <c r="F394" s="11">
        <v>0.5</v>
      </c>
      <c r="G394" s="11">
        <v>2</v>
      </c>
      <c r="H394" s="11">
        <v>1.5</v>
      </c>
      <c r="I394" s="11">
        <v>3.5</v>
      </c>
      <c r="J394" s="11">
        <v>0</v>
      </c>
    </row>
    <row r="395" spans="1:10" x14ac:dyDescent="0.3">
      <c r="A395" s="4">
        <f>IF(3&lt;=DAY(DATE(YEAR(Konfiguration!$F$14),MONTH(Konfiguration!$F$14)+1,0)),Konfiguration!$F$14+2,"")</f>
        <v>46359</v>
      </c>
      <c r="B395" s="5" t="str">
        <f t="shared" si="23"/>
        <v>Do</v>
      </c>
      <c r="C395" s="5" t="e">
        <f ca="1">IF($A395="","",_xludf.ISOWEEKNUM($A395))</f>
        <v>#NAME?</v>
      </c>
      <c r="D395" s="5" t="str">
        <f>IF($A395="","",IFERROR(VLOOKUP($A395,Konfiguration!$H$7:$I$106,2,FALSE),""))</f>
        <v/>
      </c>
      <c r="E395" s="11">
        <v>8</v>
      </c>
      <c r="F395" s="11">
        <v>1.5</v>
      </c>
      <c r="G395" s="11">
        <v>1</v>
      </c>
      <c r="H395" s="11">
        <v>0.5</v>
      </c>
      <c r="I395" s="11">
        <v>2</v>
      </c>
      <c r="J395" s="11">
        <v>3</v>
      </c>
    </row>
    <row r="396" spans="1:10" x14ac:dyDescent="0.3">
      <c r="A396" s="4">
        <f>IF(4&lt;=DAY(DATE(YEAR(Konfiguration!$F$14),MONTH(Konfiguration!$F$14)+1,0)),Konfiguration!$F$14+3,"")</f>
        <v>46360</v>
      </c>
      <c r="B396" s="5" t="str">
        <f t="shared" si="23"/>
        <v>Fr</v>
      </c>
      <c r="C396" s="5" t="e">
        <f ca="1">IF($A396="","",_xludf.ISOWEEKNUM($A396))</f>
        <v>#NAME?</v>
      </c>
      <c r="D396" s="5" t="str">
        <f>IF($A396="","",IFERROR(VLOOKUP($A396,Konfiguration!$H$7:$I$106,2,FALSE),""))</f>
        <v/>
      </c>
      <c r="E396" s="11">
        <v>6.5</v>
      </c>
      <c r="F396" s="11">
        <v>1</v>
      </c>
      <c r="G396" s="11">
        <v>3</v>
      </c>
      <c r="H396" s="11">
        <v>1.5</v>
      </c>
      <c r="I396" s="11">
        <v>1</v>
      </c>
      <c r="J396" s="11">
        <v>0</v>
      </c>
    </row>
    <row r="397" spans="1:10" x14ac:dyDescent="0.3">
      <c r="A397" s="4">
        <f>IF(5&lt;=DAY(DATE(YEAR(Konfiguration!$F$14),MONTH(Konfiguration!$F$14)+1,0)),Konfiguration!$F$14+4,"")</f>
        <v>46361</v>
      </c>
      <c r="B397" s="5" t="str">
        <f t="shared" si="23"/>
        <v>Sa</v>
      </c>
      <c r="C397" s="5" t="e">
        <f ca="1">IF($A397="","",_xludf.ISOWEEKNUM($A397))</f>
        <v>#NAME?</v>
      </c>
      <c r="D397" s="5" t="str">
        <f>IF($A397="","",IFERROR(VLOOKUP($A397,Konfiguration!$H$7:$I$106,2,FALSE),""))</f>
        <v/>
      </c>
      <c r="E397" s="11"/>
      <c r="F397" s="11"/>
      <c r="G397" s="11"/>
      <c r="H397" s="11"/>
      <c r="I397" s="11"/>
      <c r="J397" s="11"/>
    </row>
    <row r="398" spans="1:10" x14ac:dyDescent="0.3">
      <c r="A398" s="4">
        <f>IF(6&lt;=DAY(DATE(YEAR(Konfiguration!$F$14),MONTH(Konfiguration!$F$14)+1,0)),Konfiguration!$F$14+5,"")</f>
        <v>46362</v>
      </c>
      <c r="B398" s="5" t="str">
        <f t="shared" si="23"/>
        <v>So</v>
      </c>
      <c r="C398" s="5" t="e">
        <f ca="1">IF($A398="","",_xludf.ISOWEEKNUM($A398))</f>
        <v>#NAME?</v>
      </c>
      <c r="D398" s="5" t="str">
        <f>IF($A398="","",IFERROR(VLOOKUP($A398,Konfiguration!$H$7:$I$106,2,FALSE),""))</f>
        <v/>
      </c>
      <c r="E398" s="11"/>
      <c r="F398" s="11"/>
      <c r="G398" s="11"/>
      <c r="H398" s="11"/>
      <c r="I398" s="11"/>
      <c r="J398" s="11"/>
    </row>
    <row r="399" spans="1:10" x14ac:dyDescent="0.3">
      <c r="A399" s="4">
        <f>IF(7&lt;=DAY(DATE(YEAR(Konfiguration!$F$14),MONTH(Konfiguration!$F$14)+1,0)),Konfiguration!$F$14+6,"")</f>
        <v>46363</v>
      </c>
      <c r="B399" s="5" t="str">
        <f t="shared" si="23"/>
        <v>Mo</v>
      </c>
      <c r="C399" s="5" t="e">
        <f ca="1">IF($A399="","",_xludf.ISOWEEKNUM($A399))</f>
        <v>#NAME?</v>
      </c>
      <c r="D399" s="5" t="str">
        <f>IF($A399="","",IFERROR(VLOOKUP($A399,Konfiguration!$H$7:$I$106,2,FALSE),""))</f>
        <v/>
      </c>
      <c r="E399" s="11">
        <v>8</v>
      </c>
      <c r="F399" s="11">
        <v>1</v>
      </c>
      <c r="G399" s="11">
        <v>2</v>
      </c>
      <c r="H399" s="11">
        <v>0.5</v>
      </c>
      <c r="I399" s="11">
        <v>4</v>
      </c>
      <c r="J399" s="11">
        <v>0.5</v>
      </c>
    </row>
    <row r="400" spans="1:10" x14ac:dyDescent="0.3">
      <c r="A400" s="4">
        <f>IF(8&lt;=DAY(DATE(YEAR(Konfiguration!$F$14),MONTH(Konfiguration!$F$14)+1,0)),Konfiguration!$F$14+7,"")</f>
        <v>46364</v>
      </c>
      <c r="B400" s="5" t="str">
        <f t="shared" si="23"/>
        <v>Di</v>
      </c>
      <c r="C400" s="5" t="e">
        <f ca="1">IF($A400="","",_xludf.ISOWEEKNUM($A400))</f>
        <v>#NAME?</v>
      </c>
      <c r="D400" s="5" t="str">
        <f>IF($A400="","",IFERROR(VLOOKUP($A400,Konfiguration!$H$7:$I$106,2,FALSE),""))</f>
        <v/>
      </c>
      <c r="E400" s="11">
        <v>8</v>
      </c>
      <c r="F400" s="11">
        <v>0.5</v>
      </c>
      <c r="G400" s="11">
        <v>1</v>
      </c>
      <c r="H400" s="11">
        <v>1.5</v>
      </c>
      <c r="I400" s="11">
        <v>3</v>
      </c>
      <c r="J400" s="11">
        <v>2</v>
      </c>
    </row>
    <row r="401" spans="1:10" x14ac:dyDescent="0.3">
      <c r="A401" s="4">
        <f>IF(9&lt;=DAY(DATE(YEAR(Konfiguration!$F$14),MONTH(Konfiguration!$F$14)+1,0)),Konfiguration!$F$14+8,"")</f>
        <v>46365</v>
      </c>
      <c r="B401" s="5" t="str">
        <f t="shared" si="23"/>
        <v>Mi</v>
      </c>
      <c r="C401" s="5" t="e">
        <f ca="1">IF($A401="","",_xludf.ISOWEEKNUM($A401))</f>
        <v>#NAME?</v>
      </c>
      <c r="D401" s="5" t="str">
        <f>IF($A401="","",IFERROR(VLOOKUP($A401,Konfiguration!$H$7:$I$106,2,FALSE),""))</f>
        <v/>
      </c>
      <c r="E401" s="11">
        <v>7.5</v>
      </c>
      <c r="F401" s="11">
        <v>1</v>
      </c>
      <c r="G401" s="11">
        <v>2</v>
      </c>
      <c r="H401" s="11">
        <v>1</v>
      </c>
      <c r="I401" s="11">
        <v>2.5</v>
      </c>
      <c r="J401" s="11">
        <v>1</v>
      </c>
    </row>
    <row r="402" spans="1:10" x14ac:dyDescent="0.3">
      <c r="A402" s="4">
        <f>IF(10&lt;=DAY(DATE(YEAR(Konfiguration!$F$14),MONTH(Konfiguration!$F$14)+1,0)),Konfiguration!$F$14+9,"")</f>
        <v>46366</v>
      </c>
      <c r="B402" s="5" t="str">
        <f t="shared" si="23"/>
        <v>Do</v>
      </c>
      <c r="C402" s="5" t="e">
        <f ca="1">IF($A402="","",_xludf.ISOWEEKNUM($A402))</f>
        <v>#NAME?</v>
      </c>
      <c r="D402" s="5" t="str">
        <f>IF($A402="","",IFERROR(VLOOKUP($A402,Konfiguration!$H$7:$I$106,2,FALSE),""))</f>
        <v/>
      </c>
      <c r="E402" s="11">
        <v>8</v>
      </c>
      <c r="F402" s="11">
        <v>1</v>
      </c>
      <c r="G402" s="11">
        <v>3</v>
      </c>
      <c r="H402" s="11">
        <v>0.5</v>
      </c>
      <c r="I402" s="11">
        <v>3.5</v>
      </c>
      <c r="J402" s="11">
        <v>0</v>
      </c>
    </row>
    <row r="403" spans="1:10" x14ac:dyDescent="0.3">
      <c r="A403" s="4">
        <f>IF(11&lt;=DAY(DATE(YEAR(Konfiguration!$F$14),MONTH(Konfiguration!$F$14)+1,0)),Konfiguration!$F$14+10,"")</f>
        <v>46367</v>
      </c>
      <c r="B403" s="5" t="str">
        <f t="shared" si="23"/>
        <v>Fr</v>
      </c>
      <c r="C403" s="5" t="e">
        <f ca="1">IF($A403="","",_xludf.ISOWEEKNUM($A403))</f>
        <v>#NAME?</v>
      </c>
      <c r="D403" s="5" t="str">
        <f>IF($A403="","",IFERROR(VLOOKUP($A403,Konfiguration!$H$7:$I$106,2,FALSE),""))</f>
        <v/>
      </c>
      <c r="E403" s="11">
        <v>6.5</v>
      </c>
      <c r="F403" s="11">
        <v>0.5</v>
      </c>
      <c r="G403" s="11">
        <v>1</v>
      </c>
      <c r="H403" s="11">
        <v>1</v>
      </c>
      <c r="I403" s="11">
        <v>3</v>
      </c>
      <c r="J403" s="11">
        <v>1</v>
      </c>
    </row>
    <row r="404" spans="1:10" x14ac:dyDescent="0.3">
      <c r="A404" s="4">
        <f>IF(12&lt;=DAY(DATE(YEAR(Konfiguration!$F$14),MONTH(Konfiguration!$F$14)+1,0)),Konfiguration!$F$14+11,"")</f>
        <v>46368</v>
      </c>
      <c r="B404" s="5" t="str">
        <f t="shared" si="23"/>
        <v>Sa</v>
      </c>
      <c r="C404" s="5" t="e">
        <f ca="1">IF($A404="","",_xludf.ISOWEEKNUM($A404))</f>
        <v>#NAME?</v>
      </c>
      <c r="D404" s="5" t="str">
        <f>IF($A404="","",IFERROR(VLOOKUP($A404,Konfiguration!$H$7:$I$106,2,FALSE),""))</f>
        <v/>
      </c>
      <c r="E404" s="11">
        <v>2</v>
      </c>
      <c r="F404" s="11">
        <v>0.5</v>
      </c>
      <c r="G404" s="11">
        <v>0</v>
      </c>
      <c r="H404" s="11">
        <v>0</v>
      </c>
      <c r="I404" s="11">
        <v>1</v>
      </c>
      <c r="J404" s="11">
        <v>0.5</v>
      </c>
    </row>
    <row r="405" spans="1:10" x14ac:dyDescent="0.3">
      <c r="A405" s="4">
        <f>IF(13&lt;=DAY(DATE(YEAR(Konfiguration!$F$14),MONTH(Konfiguration!$F$14)+1,0)),Konfiguration!$F$14+12,"")</f>
        <v>46369</v>
      </c>
      <c r="B405" s="5" t="str">
        <f t="shared" si="23"/>
        <v>So</v>
      </c>
      <c r="C405" s="5" t="e">
        <f ca="1">IF($A405="","",_xludf.ISOWEEKNUM($A405))</f>
        <v>#NAME?</v>
      </c>
      <c r="D405" s="5" t="str">
        <f>IF($A405="","",IFERROR(VLOOKUP($A405,Konfiguration!$H$7:$I$106,2,FALSE),""))</f>
        <v/>
      </c>
      <c r="E405" s="11"/>
      <c r="F405" s="11"/>
      <c r="G405" s="11"/>
      <c r="H405" s="11"/>
      <c r="I405" s="11"/>
      <c r="J405" s="11"/>
    </row>
    <row r="406" spans="1:10" x14ac:dyDescent="0.3">
      <c r="A406" s="4">
        <f>IF(14&lt;=DAY(DATE(YEAR(Konfiguration!$F$14),MONTH(Konfiguration!$F$14)+1,0)),Konfiguration!$F$14+13,"")</f>
        <v>46370</v>
      </c>
      <c r="B406" s="5" t="str">
        <f t="shared" si="23"/>
        <v>Mo</v>
      </c>
      <c r="C406" s="5" t="e">
        <f ca="1">IF($A406="","",_xludf.ISOWEEKNUM($A406))</f>
        <v>#NAME?</v>
      </c>
      <c r="D406" s="5" t="str">
        <f>IF($A406="","",IFERROR(VLOOKUP($A406,Konfiguration!$H$7:$I$106,2,FALSE),""))</f>
        <v/>
      </c>
      <c r="E406" s="11">
        <v>8</v>
      </c>
      <c r="F406" s="11">
        <v>0.5</v>
      </c>
      <c r="G406" s="11">
        <v>1</v>
      </c>
      <c r="H406" s="11">
        <v>0.5</v>
      </c>
      <c r="I406" s="11">
        <v>3.5</v>
      </c>
      <c r="J406" s="11">
        <v>2.5</v>
      </c>
    </row>
    <row r="407" spans="1:10" x14ac:dyDescent="0.3">
      <c r="A407" s="4">
        <f>IF(15&lt;=DAY(DATE(YEAR(Konfiguration!$F$14),MONTH(Konfiguration!$F$14)+1,0)),Konfiguration!$F$14+14,"")</f>
        <v>46371</v>
      </c>
      <c r="B407" s="5" t="str">
        <f t="shared" si="23"/>
        <v>Di</v>
      </c>
      <c r="C407" s="5" t="e">
        <f ca="1">IF($A407="","",_xludf.ISOWEEKNUM($A407))</f>
        <v>#NAME?</v>
      </c>
      <c r="D407" s="5" t="str">
        <f>IF($A407="","",IFERROR(VLOOKUP($A407,Konfiguration!$H$7:$I$106,2,FALSE),""))</f>
        <v/>
      </c>
      <c r="E407" s="11">
        <v>8</v>
      </c>
      <c r="F407" s="11">
        <v>1.5</v>
      </c>
      <c r="G407" s="11">
        <v>2.5</v>
      </c>
      <c r="H407" s="11">
        <v>0.5</v>
      </c>
      <c r="I407" s="11">
        <v>3</v>
      </c>
      <c r="J407" s="11">
        <v>0.5</v>
      </c>
    </row>
    <row r="408" spans="1:10" x14ac:dyDescent="0.3">
      <c r="A408" s="4">
        <f>IF(16&lt;=DAY(DATE(YEAR(Konfiguration!$F$14),MONTH(Konfiguration!$F$14)+1,0)),Konfiguration!$F$14+15,"")</f>
        <v>46372</v>
      </c>
      <c r="B408" s="5" t="str">
        <f t="shared" si="23"/>
        <v>Mi</v>
      </c>
      <c r="C408" s="5" t="e">
        <f ca="1">IF($A408="","",_xludf.ISOWEEKNUM($A408))</f>
        <v>#NAME?</v>
      </c>
      <c r="D408" s="5" t="str">
        <f>IF($A408="","",IFERROR(VLOOKUP($A408,Konfiguration!$H$7:$I$106,2,FALSE),""))</f>
        <v/>
      </c>
      <c r="E408" s="11">
        <v>7.5</v>
      </c>
      <c r="F408" s="11">
        <v>0.5</v>
      </c>
      <c r="G408" s="11">
        <v>2.5</v>
      </c>
      <c r="H408" s="11">
        <v>1</v>
      </c>
      <c r="I408" s="11">
        <v>2.5</v>
      </c>
      <c r="J408" s="11">
        <v>1</v>
      </c>
    </row>
    <row r="409" spans="1:10" x14ac:dyDescent="0.3">
      <c r="A409" s="4">
        <f>IF(17&lt;=DAY(DATE(YEAR(Konfiguration!$F$14),MONTH(Konfiguration!$F$14)+1,0)),Konfiguration!$F$14+16,"")</f>
        <v>46373</v>
      </c>
      <c r="B409" s="5" t="str">
        <f t="shared" si="23"/>
        <v>Do</v>
      </c>
      <c r="C409" s="5" t="e">
        <f ca="1">IF($A409="","",_xludf.ISOWEEKNUM($A409))</f>
        <v>#NAME?</v>
      </c>
      <c r="D409" s="5" t="str">
        <f>IF($A409="","",IFERROR(VLOOKUP($A409,Konfiguration!$H$7:$I$106,2,FALSE),""))</f>
        <v/>
      </c>
      <c r="E409" s="11">
        <v>8</v>
      </c>
      <c r="F409" s="11">
        <v>1</v>
      </c>
      <c r="G409" s="11">
        <v>1</v>
      </c>
      <c r="H409" s="11">
        <v>1.5</v>
      </c>
      <c r="I409" s="11">
        <v>3</v>
      </c>
      <c r="J409" s="11">
        <v>1.5</v>
      </c>
    </row>
    <row r="410" spans="1:10" x14ac:dyDescent="0.3">
      <c r="A410" s="4">
        <f>IF(18&lt;=DAY(DATE(YEAR(Konfiguration!$F$14),MONTH(Konfiguration!$F$14)+1,0)),Konfiguration!$F$14+17,"")</f>
        <v>46374</v>
      </c>
      <c r="B410" s="5" t="str">
        <f t="shared" si="23"/>
        <v>Fr</v>
      </c>
      <c r="C410" s="5" t="e">
        <f ca="1">IF($A410="","",_xludf.ISOWEEKNUM($A410))</f>
        <v>#NAME?</v>
      </c>
      <c r="D410" s="5" t="str">
        <f>IF($A410="","",IFERROR(VLOOKUP($A410,Konfiguration!$H$7:$I$106,2,FALSE),""))</f>
        <v/>
      </c>
      <c r="E410" s="11">
        <v>6.5</v>
      </c>
      <c r="F410" s="11">
        <v>1.5</v>
      </c>
      <c r="G410" s="11">
        <v>2.5</v>
      </c>
      <c r="H410" s="11">
        <v>1</v>
      </c>
      <c r="I410" s="11">
        <v>1.5</v>
      </c>
      <c r="J410" s="11">
        <v>0</v>
      </c>
    </row>
    <row r="411" spans="1:10" x14ac:dyDescent="0.3">
      <c r="A411" s="4">
        <f>IF(19&lt;=DAY(DATE(YEAR(Konfiguration!$F$14),MONTH(Konfiguration!$F$14)+1,0)),Konfiguration!$F$14+18,"")</f>
        <v>46375</v>
      </c>
      <c r="B411" s="5" t="str">
        <f t="shared" si="23"/>
        <v>Sa</v>
      </c>
      <c r="C411" s="5" t="e">
        <f ca="1">IF($A411="","",_xludf.ISOWEEKNUM($A411))</f>
        <v>#NAME?</v>
      </c>
      <c r="D411" s="5" t="str">
        <f>IF($A411="","",IFERROR(VLOOKUP($A411,Konfiguration!$H$7:$I$106,2,FALSE),""))</f>
        <v/>
      </c>
      <c r="E411" s="11"/>
      <c r="F411" s="11"/>
      <c r="G411" s="11"/>
      <c r="H411" s="11"/>
      <c r="I411" s="11"/>
      <c r="J411" s="11"/>
    </row>
    <row r="412" spans="1:10" x14ac:dyDescent="0.3">
      <c r="A412" s="4">
        <f>IF(20&lt;=DAY(DATE(YEAR(Konfiguration!$F$14),MONTH(Konfiguration!$F$14)+1,0)),Konfiguration!$F$14+19,"")</f>
        <v>46376</v>
      </c>
      <c r="B412" s="5" t="str">
        <f t="shared" si="23"/>
        <v>So</v>
      </c>
      <c r="C412" s="5" t="e">
        <f ca="1">IF($A412="","",_xludf.ISOWEEKNUM($A412))</f>
        <v>#NAME?</v>
      </c>
      <c r="D412" s="5" t="str">
        <f>IF($A412="","",IFERROR(VLOOKUP($A412,Konfiguration!$H$7:$I$106,2,FALSE),""))</f>
        <v/>
      </c>
      <c r="E412" s="11"/>
      <c r="F412" s="11"/>
      <c r="G412" s="11"/>
      <c r="H412" s="11"/>
      <c r="I412" s="11"/>
      <c r="J412" s="11"/>
    </row>
    <row r="413" spans="1:10" x14ac:dyDescent="0.3">
      <c r="A413" s="4">
        <f>IF(21&lt;=DAY(DATE(YEAR(Konfiguration!$F$14),MONTH(Konfiguration!$F$14)+1,0)),Konfiguration!$F$14+20,"")</f>
        <v>46377</v>
      </c>
      <c r="B413" s="5" t="str">
        <f t="shared" si="23"/>
        <v>Mo</v>
      </c>
      <c r="C413" s="5" t="e">
        <f ca="1">IF($A413="","",_xludf.ISOWEEKNUM($A413))</f>
        <v>#NAME?</v>
      </c>
      <c r="D413" s="5" t="str">
        <f>IF($A413="","",IFERROR(VLOOKUP($A413,Konfiguration!$H$7:$I$106,2,FALSE),""))</f>
        <v/>
      </c>
      <c r="E413" s="11">
        <v>8</v>
      </c>
      <c r="F413" s="11">
        <v>0.5</v>
      </c>
      <c r="G413" s="11">
        <v>1</v>
      </c>
      <c r="H413" s="11">
        <v>1</v>
      </c>
      <c r="I413" s="11">
        <v>4</v>
      </c>
      <c r="J413" s="11">
        <v>1.5</v>
      </c>
    </row>
    <row r="414" spans="1:10" x14ac:dyDescent="0.3">
      <c r="A414" s="4">
        <f>IF(22&lt;=DAY(DATE(YEAR(Konfiguration!$F$14),MONTH(Konfiguration!$F$14)+1,0)),Konfiguration!$F$14+21,"")</f>
        <v>46378</v>
      </c>
      <c r="B414" s="5" t="str">
        <f t="shared" si="23"/>
        <v>Di</v>
      </c>
      <c r="C414" s="5" t="e">
        <f ca="1">IF($A414="","",_xludf.ISOWEEKNUM($A414))</f>
        <v>#NAME?</v>
      </c>
      <c r="D414" s="5" t="str">
        <f>IF($A414="","",IFERROR(VLOOKUP($A414,Konfiguration!$H$7:$I$106,2,FALSE),""))</f>
        <v/>
      </c>
      <c r="E414" s="11">
        <v>8</v>
      </c>
      <c r="F414" s="11">
        <v>0.5</v>
      </c>
      <c r="G414" s="11">
        <v>1.5</v>
      </c>
      <c r="H414" s="11">
        <v>1</v>
      </c>
      <c r="I414" s="11">
        <v>2.5</v>
      </c>
      <c r="J414" s="11">
        <v>2.5</v>
      </c>
    </row>
    <row r="415" spans="1:10" x14ac:dyDescent="0.3">
      <c r="A415" s="4">
        <f>IF(23&lt;=DAY(DATE(YEAR(Konfiguration!$F$14),MONTH(Konfiguration!$F$14)+1,0)),Konfiguration!$F$14+22,"")</f>
        <v>46379</v>
      </c>
      <c r="B415" s="5" t="str">
        <f t="shared" si="23"/>
        <v>Mi</v>
      </c>
      <c r="C415" s="5" t="e">
        <f ca="1">IF($A415="","",_xludf.ISOWEEKNUM($A415))</f>
        <v>#NAME?</v>
      </c>
      <c r="D415" s="5" t="str">
        <f>IF($A415="","",IFERROR(VLOOKUP($A415,Konfiguration!$H$7:$I$106,2,FALSE),""))</f>
        <v/>
      </c>
      <c r="E415" s="11">
        <v>7.5</v>
      </c>
      <c r="F415" s="11">
        <v>1</v>
      </c>
      <c r="G415" s="11">
        <v>1.5</v>
      </c>
      <c r="H415" s="11">
        <v>0.5</v>
      </c>
      <c r="I415" s="11">
        <v>3.5</v>
      </c>
      <c r="J415" s="11">
        <v>1</v>
      </c>
    </row>
    <row r="416" spans="1:10" x14ac:dyDescent="0.3">
      <c r="A416" s="4">
        <f>IF(24&lt;=DAY(DATE(YEAR(Konfiguration!$F$14),MONTH(Konfiguration!$F$14)+1,0)),Konfiguration!$F$14+23,"")</f>
        <v>46380</v>
      </c>
      <c r="B416" s="5" t="str">
        <f t="shared" si="23"/>
        <v>Do</v>
      </c>
      <c r="C416" s="5" t="e">
        <f ca="1">IF($A416="","",_xludf.ISOWEEKNUM($A416))</f>
        <v>#NAME?</v>
      </c>
      <c r="D416" s="5" t="str">
        <f>IF($A416="","",IFERROR(VLOOKUP($A416,Konfiguration!$H$7:$I$106,2,FALSE),""))</f>
        <v>Betriebsferien</v>
      </c>
      <c r="E416" s="11"/>
      <c r="F416" s="11"/>
      <c r="G416" s="11"/>
      <c r="H416" s="11"/>
      <c r="I416" s="11"/>
      <c r="J416" s="11"/>
    </row>
    <row r="417" spans="1:10" x14ac:dyDescent="0.3">
      <c r="A417" s="4">
        <f>IF(25&lt;=DAY(DATE(YEAR(Konfiguration!$F$14),MONTH(Konfiguration!$F$14)+1,0)),Konfiguration!$F$14+24,"")</f>
        <v>46381</v>
      </c>
      <c r="B417" s="5" t="str">
        <f t="shared" si="23"/>
        <v>Fr</v>
      </c>
      <c r="C417" s="5" t="e">
        <f ca="1">IF($A417="","",_xludf.ISOWEEKNUM($A417))</f>
        <v>#NAME?</v>
      </c>
      <c r="D417" s="5" t="str">
        <f>IF($A417="","",IFERROR(VLOOKUP($A417,Konfiguration!$H$7:$I$106,2,FALSE),""))</f>
        <v>1. Weihnachtstag</v>
      </c>
      <c r="E417" s="11"/>
      <c r="F417" s="11"/>
      <c r="G417" s="11"/>
      <c r="H417" s="11"/>
      <c r="I417" s="11"/>
      <c r="J417" s="11"/>
    </row>
    <row r="418" spans="1:10" x14ac:dyDescent="0.3">
      <c r="A418" s="4">
        <f>IF(26&lt;=DAY(DATE(YEAR(Konfiguration!$F$14),MONTH(Konfiguration!$F$14)+1,0)),Konfiguration!$F$14+25,"")</f>
        <v>46382</v>
      </c>
      <c r="B418" s="5" t="str">
        <f t="shared" si="23"/>
        <v>Sa</v>
      </c>
      <c r="C418" s="5" t="e">
        <f ca="1">IF($A418="","",_xludf.ISOWEEKNUM($A418))</f>
        <v>#NAME?</v>
      </c>
      <c r="D418" s="5" t="str">
        <f>IF($A418="","",IFERROR(VLOOKUP($A418,Konfiguration!$H$7:$I$106,2,FALSE),""))</f>
        <v>2. Weihnachtstag</v>
      </c>
      <c r="E418" s="11"/>
      <c r="F418" s="11"/>
      <c r="G418" s="11"/>
      <c r="H418" s="11"/>
      <c r="I418" s="11"/>
      <c r="J418" s="11"/>
    </row>
    <row r="419" spans="1:10" x14ac:dyDescent="0.3">
      <c r="A419" s="4">
        <f>IF(27&lt;=DAY(DATE(YEAR(Konfiguration!$F$14),MONTH(Konfiguration!$F$14)+1,0)),Konfiguration!$F$14+26,"")</f>
        <v>46383</v>
      </c>
      <c r="B419" s="5" t="str">
        <f t="shared" si="23"/>
        <v>So</v>
      </c>
      <c r="C419" s="5" t="e">
        <f ca="1">IF($A419="","",_xludf.ISOWEEKNUM($A419))</f>
        <v>#NAME?</v>
      </c>
      <c r="D419" s="5" t="str">
        <f>IF($A419="","",IFERROR(VLOOKUP($A419,Konfiguration!$H$7:$I$106,2,FALSE),""))</f>
        <v/>
      </c>
      <c r="E419" s="11"/>
      <c r="F419" s="11"/>
      <c r="G419" s="11"/>
      <c r="H419" s="11"/>
      <c r="I419" s="11"/>
      <c r="J419" s="11"/>
    </row>
    <row r="420" spans="1:10" x14ac:dyDescent="0.3">
      <c r="A420" s="4">
        <f>IF(28&lt;=DAY(DATE(YEAR(Konfiguration!$F$14),MONTH(Konfiguration!$F$14)+1,0)),Konfiguration!$F$14+27,"")</f>
        <v>46384</v>
      </c>
      <c r="B420" s="5" t="str">
        <f t="shared" si="23"/>
        <v>Mo</v>
      </c>
      <c r="C420" s="5" t="e">
        <f ca="1">IF($A420="","",_xludf.ISOWEEKNUM($A420))</f>
        <v>#NAME?</v>
      </c>
      <c r="D420" s="5" t="str">
        <f>IF($A420="","",IFERROR(VLOOKUP($A420,Konfiguration!$H$7:$I$106,2,FALSE),""))</f>
        <v/>
      </c>
      <c r="E420" s="11">
        <v>8</v>
      </c>
      <c r="F420" s="11">
        <v>0.5</v>
      </c>
      <c r="G420" s="11">
        <v>2</v>
      </c>
      <c r="H420" s="11">
        <v>1</v>
      </c>
      <c r="I420" s="11">
        <v>2</v>
      </c>
      <c r="J420" s="11">
        <v>2.5</v>
      </c>
    </row>
    <row r="421" spans="1:10" x14ac:dyDescent="0.3">
      <c r="A421" s="4">
        <f>IF(29&lt;=DAY(DATE(YEAR(Konfiguration!$F$14),MONTH(Konfiguration!$F$14)+1,0)),Konfiguration!$F$14+28,"")</f>
        <v>46385</v>
      </c>
      <c r="B421" s="5" t="str">
        <f t="shared" si="23"/>
        <v>Di</v>
      </c>
      <c r="C421" s="5" t="e">
        <f ca="1">IF($A421="","",_xludf.ISOWEEKNUM($A421))</f>
        <v>#NAME?</v>
      </c>
      <c r="D421" s="5" t="str">
        <f>IF($A421="","",IFERROR(VLOOKUP($A421,Konfiguration!$H$7:$I$106,2,FALSE),""))</f>
        <v/>
      </c>
      <c r="E421" s="11">
        <v>8</v>
      </c>
      <c r="F421" s="11">
        <v>1.5</v>
      </c>
      <c r="G421" s="11">
        <v>2.5</v>
      </c>
      <c r="H421" s="11">
        <v>1.5</v>
      </c>
      <c r="I421" s="11">
        <v>2.5</v>
      </c>
      <c r="J421" s="11">
        <v>0</v>
      </c>
    </row>
    <row r="422" spans="1:10" x14ac:dyDescent="0.3">
      <c r="A422" s="4">
        <f>IF(30&lt;=DAY(DATE(YEAR(Konfiguration!$F$14),MONTH(Konfiguration!$F$14)+1,0)),Konfiguration!$F$14+29,"")</f>
        <v>46386</v>
      </c>
      <c r="B422" s="5" t="str">
        <f t="shared" si="23"/>
        <v>Mi</v>
      </c>
      <c r="C422" s="5" t="e">
        <f ca="1">IF($A422="","",_xludf.ISOWEEKNUM($A422))</f>
        <v>#NAME?</v>
      </c>
      <c r="D422" s="5" t="str">
        <f>IF($A422="","",IFERROR(VLOOKUP($A422,Konfiguration!$H$7:$I$106,2,FALSE),""))</f>
        <v/>
      </c>
      <c r="E422" s="11">
        <v>7.5</v>
      </c>
      <c r="F422" s="11">
        <v>0.5</v>
      </c>
      <c r="G422" s="11">
        <v>2.5</v>
      </c>
      <c r="H422" s="11">
        <v>1</v>
      </c>
      <c r="I422" s="11">
        <v>2</v>
      </c>
      <c r="J422" s="11">
        <v>1.5</v>
      </c>
    </row>
    <row r="423" spans="1:10" x14ac:dyDescent="0.3">
      <c r="A423" s="4">
        <f>IF(31&lt;=DAY(DATE(YEAR(Konfiguration!$F$14),MONTH(Konfiguration!$F$14)+1,0)),Konfiguration!$F$14+30,"")</f>
        <v>46387</v>
      </c>
      <c r="B423" s="5" t="str">
        <f t="shared" si="23"/>
        <v>Do</v>
      </c>
      <c r="C423" s="5" t="e">
        <f ca="1">IF($A423="","",_xludf.ISOWEEKNUM($A423))</f>
        <v>#NAME?</v>
      </c>
      <c r="D423" s="5" t="str">
        <f>IF($A423="","",IFERROR(VLOOKUP($A423,Konfiguration!$H$7:$I$106,2,FALSE),""))</f>
        <v/>
      </c>
      <c r="E423" s="11">
        <v>8</v>
      </c>
      <c r="F423" s="11">
        <v>1.5</v>
      </c>
      <c r="G423" s="11">
        <v>1.5</v>
      </c>
      <c r="H423" s="11">
        <v>1</v>
      </c>
      <c r="I423" s="11">
        <v>2</v>
      </c>
      <c r="J423" s="11">
        <v>2</v>
      </c>
    </row>
    <row r="424" spans="1:10" x14ac:dyDescent="0.3">
      <c r="A424" s="12"/>
      <c r="B424" s="12"/>
      <c r="C424" s="12"/>
      <c r="D424" s="13" t="s">
        <v>49</v>
      </c>
      <c r="E424" s="14">
        <f t="shared" ref="E424:J424" si="24">SUM(E393:E423)</f>
        <v>163</v>
      </c>
      <c r="F424" s="14">
        <f t="shared" si="24"/>
        <v>20</v>
      </c>
      <c r="G424" s="14">
        <f t="shared" si="24"/>
        <v>38</v>
      </c>
      <c r="H424" s="14">
        <f t="shared" si="24"/>
        <v>21</v>
      </c>
      <c r="I424" s="14">
        <f t="shared" si="24"/>
        <v>58.5</v>
      </c>
      <c r="J424" s="14">
        <f t="shared" si="24"/>
        <v>25.5</v>
      </c>
    </row>
  </sheetData>
  <mergeCells count="14">
    <mergeCell ref="A1:J1"/>
    <mergeCell ref="A216:J216"/>
    <mergeCell ref="A321:J321"/>
    <mergeCell ref="A111:J111"/>
    <mergeCell ref="A391:J391"/>
    <mergeCell ref="A6:J6"/>
    <mergeCell ref="A181:J181"/>
    <mergeCell ref="A146:J146"/>
    <mergeCell ref="A356:J356"/>
    <mergeCell ref="A2:J2"/>
    <mergeCell ref="A251:J251"/>
    <mergeCell ref="A41:J41"/>
    <mergeCell ref="A76:J76"/>
    <mergeCell ref="A286:J286"/>
  </mergeCells>
  <conditionalFormatting sqref="A8:J38">
    <cfRule type="expression" dxfId="35" priority="1">
      <formula>AND($A8&lt;&gt;"",WEEKDAY($A8,2)&gt;5)</formula>
    </cfRule>
    <cfRule type="expression" dxfId="34" priority="2">
      <formula>LEN($D8)&gt;0</formula>
    </cfRule>
  </conditionalFormatting>
  <conditionalFormatting sqref="A43:J73">
    <cfRule type="expression" dxfId="33" priority="4">
      <formula>AND($A43&lt;&gt;"",WEEKDAY($A43,2)&gt;5)</formula>
    </cfRule>
    <cfRule type="expression" dxfId="32" priority="5">
      <formula>LEN($D43)&gt;0</formula>
    </cfRule>
  </conditionalFormatting>
  <conditionalFormatting sqref="A78:J108">
    <cfRule type="expression" dxfId="31" priority="7">
      <formula>AND($A78&lt;&gt;"",WEEKDAY($A78,2)&gt;5)</formula>
    </cfRule>
    <cfRule type="expression" dxfId="30" priority="8">
      <formula>LEN($D78)&gt;0</formula>
    </cfRule>
  </conditionalFormatting>
  <conditionalFormatting sqref="A113:J143">
    <cfRule type="expression" dxfId="29" priority="10">
      <formula>AND($A113&lt;&gt;"",WEEKDAY($A113,2)&gt;5)</formula>
    </cfRule>
    <cfRule type="expression" dxfId="28" priority="11">
      <formula>LEN($D113)&gt;0</formula>
    </cfRule>
  </conditionalFormatting>
  <conditionalFormatting sqref="A148:J178">
    <cfRule type="expression" dxfId="27" priority="13">
      <formula>AND($A148&lt;&gt;"",WEEKDAY($A148,2)&gt;5)</formula>
    </cfRule>
    <cfRule type="expression" dxfId="26" priority="14">
      <formula>LEN($D148)&gt;0</formula>
    </cfRule>
  </conditionalFormatting>
  <conditionalFormatting sqref="A183:J213">
    <cfRule type="expression" dxfId="25" priority="17">
      <formula>LEN($D183)&gt;0</formula>
    </cfRule>
    <cfRule type="expression" dxfId="24" priority="16">
      <formula>AND($A183&lt;&gt;"",WEEKDAY($A183,2)&gt;5)</formula>
    </cfRule>
  </conditionalFormatting>
  <conditionalFormatting sqref="A218:J248">
    <cfRule type="expression" dxfId="23" priority="19">
      <formula>AND($A218&lt;&gt;"",WEEKDAY($A218,2)&gt;5)</formula>
    </cfRule>
    <cfRule type="expression" dxfId="22" priority="20">
      <formula>LEN($D218)&gt;0</formula>
    </cfRule>
  </conditionalFormatting>
  <conditionalFormatting sqref="A253:J283">
    <cfRule type="expression" dxfId="21" priority="22">
      <formula>AND($A253&lt;&gt;"",WEEKDAY($A253,2)&gt;5)</formula>
    </cfRule>
    <cfRule type="expression" dxfId="20" priority="23">
      <formula>LEN($D253)&gt;0</formula>
    </cfRule>
  </conditionalFormatting>
  <conditionalFormatting sqref="A288:J318">
    <cfRule type="expression" dxfId="19" priority="25">
      <formula>AND($A288&lt;&gt;"",WEEKDAY($A288,2)&gt;5)</formula>
    </cfRule>
    <cfRule type="expression" dxfId="18" priority="26">
      <formula>LEN($D288)&gt;0</formula>
    </cfRule>
  </conditionalFormatting>
  <conditionalFormatting sqref="A323:J353">
    <cfRule type="expression" dxfId="17" priority="28">
      <formula>AND($A323&lt;&gt;"",WEEKDAY($A323,2)&gt;5)</formula>
    </cfRule>
    <cfRule type="expression" dxfId="16" priority="29">
      <formula>LEN($D323)&gt;0</formula>
    </cfRule>
  </conditionalFormatting>
  <conditionalFormatting sqref="A358:J388">
    <cfRule type="expression" dxfId="15" priority="31">
      <formula>AND($A358&lt;&gt;"",WEEKDAY($A358,2)&gt;5)</formula>
    </cfRule>
    <cfRule type="expression" dxfId="14" priority="32">
      <formula>LEN($D358)&gt;0</formula>
    </cfRule>
  </conditionalFormatting>
  <conditionalFormatting sqref="A393:J423">
    <cfRule type="expression" dxfId="13" priority="34">
      <formula>AND($A393&lt;&gt;"",WEEKDAY($A393,2)&gt;5)</formula>
    </cfRule>
    <cfRule type="expression" dxfId="12" priority="35">
      <formula>LEN($D393)&gt;0</formula>
    </cfRule>
  </conditionalFormatting>
  <conditionalFormatting sqref="E8:E38">
    <cfRule type="expression" dxfId="11" priority="3">
      <formula>AND($A8&lt;&gt;"",$E8&lt;&gt;"",ABS($E8-SUM($F8:$J8))&gt;0.01)</formula>
    </cfRule>
  </conditionalFormatting>
  <conditionalFormatting sqref="E43:E73">
    <cfRule type="expression" dxfId="10" priority="6">
      <formula>AND($A43&lt;&gt;"",$E43&lt;&gt;"",ABS($E43-SUM($F43:$J43))&gt;0.01)</formula>
    </cfRule>
  </conditionalFormatting>
  <conditionalFormatting sqref="E78:E108">
    <cfRule type="expression" dxfId="9" priority="9">
      <formula>AND($A78&lt;&gt;"",$E78&lt;&gt;"",ABS($E78-SUM($F78:$J78))&gt;0.01)</formula>
    </cfRule>
  </conditionalFormatting>
  <conditionalFormatting sqref="E113:E143">
    <cfRule type="expression" dxfId="8" priority="12">
      <formula>AND($A113&lt;&gt;"",$E113&lt;&gt;"",ABS($E113-SUM($F113:$J113))&gt;0.01)</formula>
    </cfRule>
  </conditionalFormatting>
  <conditionalFormatting sqref="E148:E178">
    <cfRule type="expression" dxfId="7" priority="15">
      <formula>AND($A148&lt;&gt;"",$E148&lt;&gt;"",ABS($E148-SUM($F148:$J148))&gt;0.01)</formula>
    </cfRule>
  </conditionalFormatting>
  <conditionalFormatting sqref="E183:E213">
    <cfRule type="expression" dxfId="6" priority="18">
      <formula>AND($A183&lt;&gt;"",$E183&lt;&gt;"",ABS($E183-SUM($F183:$J183))&gt;0.01)</formula>
    </cfRule>
  </conditionalFormatting>
  <conditionalFormatting sqref="E218:E248">
    <cfRule type="expression" dxfId="5" priority="21">
      <formula>AND($A218&lt;&gt;"",$E218&lt;&gt;"",ABS($E218-SUM($F218:$J218))&gt;0.01)</formula>
    </cfRule>
  </conditionalFormatting>
  <conditionalFormatting sqref="E253:E283">
    <cfRule type="expression" dxfId="4" priority="24">
      <formula>AND($A253&lt;&gt;"",$E253&lt;&gt;"",ABS($E253-SUM($F253:$J253))&gt;0.01)</formula>
    </cfRule>
  </conditionalFormatting>
  <conditionalFormatting sqref="E288:E318">
    <cfRule type="expression" dxfId="3" priority="27">
      <formula>AND($A288&lt;&gt;"",$E288&lt;&gt;"",ABS($E288-SUM($F288:$J288))&gt;0.01)</formula>
    </cfRule>
  </conditionalFormatting>
  <conditionalFormatting sqref="E323:E353">
    <cfRule type="expression" dxfId="2" priority="30">
      <formula>AND($A323&lt;&gt;"",$E323&lt;&gt;"",ABS($E323-SUM($F323:$J323))&gt;0.01)</formula>
    </cfRule>
  </conditionalFormatting>
  <conditionalFormatting sqref="E358:E388">
    <cfRule type="expression" dxfId="1" priority="33">
      <formula>AND($A358&lt;&gt;"",$E358&lt;&gt;"",ABS($E358-SUM($F358:$J358))&gt;0.01)</formula>
    </cfRule>
  </conditionalFormatting>
  <conditionalFormatting sqref="E393:E423">
    <cfRule type="expression" dxfId="0" priority="36">
      <formula>AND($A393&lt;&gt;"",$E393&lt;&gt;"",ABS($E393-SUM($F393:$J393))&gt;0.01)</formula>
    </cfRule>
  </conditionalFormatting>
  <dataValidations count="1">
    <dataValidation type="decimal" allowBlank="1" sqref="E8:J38 E43:J73 E78:J108 E113:J143 E148:J178 E183:J213 E218:J248 E253:J283 E288:J318 E323:J353 E358:J388 E393:J423" xr:uid="{00000000-0002-0000-0100-000000000000}">
      <formula1>0</formula1>
      <formula2>24</formula2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21"/>
  <sheetViews>
    <sheetView showGridLines="0" workbookViewId="0">
      <selection sqref="A1:G1"/>
    </sheetView>
  </sheetViews>
  <sheetFormatPr baseColWidth="10" defaultColWidth="9.109375" defaultRowHeight="14.4" x14ac:dyDescent="0.3"/>
  <cols>
    <col min="1" max="1" width="22" customWidth="1"/>
    <col min="2" max="7" width="14" customWidth="1"/>
  </cols>
  <sheetData>
    <row r="1" spans="1:7" ht="18" x14ac:dyDescent="0.3">
      <c r="A1" s="25" t="s">
        <v>50</v>
      </c>
      <c r="B1" s="22"/>
      <c r="C1" s="22"/>
      <c r="D1" s="22"/>
      <c r="E1" s="22"/>
      <c r="F1" s="22"/>
      <c r="G1" s="22"/>
    </row>
    <row r="2" spans="1:7" x14ac:dyDescent="0.3">
      <c r="A2" s="23" t="str">
        <f>"Zeitraum: " &amp; Konfiguration!$B$5</f>
        <v>Zeitraum: Januar 2026 bis Dezember 2026</v>
      </c>
      <c r="B2" s="22"/>
      <c r="C2" s="22"/>
      <c r="D2" s="22"/>
      <c r="E2" s="22"/>
      <c r="F2" s="22"/>
      <c r="G2" s="22"/>
    </row>
    <row r="4" spans="1:7" x14ac:dyDescent="0.3">
      <c r="A4" s="7" t="s">
        <v>48</v>
      </c>
      <c r="B4" s="15">
        <f>SUM(B9:B20)</f>
        <v>1951.5</v>
      </c>
    </row>
    <row r="5" spans="1:7" x14ac:dyDescent="0.3">
      <c r="A5" s="7" t="s">
        <v>51</v>
      </c>
      <c r="B5" s="6" t="str">
        <f>INDEX(A9:A20,MATCH(MAX(B9:B20),B9:B20,0))</f>
        <v>Juli 2026</v>
      </c>
    </row>
    <row r="6" spans="1:7" x14ac:dyDescent="0.3">
      <c r="A6" s="7" t="s">
        <v>52</v>
      </c>
      <c r="B6" s="6" t="str">
        <f>INDEX(C8:G8,1,MATCH(MAX(C21:G21),C21:G21,0))</f>
        <v>Vorbereitung</v>
      </c>
    </row>
    <row r="8" spans="1:7" x14ac:dyDescent="0.3">
      <c r="A8" s="8" t="s">
        <v>2</v>
      </c>
      <c r="B8" s="8" t="s">
        <v>48</v>
      </c>
      <c r="C8" s="8" t="str">
        <f>Konfiguration!$B$8</f>
        <v>E-Mails</v>
      </c>
      <c r="D8" s="8" t="str">
        <f>Konfiguration!$B$9</f>
        <v>Meetings</v>
      </c>
      <c r="E8" s="8" t="str">
        <f>Konfiguration!$B$10</f>
        <v>Telefonate</v>
      </c>
      <c r="F8" s="8" t="str">
        <f>Konfiguration!$B$11</f>
        <v>Vorbereitung</v>
      </c>
      <c r="G8" s="8" t="str">
        <f>Konfiguration!$B$12</f>
        <v>Sonstiges</v>
      </c>
    </row>
    <row r="9" spans="1:7" x14ac:dyDescent="0.3">
      <c r="A9" s="5" t="str">
        <f>Konfiguration!$G$3</f>
        <v>Januar 2026</v>
      </c>
      <c r="B9" s="16">
        <f>Kalender!E39</f>
        <v>152.5</v>
      </c>
      <c r="C9" s="16">
        <f>Kalender!F39</f>
        <v>19</v>
      </c>
      <c r="D9" s="16">
        <f>Kalender!G39</f>
        <v>41.5</v>
      </c>
      <c r="E9" s="16">
        <f>Kalender!H39</f>
        <v>20.5</v>
      </c>
      <c r="F9" s="16">
        <f>Kalender!I39</f>
        <v>54.5</v>
      </c>
      <c r="G9" s="16">
        <f>Kalender!J39</f>
        <v>17</v>
      </c>
    </row>
    <row r="10" spans="1:7" x14ac:dyDescent="0.3">
      <c r="A10" s="5" t="str">
        <f>Konfiguration!$G$4</f>
        <v>Februar 2026</v>
      </c>
      <c r="B10" s="16">
        <f>Kalender!E74</f>
        <v>156</v>
      </c>
      <c r="C10" s="16">
        <f>Kalender!F74</f>
        <v>20</v>
      </c>
      <c r="D10" s="16">
        <f>Kalender!G74</f>
        <v>40</v>
      </c>
      <c r="E10" s="16">
        <f>Kalender!H74</f>
        <v>21</v>
      </c>
      <c r="F10" s="16">
        <f>Kalender!I74</f>
        <v>55</v>
      </c>
      <c r="G10" s="16">
        <f>Kalender!J74</f>
        <v>20</v>
      </c>
    </row>
    <row r="11" spans="1:7" x14ac:dyDescent="0.3">
      <c r="A11" s="5" t="str">
        <f>Konfiguration!$G$5</f>
        <v>März 2026</v>
      </c>
      <c r="B11" s="16">
        <f>Kalender!E109</f>
        <v>172</v>
      </c>
      <c r="C11" s="16">
        <f>Kalender!F109</f>
        <v>24.5</v>
      </c>
      <c r="D11" s="16">
        <f>Kalender!G109</f>
        <v>46</v>
      </c>
      <c r="E11" s="16">
        <f>Kalender!H109</f>
        <v>20.5</v>
      </c>
      <c r="F11" s="16">
        <f>Kalender!I109</f>
        <v>63</v>
      </c>
      <c r="G11" s="16">
        <f>Kalender!J109</f>
        <v>18</v>
      </c>
    </row>
    <row r="12" spans="1:7" x14ac:dyDescent="0.3">
      <c r="A12" s="5" t="str">
        <f>Konfiguration!$G$6</f>
        <v>April 2026</v>
      </c>
      <c r="B12" s="16">
        <f>Kalender!E144</f>
        <v>168.5</v>
      </c>
      <c r="C12" s="16">
        <f>Kalender!F144</f>
        <v>21.5</v>
      </c>
      <c r="D12" s="16">
        <f>Kalender!G144</f>
        <v>42.5</v>
      </c>
      <c r="E12" s="16">
        <f>Kalender!H144</f>
        <v>22</v>
      </c>
      <c r="F12" s="16">
        <f>Kalender!I144</f>
        <v>59.5</v>
      </c>
      <c r="G12" s="16">
        <f>Kalender!J144</f>
        <v>23</v>
      </c>
    </row>
    <row r="13" spans="1:7" x14ac:dyDescent="0.3">
      <c r="A13" s="5" t="str">
        <f>Konfiguration!$G$7</f>
        <v>Mai 2026</v>
      </c>
      <c r="B13" s="16">
        <f>Kalender!E179</f>
        <v>135.5</v>
      </c>
      <c r="C13" s="16">
        <f>Kalender!F179</f>
        <v>20</v>
      </c>
      <c r="D13" s="16">
        <f>Kalender!G179</f>
        <v>39.5</v>
      </c>
      <c r="E13" s="16">
        <f>Kalender!H179</f>
        <v>16.5</v>
      </c>
      <c r="F13" s="16">
        <f>Kalender!I179</f>
        <v>48</v>
      </c>
      <c r="G13" s="16">
        <f>Kalender!J179</f>
        <v>11.5</v>
      </c>
    </row>
    <row r="14" spans="1:7" x14ac:dyDescent="0.3">
      <c r="A14" s="5" t="str">
        <f>Konfiguration!$G$8</f>
        <v>Juni 2026</v>
      </c>
      <c r="B14" s="16">
        <f>Kalender!E214</f>
        <v>168</v>
      </c>
      <c r="C14" s="16">
        <f>Kalender!F214</f>
        <v>20</v>
      </c>
      <c r="D14" s="16">
        <f>Kalender!G214</f>
        <v>41.5</v>
      </c>
      <c r="E14" s="16">
        <f>Kalender!H214</f>
        <v>19.5</v>
      </c>
      <c r="F14" s="16">
        <f>Kalender!I214</f>
        <v>62</v>
      </c>
      <c r="G14" s="16">
        <f>Kalender!J214</f>
        <v>25</v>
      </c>
    </row>
    <row r="15" spans="1:7" x14ac:dyDescent="0.3">
      <c r="A15" s="5" t="str">
        <f>Konfiguration!$G$9</f>
        <v>Juli 2026</v>
      </c>
      <c r="B15" s="16">
        <f>Kalender!E249</f>
        <v>174</v>
      </c>
      <c r="C15" s="16">
        <f>Kalender!F249</f>
        <v>22.5</v>
      </c>
      <c r="D15" s="16">
        <f>Kalender!G249</f>
        <v>42</v>
      </c>
      <c r="E15" s="16">
        <f>Kalender!H249</f>
        <v>22.5</v>
      </c>
      <c r="F15" s="16">
        <f>Kalender!I249</f>
        <v>62.5</v>
      </c>
      <c r="G15" s="16">
        <f>Kalender!J249</f>
        <v>24.5</v>
      </c>
    </row>
    <row r="16" spans="1:7" x14ac:dyDescent="0.3">
      <c r="A16" s="5" t="str">
        <f>Konfiguration!$G$10</f>
        <v>August 2026</v>
      </c>
      <c r="B16" s="16">
        <f>Kalender!E284</f>
        <v>160</v>
      </c>
      <c r="C16" s="16">
        <f>Kalender!F284</f>
        <v>21.5</v>
      </c>
      <c r="D16" s="16">
        <f>Kalender!G284</f>
        <v>45.5</v>
      </c>
      <c r="E16" s="16">
        <f>Kalender!H284</f>
        <v>20.5</v>
      </c>
      <c r="F16" s="16">
        <f>Kalender!I284</f>
        <v>53.5</v>
      </c>
      <c r="G16" s="16">
        <f>Kalender!J284</f>
        <v>19</v>
      </c>
    </row>
    <row r="17" spans="1:7" x14ac:dyDescent="0.3">
      <c r="A17" s="5" t="str">
        <f>Konfiguration!$G$11</f>
        <v>September 2026</v>
      </c>
      <c r="B17" s="16">
        <f>Kalender!E319</f>
        <v>169.5</v>
      </c>
      <c r="C17" s="16">
        <f>Kalender!F319</f>
        <v>19.5</v>
      </c>
      <c r="D17" s="16">
        <f>Kalender!G319</f>
        <v>48</v>
      </c>
      <c r="E17" s="16">
        <f>Kalender!H319</f>
        <v>23.5</v>
      </c>
      <c r="F17" s="16">
        <f>Kalender!I319</f>
        <v>61</v>
      </c>
      <c r="G17" s="16">
        <f>Kalender!J319</f>
        <v>17.5</v>
      </c>
    </row>
    <row r="18" spans="1:7" x14ac:dyDescent="0.3">
      <c r="A18" s="5" t="str">
        <f>Konfiguration!$G$12</f>
        <v>Oktober 2026</v>
      </c>
      <c r="B18" s="16">
        <f>Kalender!E354</f>
        <v>168.5</v>
      </c>
      <c r="C18" s="16">
        <f>Kalender!F354</f>
        <v>21.5</v>
      </c>
      <c r="D18" s="16">
        <f>Kalender!G354</f>
        <v>46.5</v>
      </c>
      <c r="E18" s="16">
        <f>Kalender!H354</f>
        <v>20</v>
      </c>
      <c r="F18" s="16">
        <f>Kalender!I354</f>
        <v>63</v>
      </c>
      <c r="G18" s="16">
        <f>Kalender!J354</f>
        <v>17.5</v>
      </c>
    </row>
    <row r="19" spans="1:7" x14ac:dyDescent="0.3">
      <c r="A19" s="5" t="str">
        <f>Konfiguration!$G$13</f>
        <v>November 2026</v>
      </c>
      <c r="B19" s="16">
        <f>Kalender!E389</f>
        <v>164</v>
      </c>
      <c r="C19" s="16">
        <f>Kalender!F389</f>
        <v>18.5</v>
      </c>
      <c r="D19" s="16">
        <f>Kalender!G389</f>
        <v>43.5</v>
      </c>
      <c r="E19" s="16">
        <f>Kalender!H389</f>
        <v>19.5</v>
      </c>
      <c r="F19" s="16">
        <f>Kalender!I389</f>
        <v>61</v>
      </c>
      <c r="G19" s="16">
        <f>Kalender!J389</f>
        <v>21.5</v>
      </c>
    </row>
    <row r="20" spans="1:7" x14ac:dyDescent="0.3">
      <c r="A20" s="5" t="str">
        <f>Konfiguration!$G$14</f>
        <v>Dezember 2026</v>
      </c>
      <c r="B20" s="16">
        <f>Kalender!E424</f>
        <v>163</v>
      </c>
      <c r="C20" s="16">
        <f>Kalender!F424</f>
        <v>20</v>
      </c>
      <c r="D20" s="16">
        <f>Kalender!G424</f>
        <v>38</v>
      </c>
      <c r="E20" s="16">
        <f>Kalender!H424</f>
        <v>21</v>
      </c>
      <c r="F20" s="16">
        <f>Kalender!I424</f>
        <v>58.5</v>
      </c>
      <c r="G20" s="16">
        <f>Kalender!J424</f>
        <v>25.5</v>
      </c>
    </row>
    <row r="21" spans="1:7" x14ac:dyDescent="0.3">
      <c r="A21" s="17" t="s">
        <v>53</v>
      </c>
      <c r="B21" s="18">
        <f t="shared" ref="B21:G21" si="0">SUM(B9:B20)</f>
        <v>1951.5</v>
      </c>
      <c r="C21" s="18">
        <f t="shared" si="0"/>
        <v>248.5</v>
      </c>
      <c r="D21" s="18">
        <f t="shared" si="0"/>
        <v>514.5</v>
      </c>
      <c r="E21" s="18">
        <f t="shared" si="0"/>
        <v>247</v>
      </c>
      <c r="F21" s="18">
        <f t="shared" si="0"/>
        <v>701.5</v>
      </c>
      <c r="G21" s="18">
        <f t="shared" si="0"/>
        <v>240</v>
      </c>
    </row>
  </sheetData>
  <mergeCells count="2">
    <mergeCell ref="A2:G2"/>
    <mergeCell ref="A1:G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3</vt:i4>
      </vt:variant>
      <vt:variant>
        <vt:lpstr>Benannte Bereiche</vt:lpstr>
      </vt:variant>
      <vt:variant>
        <vt:i4>1</vt:i4>
      </vt:variant>
    </vt:vector>
  </HeadingPairs>
  <TitlesOfParts>
    <vt:vector size="4" baseType="lpstr">
      <vt:lpstr>Konfiguration</vt:lpstr>
      <vt:lpstr>Kalender</vt:lpstr>
      <vt:lpstr>Übersicht</vt:lpstr>
      <vt:lpstr>Kalender!Druckbereich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2026-04-16T08:30:37Z</dcterms:modified>
</cp:coreProperties>
</file>