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finanzplan\"/>
    </mc:Choice>
  </mc:AlternateContent>
  <xr:revisionPtr revIDLastSave="0" documentId="8_{B4708E28-9E26-4D8E-85D9-965A7B258D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Übersicht" sheetId="1" r:id="rId1"/>
    <sheet name="Finanzplan" sheetId="2" r:id="rId2"/>
    <sheet name="Einstellungen" sheetId="3" r:id="rId3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1" l="1"/>
  <c r="C44" i="2"/>
  <c r="N42" i="2"/>
  <c r="C21" i="1" s="1"/>
  <c r="M42" i="2"/>
  <c r="C20" i="1" s="1"/>
  <c r="L42" i="2"/>
  <c r="K42" i="2"/>
  <c r="C18" i="1" s="1"/>
  <c r="N39" i="2"/>
  <c r="M39" i="2"/>
  <c r="L39" i="2"/>
  <c r="K39" i="2"/>
  <c r="J39" i="2"/>
  <c r="I39" i="2"/>
  <c r="H39" i="2"/>
  <c r="H42" i="2" s="1"/>
  <c r="C15" i="1" s="1"/>
  <c r="G39" i="2"/>
  <c r="F39" i="2"/>
  <c r="E39" i="2"/>
  <c r="D39" i="2"/>
  <c r="C39" i="2"/>
  <c r="O39" i="2" s="1"/>
  <c r="O38" i="2"/>
  <c r="O37" i="2"/>
  <c r="O36" i="2"/>
  <c r="N33" i="2"/>
  <c r="M33" i="2"/>
  <c r="L33" i="2"/>
  <c r="K33" i="2"/>
  <c r="J33" i="2"/>
  <c r="I33" i="2"/>
  <c r="H33" i="2"/>
  <c r="G33" i="2"/>
  <c r="F33" i="2"/>
  <c r="E33" i="2"/>
  <c r="D33" i="2"/>
  <c r="C33" i="2"/>
  <c r="O33" i="2" s="1"/>
  <c r="O32" i="2"/>
  <c r="O31" i="2"/>
  <c r="O30" i="2"/>
  <c r="N27" i="2"/>
  <c r="M27" i="2"/>
  <c r="L27" i="2"/>
  <c r="K27" i="2"/>
  <c r="J27" i="2"/>
  <c r="J42" i="2" s="1"/>
  <c r="C17" i="1" s="1"/>
  <c r="I27" i="2"/>
  <c r="I42" i="2" s="1"/>
  <c r="C16" i="1" s="1"/>
  <c r="H27" i="2"/>
  <c r="G27" i="2"/>
  <c r="F27" i="2"/>
  <c r="E27" i="2"/>
  <c r="E42" i="2" s="1"/>
  <c r="D27" i="2"/>
  <c r="C27" i="2"/>
  <c r="O27" i="2" s="1"/>
  <c r="O26" i="2"/>
  <c r="O25" i="2"/>
  <c r="O24" i="2"/>
  <c r="O23" i="2"/>
  <c r="O22" i="2"/>
  <c r="O21" i="2"/>
  <c r="O18" i="2"/>
  <c r="N18" i="2"/>
  <c r="M18" i="2"/>
  <c r="L18" i="2"/>
  <c r="K18" i="2"/>
  <c r="J18" i="2"/>
  <c r="I18" i="2"/>
  <c r="H18" i="2"/>
  <c r="G18" i="2"/>
  <c r="G42" i="2" s="1"/>
  <c r="C14" i="1" s="1"/>
  <c r="F18" i="2"/>
  <c r="F42" i="2" s="1"/>
  <c r="E18" i="2"/>
  <c r="D18" i="2"/>
  <c r="D42" i="2" s="1"/>
  <c r="C18" i="2"/>
  <c r="C42" i="2" s="1"/>
  <c r="O17" i="2"/>
  <c r="O16" i="2"/>
  <c r="O15" i="2"/>
  <c r="O14" i="2"/>
  <c r="O13" i="2"/>
  <c r="O12" i="2"/>
  <c r="N9" i="2"/>
  <c r="N43" i="2" s="1"/>
  <c r="D21" i="1" s="1"/>
  <c r="M9" i="2"/>
  <c r="M43" i="2" s="1"/>
  <c r="D20" i="1" s="1"/>
  <c r="L9" i="2"/>
  <c r="L43" i="2" s="1"/>
  <c r="D19" i="1" s="1"/>
  <c r="K9" i="2"/>
  <c r="K43" i="2" s="1"/>
  <c r="D18" i="1" s="1"/>
  <c r="J9" i="2"/>
  <c r="J43" i="2" s="1"/>
  <c r="I9" i="2"/>
  <c r="H9" i="2"/>
  <c r="H43" i="2" s="1"/>
  <c r="G9" i="2"/>
  <c r="B14" i="1" s="1"/>
  <c r="F9" i="2"/>
  <c r="E9" i="2"/>
  <c r="D9" i="2"/>
  <c r="C9" i="2"/>
  <c r="O8" i="2"/>
  <c r="O7" i="2"/>
  <c r="O6" i="2"/>
  <c r="O5" i="2"/>
  <c r="B2" i="2"/>
  <c r="G25" i="1"/>
  <c r="G24" i="1"/>
  <c r="G23" i="1"/>
  <c r="B20" i="1"/>
  <c r="C19" i="1"/>
  <c r="B19" i="1"/>
  <c r="B17" i="1"/>
  <c r="B16" i="1"/>
  <c r="B15" i="1"/>
  <c r="B13" i="1"/>
  <c r="B12" i="1"/>
  <c r="B11" i="1"/>
  <c r="B10" i="1"/>
  <c r="C13" i="1" l="1"/>
  <c r="F43" i="2"/>
  <c r="H46" i="2"/>
  <c r="D15" i="1"/>
  <c r="I43" i="2"/>
  <c r="D17" i="1"/>
  <c r="J46" i="2"/>
  <c r="C43" i="2"/>
  <c r="O42" i="2"/>
  <c r="C4" i="1" s="1"/>
  <c r="C10" i="1"/>
  <c r="C11" i="1"/>
  <c r="D43" i="2"/>
  <c r="C12" i="1"/>
  <c r="E43" i="2"/>
  <c r="H15" i="1"/>
  <c r="I23" i="1"/>
  <c r="C45" i="2"/>
  <c r="I24" i="1"/>
  <c r="O44" i="2"/>
  <c r="I25" i="1"/>
  <c r="K46" i="2"/>
  <c r="O9" i="2"/>
  <c r="B21" i="1"/>
  <c r="M46" i="2"/>
  <c r="B18" i="1"/>
  <c r="N46" i="2"/>
  <c r="G43" i="2"/>
  <c r="L46" i="2"/>
  <c r="H16" i="1" l="1"/>
  <c r="E46" i="2"/>
  <c r="D12" i="1"/>
  <c r="E10" i="1"/>
  <c r="D44" i="2"/>
  <c r="D45" i="2" s="1"/>
  <c r="H23" i="1"/>
  <c r="J23" i="1" s="1"/>
  <c r="H25" i="1"/>
  <c r="J25" i="1" s="1"/>
  <c r="A4" i="1"/>
  <c r="H24" i="1"/>
  <c r="J24" i="1" s="1"/>
  <c r="F46" i="2"/>
  <c r="D13" i="1"/>
  <c r="D46" i="2"/>
  <c r="D11" i="1"/>
  <c r="K4" i="1"/>
  <c r="C46" i="2"/>
  <c r="D10" i="1"/>
  <c r="O43" i="2"/>
  <c r="E4" i="1" s="1"/>
  <c r="G46" i="2"/>
  <c r="D14" i="1"/>
  <c r="D16" i="1"/>
  <c r="I46" i="2"/>
  <c r="H17" i="1" l="1"/>
  <c r="H10" i="1"/>
  <c r="E11" i="1"/>
  <c r="E44" i="2"/>
  <c r="E45" i="2" s="1"/>
  <c r="O46" i="2"/>
  <c r="I4" i="1" s="1"/>
  <c r="F44" i="2" l="1"/>
  <c r="F45" i="2" s="1"/>
  <c r="E12" i="1"/>
  <c r="G44" i="2" l="1"/>
  <c r="G45" i="2" s="1"/>
  <c r="E13" i="1"/>
  <c r="H44" i="2" l="1"/>
  <c r="H45" i="2" s="1"/>
  <c r="E14" i="1"/>
  <c r="I44" i="2" l="1"/>
  <c r="I45" i="2" s="1"/>
  <c r="E15" i="1"/>
  <c r="E16" i="1" l="1"/>
  <c r="J44" i="2"/>
  <c r="J45" i="2" s="1"/>
  <c r="E17" i="1" l="1"/>
  <c r="K44" i="2"/>
  <c r="K45" i="2" s="1"/>
  <c r="L44" i="2" l="1"/>
  <c r="L45" i="2" s="1"/>
  <c r="E18" i="1"/>
  <c r="E19" i="1" l="1"/>
  <c r="M44" i="2"/>
  <c r="M45" i="2" s="1"/>
  <c r="N44" i="2" l="1"/>
  <c r="N45" i="2" s="1"/>
  <c r="E20" i="1"/>
  <c r="O45" i="2" l="1"/>
  <c r="G4" i="1" s="1"/>
  <c r="E21" i="1"/>
  <c r="H11" i="1" l="1"/>
  <c r="H18" i="1"/>
  <c r="H9" i="1"/>
</calcChain>
</file>

<file path=xl/sharedStrings.xml><?xml version="1.0" encoding="utf-8"?>
<sst xmlns="http://schemas.openxmlformats.org/spreadsheetml/2006/main" count="139" uniqueCount="87">
  <si>
    <t>Finanzplan Übersicht</t>
  </si>
  <si>
    <t>Gesamteinnahmen</t>
  </si>
  <si>
    <t>Gesamtausgaben</t>
  </si>
  <si>
    <t>Netto-Cashflow</t>
  </si>
  <si>
    <t>Endsaldo</t>
  </si>
  <si>
    <t>Sparquote</t>
  </si>
  <si>
    <t>Ø Monatsüberschuss</t>
  </si>
  <si>
    <t>Monatsübersicht</t>
  </si>
  <si>
    <t>Automatische Hinweise</t>
  </si>
  <si>
    <t>Monat</t>
  </si>
  <si>
    <t>Einnahmen</t>
  </si>
  <si>
    <t>Ausgaben</t>
  </si>
  <si>
    <t>Netto</t>
  </si>
  <si>
    <t>Liquidität</t>
  </si>
  <si>
    <t>Januar</t>
  </si>
  <si>
    <t>Kostenkontrolle</t>
  </si>
  <si>
    <t>Februar</t>
  </si>
  <si>
    <t>Stabilität</t>
  </si>
  <si>
    <t>März</t>
  </si>
  <si>
    <t>April</t>
  </si>
  <si>
    <t>Mai</t>
  </si>
  <si>
    <t>Wichtige Monate</t>
  </si>
  <si>
    <t>Juni</t>
  </si>
  <si>
    <t>Höchste Einnahmen</t>
  </si>
  <si>
    <t>Juli</t>
  </si>
  <si>
    <t>Höchste Ausgaben</t>
  </si>
  <si>
    <t>August</t>
  </si>
  <si>
    <t>Bester Sparmonat</t>
  </si>
  <si>
    <t>September</t>
  </si>
  <si>
    <t>Schwächste Liquidität</t>
  </si>
  <si>
    <t>Oktober</t>
  </si>
  <si>
    <t>November</t>
  </si>
  <si>
    <t>Dezember</t>
  </si>
  <si>
    <t>Szenariovergleich</t>
  </si>
  <si>
    <t>Szenario</t>
  </si>
  <si>
    <t>Finanzplan</t>
  </si>
  <si>
    <t>Jahr</t>
  </si>
  <si>
    <t>Bereich</t>
  </si>
  <si>
    <t>Kategorie</t>
  </si>
  <si>
    <t>Gesamt</t>
  </si>
  <si>
    <t>EINNAHMEN</t>
  </si>
  <si>
    <t>Gehalt / Umsatz</t>
  </si>
  <si>
    <t>Sonstige Einnahmen</t>
  </si>
  <si>
    <t>Kapitalerträge</t>
  </si>
  <si>
    <t>Andere Einnahmen</t>
  </si>
  <si>
    <t/>
  </si>
  <si>
    <t>Summe Einnahmen</t>
  </si>
  <si>
    <t>FIXKOSTEN</t>
  </si>
  <si>
    <t>Miete / Büro</t>
  </si>
  <si>
    <t>Versicherungen</t>
  </si>
  <si>
    <t>Abonnements / Software</t>
  </si>
  <si>
    <t>Kredite / Finanzierungen</t>
  </si>
  <si>
    <t>Personal / Externe Hilfe</t>
  </si>
  <si>
    <t>Sonstige Fixkosten</t>
  </si>
  <si>
    <t>Summe Fixkosten</t>
  </si>
  <si>
    <t>VARIABLE KOSTEN</t>
  </si>
  <si>
    <t>Lebensmittel / Material</t>
  </si>
  <si>
    <t>Transport / Reisekosten</t>
  </si>
  <si>
    <t>Marketing / Werbung</t>
  </si>
  <si>
    <t>Freizeit / Unterhaltung</t>
  </si>
  <si>
    <t>Gesundheit</t>
  </si>
  <si>
    <t>Sonstige variable Kosten</t>
  </si>
  <si>
    <t>Summe variable Kosten</t>
  </si>
  <si>
    <t>INVESTITIONEN</t>
  </si>
  <si>
    <t>Geräte / Ausstattung</t>
  </si>
  <si>
    <t>Weiterbildung</t>
  </si>
  <si>
    <t>Projekte / Anschaffungen</t>
  </si>
  <si>
    <t>Summe Investitionen</t>
  </si>
  <si>
    <t>STEUERN UND RÜCKLAGEN</t>
  </si>
  <si>
    <t>Steuerreserve</t>
  </si>
  <si>
    <t>Notfallrücklage</t>
  </si>
  <si>
    <t>Sonstige Rücklagen</t>
  </si>
  <si>
    <t>Summe Steuern und Rücklagen</t>
  </si>
  <si>
    <t>CASHFLOW UND LIQUIDITÄT</t>
  </si>
  <si>
    <t>Anfangssaldo</t>
  </si>
  <si>
    <t>Sparquote %</t>
  </si>
  <si>
    <t>Einstellungen</t>
  </si>
  <si>
    <t>Planungsjahr</t>
  </si>
  <si>
    <t>Warnschwelle Liquidität</t>
  </si>
  <si>
    <t>Steuersatz (optional)</t>
  </si>
  <si>
    <t>Szenariofaktoren</t>
  </si>
  <si>
    <t>Einnahmen Faktor</t>
  </si>
  <si>
    <t>Variable Kosten Faktor</t>
  </si>
  <si>
    <t>Investitionen Faktor</t>
  </si>
  <si>
    <t>Basis</t>
  </si>
  <si>
    <t>Optimistisch</t>
  </si>
  <si>
    <t>Pessimistisch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</si>
</sst>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€\ #,##0;[Red]\(\€\ #,##0\);\-"/>
    <numFmt numFmtId="165" formatCode="0.0%;[Red]\(0.0%\);\-"/>
  </numFmts>
  <fonts count="10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0"/>
      <color rgb="FF203235"/>
      <name val="Calibri"/>
    </font>
    <font>
      <sz val="10"/>
      <color rgb="FF203235"/>
      <name val="Calibri"/>
    </font>
    <font>
      <b/>
      <sz val="11"/>
      <color rgb="FFFFFFFF"/>
      <name val="Calibri"/>
    </font>
    <font>
      <i/>
      <sz val="11"/>
      <color rgb="FFD7E8EA"/>
      <name val="Calibri"/>
    </font>
    <font>
      <b/>
      <sz val="14"/>
      <color rgb="FF00484E"/>
      <name val="Calibri"/>
    </font>
    <font>
      <b/>
      <sz val="9"/>
      <color rgb="FFFFFFFF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AF4F4"/>
      </patternFill>
    </fill>
    <fill>
      <patternFill patternType="solid">
        <fgColor rgb="FF1F415A"/>
      </patternFill>
    </fill>
    <fill>
      <patternFill patternType="solid">
        <fgColor rgb="FFDDE8EC"/>
      </patternFill>
    </fill>
    <fill>
      <patternFill patternType="solid">
        <fgColor rgb="FFEEF4F6"/>
      </patternFill>
    </fill>
  </fills>
  <borders count="4">
    <border>
      <left/>
      <right/>
      <top/>
      <bottom/>
      <diagonal/>
    </border>
    <border>
      <left/>
      <right/>
      <top style="medium">
        <color rgb="FF00484E"/>
      </top>
      <bottom/>
      <diagonal/>
    </border>
    <border>
      <left/>
      <right/>
      <top/>
      <bottom/>
      <diagonal/>
    </border>
    <border>
      <left/>
      <right/>
      <top/>
      <bottom style="thin">
        <color rgb="FF9FB8BD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4" fillId="2" borderId="3" xfId="0" applyFont="1" applyFill="1" applyBorder="1" applyAlignment="1">
      <alignment horizontal="center"/>
    </xf>
    <xf numFmtId="0" fontId="2" fillId="5" borderId="3" xfId="0" applyFont="1" applyFill="1" applyBorder="1"/>
    <xf numFmtId="0" fontId="3" fillId="0" borderId="3" xfId="0" applyFont="1" applyBorder="1"/>
    <xf numFmtId="164" fontId="3" fillId="0" borderId="3" xfId="0" applyNumberFormat="1" applyFont="1" applyBorder="1" applyAlignment="1">
      <alignment horizontal="right"/>
    </xf>
    <xf numFmtId="164" fontId="0" fillId="0" borderId="3" xfId="0" applyNumberFormat="1" applyBorder="1" applyAlignment="1">
      <alignment horizontal="right"/>
    </xf>
    <xf numFmtId="0" fontId="2" fillId="0" borderId="0" xfId="0" applyFont="1"/>
    <xf numFmtId="0" fontId="3" fillId="3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3" fillId="0" borderId="0" xfId="0" applyFont="1" applyAlignment="1">
      <alignment horizontal="left"/>
    </xf>
    <xf numFmtId="164" fontId="3" fillId="3" borderId="0" xfId="0" applyNumberFormat="1" applyFont="1" applyFill="1" applyAlignment="1">
      <alignment horizontal="right"/>
    </xf>
    <xf numFmtId="164" fontId="2" fillId="0" borderId="0" xfId="0" applyNumberFormat="1" applyFont="1" applyAlignment="1">
      <alignment horizontal="right"/>
    </xf>
    <xf numFmtId="0" fontId="2" fillId="6" borderId="1" xfId="0" applyFont="1" applyFill="1" applyBorder="1" applyAlignment="1">
      <alignment horizontal="left"/>
    </xf>
    <xf numFmtId="164" fontId="2" fillId="6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2" fillId="0" borderId="1" xfId="0" applyFont="1" applyBorder="1" applyAlignment="1">
      <alignment horizontal="left"/>
    </xf>
    <xf numFmtId="164" fontId="3" fillId="0" borderId="2" xfId="0" applyNumberFormat="1" applyFont="1" applyBorder="1" applyAlignment="1">
      <alignment horizontal="right"/>
    </xf>
    <xf numFmtId="165" fontId="2" fillId="6" borderId="1" xfId="0" applyNumberFormat="1" applyFont="1" applyFill="1" applyBorder="1" applyAlignment="1">
      <alignment horizontal="right"/>
    </xf>
    <xf numFmtId="0" fontId="3" fillId="3" borderId="0" xfId="0" applyFont="1" applyFill="1" applyAlignment="1">
      <alignment horizontal="right"/>
    </xf>
    <xf numFmtId="165" fontId="3" fillId="3" borderId="0" xfId="0" applyNumberFormat="1" applyFont="1" applyFill="1" applyAlignment="1">
      <alignment horizontal="right"/>
    </xf>
    <xf numFmtId="0" fontId="4" fillId="2" borderId="0" xfId="0" applyFont="1" applyFill="1" applyAlignment="1">
      <alignment horizontal="center"/>
    </xf>
    <xf numFmtId="0" fontId="2" fillId="5" borderId="0" xfId="0" applyFont="1" applyFill="1"/>
    <xf numFmtId="0" fontId="3" fillId="6" borderId="3" xfId="0" applyFont="1" applyFill="1" applyBorder="1" applyAlignment="1">
      <alignment horizontal="left"/>
    </xf>
    <xf numFmtId="0" fontId="0" fillId="0" borderId="3" xfId="0" applyBorder="1"/>
    <xf numFmtId="0" fontId="5" fillId="2" borderId="0" xfId="0" applyFont="1" applyFill="1" applyAlignment="1">
      <alignment horizontal="center"/>
    </xf>
    <xf numFmtId="0" fontId="0" fillId="0" borderId="0" xfId="0"/>
    <xf numFmtId="0" fontId="4" fillId="4" borderId="0" xfId="0" applyFont="1" applyFill="1" applyAlignment="1">
      <alignment horizontal="center" vertical="center"/>
    </xf>
    <xf numFmtId="164" fontId="6" fillId="6" borderId="0" xfId="0" applyNumberFormat="1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165" fontId="6" fillId="6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/>
    <xf numFmtId="0" fontId="8" fillId="2" borderId="0" xfId="0" applyFont="1" applyFill="1" applyAlignment="1">
      <alignment horizontal="center" vertical="center"/>
    </xf>
    <xf numFmtId="0" fontId="9" fillId="0" borderId="0" xfId="0" applyFont="1"/>
  </cellXfs>
  <cellStyles count="1">
    <cellStyle name="Normal" xfId="0" builtinId="0"/>
  </cellStyles>
  <dxfs count="5">
    <dxf>
      <font>
        <b/>
        <color rgb="FF9C0006"/>
      </font>
      <fill>
        <patternFill>
          <bgColor rgb="FFFDE9E7"/>
        </patternFill>
      </fill>
    </dxf>
    <dxf>
      <font>
        <b/>
        <color rgb="FF9C0006"/>
      </font>
      <fill>
        <patternFill>
          <bgColor rgb="FFFDE9E7"/>
        </patternFill>
      </fill>
    </dxf>
    <dxf>
      <font>
        <b/>
        <color rgb="FF006100"/>
      </font>
      <fill>
        <patternFill>
          <bgColor rgb="FFEAF5EA"/>
        </patternFill>
      </fill>
    </dxf>
    <dxf>
      <font>
        <b/>
        <color rgb="FF9C0006"/>
      </font>
      <fill>
        <patternFill>
          <bgColor rgb="FFFDE9E7"/>
        </patternFill>
      </fill>
    </dxf>
    <dxf>
      <font>
        <b/>
        <color rgb="FF006100"/>
      </font>
      <fill>
        <patternFill>
          <bgColor rgb="FFEAF5E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Endsaldo pro Monat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Übersicht!$E$9</c:f>
              <c:strCache>
                <c:ptCount val="1"/>
                <c:pt idx="0">
                  <c:v>Endsaldo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Übersicht!$A$10:$A$21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Übersicht!$E$10:$E$21</c:f>
              <c:numCache>
                <c:formatCode>\€\ #,##0;[Red]\(\€\ #,##0\);\-</c:formatCode>
                <c:ptCount val="12"/>
                <c:pt idx="0">
                  <c:v>9205</c:v>
                </c:pt>
                <c:pt idx="1">
                  <c:v>10100</c:v>
                </c:pt>
                <c:pt idx="2">
                  <c:v>10215</c:v>
                </c:pt>
                <c:pt idx="3">
                  <c:v>11100</c:v>
                </c:pt>
                <c:pt idx="4">
                  <c:v>11835</c:v>
                </c:pt>
                <c:pt idx="5">
                  <c:v>12690</c:v>
                </c:pt>
                <c:pt idx="6">
                  <c:v>12785</c:v>
                </c:pt>
                <c:pt idx="7">
                  <c:v>13770</c:v>
                </c:pt>
                <c:pt idx="8">
                  <c:v>14875</c:v>
                </c:pt>
                <c:pt idx="9">
                  <c:v>16470</c:v>
                </c:pt>
                <c:pt idx="10">
                  <c:v>18115</c:v>
                </c:pt>
                <c:pt idx="11">
                  <c:v>19320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002-4F22-8BA6-DAB96BAEFC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es-ES"/>
                  <a:t>€</a:t>
                </a:r>
              </a:p>
            </c:rich>
          </c:tx>
          <c:overlay val="1"/>
        </c:title>
        <c:numFmt formatCode="\€\ #,##0;[Red]\(\€\ #,##0\);\-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accent1">
            <a:lumMod val="20000"/>
            <a:lumOff val="80000"/>
          </a:schemeClr>
        </a:solidFill>
      </c:spPr>
    </c:plotArea>
    <c:plotVisOnly val="1"/>
    <c:dispBlanksAs val="gap"/>
    <c:showDLblsOverMax val="1"/>
  </c:chart>
  <c:spPr>
    <a:solidFill>
      <a:schemeClr val="accent1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r>
              <a:rPr lang="es-ES"/>
              <a:t>Einnahmen vs. Ausgaben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Übersicht!$B$9</c:f>
              <c:strCache>
                <c:ptCount val="1"/>
                <c:pt idx="0">
                  <c:v>Einnahmen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Übersicht!$A$10:$A$21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Übersicht!$B$10:$B$21</c:f>
              <c:numCache>
                <c:formatCode>\€\ #,##0;[Red]\(\€\ #,##0\);\-</c:formatCode>
                <c:ptCount val="12"/>
                <c:pt idx="0">
                  <c:v>5090</c:v>
                </c:pt>
                <c:pt idx="1">
                  <c:v>5240</c:v>
                </c:pt>
                <c:pt idx="2">
                  <c:v>5240</c:v>
                </c:pt>
                <c:pt idx="3">
                  <c:v>5540</c:v>
                </c:pt>
                <c:pt idx="4">
                  <c:v>5440</c:v>
                </c:pt>
                <c:pt idx="5">
                  <c:v>5690</c:v>
                </c:pt>
                <c:pt idx="6">
                  <c:v>5890</c:v>
                </c:pt>
                <c:pt idx="7">
                  <c:v>5790</c:v>
                </c:pt>
                <c:pt idx="8">
                  <c:v>5940</c:v>
                </c:pt>
                <c:pt idx="9">
                  <c:v>6040</c:v>
                </c:pt>
                <c:pt idx="10">
                  <c:v>6240</c:v>
                </c:pt>
                <c:pt idx="11">
                  <c:v>6740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BB-404A-8AA0-D693339EF808}"/>
            </c:ext>
          </c:extLst>
        </c:ser>
        <c:ser>
          <c:idx val="1"/>
          <c:order val="1"/>
          <c:tx>
            <c:strRef>
              <c:f>Übersicht!$C$9</c:f>
              <c:strCache>
                <c:ptCount val="1"/>
                <c:pt idx="0">
                  <c:v>Ausgaben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Übersicht!$A$10:$A$21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Übersicht!$C$10:$C$21</c:f>
              <c:numCache>
                <c:formatCode>\€\ #,##0;[Red]\(\€\ #,##0\);\-</c:formatCode>
                <c:ptCount val="12"/>
                <c:pt idx="0">
                  <c:v>4385</c:v>
                </c:pt>
                <c:pt idx="1">
                  <c:v>4345</c:v>
                </c:pt>
                <c:pt idx="2">
                  <c:v>5125</c:v>
                </c:pt>
                <c:pt idx="3">
                  <c:v>4655</c:v>
                </c:pt>
                <c:pt idx="4">
                  <c:v>4705</c:v>
                </c:pt>
                <c:pt idx="5">
                  <c:v>4835</c:v>
                </c:pt>
                <c:pt idx="6">
                  <c:v>5795</c:v>
                </c:pt>
                <c:pt idx="7">
                  <c:v>4805</c:v>
                </c:pt>
                <c:pt idx="8">
                  <c:v>4835</c:v>
                </c:pt>
                <c:pt idx="9">
                  <c:v>4445</c:v>
                </c:pt>
                <c:pt idx="10">
                  <c:v>4595</c:v>
                </c:pt>
                <c:pt idx="11">
                  <c:v>5535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1BB-404A-8AA0-D693339EF8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es-ES"/>
                  <a:t>€</a:t>
                </a:r>
              </a:p>
            </c:rich>
          </c:tx>
          <c:overlay val="1"/>
        </c:title>
        <c:numFmt formatCode="\€\ #,##0;[Red]\(\€\ #,##0\);\-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bg2"/>
        </a:solidFill>
      </c:spPr>
    </c:plotArea>
    <c:legend>
      <c:legendPos val="r"/>
      <c:overlay val="1"/>
    </c:legend>
    <c:plotVisOnly val="1"/>
    <c:dispBlanksAs val="gap"/>
    <c:showDLblsOverMax val="1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21</xdr:row>
      <xdr:rowOff>95250</xdr:rowOff>
    </xdr:from>
    <xdr:to>
      <xdr:col>4</xdr:col>
      <xdr:colOff>990600</xdr:colOff>
      <xdr:row>36</xdr:row>
      <xdr:rowOff>95250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152400</xdr:colOff>
      <xdr:row>25</xdr:row>
      <xdr:rowOff>66675</xdr:rowOff>
    </xdr:from>
    <xdr:to>
      <xdr:col>11</xdr:col>
      <xdr:colOff>66675</xdr:colOff>
      <xdr:row>40</xdr:row>
      <xdr:rowOff>66675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"/>
  <sheetViews>
    <sheetView showGridLines="0" tabSelected="1" workbookViewId="0">
      <selection sqref="A1:L1"/>
    </sheetView>
  </sheetViews>
  <sheetFormatPr baseColWidth="10" defaultColWidth="9.140625" defaultRowHeight="15" x14ac:dyDescent="0.25"/>
  <cols>
    <col min="1" max="1" width="14" customWidth="1"/>
    <col min="2" max="5" width="15" customWidth="1"/>
    <col min="6" max="6" width="3" customWidth="1"/>
    <col min="7" max="12" width="18" customWidth="1"/>
  </cols>
  <sheetData>
    <row r="1" spans="1:12" ht="32.25" x14ac:dyDescent="0.5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1:12" x14ac:dyDescent="0.25">
      <c r="A2" s="24" t="str">
        <f>_xlfn.CONCAT("Planungsjahr: ",Einstellungen!B2)</f>
        <v>Planungsjahr: 2026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 ht="18" customHeight="1" x14ac:dyDescent="0.25">
      <c r="A3" s="28" t="s">
        <v>1</v>
      </c>
      <c r="B3" s="25"/>
      <c r="C3" s="28" t="s">
        <v>2</v>
      </c>
      <c r="D3" s="25"/>
      <c r="E3" s="28" t="s">
        <v>3</v>
      </c>
      <c r="F3" s="25"/>
      <c r="G3" s="28" t="s">
        <v>4</v>
      </c>
      <c r="H3" s="25"/>
      <c r="I3" s="28" t="s">
        <v>5</v>
      </c>
      <c r="J3" s="25"/>
      <c r="K3" s="28" t="s">
        <v>6</v>
      </c>
      <c r="L3" s="25"/>
    </row>
    <row r="4" spans="1:12" x14ac:dyDescent="0.25">
      <c r="A4" s="27">
        <f>Finanzplan!O9</f>
        <v>68880</v>
      </c>
      <c r="B4" s="25"/>
      <c r="C4" s="27">
        <f>Finanzplan!O42</f>
        <v>58060</v>
      </c>
      <c r="D4" s="25"/>
      <c r="E4" s="27">
        <f>Finanzplan!O43</f>
        <v>10820</v>
      </c>
      <c r="F4" s="25"/>
      <c r="G4" s="27">
        <f>Finanzplan!O45</f>
        <v>19320</v>
      </c>
      <c r="H4" s="25"/>
      <c r="I4" s="29">
        <f>Finanzplan!O46</f>
        <v>0.15708478513356561</v>
      </c>
      <c r="J4" s="25"/>
      <c r="K4" s="27">
        <f>AVERAGE(Finanzplan!C43:N43)</f>
        <v>901.66666666666663</v>
      </c>
      <c r="L4" s="25"/>
    </row>
    <row r="5" spans="1:12" x14ac:dyDescent="0.2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</row>
    <row r="6" spans="1:12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</row>
    <row r="8" spans="1:12" x14ac:dyDescent="0.25">
      <c r="A8" s="26" t="s">
        <v>7</v>
      </c>
      <c r="B8" s="25"/>
      <c r="C8" s="25"/>
      <c r="D8" s="25"/>
      <c r="E8" s="25"/>
      <c r="G8" s="26" t="s">
        <v>8</v>
      </c>
      <c r="H8" s="25"/>
      <c r="I8" s="25"/>
      <c r="J8" s="25"/>
    </row>
    <row r="9" spans="1:12" x14ac:dyDescent="0.25">
      <c r="A9" s="1" t="s">
        <v>9</v>
      </c>
      <c r="B9" s="1" t="s">
        <v>10</v>
      </c>
      <c r="C9" s="1" t="s">
        <v>11</v>
      </c>
      <c r="D9" s="1" t="s">
        <v>12</v>
      </c>
      <c r="E9" s="1" t="s">
        <v>4</v>
      </c>
      <c r="G9" s="2" t="s">
        <v>13</v>
      </c>
      <c r="H9" s="22" t="str">
        <f>IF(MIN($E$10:$E$21)&lt;0,"Liquidität kritisch","Keine negativen Monatssalden")</f>
        <v>Keine negativen Monatssalden</v>
      </c>
      <c r="I9" s="23"/>
      <c r="J9" s="23"/>
    </row>
    <row r="10" spans="1:12" x14ac:dyDescent="0.25">
      <c r="A10" s="3" t="s">
        <v>14</v>
      </c>
      <c r="B10" s="4">
        <f>Finanzplan!C9</f>
        <v>5090</v>
      </c>
      <c r="C10" s="4">
        <f>Finanzplan!C42</f>
        <v>4385</v>
      </c>
      <c r="D10" s="4">
        <f>Finanzplan!C43</f>
        <v>705</v>
      </c>
      <c r="E10" s="4">
        <f>Finanzplan!C45</f>
        <v>9205</v>
      </c>
      <c r="G10" s="2" t="s">
        <v>15</v>
      </c>
      <c r="H10" s="22" t="str">
        <f>IF(MIN($D$10:$D$21)&lt;0,"Ausgaben höher als Einnahmen","Ausgaben unter Kontrolle")</f>
        <v>Ausgaben unter Kontrolle</v>
      </c>
      <c r="I10" s="23"/>
      <c r="J10" s="23"/>
    </row>
    <row r="11" spans="1:12" x14ac:dyDescent="0.25">
      <c r="A11" s="3" t="s">
        <v>16</v>
      </c>
      <c r="B11" s="4">
        <f>Finanzplan!D9</f>
        <v>5240</v>
      </c>
      <c r="C11" s="4">
        <f>Finanzplan!D42</f>
        <v>4345</v>
      </c>
      <c r="D11" s="4">
        <f>Finanzplan!D43</f>
        <v>895</v>
      </c>
      <c r="E11" s="4">
        <f>Finanzplan!D45</f>
        <v>10100</v>
      </c>
      <c r="G11" s="2" t="s">
        <v>17</v>
      </c>
      <c r="H11" s="22" t="str">
        <f>IF(AND(MIN($E$10:$E$21)&gt;=0,SUM($D$10:$D$21)&gt;0),"Stabile Planung","Planung prüfen")</f>
        <v>Stabile Planung</v>
      </c>
      <c r="I11" s="23"/>
      <c r="J11" s="23"/>
    </row>
    <row r="12" spans="1:12" x14ac:dyDescent="0.25">
      <c r="A12" s="3" t="s">
        <v>18</v>
      </c>
      <c r="B12" s="4">
        <f>Finanzplan!E9</f>
        <v>5240</v>
      </c>
      <c r="C12" s="4">
        <f>Finanzplan!E42</f>
        <v>5125</v>
      </c>
      <c r="D12" s="4">
        <f>Finanzplan!E43</f>
        <v>115</v>
      </c>
      <c r="E12" s="4">
        <f>Finanzplan!E45</f>
        <v>10215</v>
      </c>
    </row>
    <row r="13" spans="1:12" x14ac:dyDescent="0.25">
      <c r="A13" s="3" t="s">
        <v>19</v>
      </c>
      <c r="B13" s="4">
        <f>Finanzplan!F9</f>
        <v>5540</v>
      </c>
      <c r="C13" s="4">
        <f>Finanzplan!F42</f>
        <v>4655</v>
      </c>
      <c r="D13" s="4">
        <f>Finanzplan!F43</f>
        <v>885</v>
      </c>
      <c r="E13" s="4">
        <f>Finanzplan!F45</f>
        <v>11100</v>
      </c>
    </row>
    <row r="14" spans="1:12" x14ac:dyDescent="0.25">
      <c r="A14" s="3" t="s">
        <v>20</v>
      </c>
      <c r="B14" s="4">
        <f>Finanzplan!G9</f>
        <v>5440</v>
      </c>
      <c r="C14" s="4">
        <f>Finanzplan!G42</f>
        <v>4705</v>
      </c>
      <c r="D14" s="4">
        <f>Finanzplan!G43</f>
        <v>735</v>
      </c>
      <c r="E14" s="4">
        <f>Finanzplan!G45</f>
        <v>11835</v>
      </c>
      <c r="G14" s="26" t="s">
        <v>21</v>
      </c>
      <c r="H14" s="25"/>
      <c r="I14" s="25"/>
      <c r="J14" s="25"/>
    </row>
    <row r="15" spans="1:12" x14ac:dyDescent="0.25">
      <c r="A15" s="3" t="s">
        <v>22</v>
      </c>
      <c r="B15" s="4">
        <f>Finanzplan!H9</f>
        <v>5690</v>
      </c>
      <c r="C15" s="4">
        <f>Finanzplan!H42</f>
        <v>4835</v>
      </c>
      <c r="D15" s="4">
        <f>Finanzplan!H43</f>
        <v>855</v>
      </c>
      <c r="E15" s="4">
        <f>Finanzplan!H45</f>
        <v>12690</v>
      </c>
      <c r="G15" s="2" t="s">
        <v>23</v>
      </c>
      <c r="H15" s="22" t="str">
        <f>INDEX($A$10:$A$21,MATCH(MAX($B$10:$B$21),$B$10:$B$21,0))</f>
        <v>Dezember</v>
      </c>
      <c r="I15" s="23"/>
      <c r="J15" s="23"/>
    </row>
    <row r="16" spans="1:12" x14ac:dyDescent="0.25">
      <c r="A16" s="3" t="s">
        <v>24</v>
      </c>
      <c r="B16" s="4">
        <f>Finanzplan!I9</f>
        <v>5890</v>
      </c>
      <c r="C16" s="4">
        <f>Finanzplan!I42</f>
        <v>5795</v>
      </c>
      <c r="D16" s="4">
        <f>Finanzplan!I43</f>
        <v>95</v>
      </c>
      <c r="E16" s="4">
        <f>Finanzplan!I45</f>
        <v>12785</v>
      </c>
      <c r="G16" s="2" t="s">
        <v>25</v>
      </c>
      <c r="H16" s="22" t="str">
        <f>INDEX($A$10:$A$21,MATCH(MAX($C$10:$C$21),$C$10:$C$21,0))</f>
        <v>Juli</v>
      </c>
      <c r="I16" s="23"/>
      <c r="J16" s="23"/>
    </row>
    <row r="17" spans="1:11" x14ac:dyDescent="0.25">
      <c r="A17" s="3" t="s">
        <v>26</v>
      </c>
      <c r="B17" s="4">
        <f>Finanzplan!J9</f>
        <v>5790</v>
      </c>
      <c r="C17" s="4">
        <f>Finanzplan!J42</f>
        <v>4805</v>
      </c>
      <c r="D17" s="4">
        <f>Finanzplan!J43</f>
        <v>985</v>
      </c>
      <c r="E17" s="4">
        <f>Finanzplan!J45</f>
        <v>13770</v>
      </c>
      <c r="G17" s="2" t="s">
        <v>27</v>
      </c>
      <c r="H17" s="22" t="str">
        <f>INDEX($A$10:$A$21,MATCH(MAX($D$10:$D$21),$D$10:$D$21,0))</f>
        <v>November</v>
      </c>
      <c r="I17" s="23"/>
      <c r="J17" s="23"/>
    </row>
    <row r="18" spans="1:11" x14ac:dyDescent="0.25">
      <c r="A18" s="3" t="s">
        <v>28</v>
      </c>
      <c r="B18" s="4">
        <f>Finanzplan!K9</f>
        <v>5940</v>
      </c>
      <c r="C18" s="4">
        <f>Finanzplan!K42</f>
        <v>4835</v>
      </c>
      <c r="D18" s="4">
        <f>Finanzplan!K43</f>
        <v>1105</v>
      </c>
      <c r="E18" s="4">
        <f>Finanzplan!K45</f>
        <v>14875</v>
      </c>
      <c r="G18" s="2" t="s">
        <v>29</v>
      </c>
      <c r="H18" s="22" t="str">
        <f>INDEX($A$10:$A$21,MATCH(MIN($E$10:$E$21),$E$10:$E$21,0))</f>
        <v>Januar</v>
      </c>
      <c r="I18" s="23"/>
      <c r="J18" s="23"/>
    </row>
    <row r="19" spans="1:11" x14ac:dyDescent="0.25">
      <c r="A19" s="3" t="s">
        <v>30</v>
      </c>
      <c r="B19" s="4">
        <f>Finanzplan!L9</f>
        <v>6040</v>
      </c>
      <c r="C19" s="4">
        <f>Finanzplan!L42</f>
        <v>4445</v>
      </c>
      <c r="D19" s="4">
        <f>Finanzplan!L43</f>
        <v>1595</v>
      </c>
      <c r="E19" s="4">
        <f>Finanzplan!L45</f>
        <v>16470</v>
      </c>
    </row>
    <row r="20" spans="1:11" x14ac:dyDescent="0.25">
      <c r="A20" s="3" t="s">
        <v>31</v>
      </c>
      <c r="B20" s="4">
        <f>Finanzplan!M9</f>
        <v>6240</v>
      </c>
      <c r="C20" s="4">
        <f>Finanzplan!M42</f>
        <v>4595</v>
      </c>
      <c r="D20" s="4">
        <f>Finanzplan!M43</f>
        <v>1645</v>
      </c>
      <c r="E20" s="4">
        <f>Finanzplan!M45</f>
        <v>18115</v>
      </c>
    </row>
    <row r="21" spans="1:11" x14ac:dyDescent="0.25">
      <c r="A21" s="3" t="s">
        <v>32</v>
      </c>
      <c r="B21" s="4">
        <f>Finanzplan!N9</f>
        <v>6740</v>
      </c>
      <c r="C21" s="4">
        <f>Finanzplan!N42</f>
        <v>5535</v>
      </c>
      <c r="D21" s="4">
        <f>Finanzplan!N43</f>
        <v>1205</v>
      </c>
      <c r="E21" s="4">
        <f>Finanzplan!N45</f>
        <v>19320</v>
      </c>
      <c r="G21" s="26" t="s">
        <v>33</v>
      </c>
      <c r="H21" s="26"/>
      <c r="I21" s="26"/>
      <c r="J21" s="26"/>
      <c r="K21" s="33"/>
    </row>
    <row r="22" spans="1:11" x14ac:dyDescent="0.25">
      <c r="G22" s="1" t="s">
        <v>34</v>
      </c>
      <c r="H22" s="1" t="s">
        <v>10</v>
      </c>
      <c r="I22" s="1" t="s">
        <v>11</v>
      </c>
      <c r="J22" s="1" t="s">
        <v>12</v>
      </c>
    </row>
    <row r="23" spans="1:11" x14ac:dyDescent="0.25">
      <c r="G23" s="2" t="str">
        <f>Einstellungen!A10</f>
        <v>Basis</v>
      </c>
      <c r="H23" s="5">
        <f>Finanzplan!O9*Einstellungen!B10</f>
        <v>68880</v>
      </c>
      <c r="I23" s="5">
        <f>Finanzplan!O18 + Finanzplan!O27*Einstellungen!C10 + Finanzplan!O33*Einstellungen!D10 + Finanzplan!O39</f>
        <v>58060</v>
      </c>
      <c r="J23" s="5">
        <f>H23-I23</f>
        <v>10820</v>
      </c>
    </row>
    <row r="24" spans="1:11" x14ac:dyDescent="0.25">
      <c r="G24" s="2" t="str">
        <f>Einstellungen!A11</f>
        <v>Optimistisch</v>
      </c>
      <c r="H24" s="5">
        <f>Finanzplan!O9*Einstellungen!B11</f>
        <v>72324</v>
      </c>
      <c r="I24" s="5">
        <f>Finanzplan!O18 + Finanzplan!O27*Einstellungen!C11 + Finanzplan!O33*Einstellungen!D11 + Finanzplan!O39</f>
        <v>57164</v>
      </c>
      <c r="J24" s="5">
        <f>H24-I24</f>
        <v>15160</v>
      </c>
    </row>
    <row r="25" spans="1:11" x14ac:dyDescent="0.25">
      <c r="G25" s="2" t="str">
        <f>Einstellungen!A12</f>
        <v>Pessimistisch</v>
      </c>
      <c r="H25" s="5">
        <f>Finanzplan!O9*Einstellungen!B12</f>
        <v>65436</v>
      </c>
      <c r="I25" s="5">
        <f>Finanzplan!O18 + Finanzplan!O27*Einstellungen!C12 + Finanzplan!O33*Einstellungen!D12 + Finanzplan!O39</f>
        <v>59973.600000000006</v>
      </c>
      <c r="J25" s="5">
        <f>H25-I25</f>
        <v>5462.3999999999942</v>
      </c>
    </row>
  </sheetData>
  <mergeCells count="25">
    <mergeCell ref="A1:L1"/>
    <mergeCell ref="G14:J14"/>
    <mergeCell ref="C4:D6"/>
    <mergeCell ref="C3:D3"/>
    <mergeCell ref="A8:E8"/>
    <mergeCell ref="E3:F3"/>
    <mergeCell ref="K3:L3"/>
    <mergeCell ref="G21:J21"/>
    <mergeCell ref="H18:J18"/>
    <mergeCell ref="H11:J11"/>
    <mergeCell ref="A4:B6"/>
    <mergeCell ref="A3:B3"/>
    <mergeCell ref="G3:H3"/>
    <mergeCell ref="I4:J6"/>
    <mergeCell ref="I3:J3"/>
    <mergeCell ref="H17:J17"/>
    <mergeCell ref="H9:J9"/>
    <mergeCell ref="E4:F6"/>
    <mergeCell ref="H16:J16"/>
    <mergeCell ref="H10:J10"/>
    <mergeCell ref="H15:J15"/>
    <mergeCell ref="A2:L2"/>
    <mergeCell ref="G8:J8"/>
    <mergeCell ref="G4:H6"/>
    <mergeCell ref="K4:L6"/>
  </mergeCells>
  <conditionalFormatting sqref="D10:D21">
    <cfRule type="cellIs" dxfId="4" priority="2" operator="greaterThanOrEqual">
      <formula>0</formula>
    </cfRule>
  </conditionalFormatting>
  <conditionalFormatting sqref="D10:E21">
    <cfRule type="cellIs" dxfId="3" priority="1" operator="lessThan">
      <formula>0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46"/>
  <sheetViews>
    <sheetView showGridLines="0" workbookViewId="0">
      <selection sqref="A1:O1"/>
    </sheetView>
  </sheetViews>
  <sheetFormatPr baseColWidth="10" defaultColWidth="9.140625" defaultRowHeight="15" x14ac:dyDescent="0.25"/>
  <cols>
    <col min="1" max="1" width="23" customWidth="1"/>
    <col min="2" max="2" width="28" customWidth="1"/>
    <col min="3" max="14" width="12" customWidth="1"/>
    <col min="15" max="15" width="14" customWidth="1"/>
  </cols>
  <sheetData>
    <row r="1" spans="1:15" ht="21" x14ac:dyDescent="0.25">
      <c r="A1" s="30" t="s">
        <v>35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5" x14ac:dyDescent="0.25">
      <c r="A2" s="6" t="s">
        <v>36</v>
      </c>
      <c r="B2" s="7">
        <f>Einstellungen!B2</f>
        <v>2026</v>
      </c>
    </row>
    <row r="3" spans="1:15" ht="21.95" customHeight="1" x14ac:dyDescent="0.25">
      <c r="A3" s="8" t="s">
        <v>37</v>
      </c>
      <c r="B3" s="8" t="s">
        <v>38</v>
      </c>
      <c r="C3" s="8" t="s">
        <v>14</v>
      </c>
      <c r="D3" s="8" t="s">
        <v>16</v>
      </c>
      <c r="E3" s="8" t="s">
        <v>18</v>
      </c>
      <c r="F3" s="8" t="s">
        <v>19</v>
      </c>
      <c r="G3" s="8" t="s">
        <v>20</v>
      </c>
      <c r="H3" s="8" t="s">
        <v>22</v>
      </c>
      <c r="I3" s="8" t="s">
        <v>24</v>
      </c>
      <c r="J3" s="8" t="s">
        <v>26</v>
      </c>
      <c r="K3" s="8" t="s">
        <v>28</v>
      </c>
      <c r="L3" s="8" t="s">
        <v>30</v>
      </c>
      <c r="M3" s="8" t="s">
        <v>31</v>
      </c>
      <c r="N3" s="8" t="s">
        <v>32</v>
      </c>
      <c r="O3" s="8" t="s">
        <v>39</v>
      </c>
    </row>
    <row r="4" spans="1:15" x14ac:dyDescent="0.25">
      <c r="A4" s="31" t="s">
        <v>40</v>
      </c>
      <c r="B4" s="32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</row>
    <row r="5" spans="1:15" x14ac:dyDescent="0.25">
      <c r="A5" s="9" t="s">
        <v>40</v>
      </c>
      <c r="B5" s="9" t="s">
        <v>41</v>
      </c>
      <c r="C5" s="10">
        <v>4800</v>
      </c>
      <c r="D5" s="10">
        <v>4800</v>
      </c>
      <c r="E5" s="10">
        <v>5000</v>
      </c>
      <c r="F5" s="10">
        <v>5200</v>
      </c>
      <c r="G5" s="10">
        <v>5200</v>
      </c>
      <c r="H5" s="10">
        <v>5400</v>
      </c>
      <c r="I5" s="10">
        <v>5500</v>
      </c>
      <c r="J5" s="10">
        <v>5500</v>
      </c>
      <c r="K5" s="10">
        <v>5600</v>
      </c>
      <c r="L5" s="10">
        <v>5700</v>
      </c>
      <c r="M5" s="10">
        <v>5800</v>
      </c>
      <c r="N5" s="10">
        <v>6000</v>
      </c>
      <c r="O5" s="11">
        <f>SUM(C5:N5)</f>
        <v>64500</v>
      </c>
    </row>
    <row r="6" spans="1:15" x14ac:dyDescent="0.25">
      <c r="A6" s="9" t="s">
        <v>40</v>
      </c>
      <c r="B6" s="9" t="s">
        <v>42</v>
      </c>
      <c r="C6" s="10">
        <v>250</v>
      </c>
      <c r="D6" s="10">
        <v>250</v>
      </c>
      <c r="E6" s="10">
        <v>200</v>
      </c>
      <c r="F6" s="10">
        <v>200</v>
      </c>
      <c r="G6" s="10">
        <v>200</v>
      </c>
      <c r="H6" s="10">
        <v>250</v>
      </c>
      <c r="I6" s="10">
        <v>200</v>
      </c>
      <c r="J6" s="10">
        <v>250</v>
      </c>
      <c r="K6" s="10">
        <v>250</v>
      </c>
      <c r="L6" s="10">
        <v>300</v>
      </c>
      <c r="M6" s="10">
        <v>300</v>
      </c>
      <c r="N6" s="10">
        <v>500</v>
      </c>
      <c r="O6" s="11">
        <f>SUM(C6:N6)</f>
        <v>3150</v>
      </c>
    </row>
    <row r="7" spans="1:15" x14ac:dyDescent="0.25">
      <c r="A7" s="9" t="s">
        <v>40</v>
      </c>
      <c r="B7" s="9" t="s">
        <v>43</v>
      </c>
      <c r="C7" s="10">
        <v>40</v>
      </c>
      <c r="D7" s="10">
        <v>40</v>
      </c>
      <c r="E7" s="10">
        <v>40</v>
      </c>
      <c r="F7" s="10">
        <v>40</v>
      </c>
      <c r="G7" s="10">
        <v>40</v>
      </c>
      <c r="H7" s="10">
        <v>40</v>
      </c>
      <c r="I7" s="10">
        <v>40</v>
      </c>
      <c r="J7" s="10">
        <v>40</v>
      </c>
      <c r="K7" s="10">
        <v>40</v>
      </c>
      <c r="L7" s="10">
        <v>40</v>
      </c>
      <c r="M7" s="10">
        <v>40</v>
      </c>
      <c r="N7" s="10">
        <v>40</v>
      </c>
      <c r="O7" s="11">
        <f>SUM(C7:N7)</f>
        <v>480</v>
      </c>
    </row>
    <row r="8" spans="1:15" x14ac:dyDescent="0.25">
      <c r="A8" s="9" t="s">
        <v>40</v>
      </c>
      <c r="B8" s="9" t="s">
        <v>44</v>
      </c>
      <c r="C8" s="10">
        <v>0</v>
      </c>
      <c r="D8" s="10">
        <v>150</v>
      </c>
      <c r="E8" s="10">
        <v>0</v>
      </c>
      <c r="F8" s="10">
        <v>100</v>
      </c>
      <c r="G8" s="10">
        <v>0</v>
      </c>
      <c r="H8" s="10">
        <v>0</v>
      </c>
      <c r="I8" s="10">
        <v>150</v>
      </c>
      <c r="J8" s="10">
        <v>0</v>
      </c>
      <c r="K8" s="10">
        <v>50</v>
      </c>
      <c r="L8" s="10">
        <v>0</v>
      </c>
      <c r="M8" s="10">
        <v>100</v>
      </c>
      <c r="N8" s="10">
        <v>200</v>
      </c>
      <c r="O8" s="11">
        <f>SUM(C8:N8)</f>
        <v>750</v>
      </c>
    </row>
    <row r="9" spans="1:15" x14ac:dyDescent="0.25">
      <c r="A9" s="9" t="s">
        <v>45</v>
      </c>
      <c r="B9" s="12" t="s">
        <v>46</v>
      </c>
      <c r="C9" s="13">
        <f t="shared" ref="C9:N9" si="0">SUM(C5:C8)</f>
        <v>5090</v>
      </c>
      <c r="D9" s="13">
        <f t="shared" si="0"/>
        <v>5240</v>
      </c>
      <c r="E9" s="13">
        <f t="shared" si="0"/>
        <v>5240</v>
      </c>
      <c r="F9" s="13">
        <f t="shared" si="0"/>
        <v>5540</v>
      </c>
      <c r="G9" s="13">
        <f t="shared" si="0"/>
        <v>5440</v>
      </c>
      <c r="H9" s="13">
        <f t="shared" si="0"/>
        <v>5690</v>
      </c>
      <c r="I9" s="13">
        <f t="shared" si="0"/>
        <v>5890</v>
      </c>
      <c r="J9" s="13">
        <f t="shared" si="0"/>
        <v>5790</v>
      </c>
      <c r="K9" s="13">
        <f t="shared" si="0"/>
        <v>5940</v>
      </c>
      <c r="L9" s="13">
        <f t="shared" si="0"/>
        <v>6040</v>
      </c>
      <c r="M9" s="13">
        <f t="shared" si="0"/>
        <v>6240</v>
      </c>
      <c r="N9" s="13">
        <f t="shared" si="0"/>
        <v>6740</v>
      </c>
      <c r="O9" s="13">
        <f>SUM(C9:N9)</f>
        <v>68880</v>
      </c>
    </row>
    <row r="10" spans="1:15" x14ac:dyDescent="0.25">
      <c r="A10" s="9"/>
      <c r="B10" s="9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</row>
    <row r="11" spans="1:15" x14ac:dyDescent="0.25">
      <c r="A11" s="31" t="s">
        <v>47</v>
      </c>
      <c r="B11" s="32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</row>
    <row r="12" spans="1:15" x14ac:dyDescent="0.25">
      <c r="A12" s="9" t="s">
        <v>47</v>
      </c>
      <c r="B12" s="9" t="s">
        <v>48</v>
      </c>
      <c r="C12" s="10">
        <v>1200</v>
      </c>
      <c r="D12" s="10">
        <v>1200</v>
      </c>
      <c r="E12" s="10">
        <v>1200</v>
      </c>
      <c r="F12" s="10">
        <v>1200</v>
      </c>
      <c r="G12" s="10">
        <v>1200</v>
      </c>
      <c r="H12" s="10">
        <v>1200</v>
      </c>
      <c r="I12" s="10">
        <v>1200</v>
      </c>
      <c r="J12" s="10">
        <v>1200</v>
      </c>
      <c r="K12" s="10">
        <v>1200</v>
      </c>
      <c r="L12" s="10">
        <v>1200</v>
      </c>
      <c r="M12" s="10">
        <v>1200</v>
      </c>
      <c r="N12" s="10">
        <v>1200</v>
      </c>
      <c r="O12" s="11">
        <f t="shared" ref="O12:O18" si="1">SUM(C12:N12)</f>
        <v>14400</v>
      </c>
    </row>
    <row r="13" spans="1:15" x14ac:dyDescent="0.25">
      <c r="A13" s="9" t="s">
        <v>47</v>
      </c>
      <c r="B13" s="9" t="s">
        <v>49</v>
      </c>
      <c r="C13" s="10">
        <v>180</v>
      </c>
      <c r="D13" s="10">
        <v>180</v>
      </c>
      <c r="E13" s="10">
        <v>180</v>
      </c>
      <c r="F13" s="10">
        <v>180</v>
      </c>
      <c r="G13" s="10">
        <v>180</v>
      </c>
      <c r="H13" s="10">
        <v>180</v>
      </c>
      <c r="I13" s="10">
        <v>180</v>
      </c>
      <c r="J13" s="10">
        <v>180</v>
      </c>
      <c r="K13" s="10">
        <v>180</v>
      </c>
      <c r="L13" s="10">
        <v>180</v>
      </c>
      <c r="M13" s="10">
        <v>180</v>
      </c>
      <c r="N13" s="10">
        <v>180</v>
      </c>
      <c r="O13" s="11">
        <f t="shared" si="1"/>
        <v>2160</v>
      </c>
    </row>
    <row r="14" spans="1:15" x14ac:dyDescent="0.25">
      <c r="A14" s="9" t="s">
        <v>47</v>
      </c>
      <c r="B14" s="9" t="s">
        <v>50</v>
      </c>
      <c r="C14" s="10">
        <v>95</v>
      </c>
      <c r="D14" s="10">
        <v>95</v>
      </c>
      <c r="E14" s="10">
        <v>95</v>
      </c>
      <c r="F14" s="10">
        <v>95</v>
      </c>
      <c r="G14" s="10">
        <v>95</v>
      </c>
      <c r="H14" s="10">
        <v>95</v>
      </c>
      <c r="I14" s="10">
        <v>95</v>
      </c>
      <c r="J14" s="10">
        <v>95</v>
      </c>
      <c r="K14" s="10">
        <v>95</v>
      </c>
      <c r="L14" s="10">
        <v>95</v>
      </c>
      <c r="M14" s="10">
        <v>95</v>
      </c>
      <c r="N14" s="10">
        <v>95</v>
      </c>
      <c r="O14" s="11">
        <f t="shared" si="1"/>
        <v>1140</v>
      </c>
    </row>
    <row r="15" spans="1:15" x14ac:dyDescent="0.25">
      <c r="A15" s="9" t="s">
        <v>47</v>
      </c>
      <c r="B15" s="9" t="s">
        <v>51</v>
      </c>
      <c r="C15" s="10">
        <v>250</v>
      </c>
      <c r="D15" s="10">
        <v>250</v>
      </c>
      <c r="E15" s="10">
        <v>250</v>
      </c>
      <c r="F15" s="10">
        <v>250</v>
      </c>
      <c r="G15" s="10">
        <v>250</v>
      </c>
      <c r="H15" s="10">
        <v>250</v>
      </c>
      <c r="I15" s="10">
        <v>250</v>
      </c>
      <c r="J15" s="10">
        <v>250</v>
      </c>
      <c r="K15" s="10">
        <v>250</v>
      </c>
      <c r="L15" s="10">
        <v>250</v>
      </c>
      <c r="M15" s="10">
        <v>250</v>
      </c>
      <c r="N15" s="10">
        <v>250</v>
      </c>
      <c r="O15" s="11">
        <f t="shared" si="1"/>
        <v>3000</v>
      </c>
    </row>
    <row r="16" spans="1:15" x14ac:dyDescent="0.25">
      <c r="A16" s="9" t="s">
        <v>47</v>
      </c>
      <c r="B16" s="9" t="s">
        <v>52</v>
      </c>
      <c r="C16" s="10">
        <v>350</v>
      </c>
      <c r="D16" s="10">
        <v>350</v>
      </c>
      <c r="E16" s="10">
        <v>350</v>
      </c>
      <c r="F16" s="10">
        <v>350</v>
      </c>
      <c r="G16" s="10">
        <v>350</v>
      </c>
      <c r="H16" s="10">
        <v>350</v>
      </c>
      <c r="I16" s="10">
        <v>350</v>
      </c>
      <c r="J16" s="10">
        <v>350</v>
      </c>
      <c r="K16" s="10">
        <v>350</v>
      </c>
      <c r="L16" s="10">
        <v>350</v>
      </c>
      <c r="M16" s="10">
        <v>350</v>
      </c>
      <c r="N16" s="10">
        <v>350</v>
      </c>
      <c r="O16" s="11">
        <f t="shared" si="1"/>
        <v>4200</v>
      </c>
    </row>
    <row r="17" spans="1:15" x14ac:dyDescent="0.25">
      <c r="A17" s="9" t="s">
        <v>47</v>
      </c>
      <c r="B17" s="9" t="s">
        <v>53</v>
      </c>
      <c r="C17" s="10">
        <v>120</v>
      </c>
      <c r="D17" s="10">
        <v>120</v>
      </c>
      <c r="E17" s="10">
        <v>120</v>
      </c>
      <c r="F17" s="10">
        <v>120</v>
      </c>
      <c r="G17" s="10">
        <v>120</v>
      </c>
      <c r="H17" s="10">
        <v>120</v>
      </c>
      <c r="I17" s="10">
        <v>120</v>
      </c>
      <c r="J17" s="10">
        <v>120</v>
      </c>
      <c r="K17" s="10">
        <v>120</v>
      </c>
      <c r="L17" s="10">
        <v>120</v>
      </c>
      <c r="M17" s="10">
        <v>120</v>
      </c>
      <c r="N17" s="10">
        <v>120</v>
      </c>
      <c r="O17" s="11">
        <f t="shared" si="1"/>
        <v>1440</v>
      </c>
    </row>
    <row r="18" spans="1:15" x14ac:dyDescent="0.25">
      <c r="A18" s="9" t="s">
        <v>45</v>
      </c>
      <c r="B18" s="12" t="s">
        <v>54</v>
      </c>
      <c r="C18" s="13">
        <f t="shared" ref="C18:N18" si="2">SUM(C12:C17)</f>
        <v>2195</v>
      </c>
      <c r="D18" s="13">
        <f t="shared" si="2"/>
        <v>2195</v>
      </c>
      <c r="E18" s="13">
        <f t="shared" si="2"/>
        <v>2195</v>
      </c>
      <c r="F18" s="13">
        <f t="shared" si="2"/>
        <v>2195</v>
      </c>
      <c r="G18" s="13">
        <f t="shared" si="2"/>
        <v>2195</v>
      </c>
      <c r="H18" s="13">
        <f t="shared" si="2"/>
        <v>2195</v>
      </c>
      <c r="I18" s="13">
        <f t="shared" si="2"/>
        <v>2195</v>
      </c>
      <c r="J18" s="13">
        <f t="shared" si="2"/>
        <v>2195</v>
      </c>
      <c r="K18" s="13">
        <f t="shared" si="2"/>
        <v>2195</v>
      </c>
      <c r="L18" s="13">
        <f t="shared" si="2"/>
        <v>2195</v>
      </c>
      <c r="M18" s="13">
        <f t="shared" si="2"/>
        <v>2195</v>
      </c>
      <c r="N18" s="13">
        <f t="shared" si="2"/>
        <v>2195</v>
      </c>
      <c r="O18" s="13">
        <f t="shared" si="1"/>
        <v>26340</v>
      </c>
    </row>
    <row r="19" spans="1:15" x14ac:dyDescent="0.25">
      <c r="A19" s="9"/>
      <c r="B19" s="9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15" x14ac:dyDescent="0.25">
      <c r="A20" s="31" t="s">
        <v>55</v>
      </c>
      <c r="B20" s="32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</row>
    <row r="21" spans="1:15" x14ac:dyDescent="0.25">
      <c r="A21" s="9" t="s">
        <v>55</v>
      </c>
      <c r="B21" s="9" t="s">
        <v>56</v>
      </c>
      <c r="C21" s="10">
        <v>520</v>
      </c>
      <c r="D21" s="10">
        <v>540</v>
      </c>
      <c r="E21" s="10">
        <v>560</v>
      </c>
      <c r="F21" s="10">
        <v>580</v>
      </c>
      <c r="G21" s="10">
        <v>600</v>
      </c>
      <c r="H21" s="10">
        <v>620</v>
      </c>
      <c r="I21" s="10">
        <v>610</v>
      </c>
      <c r="J21" s="10">
        <v>630</v>
      </c>
      <c r="K21" s="10">
        <v>650</v>
      </c>
      <c r="L21" s="10">
        <v>670</v>
      </c>
      <c r="M21" s="10">
        <v>690</v>
      </c>
      <c r="N21" s="10">
        <v>710</v>
      </c>
      <c r="O21" s="11">
        <f t="shared" ref="O21:O27" si="3">SUM(C21:N21)</f>
        <v>7380</v>
      </c>
    </row>
    <row r="22" spans="1:15" x14ac:dyDescent="0.25">
      <c r="A22" s="9" t="s">
        <v>55</v>
      </c>
      <c r="B22" s="9" t="s">
        <v>57</v>
      </c>
      <c r="C22" s="10">
        <v>140</v>
      </c>
      <c r="D22" s="10">
        <v>150</v>
      </c>
      <c r="E22" s="10">
        <v>160</v>
      </c>
      <c r="F22" s="10">
        <v>170</v>
      </c>
      <c r="G22" s="10">
        <v>160</v>
      </c>
      <c r="H22" s="10">
        <v>180</v>
      </c>
      <c r="I22" s="10">
        <v>190</v>
      </c>
      <c r="J22" s="10">
        <v>180</v>
      </c>
      <c r="K22" s="10">
        <v>170</v>
      </c>
      <c r="L22" s="10">
        <v>160</v>
      </c>
      <c r="M22" s="10">
        <v>150</v>
      </c>
      <c r="N22" s="10">
        <v>140</v>
      </c>
      <c r="O22" s="11">
        <f t="shared" si="3"/>
        <v>1950</v>
      </c>
    </row>
    <row r="23" spans="1:15" x14ac:dyDescent="0.25">
      <c r="A23" s="9" t="s">
        <v>55</v>
      </c>
      <c r="B23" s="9" t="s">
        <v>58</v>
      </c>
      <c r="C23" s="10">
        <v>180</v>
      </c>
      <c r="D23" s="10">
        <v>160</v>
      </c>
      <c r="E23" s="10">
        <v>200</v>
      </c>
      <c r="F23" s="10">
        <v>220</v>
      </c>
      <c r="G23" s="10">
        <v>240</v>
      </c>
      <c r="H23" s="10">
        <v>260</v>
      </c>
      <c r="I23" s="10">
        <v>280</v>
      </c>
      <c r="J23" s="10">
        <v>260</v>
      </c>
      <c r="K23" s="10">
        <v>240</v>
      </c>
      <c r="L23" s="10">
        <v>220</v>
      </c>
      <c r="M23" s="10">
        <v>200</v>
      </c>
      <c r="N23" s="10">
        <v>250</v>
      </c>
      <c r="O23" s="11">
        <f t="shared" si="3"/>
        <v>2710</v>
      </c>
    </row>
    <row r="24" spans="1:15" x14ac:dyDescent="0.25">
      <c r="A24" s="9" t="s">
        <v>55</v>
      </c>
      <c r="B24" s="9" t="s">
        <v>59</v>
      </c>
      <c r="C24" s="10">
        <v>220</v>
      </c>
      <c r="D24" s="10">
        <v>200</v>
      </c>
      <c r="E24" s="10">
        <v>250</v>
      </c>
      <c r="F24" s="10">
        <v>280</v>
      </c>
      <c r="G24" s="10">
        <v>260</v>
      </c>
      <c r="H24" s="10">
        <v>300</v>
      </c>
      <c r="I24" s="10">
        <v>340</v>
      </c>
      <c r="J24" s="10">
        <v>360</v>
      </c>
      <c r="K24" s="10">
        <v>280</v>
      </c>
      <c r="L24" s="10">
        <v>260</v>
      </c>
      <c r="M24" s="10">
        <v>240</v>
      </c>
      <c r="N24" s="10">
        <v>320</v>
      </c>
      <c r="O24" s="11">
        <f t="shared" si="3"/>
        <v>3310</v>
      </c>
    </row>
    <row r="25" spans="1:15" x14ac:dyDescent="0.25">
      <c r="A25" s="9" t="s">
        <v>55</v>
      </c>
      <c r="B25" s="9" t="s">
        <v>60</v>
      </c>
      <c r="C25" s="10">
        <v>80</v>
      </c>
      <c r="D25" s="10">
        <v>80</v>
      </c>
      <c r="E25" s="10">
        <v>120</v>
      </c>
      <c r="F25" s="10">
        <v>80</v>
      </c>
      <c r="G25" s="10">
        <v>80</v>
      </c>
      <c r="H25" s="10">
        <v>90</v>
      </c>
      <c r="I25" s="10">
        <v>80</v>
      </c>
      <c r="J25" s="10">
        <v>100</v>
      </c>
      <c r="K25" s="10">
        <v>80</v>
      </c>
      <c r="L25" s="10">
        <v>80</v>
      </c>
      <c r="M25" s="10">
        <v>90</v>
      </c>
      <c r="N25" s="10">
        <v>110</v>
      </c>
      <c r="O25" s="11">
        <f t="shared" si="3"/>
        <v>1070</v>
      </c>
    </row>
    <row r="26" spans="1:15" x14ac:dyDescent="0.25">
      <c r="A26" s="9" t="s">
        <v>55</v>
      </c>
      <c r="B26" s="9" t="s">
        <v>61</v>
      </c>
      <c r="C26" s="10">
        <v>100</v>
      </c>
      <c r="D26" s="10">
        <v>120</v>
      </c>
      <c r="E26" s="10">
        <v>90</v>
      </c>
      <c r="F26" s="10">
        <v>130</v>
      </c>
      <c r="G26" s="10">
        <v>120</v>
      </c>
      <c r="H26" s="10">
        <v>140</v>
      </c>
      <c r="I26" s="10">
        <v>150</v>
      </c>
      <c r="J26" s="10">
        <v>130</v>
      </c>
      <c r="K26" s="10">
        <v>120</v>
      </c>
      <c r="L26" s="10">
        <v>110</v>
      </c>
      <c r="M26" s="10">
        <v>130</v>
      </c>
      <c r="N26" s="10">
        <v>160</v>
      </c>
      <c r="O26" s="11">
        <f t="shared" si="3"/>
        <v>1500</v>
      </c>
    </row>
    <row r="27" spans="1:15" x14ac:dyDescent="0.25">
      <c r="A27" s="9" t="s">
        <v>45</v>
      </c>
      <c r="B27" s="12" t="s">
        <v>62</v>
      </c>
      <c r="C27" s="13">
        <f t="shared" ref="C27:N27" si="4">SUM(C21:C26)</f>
        <v>1240</v>
      </c>
      <c r="D27" s="13">
        <f t="shared" si="4"/>
        <v>1250</v>
      </c>
      <c r="E27" s="13">
        <f t="shared" si="4"/>
        <v>1380</v>
      </c>
      <c r="F27" s="13">
        <f t="shared" si="4"/>
        <v>1460</v>
      </c>
      <c r="G27" s="13">
        <f t="shared" si="4"/>
        <v>1460</v>
      </c>
      <c r="H27" s="13">
        <f t="shared" si="4"/>
        <v>1590</v>
      </c>
      <c r="I27" s="13">
        <f t="shared" si="4"/>
        <v>1650</v>
      </c>
      <c r="J27" s="13">
        <f t="shared" si="4"/>
        <v>1660</v>
      </c>
      <c r="K27" s="13">
        <f t="shared" si="4"/>
        <v>1540</v>
      </c>
      <c r="L27" s="13">
        <f t="shared" si="4"/>
        <v>1500</v>
      </c>
      <c r="M27" s="13">
        <f t="shared" si="4"/>
        <v>1500</v>
      </c>
      <c r="N27" s="13">
        <f t="shared" si="4"/>
        <v>1690</v>
      </c>
      <c r="O27" s="13">
        <f t="shared" si="3"/>
        <v>17920</v>
      </c>
    </row>
    <row r="28" spans="1:15" x14ac:dyDescent="0.25">
      <c r="A28" s="9"/>
      <c r="B28" s="9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</row>
    <row r="29" spans="1:15" x14ac:dyDescent="0.25">
      <c r="A29" s="31" t="s">
        <v>63</v>
      </c>
      <c r="B29" s="32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</row>
    <row r="30" spans="1:15" x14ac:dyDescent="0.25">
      <c r="A30" s="9" t="s">
        <v>63</v>
      </c>
      <c r="B30" s="9" t="s">
        <v>64</v>
      </c>
      <c r="C30" s="10">
        <v>0</v>
      </c>
      <c r="D30" s="10">
        <v>0</v>
      </c>
      <c r="E30" s="10">
        <v>800</v>
      </c>
      <c r="F30" s="10">
        <v>0</v>
      </c>
      <c r="G30" s="10">
        <v>0</v>
      </c>
      <c r="H30" s="10">
        <v>0</v>
      </c>
      <c r="I30" s="10">
        <v>1200</v>
      </c>
      <c r="J30" s="10">
        <v>0</v>
      </c>
      <c r="K30" s="10">
        <v>0</v>
      </c>
      <c r="L30" s="10">
        <v>0</v>
      </c>
      <c r="M30" s="10">
        <v>0</v>
      </c>
      <c r="N30" s="10">
        <v>500</v>
      </c>
      <c r="O30" s="11">
        <f>SUM(C30:N30)</f>
        <v>2500</v>
      </c>
    </row>
    <row r="31" spans="1:15" x14ac:dyDescent="0.25">
      <c r="A31" s="9" t="s">
        <v>63</v>
      </c>
      <c r="B31" s="9" t="s">
        <v>65</v>
      </c>
      <c r="C31" s="10">
        <v>0</v>
      </c>
      <c r="D31" s="10">
        <v>150</v>
      </c>
      <c r="E31" s="10">
        <v>0</v>
      </c>
      <c r="F31" s="10">
        <v>0</v>
      </c>
      <c r="G31" s="10">
        <v>300</v>
      </c>
      <c r="H31" s="10">
        <v>0</v>
      </c>
      <c r="I31" s="10">
        <v>0</v>
      </c>
      <c r="J31" s="10">
        <v>200</v>
      </c>
      <c r="K31" s="10">
        <v>0</v>
      </c>
      <c r="L31" s="10">
        <v>0</v>
      </c>
      <c r="M31" s="10">
        <v>150</v>
      </c>
      <c r="N31" s="10">
        <v>0</v>
      </c>
      <c r="O31" s="11">
        <f>SUM(C31:N31)</f>
        <v>800</v>
      </c>
    </row>
    <row r="32" spans="1:15" x14ac:dyDescent="0.25">
      <c r="A32" s="9" t="s">
        <v>63</v>
      </c>
      <c r="B32" s="9" t="s">
        <v>66</v>
      </c>
      <c r="C32" s="10">
        <v>200</v>
      </c>
      <c r="D32" s="10">
        <v>0</v>
      </c>
      <c r="E32" s="10">
        <v>0</v>
      </c>
      <c r="F32" s="10">
        <v>250</v>
      </c>
      <c r="G32" s="10">
        <v>0</v>
      </c>
      <c r="H32" s="10">
        <v>300</v>
      </c>
      <c r="I32" s="10">
        <v>0</v>
      </c>
      <c r="J32" s="10">
        <v>0</v>
      </c>
      <c r="K32" s="10">
        <v>350</v>
      </c>
      <c r="L32" s="10">
        <v>0</v>
      </c>
      <c r="M32" s="10">
        <v>0</v>
      </c>
      <c r="N32" s="10">
        <v>400</v>
      </c>
      <c r="O32" s="11">
        <f>SUM(C32:N32)</f>
        <v>1500</v>
      </c>
    </row>
    <row r="33" spans="1:15" x14ac:dyDescent="0.25">
      <c r="A33" s="9" t="s">
        <v>45</v>
      </c>
      <c r="B33" s="12" t="s">
        <v>67</v>
      </c>
      <c r="C33" s="13">
        <f t="shared" ref="C33:N33" si="5">SUM(C30:C32)</f>
        <v>200</v>
      </c>
      <c r="D33" s="13">
        <f t="shared" si="5"/>
        <v>150</v>
      </c>
      <c r="E33" s="13">
        <f t="shared" si="5"/>
        <v>800</v>
      </c>
      <c r="F33" s="13">
        <f t="shared" si="5"/>
        <v>250</v>
      </c>
      <c r="G33" s="13">
        <f t="shared" si="5"/>
        <v>300</v>
      </c>
      <c r="H33" s="13">
        <f t="shared" si="5"/>
        <v>300</v>
      </c>
      <c r="I33" s="13">
        <f t="shared" si="5"/>
        <v>1200</v>
      </c>
      <c r="J33" s="13">
        <f t="shared" si="5"/>
        <v>200</v>
      </c>
      <c r="K33" s="13">
        <f t="shared" si="5"/>
        <v>350</v>
      </c>
      <c r="L33" s="13">
        <f t="shared" si="5"/>
        <v>0</v>
      </c>
      <c r="M33" s="13">
        <f t="shared" si="5"/>
        <v>150</v>
      </c>
      <c r="N33" s="13">
        <f t="shared" si="5"/>
        <v>900</v>
      </c>
      <c r="O33" s="13">
        <f>SUM(C33:N33)</f>
        <v>4800</v>
      </c>
    </row>
    <row r="34" spans="1:15" x14ac:dyDescent="0.25">
      <c r="A34" s="9"/>
      <c r="B34" s="9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</row>
    <row r="35" spans="1:15" x14ac:dyDescent="0.25">
      <c r="A35" s="31" t="s">
        <v>68</v>
      </c>
      <c r="B35" s="32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</row>
    <row r="36" spans="1:15" x14ac:dyDescent="0.25">
      <c r="A36" s="9" t="s">
        <v>68</v>
      </c>
      <c r="B36" s="9" t="s">
        <v>69</v>
      </c>
      <c r="C36" s="10">
        <v>450</v>
      </c>
      <c r="D36" s="10">
        <v>450</v>
      </c>
      <c r="E36" s="10">
        <v>450</v>
      </c>
      <c r="F36" s="10">
        <v>450</v>
      </c>
      <c r="G36" s="10">
        <v>450</v>
      </c>
      <c r="H36" s="10">
        <v>450</v>
      </c>
      <c r="I36" s="10">
        <v>450</v>
      </c>
      <c r="J36" s="10">
        <v>450</v>
      </c>
      <c r="K36" s="10">
        <v>450</v>
      </c>
      <c r="L36" s="10">
        <v>450</v>
      </c>
      <c r="M36" s="10">
        <v>450</v>
      </c>
      <c r="N36" s="10">
        <v>450</v>
      </c>
      <c r="O36" s="11">
        <f>SUM(C36:N36)</f>
        <v>5400</v>
      </c>
    </row>
    <row r="37" spans="1:15" x14ac:dyDescent="0.25">
      <c r="A37" s="9" t="s">
        <v>68</v>
      </c>
      <c r="B37" s="9" t="s">
        <v>70</v>
      </c>
      <c r="C37" s="10">
        <v>250</v>
      </c>
      <c r="D37" s="10">
        <v>250</v>
      </c>
      <c r="E37" s="10">
        <v>250</v>
      </c>
      <c r="F37" s="10">
        <v>250</v>
      </c>
      <c r="G37" s="10">
        <v>250</v>
      </c>
      <c r="H37" s="10">
        <v>250</v>
      </c>
      <c r="I37" s="10">
        <v>250</v>
      </c>
      <c r="J37" s="10">
        <v>250</v>
      </c>
      <c r="K37" s="10">
        <v>250</v>
      </c>
      <c r="L37" s="10">
        <v>250</v>
      </c>
      <c r="M37" s="10">
        <v>250</v>
      </c>
      <c r="N37" s="10">
        <v>250</v>
      </c>
      <c r="O37" s="11">
        <f>SUM(C37:N37)</f>
        <v>3000</v>
      </c>
    </row>
    <row r="38" spans="1:15" x14ac:dyDescent="0.25">
      <c r="A38" s="9" t="s">
        <v>68</v>
      </c>
      <c r="B38" s="9" t="s">
        <v>71</v>
      </c>
      <c r="C38" s="10">
        <v>50</v>
      </c>
      <c r="D38" s="10">
        <v>50</v>
      </c>
      <c r="E38" s="10">
        <v>50</v>
      </c>
      <c r="F38" s="10">
        <v>50</v>
      </c>
      <c r="G38" s="10">
        <v>50</v>
      </c>
      <c r="H38" s="10">
        <v>50</v>
      </c>
      <c r="I38" s="10">
        <v>50</v>
      </c>
      <c r="J38" s="10">
        <v>50</v>
      </c>
      <c r="K38" s="10">
        <v>50</v>
      </c>
      <c r="L38" s="10">
        <v>50</v>
      </c>
      <c r="M38" s="10">
        <v>50</v>
      </c>
      <c r="N38" s="10">
        <v>50</v>
      </c>
      <c r="O38" s="11">
        <f>SUM(C38:N38)</f>
        <v>600</v>
      </c>
    </row>
    <row r="39" spans="1:15" x14ac:dyDescent="0.25">
      <c r="A39" s="9" t="s">
        <v>45</v>
      </c>
      <c r="B39" s="12" t="s">
        <v>72</v>
      </c>
      <c r="C39" s="13">
        <f t="shared" ref="C39:N39" si="6">SUM(C36:C38)</f>
        <v>750</v>
      </c>
      <c r="D39" s="13">
        <f t="shared" si="6"/>
        <v>750</v>
      </c>
      <c r="E39" s="13">
        <f t="shared" si="6"/>
        <v>750</v>
      </c>
      <c r="F39" s="13">
        <f t="shared" si="6"/>
        <v>750</v>
      </c>
      <c r="G39" s="13">
        <f t="shared" si="6"/>
        <v>750</v>
      </c>
      <c r="H39" s="13">
        <f t="shared" si="6"/>
        <v>750</v>
      </c>
      <c r="I39" s="13">
        <f t="shared" si="6"/>
        <v>750</v>
      </c>
      <c r="J39" s="13">
        <f t="shared" si="6"/>
        <v>750</v>
      </c>
      <c r="K39" s="13">
        <f t="shared" si="6"/>
        <v>750</v>
      </c>
      <c r="L39" s="13">
        <f t="shared" si="6"/>
        <v>750</v>
      </c>
      <c r="M39" s="13">
        <f t="shared" si="6"/>
        <v>750</v>
      </c>
      <c r="N39" s="13">
        <f t="shared" si="6"/>
        <v>750</v>
      </c>
      <c r="O39" s="13">
        <f>SUM(C39:N39)</f>
        <v>9000</v>
      </c>
    </row>
    <row r="40" spans="1:15" x14ac:dyDescent="0.25">
      <c r="A40" s="9"/>
      <c r="B40" s="9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</row>
    <row r="41" spans="1:15" x14ac:dyDescent="0.25">
      <c r="A41" s="31" t="s">
        <v>73</v>
      </c>
      <c r="B41" s="32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</row>
    <row r="42" spans="1:15" x14ac:dyDescent="0.25">
      <c r="A42" s="9" t="s">
        <v>45</v>
      </c>
      <c r="B42" s="12" t="s">
        <v>2</v>
      </c>
      <c r="C42" s="13">
        <f t="shared" ref="C42:N42" si="7">C18+C27+C33+C39</f>
        <v>4385</v>
      </c>
      <c r="D42" s="13">
        <f t="shared" si="7"/>
        <v>4345</v>
      </c>
      <c r="E42" s="13">
        <f t="shared" si="7"/>
        <v>5125</v>
      </c>
      <c r="F42" s="13">
        <f t="shared" si="7"/>
        <v>4655</v>
      </c>
      <c r="G42" s="13">
        <f t="shared" si="7"/>
        <v>4705</v>
      </c>
      <c r="H42" s="13">
        <f t="shared" si="7"/>
        <v>4835</v>
      </c>
      <c r="I42" s="13">
        <f t="shared" si="7"/>
        <v>5795</v>
      </c>
      <c r="J42" s="13">
        <f t="shared" si="7"/>
        <v>4805</v>
      </c>
      <c r="K42" s="13">
        <f t="shared" si="7"/>
        <v>4835</v>
      </c>
      <c r="L42" s="13">
        <f t="shared" si="7"/>
        <v>4445</v>
      </c>
      <c r="M42" s="13">
        <f t="shared" si="7"/>
        <v>4595</v>
      </c>
      <c r="N42" s="13">
        <f t="shared" si="7"/>
        <v>5535</v>
      </c>
      <c r="O42" s="13">
        <f>SUM(C42:N42)</f>
        <v>58060</v>
      </c>
    </row>
    <row r="43" spans="1:15" x14ac:dyDescent="0.25">
      <c r="A43" s="9" t="s">
        <v>45</v>
      </c>
      <c r="B43" s="12" t="s">
        <v>3</v>
      </c>
      <c r="C43" s="13">
        <f t="shared" ref="C43:N43" si="8">C9-C42</f>
        <v>705</v>
      </c>
      <c r="D43" s="13">
        <f t="shared" si="8"/>
        <v>895</v>
      </c>
      <c r="E43" s="13">
        <f t="shared" si="8"/>
        <v>115</v>
      </c>
      <c r="F43" s="13">
        <f t="shared" si="8"/>
        <v>885</v>
      </c>
      <c r="G43" s="13">
        <f t="shared" si="8"/>
        <v>735</v>
      </c>
      <c r="H43" s="13">
        <f t="shared" si="8"/>
        <v>855</v>
      </c>
      <c r="I43" s="13">
        <f t="shared" si="8"/>
        <v>95</v>
      </c>
      <c r="J43" s="13">
        <f t="shared" si="8"/>
        <v>985</v>
      </c>
      <c r="K43" s="13">
        <f t="shared" si="8"/>
        <v>1105</v>
      </c>
      <c r="L43" s="13">
        <f t="shared" si="8"/>
        <v>1595</v>
      </c>
      <c r="M43" s="13">
        <f t="shared" si="8"/>
        <v>1645</v>
      </c>
      <c r="N43" s="13">
        <f t="shared" si="8"/>
        <v>1205</v>
      </c>
      <c r="O43" s="13">
        <f>SUM(C43:N43)</f>
        <v>10820</v>
      </c>
    </row>
    <row r="44" spans="1:15" x14ac:dyDescent="0.25">
      <c r="A44" s="9" t="s">
        <v>45</v>
      </c>
      <c r="B44" s="15" t="s">
        <v>74</v>
      </c>
      <c r="C44" s="16">
        <f>Einstellungen!B3</f>
        <v>8500</v>
      </c>
      <c r="D44" s="16">
        <f t="shared" ref="D44:N44" si="9">C45</f>
        <v>9205</v>
      </c>
      <c r="E44" s="16">
        <f t="shared" si="9"/>
        <v>10100</v>
      </c>
      <c r="F44" s="16">
        <f t="shared" si="9"/>
        <v>10215</v>
      </c>
      <c r="G44" s="16">
        <f t="shared" si="9"/>
        <v>11100</v>
      </c>
      <c r="H44" s="16">
        <f t="shared" si="9"/>
        <v>11835</v>
      </c>
      <c r="I44" s="16">
        <f t="shared" si="9"/>
        <v>12690</v>
      </c>
      <c r="J44" s="16">
        <f t="shared" si="9"/>
        <v>12785</v>
      </c>
      <c r="K44" s="16">
        <f t="shared" si="9"/>
        <v>13770</v>
      </c>
      <c r="L44" s="16">
        <f t="shared" si="9"/>
        <v>14875</v>
      </c>
      <c r="M44" s="16">
        <f t="shared" si="9"/>
        <v>16470</v>
      </c>
      <c r="N44" s="16">
        <f t="shared" si="9"/>
        <v>18115</v>
      </c>
      <c r="O44" s="16">
        <f>C44</f>
        <v>8500</v>
      </c>
    </row>
    <row r="45" spans="1:15" x14ac:dyDescent="0.25">
      <c r="A45" s="9" t="s">
        <v>45</v>
      </c>
      <c r="B45" s="12" t="s">
        <v>4</v>
      </c>
      <c r="C45" s="13">
        <f t="shared" ref="C45:N45" si="10">C44+C43</f>
        <v>9205</v>
      </c>
      <c r="D45" s="13">
        <f t="shared" si="10"/>
        <v>10100</v>
      </c>
      <c r="E45" s="13">
        <f t="shared" si="10"/>
        <v>10215</v>
      </c>
      <c r="F45" s="13">
        <f t="shared" si="10"/>
        <v>11100</v>
      </c>
      <c r="G45" s="13">
        <f t="shared" si="10"/>
        <v>11835</v>
      </c>
      <c r="H45" s="13">
        <f t="shared" si="10"/>
        <v>12690</v>
      </c>
      <c r="I45" s="13">
        <f t="shared" si="10"/>
        <v>12785</v>
      </c>
      <c r="J45" s="13">
        <f t="shared" si="10"/>
        <v>13770</v>
      </c>
      <c r="K45" s="13">
        <f t="shared" si="10"/>
        <v>14875</v>
      </c>
      <c r="L45" s="13">
        <f t="shared" si="10"/>
        <v>16470</v>
      </c>
      <c r="M45" s="13">
        <f t="shared" si="10"/>
        <v>18115</v>
      </c>
      <c r="N45" s="13">
        <f t="shared" si="10"/>
        <v>19320</v>
      </c>
      <c r="O45" s="13">
        <f>N45</f>
        <v>19320</v>
      </c>
    </row>
    <row r="46" spans="1:15" x14ac:dyDescent="0.25">
      <c r="A46" s="9" t="s">
        <v>45</v>
      </c>
      <c r="B46" s="12" t="s">
        <v>75</v>
      </c>
      <c r="C46" s="17">
        <f t="shared" ref="C46:O46" si="11">IF(C9&gt;0,C43/C9,0)</f>
        <v>0.13850687622789784</v>
      </c>
      <c r="D46" s="17">
        <f t="shared" si="11"/>
        <v>0.17080152671755724</v>
      </c>
      <c r="E46" s="17">
        <f t="shared" si="11"/>
        <v>2.1946564885496182E-2</v>
      </c>
      <c r="F46" s="17">
        <f t="shared" si="11"/>
        <v>0.15974729241877256</v>
      </c>
      <c r="G46" s="17">
        <f t="shared" si="11"/>
        <v>0.13511029411764705</v>
      </c>
      <c r="H46" s="17">
        <f t="shared" si="11"/>
        <v>0.15026362038664323</v>
      </c>
      <c r="I46" s="17">
        <f t="shared" si="11"/>
        <v>1.6129032258064516E-2</v>
      </c>
      <c r="J46" s="17">
        <f t="shared" si="11"/>
        <v>0.17012089810017272</v>
      </c>
      <c r="K46" s="17">
        <f t="shared" si="11"/>
        <v>0.18602693602693604</v>
      </c>
      <c r="L46" s="17">
        <f t="shared" si="11"/>
        <v>0.26407284768211919</v>
      </c>
      <c r="M46" s="17">
        <f t="shared" si="11"/>
        <v>0.26362179487179488</v>
      </c>
      <c r="N46" s="17">
        <f t="shared" si="11"/>
        <v>0.17878338278931752</v>
      </c>
      <c r="O46" s="17">
        <f t="shared" si="11"/>
        <v>0.15708478513356561</v>
      </c>
    </row>
  </sheetData>
  <mergeCells count="7">
    <mergeCell ref="A1:O1"/>
    <mergeCell ref="A4:O4"/>
    <mergeCell ref="A29:O29"/>
    <mergeCell ref="A35:O35"/>
    <mergeCell ref="A20:O20"/>
    <mergeCell ref="A41:O41"/>
    <mergeCell ref="A11:O11"/>
  </mergeCells>
  <conditionalFormatting sqref="C43:N43">
    <cfRule type="cellIs" dxfId="2" priority="2" operator="greaterThanOrEqual">
      <formula>0</formula>
    </cfRule>
    <cfRule type="cellIs" dxfId="1" priority="3" operator="lessThan">
      <formula>0</formula>
    </cfRule>
  </conditionalFormatting>
  <conditionalFormatting sqref="C45:N45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2"/>
  <sheetViews>
    <sheetView showGridLines="0" workbookViewId="0">
      <selection sqref="A1:D1"/>
    </sheetView>
  </sheetViews>
  <sheetFormatPr baseColWidth="10" defaultColWidth="9.140625" defaultRowHeight="15" x14ac:dyDescent="0.25"/>
  <cols>
    <col min="1" max="1" width="26" customWidth="1"/>
    <col min="2" max="2" width="16" customWidth="1"/>
    <col min="3" max="4" width="18" customWidth="1"/>
  </cols>
  <sheetData>
    <row r="1" spans="1:4" ht="21" x14ac:dyDescent="0.25">
      <c r="A1" s="30" t="s">
        <v>76</v>
      </c>
      <c r="B1" s="25"/>
      <c r="C1" s="25"/>
      <c r="D1" s="25"/>
    </row>
    <row r="2" spans="1:4" ht="20.100000000000001" customHeight="1" x14ac:dyDescent="0.25">
      <c r="A2" s="6" t="s">
        <v>77</v>
      </c>
      <c r="B2" s="18">
        <v>2026</v>
      </c>
    </row>
    <row r="3" spans="1:4" ht="20.100000000000001" customHeight="1" x14ac:dyDescent="0.25">
      <c r="A3" s="6" t="s">
        <v>74</v>
      </c>
      <c r="B3" s="10">
        <v>8500</v>
      </c>
    </row>
    <row r="4" spans="1:4" ht="20.100000000000001" customHeight="1" x14ac:dyDescent="0.25">
      <c r="A4" s="6" t="s">
        <v>78</v>
      </c>
      <c r="B4" s="10">
        <v>2000</v>
      </c>
    </row>
    <row r="5" spans="1:4" ht="20.100000000000001" customHeight="1" x14ac:dyDescent="0.25">
      <c r="A5" s="6" t="s">
        <v>79</v>
      </c>
      <c r="B5" s="19">
        <v>0.19</v>
      </c>
    </row>
    <row r="8" spans="1:4" ht="20.100000000000001" customHeight="1" x14ac:dyDescent="0.25">
      <c r="A8" s="26" t="s">
        <v>80</v>
      </c>
      <c r="B8" s="25"/>
      <c r="C8" s="25"/>
      <c r="D8" s="25"/>
    </row>
    <row r="9" spans="1:4" ht="20.100000000000001" customHeight="1" x14ac:dyDescent="0.25">
      <c r="A9" s="20" t="s">
        <v>34</v>
      </c>
      <c r="B9" s="20" t="s">
        <v>81</v>
      </c>
      <c r="C9" s="20" t="s">
        <v>82</v>
      </c>
      <c r="D9" s="20" t="s">
        <v>83</v>
      </c>
    </row>
    <row r="10" spans="1:4" ht="20.100000000000001" customHeight="1" x14ac:dyDescent="0.25">
      <c r="A10" s="21" t="s">
        <v>84</v>
      </c>
      <c r="B10" s="19">
        <v>1</v>
      </c>
      <c r="C10" s="19">
        <v>1</v>
      </c>
      <c r="D10" s="19">
        <v>1</v>
      </c>
    </row>
    <row r="11" spans="1:4" ht="20.100000000000001" customHeight="1" x14ac:dyDescent="0.25">
      <c r="A11" s="21" t="s">
        <v>85</v>
      </c>
      <c r="B11" s="19">
        <v>1.05</v>
      </c>
      <c r="C11" s="19">
        <v>0.95</v>
      </c>
      <c r="D11" s="19">
        <v>1</v>
      </c>
    </row>
    <row r="12" spans="1:4" ht="20.100000000000001" customHeight="1" x14ac:dyDescent="0.25">
      <c r="A12" s="21" t="s">
        <v>86</v>
      </c>
      <c r="B12" s="19">
        <v>0.95</v>
      </c>
      <c r="C12" s="19">
        <v>1.08</v>
      </c>
      <c r="D12" s="19">
        <v>1.1000000000000001</v>
      </c>
    </row>
  </sheetData>
  <mergeCells count="2">
    <mergeCell ref="A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Übersicht</vt:lpstr>
      <vt:lpstr>Finanzplan</vt:lpstr>
      <vt:lpstr>Einstellungen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2026-03-09T09:21:41Z</dcterms:modified>
</cp:coreProperties>
</file>