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inanzplan\"/>
    </mc:Choice>
  </mc:AlternateContent>
  <xr:revisionPtr revIDLastSave="0" documentId="8_{8A7904AE-4B82-4595-8660-847072532B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Finanzplan" sheetId="2" r:id="rId2"/>
    <sheet name="Einstellungen" sheetId="3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4" i="2" l="1"/>
  <c r="L34" i="2"/>
  <c r="K34" i="2"/>
  <c r="J34" i="2"/>
  <c r="I34" i="2"/>
  <c r="H34" i="2"/>
  <c r="G34" i="2"/>
  <c r="F34" i="2"/>
  <c r="E34" i="2"/>
  <c r="D34" i="2"/>
  <c r="C34" i="2"/>
  <c r="B34" i="2"/>
  <c r="M31" i="2"/>
  <c r="L31" i="2"/>
  <c r="K31" i="2"/>
  <c r="J31" i="2"/>
  <c r="I31" i="2"/>
  <c r="H31" i="2"/>
  <c r="G31" i="2"/>
  <c r="F31" i="2"/>
  <c r="E31" i="2"/>
  <c r="D31" i="2"/>
  <c r="C31" i="2"/>
  <c r="B31" i="2"/>
  <c r="N31" i="2" s="1"/>
  <c r="N30" i="2"/>
  <c r="N29" i="2"/>
  <c r="N28" i="2"/>
  <c r="M25" i="2"/>
  <c r="L25" i="2"/>
  <c r="K25" i="2"/>
  <c r="N25" i="2" s="1"/>
  <c r="J25" i="2"/>
  <c r="I25" i="2"/>
  <c r="H25" i="2"/>
  <c r="G25" i="2"/>
  <c r="F25" i="2"/>
  <c r="E25" i="2"/>
  <c r="D25" i="2"/>
  <c r="C25" i="2"/>
  <c r="B25" i="2"/>
  <c r="N24" i="2"/>
  <c r="N23" i="2"/>
  <c r="N22" i="2"/>
  <c r="N21" i="2"/>
  <c r="N20" i="2"/>
  <c r="M17" i="2"/>
  <c r="L17" i="2"/>
  <c r="K17" i="2"/>
  <c r="J17" i="2"/>
  <c r="I17" i="2"/>
  <c r="H17" i="2"/>
  <c r="G17" i="2"/>
  <c r="F17" i="2"/>
  <c r="E17" i="2"/>
  <c r="D17" i="2"/>
  <c r="C17" i="2"/>
  <c r="B17" i="2"/>
  <c r="N16" i="2"/>
  <c r="N15" i="2"/>
  <c r="N14" i="2"/>
  <c r="N13" i="2"/>
  <c r="N12" i="2"/>
  <c r="N11" i="2"/>
  <c r="M8" i="2"/>
  <c r="M35" i="2" s="1"/>
  <c r="L8" i="2"/>
  <c r="L35" i="2" s="1"/>
  <c r="K8" i="2"/>
  <c r="K35" i="2" s="1"/>
  <c r="J8" i="2"/>
  <c r="J35" i="2" s="1"/>
  <c r="I8" i="2"/>
  <c r="I35" i="2" s="1"/>
  <c r="H8" i="2"/>
  <c r="H35" i="2" s="1"/>
  <c r="G8" i="2"/>
  <c r="F8" i="2"/>
  <c r="E8" i="2"/>
  <c r="D8" i="2"/>
  <c r="C8" i="2"/>
  <c r="B8" i="2"/>
  <c r="N7" i="2"/>
  <c r="N6" i="2"/>
  <c r="N5" i="2"/>
  <c r="B26" i="1"/>
  <c r="B25" i="1"/>
  <c r="B24" i="1"/>
  <c r="B23" i="1"/>
  <c r="B22" i="1"/>
  <c r="F3" i="1"/>
  <c r="D3" i="1"/>
  <c r="B3" i="1"/>
  <c r="J39" i="2" l="1"/>
  <c r="C29" i="1" s="1"/>
  <c r="K39" i="2"/>
  <c r="C30" i="1" s="1"/>
  <c r="B36" i="2"/>
  <c r="C36" i="2"/>
  <c r="L39" i="2"/>
  <c r="C31" i="1" s="1"/>
  <c r="H36" i="2"/>
  <c r="H39" i="2" s="1"/>
  <c r="M39" i="2"/>
  <c r="C32" i="1" s="1"/>
  <c r="I36" i="2"/>
  <c r="I39" i="2" s="1"/>
  <c r="C39" i="2"/>
  <c r="E39" i="2"/>
  <c r="C24" i="1" s="1"/>
  <c r="D36" i="2"/>
  <c r="D39" i="2" s="1"/>
  <c r="J36" i="2"/>
  <c r="K36" i="2"/>
  <c r="L36" i="2"/>
  <c r="E36" i="2"/>
  <c r="M36" i="2"/>
  <c r="B30" i="1"/>
  <c r="N17" i="2"/>
  <c r="B32" i="1"/>
  <c r="B27" i="1"/>
  <c r="D35" i="2"/>
  <c r="N34" i="2"/>
  <c r="B35" i="2"/>
  <c r="C35" i="2"/>
  <c r="B21" i="1"/>
  <c r="B28" i="1"/>
  <c r="E35" i="2"/>
  <c r="B31" i="1"/>
  <c r="N8" i="2"/>
  <c r="F35" i="2"/>
  <c r="F36" i="2" s="1"/>
  <c r="F39" i="2" s="1"/>
  <c r="G35" i="2"/>
  <c r="G36" i="2" s="1"/>
  <c r="G39" i="2" s="1"/>
  <c r="B29" i="1"/>
  <c r="J40" i="2"/>
  <c r="J41" i="2" s="1"/>
  <c r="K40" i="2"/>
  <c r="K41" i="2" s="1"/>
  <c r="L40" i="2"/>
  <c r="L41" i="2" s="1"/>
  <c r="M40" i="2"/>
  <c r="M41" i="2" s="1"/>
  <c r="G40" i="2" l="1"/>
  <c r="G41" i="2" s="1"/>
  <c r="C26" i="1"/>
  <c r="C28" i="1"/>
  <c r="I40" i="2"/>
  <c r="I41" i="2" s="1"/>
  <c r="C25" i="1"/>
  <c r="F40" i="2"/>
  <c r="F41" i="2" s="1"/>
  <c r="C23" i="1"/>
  <c r="D40" i="2"/>
  <c r="D41" i="2" s="1"/>
  <c r="C27" i="1"/>
  <c r="H40" i="2"/>
  <c r="H41" i="2" s="1"/>
  <c r="E40" i="2"/>
  <c r="E41" i="2" s="1"/>
  <c r="C22" i="1"/>
  <c r="C40" i="2"/>
  <c r="C41" i="2" s="1"/>
  <c r="N36" i="2"/>
  <c r="B39" i="2"/>
  <c r="A6" i="1"/>
  <c r="B15" i="1"/>
  <c r="N35" i="2"/>
  <c r="D15" i="1" l="1"/>
  <c r="C15" i="1"/>
  <c r="B40" i="2"/>
  <c r="C21" i="1"/>
  <c r="C10" i="1"/>
  <c r="N39" i="2"/>
  <c r="C6" i="1" l="1"/>
  <c r="B16" i="1"/>
  <c r="N40" i="2"/>
  <c r="G6" i="1"/>
  <c r="B42" i="2"/>
  <c r="B41" i="2"/>
  <c r="E6" i="1" l="1"/>
  <c r="N41" i="2"/>
  <c r="C42" i="2"/>
  <c r="D21" i="1"/>
  <c r="C16" i="1"/>
  <c r="C17" i="1" s="1"/>
  <c r="C18" i="1" s="1"/>
  <c r="D16" i="1"/>
  <c r="D17" i="1" s="1"/>
  <c r="D18" i="1" s="1"/>
  <c r="B17" i="1"/>
  <c r="D42" i="2" l="1"/>
  <c r="D22" i="1"/>
  <c r="E42" i="2" l="1"/>
  <c r="D23" i="1"/>
  <c r="F42" i="2" l="1"/>
  <c r="D24" i="1"/>
  <c r="G42" i="2" l="1"/>
  <c r="D25" i="1"/>
  <c r="H42" i="2" l="1"/>
  <c r="D26" i="1"/>
  <c r="I42" i="2" l="1"/>
  <c r="D27" i="1"/>
  <c r="J42" i="2" l="1"/>
  <c r="D28" i="1"/>
  <c r="K42" i="2" l="1"/>
  <c r="D29" i="1"/>
  <c r="L42" i="2" l="1"/>
  <c r="D30" i="1"/>
  <c r="M42" i="2" l="1"/>
  <c r="D31" i="1"/>
  <c r="N42" i="2" l="1"/>
  <c r="B18" i="1" s="1"/>
  <c r="D32" i="1"/>
  <c r="A10" i="1"/>
  <c r="F14" i="1"/>
</calcChain>
</file>

<file path=xl/sharedStrings.xml><?xml version="1.0" encoding="utf-8"?>
<sst xmlns="http://schemas.openxmlformats.org/spreadsheetml/2006/main" count="101" uniqueCount="86">
  <si>
    <t>Finanzplan Übersicht</t>
  </si>
  <si>
    <t>Jahr</t>
  </si>
  <si>
    <t>Startliquidität</t>
  </si>
  <si>
    <t>Modus</t>
  </si>
  <si>
    <t>Gesamteinnahmen Jahr</t>
  </si>
  <si>
    <t>Gesamtausgaben Jahr</t>
  </si>
  <si>
    <t>Jahresüberschuss</t>
  </si>
  <si>
    <t>Ø Monatsüberschuss</t>
  </si>
  <si>
    <t>Niedrigste Liquidität</t>
  </si>
  <si>
    <t>Höchster Ausgabenmonat</t>
  </si>
  <si>
    <t>Szenarioanalyse</t>
  </si>
  <si>
    <t>Status</t>
  </si>
  <si>
    <t>Kennzahl</t>
  </si>
  <si>
    <t>Basis</t>
  </si>
  <si>
    <t>Optimistisch</t>
  </si>
  <si>
    <t>Pessimistisch</t>
  </si>
  <si>
    <t>Einnahmen Jahr</t>
  </si>
  <si>
    <t>Ausgaben Jahr</t>
  </si>
  <si>
    <t>Überschuss Jahr</t>
  </si>
  <si>
    <t>Endliquidität</t>
  </si>
  <si>
    <t>Monat</t>
  </si>
  <si>
    <t>Einnahmen</t>
  </si>
  <si>
    <t>Ausgaben</t>
  </si>
  <si>
    <t>Liquidität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</si>
  <si>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</si>
  <si>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</si>
  <si>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</si>
  <si>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</si>
  <si>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</si>
  <si>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</si>
  <si>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</si>
  <si>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</si>
  <si>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</si>
  <si>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</si>
  <si>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</si>
  <si>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</si>
  <si>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Finanzplan</t>
  </si>
  <si>
    <t>Nur die hell markierten Felder bearbeiten.</t>
  </si>
  <si>
    <t>Kategorie</t>
  </si>
  <si>
    <t>Gesamt</t>
  </si>
  <si>
    <t>EINNAHMEN</t>
  </si>
  <si>
    <t>Gehalt / Umsatz</t>
  </si>
  <si>
    <t>Nebeneinnahmen</t>
  </si>
  <si>
    <t>Sonstige Einnahmen</t>
  </si>
  <si>
    <t>Gesamt Einnahmen</t>
  </si>
  <si>
    <t>FIXKOSTEN</t>
  </si>
  <si>
    <t>Miete / Büro</t>
  </si>
  <si>
    <t>Personal</t>
  </si>
  <si>
    <t>Versicherungen</t>
  </si>
  <si>
    <t>Software / Abos</t>
  </si>
  <si>
    <t>Telefon / Internet</t>
  </si>
  <si>
    <t>Sonstige Fixkosten</t>
  </si>
  <si>
    <t>Gesamt Fixkosten</t>
  </si>
  <si>
    <t>VARIABLE KOSTEN</t>
  </si>
  <si>
    <t>Marketing</t>
  </si>
  <si>
    <t>Transport</t>
  </si>
  <si>
    <t>Material / Einkauf</t>
  </si>
  <si>
    <t>Verpflegung</t>
  </si>
  <si>
    <t>Freizeit / Sonstiges</t>
  </si>
  <si>
    <t>Gesamt Variable Kosten</t>
  </si>
  <si>
    <t>INVESTITIONEN</t>
  </si>
  <si>
    <t>Geräte / Ausstattung</t>
  </si>
  <si>
    <t>Weiterbildung</t>
  </si>
  <si>
    <t>Sonstige Investitionen</t>
  </si>
  <si>
    <t>Gesamt Investitionen</t>
  </si>
  <si>
    <t>STEUERN</t>
  </si>
  <si>
    <t>Umsatzsteuer Reserve</t>
  </si>
  <si>
    <t>Steuerreserve</t>
  </si>
  <si>
    <t>Gesamt Steuern</t>
  </si>
  <si>
    <t>ERGEBNIS</t>
  </si>
  <si>
    <t>Gesamtausgaben</t>
  </si>
  <si>
    <t>Monatsüberschuss</t>
  </si>
  <si>
    <t>Sparquote %</t>
  </si>
  <si>
    <t>Kumulierte Liquidität</t>
  </si>
  <si>
    <t>Einstellungen</t>
  </si>
  <si>
    <t>Parameter</t>
  </si>
  <si>
    <t>Wert</t>
  </si>
  <si>
    <t>Gewerbe</t>
  </si>
  <si>
    <t>Umsatzsteuersatz</t>
  </si>
  <si>
    <t>Steuersatz</t>
  </si>
  <si>
    <t>Faktor Optimistisch Einnahmen</t>
  </si>
  <si>
    <t>Faktor Optimistisch Ausgaben</t>
  </si>
  <si>
    <t>Faktor Pessimistisch Einnahmen</t>
  </si>
  <si>
    <t>Faktor Pessimistisch Ausgaben</t>
  </si>
  <si>
    <t>Hinweis</t>
  </si>
  <si>
    <t>Nur die hell markierten Zellen bearbeiten. Alle anderen Zellen berechnen sich automatisch.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</si>
</sst>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407];[Red]\(#,##0.00\ [$€-407]\);\-"/>
    <numFmt numFmtId="165" formatCode="0.0%;[Red]\(0.0%\);\-"/>
    <numFmt numFmtId="166" formatCode="0.00\x"/>
  </numFmts>
  <fonts count="8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12"/>
      <color rgb="FFFFFFFF"/>
      <name val="Calibri"/>
      <family val="2"/>
    </font>
    <font>
      <b/>
      <sz val="11"/>
      <name val="Calibri"/>
      <family val="2"/>
    </font>
    <font>
      <sz val="11"/>
      <color rgb="FF0000FF"/>
      <name val="Calibri"/>
      <family val="2"/>
    </font>
    <font>
      <b/>
      <sz val="12"/>
      <name val="Calibri"/>
      <family val="2"/>
    </font>
    <font>
      <b/>
      <sz val="22"/>
      <color rgb="FFFFFFFF"/>
      <name val="Calibri"/>
      <family val="2"/>
    </font>
    <font>
      <sz val="2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AF4F4"/>
      </patternFill>
    </fill>
    <fill>
      <patternFill patternType="solid">
        <fgColor rgb="FFD9E6E8"/>
      </patternFill>
    </fill>
    <fill>
      <patternFill patternType="solid">
        <fgColor rgb="FFF4F6F7"/>
      </patternFill>
    </fill>
  </fills>
  <borders count="3">
    <border>
      <left/>
      <right/>
      <top/>
      <bottom/>
      <diagonal/>
    </border>
    <border>
      <left/>
      <right/>
      <top/>
      <bottom style="thin">
        <color rgb="FFC7D0D2"/>
      </bottom>
      <diagonal/>
    </border>
    <border>
      <left/>
      <right/>
      <top style="medium">
        <color rgb="FF00484E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3" borderId="0" xfId="0" applyFont="1" applyFill="1"/>
    <xf numFmtId="1" fontId="0" fillId="6" borderId="0" xfId="0" applyNumberFormat="1" applyFill="1"/>
    <xf numFmtId="164" fontId="0" fillId="6" borderId="0" xfId="0" applyNumberFormat="1" applyFill="1"/>
    <xf numFmtId="0" fontId="0" fillId="6" borderId="0" xfId="0" applyFill="1"/>
    <xf numFmtId="0" fontId="2" fillId="3" borderId="0" xfId="0" applyFont="1" applyFill="1" applyAlignment="1">
      <alignment horizontal="center"/>
    </xf>
    <xf numFmtId="0" fontId="2" fillId="2" borderId="0" xfId="0" applyFont="1" applyFill="1"/>
    <xf numFmtId="164" fontId="0" fillId="0" borderId="0" xfId="0" applyNumberFormat="1"/>
    <xf numFmtId="0" fontId="3" fillId="0" borderId="1" xfId="0" applyFont="1" applyBorder="1"/>
    <xf numFmtId="164" fontId="4" fillId="4" borderId="1" xfId="0" applyNumberFormat="1" applyFont="1" applyFill="1" applyBorder="1" applyAlignment="1">
      <alignment horizontal="right"/>
    </xf>
    <xf numFmtId="164" fontId="0" fillId="6" borderId="1" xfId="0" applyNumberFormat="1" applyFill="1" applyBorder="1"/>
    <xf numFmtId="0" fontId="3" fillId="0" borderId="2" xfId="0" applyFont="1" applyBorder="1"/>
    <xf numFmtId="164" fontId="3" fillId="6" borderId="2" xfId="0" applyNumberFormat="1" applyFont="1" applyFill="1" applyBorder="1"/>
    <xf numFmtId="0" fontId="3" fillId="0" borderId="0" xfId="0" applyFont="1"/>
    <xf numFmtId="164" fontId="0" fillId="6" borderId="2" xfId="0" applyNumberFormat="1" applyFill="1" applyBorder="1"/>
    <xf numFmtId="165" fontId="0" fillId="6" borderId="0" xfId="0" applyNumberFormat="1" applyFill="1"/>
    <xf numFmtId="0" fontId="4" fillId="4" borderId="1" xfId="0" applyFont="1" applyFill="1" applyBorder="1"/>
    <xf numFmtId="164" fontId="4" fillId="4" borderId="1" xfId="0" applyNumberFormat="1" applyFont="1" applyFill="1" applyBorder="1"/>
    <xf numFmtId="165" fontId="4" fillId="4" borderId="1" xfId="0" applyNumberFormat="1" applyFont="1" applyFill="1" applyBorder="1"/>
    <xf numFmtId="166" fontId="4" fillId="4" borderId="1" xfId="0" applyNumberFormat="1" applyFont="1" applyFill="1" applyBorder="1"/>
    <xf numFmtId="164" fontId="5" fillId="6" borderId="0" xfId="0" applyNumberFormat="1" applyFont="1" applyFill="1" applyAlignment="1">
      <alignment horizontal="center" vertical="center"/>
    </xf>
    <xf numFmtId="0" fontId="0" fillId="0" borderId="0" xfId="0"/>
    <xf numFmtId="0" fontId="5" fillId="6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5" fillId="6" borderId="0" xfId="0" applyFont="1" applyFill="1" applyAlignment="1">
      <alignment horizontal="center" vertical="center" wrapText="1"/>
    </xf>
    <xf numFmtId="0" fontId="2" fillId="2" borderId="0" xfId="0" applyFont="1" applyFill="1"/>
    <xf numFmtId="0" fontId="3" fillId="5" borderId="0" xfId="0" applyFont="1" applyFill="1"/>
    <xf numFmtId="0" fontId="0" fillId="0" borderId="0" xfId="0" applyAlignment="1">
      <alignment wrapText="1"/>
    </xf>
    <xf numFmtId="0" fontId="6" fillId="2" borderId="0" xfId="0" applyFont="1" applyFill="1" applyAlignment="1">
      <alignment horizontal="center"/>
    </xf>
    <xf numFmtId="0" fontId="7" fillId="0" borderId="0" xfId="0" applyFont="1"/>
  </cellXfs>
  <cellStyles count="1">
    <cellStyle name="Normal" xfId="0" builtinId="0"/>
  </cellStyles>
  <dxfs count="3">
    <dxf>
      <fill>
        <patternFill>
          <bgColor rgb="FFF4CCCC"/>
        </patternFill>
      </fill>
    </dxf>
    <dxf>
      <fill>
        <patternFill>
          <bgColor rgb="FFE6F4EA"/>
        </patternFill>
      </fill>
    </dxf>
    <dxf>
      <fill>
        <patternFill>
          <bgColor rgb="FFFCE4E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Einnahmen vs. Ausgaben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Übersicht!$B$20</c:f>
              <c:strCache>
                <c:ptCount val="1"/>
                <c:pt idx="0">
                  <c:v>Einnahmen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Übersicht!$A$21:$A$32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Übersicht!$B$21:$B$32</c:f>
              <c:numCache>
                <c:formatCode>#,##0.00\ [$€-407];[Red]\(#,##0.00\ [$€-407]\);\-</c:formatCode>
                <c:ptCount val="12"/>
                <c:pt idx="0">
                  <c:v>30000</c:v>
                </c:pt>
                <c:pt idx="1">
                  <c:v>30700</c:v>
                </c:pt>
                <c:pt idx="2">
                  <c:v>31850</c:v>
                </c:pt>
                <c:pt idx="3">
                  <c:v>31600</c:v>
                </c:pt>
                <c:pt idx="4">
                  <c:v>33700</c:v>
                </c:pt>
                <c:pt idx="5">
                  <c:v>34350</c:v>
                </c:pt>
                <c:pt idx="6">
                  <c:v>35100</c:v>
                </c:pt>
                <c:pt idx="7">
                  <c:v>34600</c:v>
                </c:pt>
                <c:pt idx="8">
                  <c:v>33650</c:v>
                </c:pt>
                <c:pt idx="9">
                  <c:v>35100</c:v>
                </c:pt>
                <c:pt idx="10">
                  <c:v>36550</c:v>
                </c:pt>
                <c:pt idx="11">
                  <c:v>38200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C7-4E1E-B9C0-694DCA4639B3}"/>
            </c:ext>
          </c:extLst>
        </c:ser>
        <c:ser>
          <c:idx val="1"/>
          <c:order val="1"/>
          <c:tx>
            <c:strRef>
              <c:f>Übersicht!$C$20</c:f>
              <c:strCache>
                <c:ptCount val="1"/>
                <c:pt idx="0">
                  <c:v>Ausgaben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Übersicht!$A$21:$A$32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Übersicht!$C$21:$C$32</c:f>
              <c:numCache>
                <c:formatCode>#,##0.00\ [$€-407];[Red]\(#,##0.00\ [$€-407]\);\-</c:formatCode>
                <c:ptCount val="12"/>
                <c:pt idx="0">
                  <c:v>25507.5</c:v>
                </c:pt>
                <c:pt idx="1">
                  <c:v>27188</c:v>
                </c:pt>
                <c:pt idx="2">
                  <c:v>26471.5</c:v>
                </c:pt>
                <c:pt idx="3">
                  <c:v>27021.5</c:v>
                </c:pt>
                <c:pt idx="4">
                  <c:v>29610.5</c:v>
                </c:pt>
                <c:pt idx="5">
                  <c:v>28422.75</c:v>
                </c:pt>
                <c:pt idx="6">
                  <c:v>29206.5</c:v>
                </c:pt>
                <c:pt idx="7">
                  <c:v>29372.75</c:v>
                </c:pt>
                <c:pt idx="8">
                  <c:v>27837.25</c:v>
                </c:pt>
                <c:pt idx="9">
                  <c:v>29236.5</c:v>
                </c:pt>
                <c:pt idx="10">
                  <c:v>30245.75</c:v>
                </c:pt>
                <c:pt idx="11">
                  <c:v>31838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C7-4E1E-B9C0-694DCA4639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s-ES"/>
                  <a:t>EUR</a:t>
                </a:r>
              </a:p>
            </c:rich>
          </c:tx>
          <c:layout>
            <c:manualLayout>
              <c:xMode val="edge"/>
              <c:yMode val="edge"/>
              <c:x val="2.9857502557764221E-2"/>
              <c:y val="0.74657625380567205"/>
            </c:manualLayout>
          </c:layout>
          <c:overlay val="1"/>
        </c:title>
        <c:numFmt formatCode="#,##0.00\ [$€-407];[Red]\(#,##0.00\ [$€-407]\);\-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</c:spPr>
    </c:plotArea>
    <c:plotVisOnly val="1"/>
    <c:dispBlanksAs val="gap"/>
    <c:showDLblsOverMax val="1"/>
  </c:chart>
  <c:spPr>
    <a:solidFill>
      <a:schemeClr val="accent3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Kumulierte Liquidität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Übersicht!$D$20</c:f>
              <c:strCache>
                <c:ptCount val="1"/>
                <c:pt idx="0">
                  <c:v>Liquidität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Übersicht!$A$21:$A$32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Übersicht!$D$21:$D$32</c:f>
              <c:numCache>
                <c:formatCode>#,##0.00\ [$€-407];[Red]\(#,##0.00\ [$€-407]\);\-</c:formatCode>
                <c:ptCount val="12"/>
                <c:pt idx="0">
                  <c:v>19492.5</c:v>
                </c:pt>
                <c:pt idx="1">
                  <c:v>23004.5</c:v>
                </c:pt>
                <c:pt idx="2">
                  <c:v>28383</c:v>
                </c:pt>
                <c:pt idx="3">
                  <c:v>32961.5</c:v>
                </c:pt>
                <c:pt idx="4">
                  <c:v>37051</c:v>
                </c:pt>
                <c:pt idx="5">
                  <c:v>42978.25</c:v>
                </c:pt>
                <c:pt idx="6">
                  <c:v>48871.75</c:v>
                </c:pt>
                <c:pt idx="7">
                  <c:v>54099</c:v>
                </c:pt>
                <c:pt idx="8">
                  <c:v>59911.75</c:v>
                </c:pt>
                <c:pt idx="9">
                  <c:v>65775.25</c:v>
                </c:pt>
                <c:pt idx="10">
                  <c:v>72079.5</c:v>
                </c:pt>
                <c:pt idx="11">
                  <c:v>78441.5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B67-4438-9542-FDBED39CD5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s-ES"/>
                  <a:t>EUR</a:t>
                </a:r>
              </a:p>
            </c:rich>
          </c:tx>
          <c:layout>
            <c:manualLayout>
              <c:xMode val="edge"/>
              <c:yMode val="edge"/>
              <c:x val="9.4624614593850312E-2"/>
              <c:y val="0.16416332688952806"/>
            </c:manualLayout>
          </c:layout>
          <c:overlay val="1"/>
        </c:title>
        <c:numFmt formatCode="#,##0.00\ [$€-407];[Red]\(#,##0.00\ [$€-407]\);\-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plotVisOnly val="1"/>
    <c:dispBlanksAs val="gap"/>
    <c:showDLblsOverMax val="1"/>
  </c:chart>
  <c:spPr>
    <a:solidFill>
      <a:schemeClr val="accent1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114299</xdr:colOff>
      <xdr:row>18</xdr:row>
      <xdr:rowOff>0</xdr:rowOff>
    </xdr:from>
    <xdr:to>
      <xdr:col>8</xdr:col>
      <xdr:colOff>9524</xdr:colOff>
      <xdr:row>31</xdr:row>
      <xdr:rowOff>180974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32</xdr:row>
      <xdr:rowOff>142875</xdr:rowOff>
    </xdr:from>
    <xdr:to>
      <xdr:col>8</xdr:col>
      <xdr:colOff>0</xdr:colOff>
      <xdr:row>49</xdr:row>
      <xdr:rowOff>85725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showGridLines="0" tabSelected="1" zoomScale="90" zoomScaleNormal="90" workbookViewId="0">
      <selection activeCell="O41" sqref="O41"/>
    </sheetView>
  </sheetViews>
  <sheetFormatPr baseColWidth="10" defaultColWidth="9.140625" defaultRowHeight="15" x14ac:dyDescent="0.25"/>
  <cols>
    <col min="1" max="8" width="18" customWidth="1"/>
  </cols>
  <sheetData>
    <row r="1" spans="1:8" ht="28.5" x14ac:dyDescent="0.45">
      <c r="A1" s="29" t="s">
        <v>0</v>
      </c>
      <c r="B1" s="30"/>
      <c r="C1" s="30"/>
      <c r="D1" s="30"/>
      <c r="E1" s="30"/>
      <c r="F1" s="30"/>
      <c r="G1" s="30"/>
      <c r="H1" s="30"/>
    </row>
    <row r="2" spans="1:8" ht="8.25" customHeight="1" x14ac:dyDescent="0.25"/>
    <row r="3" spans="1:8" ht="15.75" x14ac:dyDescent="0.25">
      <c r="A3" s="1" t="s">
        <v>1</v>
      </c>
      <c r="B3" s="2">
        <f>Einstellungen!B4</f>
        <v>2026</v>
      </c>
      <c r="C3" s="1" t="s">
        <v>2</v>
      </c>
      <c r="D3" s="3">
        <f>Einstellungen!B5</f>
        <v>15000</v>
      </c>
      <c r="E3" s="1" t="s">
        <v>3</v>
      </c>
      <c r="F3" s="4" t="str">
        <f>Einstellungen!B6</f>
        <v>Gewerbe</v>
      </c>
    </row>
    <row r="4" spans="1:8" ht="8.25" customHeight="1" x14ac:dyDescent="0.25"/>
    <row r="5" spans="1:8" ht="15.75" x14ac:dyDescent="0.25">
      <c r="A5" s="23" t="s">
        <v>4</v>
      </c>
      <c r="B5" s="21"/>
      <c r="C5" s="23" t="s">
        <v>5</v>
      </c>
      <c r="D5" s="21"/>
      <c r="E5" s="23" t="s">
        <v>6</v>
      </c>
      <c r="F5" s="21"/>
      <c r="G5" s="23" t="s">
        <v>7</v>
      </c>
      <c r="H5" s="21"/>
    </row>
    <row r="6" spans="1:8" x14ac:dyDescent="0.25">
      <c r="A6" s="20">
        <f>Finanzplan!N8</f>
        <v>405400</v>
      </c>
      <c r="B6" s="21"/>
      <c r="C6" s="20">
        <f>Finanzplan!N39</f>
        <v>341958.5</v>
      </c>
      <c r="D6" s="21"/>
      <c r="E6" s="20">
        <f>Finanzplan!N40</f>
        <v>63441.5</v>
      </c>
      <c r="F6" s="21"/>
      <c r="G6" s="20">
        <f>AVERAGE(Finanzplan!B40:M40)</f>
        <v>5286.791666666667</v>
      </c>
      <c r="H6" s="21"/>
    </row>
    <row r="7" spans="1:8" x14ac:dyDescent="0.25">
      <c r="A7" s="21"/>
      <c r="B7" s="21"/>
      <c r="C7" s="21"/>
      <c r="D7" s="21"/>
      <c r="E7" s="21"/>
      <c r="F7" s="21"/>
      <c r="G7" s="21"/>
      <c r="H7" s="21"/>
    </row>
    <row r="9" spans="1:8" ht="15.75" x14ac:dyDescent="0.25">
      <c r="A9" s="23" t="s">
        <v>8</v>
      </c>
      <c r="B9" s="21"/>
      <c r="C9" s="23" t="s">
        <v>9</v>
      </c>
      <c r="D9" s="21"/>
    </row>
    <row r="10" spans="1:8" x14ac:dyDescent="0.25">
      <c r="A10" s="20">
        <f>MIN(Finanzplan!B42:M42)</f>
        <v>19492.5</v>
      </c>
      <c r="B10" s="21"/>
      <c r="C10" s="22" t="str">
        <f>INDEX(Finanzplan!B3:M3,1,MATCH(MAX(Finanzplan!B39:M39),Finanzplan!B39:M39,0))</f>
        <v>Dezember</v>
      </c>
      <c r="D10" s="21"/>
    </row>
    <row r="11" spans="1:8" x14ac:dyDescent="0.25">
      <c r="A11" s="21"/>
      <c r="B11" s="21"/>
      <c r="C11" s="21"/>
      <c r="D11" s="21"/>
    </row>
    <row r="13" spans="1:8" ht="15.75" x14ac:dyDescent="0.25">
      <c r="A13" s="6" t="s">
        <v>10</v>
      </c>
      <c r="F13" s="6" t="s">
        <v>11</v>
      </c>
    </row>
    <row r="14" spans="1:8" ht="15.75" x14ac:dyDescent="0.25">
      <c r="A14" s="1" t="s">
        <v>12</v>
      </c>
      <c r="B14" s="1" t="s">
        <v>13</v>
      </c>
      <c r="C14" s="1" t="s">
        <v>14</v>
      </c>
      <c r="D14" s="1" t="s">
        <v>15</v>
      </c>
      <c r="F14" s="25" t="str">
        <f>IF(MIN(Finanzplan!B42:M42)&lt;0,"Achtung: negative Liquidität",IF(Finanzplan!N40&gt;0,"Finanzplan stabil","Liquidität beobachten"))</f>
        <v>Finanzplan stabil</v>
      </c>
      <c r="G14" s="21"/>
      <c r="H14" s="21"/>
    </row>
    <row r="15" spans="1:8" x14ac:dyDescent="0.25">
      <c r="A15" t="s">
        <v>16</v>
      </c>
      <c r="B15" s="3">
        <f>Finanzplan!N8</f>
        <v>405400</v>
      </c>
      <c r="C15" s="3">
        <f>B15*Einstellungen!B10</f>
        <v>437832</v>
      </c>
      <c r="D15" s="3">
        <f>B15*Einstellungen!B12</f>
        <v>372968</v>
      </c>
      <c r="F15" s="21"/>
      <c r="G15" s="21"/>
      <c r="H15" s="21"/>
    </row>
    <row r="16" spans="1:8" x14ac:dyDescent="0.25">
      <c r="A16" t="s">
        <v>17</v>
      </c>
      <c r="B16" s="3">
        <f>Finanzplan!N39</f>
        <v>341958.5</v>
      </c>
      <c r="C16" s="3">
        <f>B16*Einstellungen!B11</f>
        <v>324860.57500000001</v>
      </c>
      <c r="D16" s="3">
        <f>B16*Einstellungen!B13</f>
        <v>369315.18000000005</v>
      </c>
      <c r="F16" s="21"/>
      <c r="G16" s="21"/>
      <c r="H16" s="21"/>
    </row>
    <row r="17" spans="1:4" x14ac:dyDescent="0.25">
      <c r="A17" t="s">
        <v>18</v>
      </c>
      <c r="B17" s="3">
        <f>B15-B16</f>
        <v>63441.5</v>
      </c>
      <c r="C17" s="3">
        <f>C15-C16</f>
        <v>112971.42499999999</v>
      </c>
      <c r="D17" s="3">
        <f>D15-D16</f>
        <v>3652.8199999999488</v>
      </c>
    </row>
    <row r="18" spans="1:4" x14ac:dyDescent="0.25">
      <c r="A18" t="s">
        <v>19</v>
      </c>
      <c r="B18" s="3">
        <f>Finanzplan!N42</f>
        <v>78441.5</v>
      </c>
      <c r="C18" s="3">
        <f>Einstellungen!B5+C17</f>
        <v>127971.42499999999</v>
      </c>
      <c r="D18" s="3">
        <f>Einstellungen!B5+D17</f>
        <v>18652.819999999949</v>
      </c>
    </row>
    <row r="20" spans="1:4" ht="15.75" x14ac:dyDescent="0.25">
      <c r="A20" s="1" t="s">
        <v>20</v>
      </c>
      <c r="B20" s="1" t="s">
        <v>21</v>
      </c>
      <c r="C20" s="1" t="s">
        <v>22</v>
      </c>
      <c r="D20" s="1" t="s">
        <v>23</v>
      </c>
    </row>
    <row r="21" spans="1:4" x14ac:dyDescent="0.25">
      <c r="A21" t="s">
        <v>24</v>
      </c>
      <c r="B21" s="7">
        <f>Finanzplan!B8</f>
        <v>30000</v>
      </c>
      <c r="C21" s="7">
        <f>Finanzplan!B39</f>
        <v>25507.5</v>
      </c>
      <c r="D21" s="7">
        <f>Finanzplan!B42</f>
        <v>19492.5</v>
      </c>
    </row>
    <row r="22" spans="1:4" x14ac:dyDescent="0.25">
      <c r="A22" t="s">
        <v>25</v>
      </c>
      <c r="B22" s="7">
        <f>Finanzplan!C8</f>
        <v>30700</v>
      </c>
      <c r="C22" s="7">
        <f>Finanzplan!C39</f>
        <v>27188</v>
      </c>
      <c r="D22" s="7">
        <f>Finanzplan!C42</f>
        <v>23004.5</v>
      </c>
    </row>
    <row r="23" spans="1:4" x14ac:dyDescent="0.25">
      <c r="A23" t="s">
        <v>26</v>
      </c>
      <c r="B23" s="7">
        <f>Finanzplan!D8</f>
        <v>31850</v>
      </c>
      <c r="C23" s="7">
        <f>Finanzplan!D39</f>
        <v>26471.5</v>
      </c>
      <c r="D23" s="7">
        <f>Finanzplan!D42</f>
        <v>28383</v>
      </c>
    </row>
    <row r="24" spans="1:4" x14ac:dyDescent="0.25">
      <c r="A24" t="s">
        <v>27</v>
      </c>
      <c r="B24" s="7">
        <f>Finanzplan!E8</f>
        <v>31600</v>
      </c>
      <c r="C24" s="7">
        <f>Finanzplan!E39</f>
        <v>27021.5</v>
      </c>
      <c r="D24" s="7">
        <f>Finanzplan!E42</f>
        <v>32961.5</v>
      </c>
    </row>
    <row r="25" spans="1:4" x14ac:dyDescent="0.25">
      <c r="A25" t="s">
        <v>28</v>
      </c>
      <c r="B25" s="7">
        <f>Finanzplan!F8</f>
        <v>33700</v>
      </c>
      <c r="C25" s="7">
        <f>Finanzplan!F39</f>
        <v>29610.5</v>
      </c>
      <c r="D25" s="7">
        <f>Finanzplan!F42</f>
        <v>37051</v>
      </c>
    </row>
    <row r="26" spans="1:4" x14ac:dyDescent="0.25">
      <c r="A26" t="s">
        <v>29</v>
      </c>
      <c r="B26" s="7">
        <f>Finanzplan!G8</f>
        <v>34350</v>
      </c>
      <c r="C26" s="7">
        <f>Finanzplan!G39</f>
        <v>28422.75</v>
      </c>
      <c r="D26" s="7">
        <f>Finanzplan!G42</f>
        <v>42978.25</v>
      </c>
    </row>
    <row r="27" spans="1:4" x14ac:dyDescent="0.25">
      <c r="A27" t="s">
        <v>30</v>
      </c>
      <c r="B27" s="7">
        <f>Finanzplan!H8</f>
        <v>35100</v>
      </c>
      <c r="C27" s="7">
        <f>Finanzplan!H39</f>
        <v>29206.5</v>
      </c>
      <c r="D27" s="7">
        <f>Finanzplan!H42</f>
        <v>48871.75</v>
      </c>
    </row>
    <row r="28" spans="1:4" x14ac:dyDescent="0.25">
      <c r="A28" t="s">
        <v>31</v>
      </c>
      <c r="B28" s="7">
        <f>Finanzplan!I8</f>
        <v>34600</v>
      </c>
      <c r="C28" s="7">
        <f>Finanzplan!I39</f>
        <v>29372.75</v>
      </c>
      <c r="D28" s="7">
        <f>Finanzplan!I42</f>
        <v>54099</v>
      </c>
    </row>
    <row r="29" spans="1:4" x14ac:dyDescent="0.25">
      <c r="A29" t="s">
        <v>32</v>
      </c>
      <c r="B29" s="7">
        <f>Finanzplan!J8</f>
        <v>33650</v>
      </c>
      <c r="C29" s="7">
        <f>Finanzplan!J39</f>
        <v>27837.25</v>
      </c>
      <c r="D29" s="7">
        <f>Finanzplan!J42</f>
        <v>59911.75</v>
      </c>
    </row>
    <row r="30" spans="1:4" x14ac:dyDescent="0.25">
      <c r="A30" t="s">
        <v>33</v>
      </c>
      <c r="B30" s="7">
        <f>Finanzplan!K8</f>
        <v>35100</v>
      </c>
      <c r="C30" s="7">
        <f>Finanzplan!K39</f>
        <v>29236.5</v>
      </c>
      <c r="D30" s="7">
        <f>Finanzplan!K42</f>
        <v>65775.25</v>
      </c>
    </row>
    <row r="31" spans="1:4" x14ac:dyDescent="0.25">
      <c r="A31" t="s">
        <v>34</v>
      </c>
      <c r="B31" s="7">
        <f>Finanzplan!L8</f>
        <v>36550</v>
      </c>
      <c r="C31" s="7">
        <f>Finanzplan!L39</f>
        <v>30245.75</v>
      </c>
      <c r="D31" s="7">
        <f>Finanzplan!L42</f>
        <v>72079.5</v>
      </c>
    </row>
    <row r="32" spans="1:4" x14ac:dyDescent="0.25">
      <c r="A32" t="s">
        <v>35</v>
      </c>
      <c r="B32" s="7">
        <f>Finanzplan!M8</f>
        <v>38200</v>
      </c>
      <c r="C32" s="7">
        <f>Finanzplan!M39</f>
        <v>31838</v>
      </c>
      <c r="D32" s="7">
        <f>Finanzplan!M42</f>
        <v>78441.5</v>
      </c>
    </row>
  </sheetData>
  <mergeCells count="14">
    <mergeCell ref="A1:H1"/>
    <mergeCell ref="A9:B9"/>
    <mergeCell ref="F14:H16"/>
    <mergeCell ref="A5:B5"/>
    <mergeCell ref="A6:B7"/>
    <mergeCell ref="E5:F5"/>
    <mergeCell ref="G5:H5"/>
    <mergeCell ref="A10:B11"/>
    <mergeCell ref="C9:D9"/>
    <mergeCell ref="E6:F7"/>
    <mergeCell ref="C6:D7"/>
    <mergeCell ref="C10:D11"/>
    <mergeCell ref="G6:H7"/>
    <mergeCell ref="C5:D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2"/>
  <sheetViews>
    <sheetView showGridLines="0" workbookViewId="0"/>
  </sheetViews>
  <sheetFormatPr baseColWidth="10" defaultColWidth="9.140625" defaultRowHeight="15" x14ac:dyDescent="0.25"/>
  <cols>
    <col min="1" max="1" width="28" customWidth="1"/>
    <col min="2" max="14" width="15" customWidth="1"/>
  </cols>
  <sheetData>
    <row r="1" spans="1:14" ht="18.75" x14ac:dyDescent="0.3">
      <c r="A1" s="24" t="s">
        <v>36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x14ac:dyDescent="0.25">
      <c r="A2" s="27" t="s">
        <v>37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ht="15.75" x14ac:dyDescent="0.25">
      <c r="A3" s="1" t="s">
        <v>38</v>
      </c>
      <c r="B3" s="5" t="s">
        <v>24</v>
      </c>
      <c r="C3" s="5" t="s">
        <v>25</v>
      </c>
      <c r="D3" s="5" t="s">
        <v>26</v>
      </c>
      <c r="E3" s="5" t="s">
        <v>27</v>
      </c>
      <c r="F3" s="5" t="s">
        <v>28</v>
      </c>
      <c r="G3" s="5" t="s">
        <v>29</v>
      </c>
      <c r="H3" s="5" t="s">
        <v>30</v>
      </c>
      <c r="I3" s="5" t="s">
        <v>31</v>
      </c>
      <c r="J3" s="5" t="s">
        <v>32</v>
      </c>
      <c r="K3" s="5" t="s">
        <v>33</v>
      </c>
      <c r="L3" s="5" t="s">
        <v>34</v>
      </c>
      <c r="M3" s="5" t="s">
        <v>35</v>
      </c>
      <c r="N3" s="1" t="s">
        <v>39</v>
      </c>
    </row>
    <row r="4" spans="1:14" ht="15.75" x14ac:dyDescent="0.25">
      <c r="A4" s="26" t="s">
        <v>40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4" x14ac:dyDescent="0.25">
      <c r="A5" s="8" t="s">
        <v>41</v>
      </c>
      <c r="B5" s="9">
        <v>28500</v>
      </c>
      <c r="C5" s="9">
        <v>29200</v>
      </c>
      <c r="D5" s="9">
        <v>30100</v>
      </c>
      <c r="E5" s="9">
        <v>29800</v>
      </c>
      <c r="F5" s="9">
        <v>31500</v>
      </c>
      <c r="G5" s="9">
        <v>32200</v>
      </c>
      <c r="H5" s="9">
        <v>33500</v>
      </c>
      <c r="I5" s="9">
        <v>32800</v>
      </c>
      <c r="J5" s="9">
        <v>31900</v>
      </c>
      <c r="K5" s="9">
        <v>33000</v>
      </c>
      <c r="L5" s="9">
        <v>34200</v>
      </c>
      <c r="M5" s="9">
        <v>35500</v>
      </c>
      <c r="N5" s="10">
        <f>SUM(B5:M5)</f>
        <v>382200</v>
      </c>
    </row>
    <row r="6" spans="1:14" x14ac:dyDescent="0.25">
      <c r="A6" s="8" t="s">
        <v>42</v>
      </c>
      <c r="B6" s="9">
        <v>1200</v>
      </c>
      <c r="C6" s="9">
        <v>1500</v>
      </c>
      <c r="D6" s="9">
        <v>1300</v>
      </c>
      <c r="E6" s="9">
        <v>1600</v>
      </c>
      <c r="F6" s="9">
        <v>1700</v>
      </c>
      <c r="G6" s="9">
        <v>1800</v>
      </c>
      <c r="H6" s="9">
        <v>1600</v>
      </c>
      <c r="I6" s="9">
        <v>1400</v>
      </c>
      <c r="J6" s="9">
        <v>1500</v>
      </c>
      <c r="K6" s="9">
        <v>1800</v>
      </c>
      <c r="L6" s="9">
        <v>1900</v>
      </c>
      <c r="M6" s="9">
        <v>2100</v>
      </c>
      <c r="N6" s="10">
        <f>SUM(B6:M6)</f>
        <v>19400</v>
      </c>
    </row>
    <row r="7" spans="1:14" x14ac:dyDescent="0.25">
      <c r="A7" s="8" t="s">
        <v>43</v>
      </c>
      <c r="B7" s="9">
        <v>300</v>
      </c>
      <c r="C7" s="9">
        <v>0</v>
      </c>
      <c r="D7" s="9">
        <v>450</v>
      </c>
      <c r="E7" s="9">
        <v>200</v>
      </c>
      <c r="F7" s="9">
        <v>500</v>
      </c>
      <c r="G7" s="9">
        <v>350</v>
      </c>
      <c r="H7" s="9">
        <v>0</v>
      </c>
      <c r="I7" s="9">
        <v>400</v>
      </c>
      <c r="J7" s="9">
        <v>250</v>
      </c>
      <c r="K7" s="9">
        <v>300</v>
      </c>
      <c r="L7" s="9">
        <v>450</v>
      </c>
      <c r="M7" s="9">
        <v>600</v>
      </c>
      <c r="N7" s="10">
        <f>SUM(B7:M7)</f>
        <v>3800</v>
      </c>
    </row>
    <row r="8" spans="1:14" x14ac:dyDescent="0.25">
      <c r="A8" s="11" t="s">
        <v>44</v>
      </c>
      <c r="B8" s="12">
        <f t="shared" ref="B8:M8" si="0">SUM(B5:B7)</f>
        <v>30000</v>
      </c>
      <c r="C8" s="12">
        <f t="shared" si="0"/>
        <v>30700</v>
      </c>
      <c r="D8" s="12">
        <f t="shared" si="0"/>
        <v>31850</v>
      </c>
      <c r="E8" s="12">
        <f t="shared" si="0"/>
        <v>31600</v>
      </c>
      <c r="F8" s="12">
        <f t="shared" si="0"/>
        <v>33700</v>
      </c>
      <c r="G8" s="12">
        <f t="shared" si="0"/>
        <v>34350</v>
      </c>
      <c r="H8" s="12">
        <f t="shared" si="0"/>
        <v>35100</v>
      </c>
      <c r="I8" s="12">
        <f t="shared" si="0"/>
        <v>34600</v>
      </c>
      <c r="J8" s="12">
        <f t="shared" si="0"/>
        <v>33650</v>
      </c>
      <c r="K8" s="12">
        <f t="shared" si="0"/>
        <v>35100</v>
      </c>
      <c r="L8" s="12">
        <f t="shared" si="0"/>
        <v>36550</v>
      </c>
      <c r="M8" s="12">
        <f t="shared" si="0"/>
        <v>38200</v>
      </c>
      <c r="N8" s="12">
        <f>SUM(B8:M8)</f>
        <v>405400</v>
      </c>
    </row>
    <row r="10" spans="1:14" ht="15.75" x14ac:dyDescent="0.25">
      <c r="A10" s="26" t="s">
        <v>45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spans="1:14" x14ac:dyDescent="0.25">
      <c r="A11" s="8" t="s">
        <v>46</v>
      </c>
      <c r="B11" s="9">
        <v>2200</v>
      </c>
      <c r="C11" s="9">
        <v>2200</v>
      </c>
      <c r="D11" s="9">
        <v>2200</v>
      </c>
      <c r="E11" s="9">
        <v>2200</v>
      </c>
      <c r="F11" s="9">
        <v>2200</v>
      </c>
      <c r="G11" s="9">
        <v>2200</v>
      </c>
      <c r="H11" s="9">
        <v>2200</v>
      </c>
      <c r="I11" s="9">
        <v>2200</v>
      </c>
      <c r="J11" s="9">
        <v>2200</v>
      </c>
      <c r="K11" s="9">
        <v>2200</v>
      </c>
      <c r="L11" s="9">
        <v>2200</v>
      </c>
      <c r="M11" s="9">
        <v>2200</v>
      </c>
      <c r="N11" s="10">
        <f t="shared" ref="N11:N17" si="1">SUM(B11:M11)</f>
        <v>26400</v>
      </c>
    </row>
    <row r="12" spans="1:14" x14ac:dyDescent="0.25">
      <c r="A12" s="8" t="s">
        <v>47</v>
      </c>
      <c r="B12" s="9">
        <v>8500</v>
      </c>
      <c r="C12" s="9">
        <v>8500</v>
      </c>
      <c r="D12" s="9">
        <v>8500</v>
      </c>
      <c r="E12" s="9">
        <v>8700</v>
      </c>
      <c r="F12" s="9">
        <v>8700</v>
      </c>
      <c r="G12" s="9">
        <v>8700</v>
      </c>
      <c r="H12" s="9">
        <v>8900</v>
      </c>
      <c r="I12" s="9">
        <v>8900</v>
      </c>
      <c r="J12" s="9">
        <v>8900</v>
      </c>
      <c r="K12" s="9">
        <v>9000</v>
      </c>
      <c r="L12" s="9">
        <v>9000</v>
      </c>
      <c r="M12" s="9">
        <v>9000</v>
      </c>
      <c r="N12" s="10">
        <f t="shared" si="1"/>
        <v>105300</v>
      </c>
    </row>
    <row r="13" spans="1:14" x14ac:dyDescent="0.25">
      <c r="A13" s="8" t="s">
        <v>48</v>
      </c>
      <c r="B13" s="9">
        <v>450</v>
      </c>
      <c r="C13" s="9">
        <v>450</v>
      </c>
      <c r="D13" s="9">
        <v>450</v>
      </c>
      <c r="E13" s="9">
        <v>450</v>
      </c>
      <c r="F13" s="9">
        <v>450</v>
      </c>
      <c r="G13" s="9">
        <v>450</v>
      </c>
      <c r="H13" s="9">
        <v>450</v>
      </c>
      <c r="I13" s="9">
        <v>450</v>
      </c>
      <c r="J13" s="9">
        <v>450</v>
      </c>
      <c r="K13" s="9">
        <v>450</v>
      </c>
      <c r="L13" s="9">
        <v>450</v>
      </c>
      <c r="M13" s="9">
        <v>450</v>
      </c>
      <c r="N13" s="10">
        <f t="shared" si="1"/>
        <v>5400</v>
      </c>
    </row>
    <row r="14" spans="1:14" x14ac:dyDescent="0.25">
      <c r="A14" s="8" t="s">
        <v>49</v>
      </c>
      <c r="B14" s="9">
        <v>380</v>
      </c>
      <c r="C14" s="9">
        <v>380</v>
      </c>
      <c r="D14" s="9">
        <v>380</v>
      </c>
      <c r="E14" s="9">
        <v>380</v>
      </c>
      <c r="F14" s="9">
        <v>380</v>
      </c>
      <c r="G14" s="9">
        <v>380</v>
      </c>
      <c r="H14" s="9">
        <v>380</v>
      </c>
      <c r="I14" s="9">
        <v>380</v>
      </c>
      <c r="J14" s="9">
        <v>380</v>
      </c>
      <c r="K14" s="9">
        <v>380</v>
      </c>
      <c r="L14" s="9">
        <v>380</v>
      </c>
      <c r="M14" s="9">
        <v>380</v>
      </c>
      <c r="N14" s="10">
        <f t="shared" si="1"/>
        <v>4560</v>
      </c>
    </row>
    <row r="15" spans="1:14" x14ac:dyDescent="0.25">
      <c r="A15" s="8" t="s">
        <v>50</v>
      </c>
      <c r="B15" s="9">
        <v>120</v>
      </c>
      <c r="C15" s="9">
        <v>120</v>
      </c>
      <c r="D15" s="9">
        <v>120</v>
      </c>
      <c r="E15" s="9">
        <v>120</v>
      </c>
      <c r="F15" s="9">
        <v>120</v>
      </c>
      <c r="G15" s="9">
        <v>120</v>
      </c>
      <c r="H15" s="9">
        <v>120</v>
      </c>
      <c r="I15" s="9">
        <v>120</v>
      </c>
      <c r="J15" s="9">
        <v>120</v>
      </c>
      <c r="K15" s="9">
        <v>120</v>
      </c>
      <c r="L15" s="9">
        <v>120</v>
      </c>
      <c r="M15" s="9">
        <v>120</v>
      </c>
      <c r="N15" s="10">
        <f t="shared" si="1"/>
        <v>1440</v>
      </c>
    </row>
    <row r="16" spans="1:14" x14ac:dyDescent="0.25">
      <c r="A16" s="8" t="s">
        <v>51</v>
      </c>
      <c r="B16" s="9">
        <v>260</v>
      </c>
      <c r="C16" s="9">
        <v>240</v>
      </c>
      <c r="D16" s="9">
        <v>280</v>
      </c>
      <c r="E16" s="9">
        <v>250</v>
      </c>
      <c r="F16" s="9">
        <v>270</v>
      </c>
      <c r="G16" s="9">
        <v>260</v>
      </c>
      <c r="H16" s="9">
        <v>290</v>
      </c>
      <c r="I16" s="9">
        <v>265</v>
      </c>
      <c r="J16" s="9">
        <v>275</v>
      </c>
      <c r="K16" s="9">
        <v>280</v>
      </c>
      <c r="L16" s="9">
        <v>300</v>
      </c>
      <c r="M16" s="9">
        <v>310</v>
      </c>
      <c r="N16" s="10">
        <f t="shared" si="1"/>
        <v>3280</v>
      </c>
    </row>
    <row r="17" spans="1:14" x14ac:dyDescent="0.25">
      <c r="A17" s="11" t="s">
        <v>52</v>
      </c>
      <c r="B17" s="12">
        <f t="shared" ref="B17:M17" si="2">SUM(B11:B16)</f>
        <v>11910</v>
      </c>
      <c r="C17" s="12">
        <f t="shared" si="2"/>
        <v>11890</v>
      </c>
      <c r="D17" s="12">
        <f t="shared" si="2"/>
        <v>11930</v>
      </c>
      <c r="E17" s="12">
        <f t="shared" si="2"/>
        <v>12100</v>
      </c>
      <c r="F17" s="12">
        <f t="shared" si="2"/>
        <v>12120</v>
      </c>
      <c r="G17" s="12">
        <f t="shared" si="2"/>
        <v>12110</v>
      </c>
      <c r="H17" s="12">
        <f t="shared" si="2"/>
        <v>12340</v>
      </c>
      <c r="I17" s="12">
        <f t="shared" si="2"/>
        <v>12315</v>
      </c>
      <c r="J17" s="12">
        <f t="shared" si="2"/>
        <v>12325</v>
      </c>
      <c r="K17" s="12">
        <f t="shared" si="2"/>
        <v>12430</v>
      </c>
      <c r="L17" s="12">
        <f t="shared" si="2"/>
        <v>12450</v>
      </c>
      <c r="M17" s="12">
        <f t="shared" si="2"/>
        <v>12460</v>
      </c>
      <c r="N17" s="12">
        <f t="shared" si="1"/>
        <v>146380</v>
      </c>
    </row>
    <row r="19" spans="1:14" ht="15.75" x14ac:dyDescent="0.25">
      <c r="A19" s="26" t="s">
        <v>53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</row>
    <row r="20" spans="1:14" x14ac:dyDescent="0.25">
      <c r="A20" s="8" t="s">
        <v>54</v>
      </c>
      <c r="B20" s="9">
        <v>950</v>
      </c>
      <c r="C20" s="9">
        <v>1100</v>
      </c>
      <c r="D20" s="9">
        <v>1050</v>
      </c>
      <c r="E20" s="9">
        <v>1300</v>
      </c>
      <c r="F20" s="9">
        <v>1250</v>
      </c>
      <c r="G20" s="9">
        <v>1150</v>
      </c>
      <c r="H20" s="9">
        <v>1400</v>
      </c>
      <c r="I20" s="9">
        <v>1500</v>
      </c>
      <c r="J20" s="9">
        <v>1200</v>
      </c>
      <c r="K20" s="9">
        <v>1350</v>
      </c>
      <c r="L20" s="9">
        <v>1450</v>
      </c>
      <c r="M20" s="9">
        <v>1600</v>
      </c>
      <c r="N20" s="10">
        <f t="shared" ref="N20:N25" si="3">SUM(B20:M20)</f>
        <v>15300</v>
      </c>
    </row>
    <row r="21" spans="1:14" x14ac:dyDescent="0.25">
      <c r="A21" s="8" t="s">
        <v>55</v>
      </c>
      <c r="B21" s="9">
        <v>180</v>
      </c>
      <c r="C21" s="9">
        <v>220</v>
      </c>
      <c r="D21" s="9">
        <v>210</v>
      </c>
      <c r="E21" s="9">
        <v>240</v>
      </c>
      <c r="F21" s="9">
        <v>260</v>
      </c>
      <c r="G21" s="9">
        <v>250</v>
      </c>
      <c r="H21" s="9">
        <v>230</v>
      </c>
      <c r="I21" s="9">
        <v>225</v>
      </c>
      <c r="J21" s="9">
        <v>240</v>
      </c>
      <c r="K21" s="9">
        <v>260</v>
      </c>
      <c r="L21" s="9">
        <v>275</v>
      </c>
      <c r="M21" s="9">
        <v>280</v>
      </c>
      <c r="N21" s="10">
        <f t="shared" si="3"/>
        <v>2870</v>
      </c>
    </row>
    <row r="22" spans="1:14" x14ac:dyDescent="0.25">
      <c r="A22" s="8" t="s">
        <v>56</v>
      </c>
      <c r="B22" s="9">
        <v>2600</v>
      </c>
      <c r="C22" s="9">
        <v>2750</v>
      </c>
      <c r="D22" s="9">
        <v>2900</v>
      </c>
      <c r="E22" s="9">
        <v>2850</v>
      </c>
      <c r="F22" s="9">
        <v>3000</v>
      </c>
      <c r="G22" s="9">
        <v>3150</v>
      </c>
      <c r="H22" s="9">
        <v>3200</v>
      </c>
      <c r="I22" s="9">
        <v>3100</v>
      </c>
      <c r="J22" s="9">
        <v>3050</v>
      </c>
      <c r="K22" s="9">
        <v>3300</v>
      </c>
      <c r="L22" s="9">
        <v>3400</v>
      </c>
      <c r="M22" s="9">
        <v>3550</v>
      </c>
      <c r="N22" s="10">
        <f t="shared" si="3"/>
        <v>36850</v>
      </c>
    </row>
    <row r="23" spans="1:14" x14ac:dyDescent="0.25">
      <c r="A23" s="8" t="s">
        <v>57</v>
      </c>
      <c r="B23" s="9">
        <v>320</v>
      </c>
      <c r="C23" s="9">
        <v>360</v>
      </c>
      <c r="D23" s="9">
        <v>340</v>
      </c>
      <c r="E23" s="9">
        <v>390</v>
      </c>
      <c r="F23" s="9">
        <v>410</v>
      </c>
      <c r="G23" s="9">
        <v>395</v>
      </c>
      <c r="H23" s="9">
        <v>370</v>
      </c>
      <c r="I23" s="9">
        <v>365</v>
      </c>
      <c r="J23" s="9">
        <v>380</v>
      </c>
      <c r="K23" s="9">
        <v>400</v>
      </c>
      <c r="L23" s="9">
        <v>420</v>
      </c>
      <c r="M23" s="9">
        <v>430</v>
      </c>
      <c r="N23" s="10">
        <f t="shared" si="3"/>
        <v>4580</v>
      </c>
    </row>
    <row r="24" spans="1:14" x14ac:dyDescent="0.25">
      <c r="A24" s="8" t="s">
        <v>58</v>
      </c>
      <c r="B24" s="9">
        <v>150</v>
      </c>
      <c r="C24" s="9">
        <v>120</v>
      </c>
      <c r="D24" s="9">
        <v>180</v>
      </c>
      <c r="E24" s="9">
        <v>160</v>
      </c>
      <c r="F24" s="9">
        <v>170</v>
      </c>
      <c r="G24" s="9">
        <v>190</v>
      </c>
      <c r="H24" s="9">
        <v>210</v>
      </c>
      <c r="I24" s="9">
        <v>160</v>
      </c>
      <c r="J24" s="9">
        <v>180</v>
      </c>
      <c r="K24" s="9">
        <v>200</v>
      </c>
      <c r="L24" s="9">
        <v>190</v>
      </c>
      <c r="M24" s="9">
        <v>220</v>
      </c>
      <c r="N24" s="10">
        <f t="shared" si="3"/>
        <v>2130</v>
      </c>
    </row>
    <row r="25" spans="1:14" x14ac:dyDescent="0.25">
      <c r="A25" s="11" t="s">
        <v>59</v>
      </c>
      <c r="B25" s="12">
        <f t="shared" ref="B25:M25" si="4">SUM(B20:B24)</f>
        <v>4200</v>
      </c>
      <c r="C25" s="12">
        <f t="shared" si="4"/>
        <v>4550</v>
      </c>
      <c r="D25" s="12">
        <f t="shared" si="4"/>
        <v>4680</v>
      </c>
      <c r="E25" s="12">
        <f t="shared" si="4"/>
        <v>4940</v>
      </c>
      <c r="F25" s="12">
        <f t="shared" si="4"/>
        <v>5090</v>
      </c>
      <c r="G25" s="12">
        <f t="shared" si="4"/>
        <v>5135</v>
      </c>
      <c r="H25" s="12">
        <f t="shared" si="4"/>
        <v>5410</v>
      </c>
      <c r="I25" s="12">
        <f t="shared" si="4"/>
        <v>5350</v>
      </c>
      <c r="J25" s="12">
        <f t="shared" si="4"/>
        <v>5050</v>
      </c>
      <c r="K25" s="12">
        <f t="shared" si="4"/>
        <v>5510</v>
      </c>
      <c r="L25" s="12">
        <f t="shared" si="4"/>
        <v>5735</v>
      </c>
      <c r="M25" s="12">
        <f t="shared" si="4"/>
        <v>6080</v>
      </c>
      <c r="N25" s="12">
        <f t="shared" si="3"/>
        <v>61730</v>
      </c>
    </row>
    <row r="27" spans="1:14" ht="15.75" x14ac:dyDescent="0.25">
      <c r="A27" s="26" t="s">
        <v>60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</row>
    <row r="28" spans="1:14" x14ac:dyDescent="0.25">
      <c r="A28" s="8" t="s">
        <v>61</v>
      </c>
      <c r="B28" s="9">
        <v>0</v>
      </c>
      <c r="C28" s="9">
        <v>1800</v>
      </c>
      <c r="D28" s="9">
        <v>0</v>
      </c>
      <c r="E28" s="9">
        <v>0</v>
      </c>
      <c r="F28" s="9">
        <v>2500</v>
      </c>
      <c r="G28" s="9">
        <v>0</v>
      </c>
      <c r="H28" s="9">
        <v>0</v>
      </c>
      <c r="I28" s="9">
        <v>1200</v>
      </c>
      <c r="J28" s="9">
        <v>0</v>
      </c>
      <c r="K28" s="9">
        <v>0</v>
      </c>
      <c r="L28" s="9">
        <v>0</v>
      </c>
      <c r="M28" s="9">
        <v>1500</v>
      </c>
      <c r="N28" s="10">
        <f>SUM(B28:M28)</f>
        <v>7000</v>
      </c>
    </row>
    <row r="29" spans="1:14" x14ac:dyDescent="0.25">
      <c r="A29" s="8" t="s">
        <v>62</v>
      </c>
      <c r="B29" s="9">
        <v>300</v>
      </c>
      <c r="C29" s="9">
        <v>0</v>
      </c>
      <c r="D29" s="9">
        <v>0</v>
      </c>
      <c r="E29" s="9">
        <v>450</v>
      </c>
      <c r="F29" s="9">
        <v>0</v>
      </c>
      <c r="G29" s="9">
        <v>0</v>
      </c>
      <c r="H29" s="9">
        <v>600</v>
      </c>
      <c r="I29" s="9">
        <v>0</v>
      </c>
      <c r="J29" s="9">
        <v>0</v>
      </c>
      <c r="K29" s="9">
        <v>450</v>
      </c>
      <c r="L29" s="9">
        <v>0</v>
      </c>
      <c r="M29" s="9">
        <v>0</v>
      </c>
      <c r="N29" s="10">
        <f>SUM(B29:M29)</f>
        <v>1800</v>
      </c>
    </row>
    <row r="30" spans="1:14" x14ac:dyDescent="0.25">
      <c r="A30" s="8" t="s">
        <v>63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500</v>
      </c>
      <c r="H30" s="9">
        <v>0</v>
      </c>
      <c r="I30" s="9">
        <v>0</v>
      </c>
      <c r="J30" s="9">
        <v>0</v>
      </c>
      <c r="K30" s="9">
        <v>0</v>
      </c>
      <c r="L30" s="9">
        <v>700</v>
      </c>
      <c r="M30" s="9">
        <v>0</v>
      </c>
      <c r="N30" s="10">
        <f>SUM(B30:M30)</f>
        <v>1200</v>
      </c>
    </row>
    <row r="31" spans="1:14" x14ac:dyDescent="0.25">
      <c r="A31" s="11" t="s">
        <v>64</v>
      </c>
      <c r="B31" s="12">
        <f t="shared" ref="B31:M31" si="5">SUM(B28:B30)</f>
        <v>300</v>
      </c>
      <c r="C31" s="12">
        <f t="shared" si="5"/>
        <v>1800</v>
      </c>
      <c r="D31" s="12">
        <f t="shared" si="5"/>
        <v>0</v>
      </c>
      <c r="E31" s="12">
        <f t="shared" si="5"/>
        <v>450</v>
      </c>
      <c r="F31" s="12">
        <f t="shared" si="5"/>
        <v>2500</v>
      </c>
      <c r="G31" s="12">
        <f t="shared" si="5"/>
        <v>500</v>
      </c>
      <c r="H31" s="12">
        <f t="shared" si="5"/>
        <v>600</v>
      </c>
      <c r="I31" s="12">
        <f t="shared" si="5"/>
        <v>1200</v>
      </c>
      <c r="J31" s="12">
        <f t="shared" si="5"/>
        <v>0</v>
      </c>
      <c r="K31" s="12">
        <f t="shared" si="5"/>
        <v>450</v>
      </c>
      <c r="L31" s="12">
        <f t="shared" si="5"/>
        <v>700</v>
      </c>
      <c r="M31" s="12">
        <f t="shared" si="5"/>
        <v>1500</v>
      </c>
      <c r="N31" s="12">
        <f>SUM(B31:M31)</f>
        <v>10000</v>
      </c>
    </row>
    <row r="33" spans="1:14" ht="15.75" x14ac:dyDescent="0.25">
      <c r="A33" s="26" t="s">
        <v>65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</row>
    <row r="34" spans="1:14" x14ac:dyDescent="0.25">
      <c r="A34" s="13" t="s">
        <v>66</v>
      </c>
      <c r="B34" s="10">
        <f>IF(Einstellungen!$B$6="Gewerbe",B8*Einstellungen!$B$7,0)</f>
        <v>5700</v>
      </c>
      <c r="C34" s="10">
        <f>IF(Einstellungen!$B$6="Gewerbe",C8*Einstellungen!$B$7,0)</f>
        <v>5833</v>
      </c>
      <c r="D34" s="10">
        <f>IF(Einstellungen!$B$6="Gewerbe",D8*Einstellungen!$B$7,0)</f>
        <v>6051.5</v>
      </c>
      <c r="E34" s="10">
        <f>IF(Einstellungen!$B$6="Gewerbe",E8*Einstellungen!$B$7,0)</f>
        <v>6004</v>
      </c>
      <c r="F34" s="10">
        <f>IF(Einstellungen!$B$6="Gewerbe",F8*Einstellungen!$B$7,0)</f>
        <v>6403</v>
      </c>
      <c r="G34" s="10">
        <f>IF(Einstellungen!$B$6="Gewerbe",G8*Einstellungen!$B$7,0)</f>
        <v>6526.5</v>
      </c>
      <c r="H34" s="10">
        <f>IF(Einstellungen!$B$6="Gewerbe",H8*Einstellungen!$B$7,0)</f>
        <v>6669</v>
      </c>
      <c r="I34" s="10">
        <f>IF(Einstellungen!$B$6="Gewerbe",I8*Einstellungen!$B$7,0)</f>
        <v>6574</v>
      </c>
      <c r="J34" s="10">
        <f>IF(Einstellungen!$B$6="Gewerbe",J8*Einstellungen!$B$7,0)</f>
        <v>6393.5</v>
      </c>
      <c r="K34" s="10">
        <f>IF(Einstellungen!$B$6="Gewerbe",K8*Einstellungen!$B$7,0)</f>
        <v>6669</v>
      </c>
      <c r="L34" s="10">
        <f>IF(Einstellungen!$B$6="Gewerbe",L8*Einstellungen!$B$7,0)</f>
        <v>6944.5</v>
      </c>
      <c r="M34" s="10">
        <f>IF(Einstellungen!$B$6="Gewerbe",M8*Einstellungen!$B$7,0)</f>
        <v>7258</v>
      </c>
      <c r="N34" s="3">
        <f>SUM(B34:M34)</f>
        <v>77026</v>
      </c>
    </row>
    <row r="35" spans="1:14" x14ac:dyDescent="0.25">
      <c r="A35" s="13" t="s">
        <v>67</v>
      </c>
      <c r="B35" s="10">
        <f>MAX((B8-B17-B25-B31)*Einstellungen!$B$8,0)</f>
        <v>3397.5</v>
      </c>
      <c r="C35" s="10">
        <f>MAX((C8-C17-C25-C31)*Einstellungen!$B$8,0)</f>
        <v>3115</v>
      </c>
      <c r="D35" s="10">
        <f>MAX((D8-D17-D25-D31)*Einstellungen!$B$8,0)</f>
        <v>3810</v>
      </c>
      <c r="E35" s="10">
        <f>MAX((E8-E17-E25-E31)*Einstellungen!$B$8,0)</f>
        <v>3527.5</v>
      </c>
      <c r="F35" s="10">
        <f>MAX((F8-F17-F25-F31)*Einstellungen!$B$8,0)</f>
        <v>3497.5</v>
      </c>
      <c r="G35" s="10">
        <f>MAX((G8-G17-G25-G31)*Einstellungen!$B$8,0)</f>
        <v>4151.25</v>
      </c>
      <c r="H35" s="10">
        <f>MAX((H8-H17-H25-H31)*Einstellungen!$B$8,0)</f>
        <v>4187.5</v>
      </c>
      <c r="I35" s="10">
        <f>MAX((I8-I17-I25-I31)*Einstellungen!$B$8,0)</f>
        <v>3933.75</v>
      </c>
      <c r="J35" s="10">
        <f>MAX((J8-J17-J25-J31)*Einstellungen!$B$8,0)</f>
        <v>4068.75</v>
      </c>
      <c r="K35" s="10">
        <f>MAX((K8-K17-K25-K31)*Einstellungen!$B$8,0)</f>
        <v>4177.5</v>
      </c>
      <c r="L35" s="10">
        <f>MAX((L8-L17-L25-L31)*Einstellungen!$B$8,0)</f>
        <v>4416.25</v>
      </c>
      <c r="M35" s="10">
        <f>MAX((M8-M17-M25-M31)*Einstellungen!$B$8,0)</f>
        <v>4540</v>
      </c>
      <c r="N35" s="3">
        <f>SUM(B35:M35)</f>
        <v>46822.5</v>
      </c>
    </row>
    <row r="36" spans="1:14" x14ac:dyDescent="0.25">
      <c r="A36" s="11" t="s">
        <v>68</v>
      </c>
      <c r="B36" s="12">
        <f t="shared" ref="B36:M36" si="6">SUM(B34:B35)</f>
        <v>9097.5</v>
      </c>
      <c r="C36" s="12">
        <f t="shared" si="6"/>
        <v>8948</v>
      </c>
      <c r="D36" s="12">
        <f t="shared" si="6"/>
        <v>9861.5</v>
      </c>
      <c r="E36" s="12">
        <f t="shared" si="6"/>
        <v>9531.5</v>
      </c>
      <c r="F36" s="12">
        <f t="shared" si="6"/>
        <v>9900.5</v>
      </c>
      <c r="G36" s="12">
        <f t="shared" si="6"/>
        <v>10677.75</v>
      </c>
      <c r="H36" s="12">
        <f t="shared" si="6"/>
        <v>10856.5</v>
      </c>
      <c r="I36" s="12">
        <f t="shared" si="6"/>
        <v>10507.75</v>
      </c>
      <c r="J36" s="12">
        <f t="shared" si="6"/>
        <v>10462.25</v>
      </c>
      <c r="K36" s="12">
        <f t="shared" si="6"/>
        <v>10846.5</v>
      </c>
      <c r="L36" s="12">
        <f t="shared" si="6"/>
        <v>11360.75</v>
      </c>
      <c r="M36" s="12">
        <f t="shared" si="6"/>
        <v>11798</v>
      </c>
      <c r="N36" s="12">
        <f>SUM(B36:M36)</f>
        <v>123848.5</v>
      </c>
    </row>
    <row r="38" spans="1:14" ht="15.75" x14ac:dyDescent="0.25">
      <c r="A38" s="26" t="s">
        <v>69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</row>
    <row r="39" spans="1:14" x14ac:dyDescent="0.25">
      <c r="A39" s="11" t="s">
        <v>70</v>
      </c>
      <c r="B39" s="14">
        <f t="shared" ref="B39:M39" si="7">B17+B25+B31+B36</f>
        <v>25507.5</v>
      </c>
      <c r="C39" s="14">
        <f t="shared" si="7"/>
        <v>27188</v>
      </c>
      <c r="D39" s="14">
        <f t="shared" si="7"/>
        <v>26471.5</v>
      </c>
      <c r="E39" s="14">
        <f t="shared" si="7"/>
        <v>27021.5</v>
      </c>
      <c r="F39" s="14">
        <f t="shared" si="7"/>
        <v>29610.5</v>
      </c>
      <c r="G39" s="14">
        <f t="shared" si="7"/>
        <v>28422.75</v>
      </c>
      <c r="H39" s="14">
        <f t="shared" si="7"/>
        <v>29206.5</v>
      </c>
      <c r="I39" s="14">
        <f t="shared" si="7"/>
        <v>29372.75</v>
      </c>
      <c r="J39" s="14">
        <f t="shared" si="7"/>
        <v>27837.25</v>
      </c>
      <c r="K39" s="14">
        <f t="shared" si="7"/>
        <v>29236.5</v>
      </c>
      <c r="L39" s="14">
        <f t="shared" si="7"/>
        <v>30245.75</v>
      </c>
      <c r="M39" s="14">
        <f t="shared" si="7"/>
        <v>31838</v>
      </c>
      <c r="N39" s="14">
        <f>SUM(B39:M39)</f>
        <v>341958.5</v>
      </c>
    </row>
    <row r="40" spans="1:14" x14ac:dyDescent="0.25">
      <c r="A40" s="13" t="s">
        <v>71</v>
      </c>
      <c r="B40" s="3">
        <f t="shared" ref="B40:M40" si="8">B8-B39</f>
        <v>4492.5</v>
      </c>
      <c r="C40" s="3">
        <f t="shared" si="8"/>
        <v>3512</v>
      </c>
      <c r="D40" s="3">
        <f t="shared" si="8"/>
        <v>5378.5</v>
      </c>
      <c r="E40" s="3">
        <f t="shared" si="8"/>
        <v>4578.5</v>
      </c>
      <c r="F40" s="3">
        <f t="shared" si="8"/>
        <v>4089.5</v>
      </c>
      <c r="G40" s="3">
        <f t="shared" si="8"/>
        <v>5927.25</v>
      </c>
      <c r="H40" s="3">
        <f t="shared" si="8"/>
        <v>5893.5</v>
      </c>
      <c r="I40" s="3">
        <f t="shared" si="8"/>
        <v>5227.25</v>
      </c>
      <c r="J40" s="3">
        <f t="shared" si="8"/>
        <v>5812.75</v>
      </c>
      <c r="K40" s="3">
        <f t="shared" si="8"/>
        <v>5863.5</v>
      </c>
      <c r="L40" s="3">
        <f t="shared" si="8"/>
        <v>6304.25</v>
      </c>
      <c r="M40" s="3">
        <f t="shared" si="8"/>
        <v>6362</v>
      </c>
      <c r="N40" s="3">
        <f>SUM(B40:M40)</f>
        <v>63441.5</v>
      </c>
    </row>
    <row r="41" spans="1:14" x14ac:dyDescent="0.25">
      <c r="A41" s="13" t="s">
        <v>72</v>
      </c>
      <c r="B41" s="15">
        <f t="shared" ref="B41:N41" si="9">IF(B8&gt;0,B40/B8,0)</f>
        <v>0.14974999999999999</v>
      </c>
      <c r="C41" s="15">
        <f t="shared" si="9"/>
        <v>0.11439739413680781</v>
      </c>
      <c r="D41" s="15">
        <f t="shared" si="9"/>
        <v>0.1688697017268446</v>
      </c>
      <c r="E41" s="15">
        <f t="shared" si="9"/>
        <v>0.14488924050632912</v>
      </c>
      <c r="F41" s="15">
        <f t="shared" si="9"/>
        <v>0.12135014836795252</v>
      </c>
      <c r="G41" s="15">
        <f t="shared" si="9"/>
        <v>0.17255458515283842</v>
      </c>
      <c r="H41" s="15">
        <f t="shared" si="9"/>
        <v>0.16790598290598291</v>
      </c>
      <c r="I41" s="15">
        <f t="shared" si="9"/>
        <v>0.15107658959537573</v>
      </c>
      <c r="J41" s="15">
        <f t="shared" si="9"/>
        <v>0.17274145616641903</v>
      </c>
      <c r="K41" s="15">
        <f t="shared" si="9"/>
        <v>0.16705128205128206</v>
      </c>
      <c r="L41" s="15">
        <f t="shared" si="9"/>
        <v>0.1724829001367989</v>
      </c>
      <c r="M41" s="15">
        <f t="shared" si="9"/>
        <v>0.16654450261780104</v>
      </c>
      <c r="N41" s="15">
        <f t="shared" si="9"/>
        <v>0.15649111988159842</v>
      </c>
    </row>
    <row r="42" spans="1:14" x14ac:dyDescent="0.25">
      <c r="A42" s="11" t="s">
        <v>73</v>
      </c>
      <c r="B42" s="14">
        <f>Einstellungen!$B$5+B40</f>
        <v>19492.5</v>
      </c>
      <c r="C42" s="14">
        <f t="shared" ref="C42:M42" si="10">B42+C40</f>
        <v>23004.5</v>
      </c>
      <c r="D42" s="14">
        <f t="shared" si="10"/>
        <v>28383</v>
      </c>
      <c r="E42" s="14">
        <f t="shared" si="10"/>
        <v>32961.5</v>
      </c>
      <c r="F42" s="14">
        <f t="shared" si="10"/>
        <v>37051</v>
      </c>
      <c r="G42" s="14">
        <f t="shared" si="10"/>
        <v>42978.25</v>
      </c>
      <c r="H42" s="14">
        <f t="shared" si="10"/>
        <v>48871.75</v>
      </c>
      <c r="I42" s="14">
        <f t="shared" si="10"/>
        <v>54099</v>
      </c>
      <c r="J42" s="14">
        <f t="shared" si="10"/>
        <v>59911.75</v>
      </c>
      <c r="K42" s="14">
        <f t="shared" si="10"/>
        <v>65775.25</v>
      </c>
      <c r="L42" s="14">
        <f t="shared" si="10"/>
        <v>72079.5</v>
      </c>
      <c r="M42" s="14">
        <f t="shared" si="10"/>
        <v>78441.5</v>
      </c>
      <c r="N42" s="14">
        <f>M42</f>
        <v>78441.5</v>
      </c>
    </row>
  </sheetData>
  <mergeCells count="8">
    <mergeCell ref="A1:N1"/>
    <mergeCell ref="A27:N27"/>
    <mergeCell ref="A4:N4"/>
    <mergeCell ref="A38:N38"/>
    <mergeCell ref="A2:N2"/>
    <mergeCell ref="A19:N19"/>
    <mergeCell ref="A33:N33"/>
    <mergeCell ref="A10:N10"/>
  </mergeCells>
  <conditionalFormatting sqref="B40:M40">
    <cfRule type="cellIs" dxfId="2" priority="1" operator="lessThan">
      <formula>0</formula>
    </cfRule>
    <cfRule type="cellIs" dxfId="1" priority="2" operator="greaterThan">
      <formula>0</formula>
    </cfRule>
  </conditionalFormatting>
  <conditionalFormatting sqref="B42:M42">
    <cfRule type="cellIs" dxfId="0" priority="3" operator="lessThan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7"/>
  <sheetViews>
    <sheetView showGridLines="0" workbookViewId="0"/>
  </sheetViews>
  <sheetFormatPr baseColWidth="10" defaultColWidth="9.140625" defaultRowHeight="15" x14ac:dyDescent="0.25"/>
  <cols>
    <col min="1" max="1" width="34" customWidth="1"/>
    <col min="2" max="2" width="18" customWidth="1"/>
  </cols>
  <sheetData>
    <row r="1" spans="1:2" ht="18.75" x14ac:dyDescent="0.3">
      <c r="A1" s="24" t="s">
        <v>74</v>
      </c>
      <c r="B1" s="21"/>
    </row>
    <row r="3" spans="1:2" ht="15.75" x14ac:dyDescent="0.25">
      <c r="A3" s="1" t="s">
        <v>75</v>
      </c>
      <c r="B3" s="1" t="s">
        <v>76</v>
      </c>
    </row>
    <row r="4" spans="1:2" x14ac:dyDescent="0.25">
      <c r="A4" s="8" t="s">
        <v>1</v>
      </c>
      <c r="B4" s="16">
        <v>2026</v>
      </c>
    </row>
    <row r="5" spans="1:2" x14ac:dyDescent="0.25">
      <c r="A5" s="8" t="s">
        <v>2</v>
      </c>
      <c r="B5" s="17">
        <v>15000</v>
      </c>
    </row>
    <row r="6" spans="1:2" x14ac:dyDescent="0.25">
      <c r="A6" s="8" t="s">
        <v>3</v>
      </c>
      <c r="B6" s="16" t="s">
        <v>77</v>
      </c>
    </row>
    <row r="7" spans="1:2" x14ac:dyDescent="0.25">
      <c r="A7" s="8" t="s">
        <v>78</v>
      </c>
      <c r="B7" s="18">
        <v>0.19</v>
      </c>
    </row>
    <row r="8" spans="1:2" x14ac:dyDescent="0.25">
      <c r="A8" s="8" t="s">
        <v>79</v>
      </c>
      <c r="B8" s="18">
        <v>0.25</v>
      </c>
    </row>
    <row r="10" spans="1:2" x14ac:dyDescent="0.25">
      <c r="A10" s="8" t="s">
        <v>80</v>
      </c>
      <c r="B10" s="19">
        <v>1.08</v>
      </c>
    </row>
    <row r="11" spans="1:2" x14ac:dyDescent="0.25">
      <c r="A11" s="8" t="s">
        <v>81</v>
      </c>
      <c r="B11" s="19">
        <v>0.95</v>
      </c>
    </row>
    <row r="12" spans="1:2" x14ac:dyDescent="0.25">
      <c r="A12" s="8" t="s">
        <v>82</v>
      </c>
      <c r="B12" s="19">
        <v>0.92</v>
      </c>
    </row>
    <row r="13" spans="1:2" x14ac:dyDescent="0.25">
      <c r="A13" s="8" t="s">
        <v>83</v>
      </c>
      <c r="B13" s="19">
        <v>1.08</v>
      </c>
    </row>
    <row r="15" spans="1:2" ht="15.75" x14ac:dyDescent="0.25">
      <c r="A15" s="1" t="s">
        <v>84</v>
      </c>
    </row>
    <row r="16" spans="1:2" x14ac:dyDescent="0.25">
      <c r="A16" s="28" t="s">
        <v>85</v>
      </c>
      <c r="B16" s="21"/>
    </row>
    <row r="17" spans="1:2" x14ac:dyDescent="0.25">
      <c r="A17" s="21"/>
      <c r="B17" s="21"/>
    </row>
  </sheetData>
  <mergeCells count="2">
    <mergeCell ref="A1:B1"/>
    <mergeCell ref="A16:B17"/>
  </mergeCells>
  <dataValidations count="1">
    <dataValidation type="list" sqref="B6" xr:uid="{00000000-0002-0000-0200-000000000000}">
      <formula1>"Privat,Gewerbe"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Übersicht</vt:lpstr>
      <vt:lpstr>Finanzplan</vt:lpstr>
      <vt:lpstr>Einstellungen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2026-03-09T09:21:36Z</dcterms:created>
  <dcterms:modified xsi:type="dcterms:W3CDTF">2026-03-09T09:21:36Z</dcterms:modified>
</cp:coreProperties>
</file>