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eiseplan\"/>
    </mc:Choice>
  </mc:AlternateContent>
  <xr:revisionPtr revIDLastSave="0" documentId="13_ncr:1_{393EAB71-5493-462C-AAE5-A8F7D2A7AC9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Reiseplan" sheetId="1" r:id="rId1"/>
    <sheet name="Budget" sheetId="2" r:id="rId2"/>
    <sheet name="Checklist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3" l="1"/>
  <c r="L13" i="2"/>
  <c r="K13" i="2"/>
  <c r="L12" i="2"/>
  <c r="K12" i="2"/>
  <c r="L11" i="2"/>
  <c r="K11" i="2"/>
  <c r="L10" i="2"/>
  <c r="K10" i="2"/>
  <c r="L9" i="2"/>
  <c r="K9" i="2"/>
  <c r="L8" i="2"/>
  <c r="K8" i="2"/>
  <c r="L7" i="2"/>
  <c r="K7" i="2"/>
  <c r="L6" i="2"/>
  <c r="L14" i="2" s="1"/>
  <c r="K6" i="2"/>
  <c r="K14" i="2" s="1"/>
  <c r="G3" i="2"/>
  <c r="L5" i="1" s="1"/>
  <c r="D3" i="2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M41" i="1"/>
  <c r="L41" i="1"/>
  <c r="B19" i="1"/>
  <c r="B18" i="1"/>
  <c r="B17" i="1"/>
  <c r="B16" i="1"/>
  <c r="B15" i="1"/>
  <c r="B14" i="1"/>
  <c r="B13" i="1"/>
  <c r="B12" i="1"/>
  <c r="B11" i="1"/>
  <c r="B10" i="1"/>
  <c r="B9" i="1"/>
  <c r="B8" i="1"/>
  <c r="I5" i="1"/>
  <c r="E5" i="1"/>
  <c r="A5" i="1"/>
</calcChain>
</file>

<file path=xl/sharedStrings.xml><?xml version="1.0" encoding="utf-8"?>
<sst xmlns="http://schemas.openxmlformats.org/spreadsheetml/2006/main" count="464" uniqueCount="170">
  <si>
    <t>Reiseplan</t>
  </si>
  <si>
    <t>Flug</t>
  </si>
  <si>
    <t>Reisename</t>
  </si>
  <si>
    <t>Städtereise: Berlin – Prag – Wien</t>
  </si>
  <si>
    <t>Personen</t>
  </si>
  <si>
    <t>Startdatum</t>
  </si>
  <si>
    <t>Enddatum</t>
  </si>
  <si>
    <t>Währung</t>
  </si>
  <si>
    <t>EUR</t>
  </si>
  <si>
    <t>Hotel</t>
  </si>
  <si>
    <t>Hauptziel(e)</t>
  </si>
  <si>
    <t>Berlin, Prag, Wien</t>
  </si>
  <si>
    <t>Notfallkontakt</t>
  </si>
  <si>
    <t>Maria Beispiel</t>
  </si>
  <si>
    <t>Telefon</t>
  </si>
  <si>
    <t>+49 170 1234567</t>
  </si>
  <si>
    <t>E‑Mail</t>
  </si>
  <si>
    <t>maria.beispiel@email.de</t>
  </si>
  <si>
    <t>Transport</t>
  </si>
  <si>
    <t>Tage gesamt</t>
  </si>
  <si>
    <t>Budget geplant</t>
  </si>
  <si>
    <t>Ausgaben aktuell</t>
  </si>
  <si>
    <t>Restbudget</t>
  </si>
  <si>
    <t>Aktivität</t>
  </si>
  <si>
    <t>Essen</t>
  </si>
  <si>
    <t>Sonstiges</t>
  </si>
  <si>
    <t>Datum</t>
  </si>
  <si>
    <t>Wochentag</t>
  </si>
  <si>
    <t>Start</t>
  </si>
  <si>
    <t>Ende</t>
  </si>
  <si>
    <t>Ort/Stadt</t>
  </si>
  <si>
    <t>Kategorie</t>
  </si>
  <si>
    <t>Titel/Plan</t>
  </si>
  <si>
    <t>Anbieter</t>
  </si>
  <si>
    <t>Buchungsnr.</t>
  </si>
  <si>
    <t>Adresse/Terminal</t>
  </si>
  <si>
    <t>Link/Notiz</t>
  </si>
  <si>
    <t>Betrag geplant</t>
  </si>
  <si>
    <t>Betrag aktuell</t>
  </si>
  <si>
    <t>Bezahlt?</t>
  </si>
  <si>
    <t>Erledigt</t>
  </si>
  <si>
    <t>Berlin</t>
  </si>
  <si>
    <t>Anreise: Madrid → Berlin (BER)</t>
  </si>
  <si>
    <t>Iberia</t>
  </si>
  <si>
    <t>IB-3482</t>
  </si>
  <si>
    <t>T1 / Gate B12</t>
  </si>
  <si>
    <t>Sitzplätze 12A/12B</t>
  </si>
  <si>
    <t>Ja</t>
  </si>
  <si>
    <t>☐</t>
  </si>
  <si>
    <t>S‑Bahn zum Hotel</t>
  </si>
  <si>
    <t>BVG</t>
  </si>
  <si>
    <t/>
  </si>
  <si>
    <t>BER → Alexanderplatz</t>
  </si>
  <si>
    <t>Check‑in: Hotel Mitte</t>
  </si>
  <si>
    <t>Hotel Mitte</t>
  </si>
  <si>
    <t>HM-55671</t>
  </si>
  <si>
    <t>Invalidenstr. 42</t>
  </si>
  <si>
    <t>Museumsinsel (Tagespass)</t>
  </si>
  <si>
    <t>Staatliche Museen</t>
  </si>
  <si>
    <t>Bodestr. 1–3</t>
  </si>
  <si>
    <t>Abendessen: Curry 36</t>
  </si>
  <si>
    <t>Curry 36</t>
  </si>
  <si>
    <t>Mehringdamm 36</t>
  </si>
  <si>
    <t>Prag</t>
  </si>
  <si>
    <t>Zug: Berlin Hbf → Praha hl.n.</t>
  </si>
  <si>
    <t>DB / ČD</t>
  </si>
  <si>
    <t>EC-177</t>
  </si>
  <si>
    <t>Berlin Hbf / Praha hl.n.</t>
  </si>
  <si>
    <t>Wagen 7, Plätze 61/62</t>
  </si>
  <si>
    <t>Check‑in: City Hotel Prag</t>
  </si>
  <si>
    <t>City Hotel</t>
  </si>
  <si>
    <t>CH-88310</t>
  </si>
  <si>
    <t>Na Příkopě 15</t>
  </si>
  <si>
    <t>Altstadtführung (Deutsch)</t>
  </si>
  <si>
    <t>Prague Tours</t>
  </si>
  <si>
    <t>PT-2044</t>
  </si>
  <si>
    <t>Treffpunkt: Astronomische Uhr</t>
  </si>
  <si>
    <t>Wien</t>
  </si>
  <si>
    <t>Railjet: Prag → Wien Hbf</t>
  </si>
  <si>
    <t>ÖBB</t>
  </si>
  <si>
    <t>RJ-75</t>
  </si>
  <si>
    <t>Praha hl.n. / Wien Hbf</t>
  </si>
  <si>
    <t>Check‑in: Hotel am Ring</t>
  </si>
  <si>
    <t>Hotel am Ring</t>
  </si>
  <si>
    <t>HR-77120</t>
  </si>
  <si>
    <t>Schubertring 6</t>
  </si>
  <si>
    <t>Schloss Schönbrunn (Tour)</t>
  </si>
  <si>
    <t>Schönbrunn</t>
  </si>
  <si>
    <t>Schönbrunner Schloßstraße 47</t>
  </si>
  <si>
    <t>Madrid</t>
  </si>
  <si>
    <t>Rückflug: Wien → Madrid</t>
  </si>
  <si>
    <t>Austrian</t>
  </si>
  <si>
    <t>OS-745</t>
  </si>
  <si>
    <t>VIE / Gate F21</t>
  </si>
  <si>
    <t>Nein</t>
  </si>
  <si>
    <t>Summe</t>
  </si>
  <si>
    <t>Reisekalender (14‑Tage‑Übersicht)</t>
  </si>
  <si>
    <t>Budget</t>
  </si>
  <si>
    <t>Karte</t>
  </si>
  <si>
    <t>Budget gesamt (geplant)</t>
  </si>
  <si>
    <t>Bar</t>
  </si>
  <si>
    <t>Überweisung</t>
  </si>
  <si>
    <t>PayPal</t>
  </si>
  <si>
    <t>Beschreibung</t>
  </si>
  <si>
    <t>Person</t>
  </si>
  <si>
    <t>Zahlungsart</t>
  </si>
  <si>
    <t>Geplant</t>
  </si>
  <si>
    <t>Aktuell</t>
  </si>
  <si>
    <t>Anreise: Madrid → Berlin</t>
  </si>
  <si>
    <t>2</t>
  </si>
  <si>
    <t>Shopping</t>
  </si>
  <si>
    <t>S‑Bahn &amp; Tageskarten Berlin</t>
  </si>
  <si>
    <t>Gebühren</t>
  </si>
  <si>
    <t>Hotel Mitte (3 Nächte)</t>
  </si>
  <si>
    <t>Museumsinsel Tagespass</t>
  </si>
  <si>
    <t>Restaurants Berlin (geschätzt)</t>
  </si>
  <si>
    <t>Zug: Berlin → Prag</t>
  </si>
  <si>
    <t>City Hotel Prag (3 Nächte)</t>
  </si>
  <si>
    <t>Altstadtführung Prag</t>
  </si>
  <si>
    <t>Restaurants Prag (geschätzt)</t>
  </si>
  <si>
    <t>Railjet: Prag → Wien</t>
  </si>
  <si>
    <t>Hotel am Ring (2 Nächte)</t>
  </si>
  <si>
    <t>Schönbrunn Tickets</t>
  </si>
  <si>
    <t>Restaurants Wien (geschätzt)</t>
  </si>
  <si>
    <t>Gepäck/Reservierungen (Puffer)</t>
  </si>
  <si>
    <t>Checkliste</t>
  </si>
  <si>
    <t>Dokumente</t>
  </si>
  <si>
    <t>Hoch</t>
  </si>
  <si>
    <t>Fortschritt</t>
  </si>
  <si>
    <t>Hinweis</t>
  </si>
  <si>
    <t>Kleidung</t>
  </si>
  <si>
    <t>Mittel</t>
  </si>
  <si>
    <t>Markiere „Erledigt“ mit ☑. Überfällige Punkte werden hervorgehoben.</t>
  </si>
  <si>
    <t>Technik</t>
  </si>
  <si>
    <t>Niedrig</t>
  </si>
  <si>
    <t>Gesundheit</t>
  </si>
  <si>
    <t>Bereich</t>
  </si>
  <si>
    <t>Item</t>
  </si>
  <si>
    <t>Verantwortlich</t>
  </si>
  <si>
    <t>Fällig am</t>
  </si>
  <si>
    <t>Wichtig?</t>
  </si>
  <si>
    <t>Notiz</t>
  </si>
  <si>
    <t>Kinder</t>
  </si>
  <si>
    <t>Ausweis/Reisepass prüfen</t>
  </si>
  <si>
    <t>Sergio</t>
  </si>
  <si>
    <t>Gültigkeit min. 6 Monate</t>
  </si>
  <si>
    <t>Reiseversicherung abschließen</t>
  </si>
  <si>
    <t>Police speichern</t>
  </si>
  <si>
    <t>Buchungsbestätigungen (Flug/Hotel) sichern</t>
  </si>
  <si>
    <t>PDF offline</t>
  </si>
  <si>
    <t>Kreditkarte freischalten/Limit prüfen</t>
  </si>
  <si>
    <t>Handy‑Roaming / eSIM prüfen</t>
  </si>
  <si>
    <t>Ladegeräte + Powerbank</t>
  </si>
  <si>
    <t>Adapter (EU)</t>
  </si>
  <si>
    <t>(für Sicherheit)</t>
  </si>
  <si>
    <t>Jacke/Regenjacke</t>
  </si>
  <si>
    <t>Bequeme Schuhe</t>
  </si>
  <si>
    <t>T‑Shirts &amp; Unterwäsche (9 Tage)</t>
  </si>
  <si>
    <t>Reiseapotheke (Pflaster, Schmerzmittel)</t>
  </si>
  <si>
    <t>Medikamente (falls nötig)</t>
  </si>
  <si>
    <t>Bargeld (kleiner Betrag)</t>
  </si>
  <si>
    <t>Kopie wichtiger Dokumente</t>
  </si>
  <si>
    <t>Cloud + Papier</t>
  </si>
  <si>
    <t>Liste Notfallkontakte teilen</t>
  </si>
  <si>
    <t>Sonnenbrille</t>
  </si>
  <si>
    <t>Sehenswürdigkeiten‑Wunschliste</t>
  </si>
  <si>
    <t>Offline‑Karten downloaden (Berlin/Prag/Wien)</t>
  </si>
  <si>
    <t>Google Maps</t>
  </si>
  <si>
    <t>Tickets Schönbrunn ausdrucken/Offline</t>
  </si>
  <si>
    <t>Restaurant‑Reservierungen prüfen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</si>
</sst>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\.mm\.yyyy"/>
    <numFmt numFmtId="165" formatCode="\€\ #,##0.00"/>
    <numFmt numFmtId="166" formatCode="hh:mm"/>
    <numFmt numFmtId="167" formatCode="dd\.mm"/>
    <numFmt numFmtId="168" formatCode="0.0%"/>
  </numFmts>
  <fonts count="8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1F415A"/>
      <name val="Calibri"/>
    </font>
    <font>
      <b/>
      <sz val="11"/>
      <color rgb="FFFFFFFF"/>
      <name val="Calibri"/>
    </font>
    <font>
      <b/>
      <sz val="11"/>
      <name val="Calibri"/>
    </font>
    <font>
      <sz val="11"/>
      <color rgb="FFFFFFF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F2F2F2"/>
      </patternFill>
    </fill>
    <fill>
      <patternFill patternType="solid">
        <fgColor rgb="FFF7F7F7"/>
      </patternFill>
    </fill>
    <fill>
      <patternFill patternType="solid">
        <fgColor rgb="FFFFFFFF"/>
      </patternFill>
    </fill>
    <fill>
      <patternFill patternType="solid">
        <fgColor rgb="FF00484E"/>
      </patternFill>
    </fill>
  </fills>
  <borders count="4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0" xfId="0" applyFont="1" applyFill="1"/>
    <xf numFmtId="0" fontId="2" fillId="0" borderId="1" xfId="0" applyFont="1" applyBorder="1" applyAlignment="1">
      <alignment horizontal="left" vertical="center"/>
    </xf>
    <xf numFmtId="0" fontId="0" fillId="0" borderId="1" xfId="0" applyBorder="1"/>
    <xf numFmtId="0" fontId="0" fillId="3" borderId="1" xfId="0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4" borderId="1" xfId="0" applyFont="1" applyFill="1" applyBorder="1" applyAlignment="1">
      <alignment horizontal="right" vertical="center"/>
    </xf>
    <xf numFmtId="165" fontId="4" fillId="4" borderId="1" xfId="0" applyNumberFormat="1" applyFont="1" applyFill="1" applyBorder="1"/>
    <xf numFmtId="0" fontId="3" fillId="6" borderId="1" xfId="0" applyFont="1" applyFill="1" applyBorder="1" applyAlignment="1">
      <alignment horizontal="center" vertical="center"/>
    </xf>
    <xf numFmtId="167" fontId="3" fillId="6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4" borderId="1" xfId="0" applyFont="1" applyFill="1" applyBorder="1"/>
    <xf numFmtId="164" fontId="0" fillId="0" borderId="1" xfId="0" applyNumberFormat="1" applyBorder="1" applyAlignment="1">
      <alignment horizontal="center" vertical="center" wrapText="1"/>
    </xf>
    <xf numFmtId="165" fontId="4" fillId="4" borderId="1" xfId="0" applyNumberFormat="1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4" fillId="4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left" vertical="center"/>
    </xf>
    <xf numFmtId="165" fontId="4" fillId="3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168" fontId="4" fillId="4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0" borderId="0" xfId="0" applyFont="1"/>
  </cellXfs>
  <cellStyles count="1">
    <cellStyle name="Normal" xfId="0" builtinId="0"/>
  </cellStyles>
  <dxfs count="12">
    <dxf>
      <fill>
        <patternFill>
          <bgColor rgb="FFFFE5E5"/>
        </patternFill>
      </fill>
    </dxf>
    <dxf>
      <font>
        <color rgb="FF808080"/>
      </font>
      <fill>
        <patternFill>
          <bgColor rgb="FFF4F4F4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FFE5E5"/>
        </patternFill>
      </fill>
    </dxf>
    <dxf>
      <fill>
        <patternFill>
          <bgColor rgb="FFFFE5E5"/>
        </patternFill>
      </fill>
    </dxf>
    <dxf>
      <fill>
        <patternFill>
          <bgColor rgb="FFFFF2CC"/>
        </patternFill>
      </fill>
    </dxf>
    <dxf>
      <fill>
        <patternFill>
          <bgColor rgb="FFFFE5E5"/>
        </patternFill>
      </fill>
    </dxf>
    <dxf>
      <fill>
        <patternFill>
          <bgColor rgb="FFFFE5E5"/>
        </patternFill>
      </fill>
    </dxf>
    <dxf>
      <fill>
        <patternFill>
          <bgColor rgb="FFDAEEF3"/>
        </patternFill>
      </fill>
    </dxf>
    <dxf>
      <fill>
        <patternFill>
          <bgColor rgb="FFFFF2CC"/>
        </patternFill>
      </fill>
    </dxf>
    <dxf>
      <font>
        <color rgb="FF808080"/>
      </font>
      <fill>
        <patternFill>
          <bgColor rgb="FFF4F4F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Itinerary" displayName="tblItinerary" ref="A7:O40">
  <autoFilter ref="A7:O40" xr:uid="{00000000-0009-0000-0100-000001000000}"/>
  <tableColumns count="15">
    <tableColumn id="1" xr3:uid="{00000000-0010-0000-0000-000001000000}" name="Datum"/>
    <tableColumn id="2" xr3:uid="{00000000-0010-0000-0000-000002000000}" name="Wochentag"/>
    <tableColumn id="3" xr3:uid="{00000000-0010-0000-0000-000003000000}" name="Start"/>
    <tableColumn id="4" xr3:uid="{00000000-0010-0000-0000-000004000000}" name="Ende"/>
    <tableColumn id="5" xr3:uid="{00000000-0010-0000-0000-000005000000}" name="Ort/Stadt"/>
    <tableColumn id="6" xr3:uid="{00000000-0010-0000-0000-000006000000}" name="Kategorie"/>
    <tableColumn id="7" xr3:uid="{00000000-0010-0000-0000-000007000000}" name="Titel/Plan"/>
    <tableColumn id="8" xr3:uid="{00000000-0010-0000-0000-000008000000}" name="Anbieter"/>
    <tableColumn id="9" xr3:uid="{00000000-0010-0000-0000-000009000000}" name="Buchungsnr."/>
    <tableColumn id="10" xr3:uid="{00000000-0010-0000-0000-00000A000000}" name="Adresse/Terminal"/>
    <tableColumn id="11" xr3:uid="{00000000-0010-0000-0000-00000B000000}" name="Link/Notiz"/>
    <tableColumn id="12" xr3:uid="{00000000-0010-0000-0000-00000C000000}" name="Betrag geplant"/>
    <tableColumn id="13" xr3:uid="{00000000-0010-0000-0000-00000D000000}" name="Betrag aktuell"/>
    <tableColumn id="14" xr3:uid="{00000000-0010-0000-0000-00000E000000}" name="Bezahlt?"/>
    <tableColumn id="15" xr3:uid="{00000000-0010-0000-0000-00000F000000}" name="Erledigt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Budget" displayName="tblBudget" ref="A5:H45">
  <autoFilter ref="A5:H45" xr:uid="{00000000-0009-0000-0100-000002000000}"/>
  <tableColumns count="8">
    <tableColumn id="1" xr3:uid="{00000000-0010-0000-0100-000001000000}" name="Datum"/>
    <tableColumn id="2" xr3:uid="{00000000-0010-0000-0100-000002000000}" name="Kategorie"/>
    <tableColumn id="3" xr3:uid="{00000000-0010-0000-0100-000003000000}" name="Beschreibung"/>
    <tableColumn id="4" xr3:uid="{00000000-0010-0000-0100-000004000000}" name="Person"/>
    <tableColumn id="5" xr3:uid="{00000000-0010-0000-0100-000005000000}" name="Betrag geplant"/>
    <tableColumn id="6" xr3:uid="{00000000-0010-0000-0100-000006000000}" name="Betrag aktuell"/>
    <tableColumn id="7" xr3:uid="{00000000-0010-0000-0100-000007000000}" name="Zahlungsart"/>
    <tableColumn id="8" xr3:uid="{00000000-0010-0000-0100-000008000000}" name="Bezahlt?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Checklist" displayName="tblChecklist" ref="A5:G60">
  <autoFilter ref="A5:G60" xr:uid="{00000000-0009-0000-0100-000003000000}"/>
  <tableColumns count="7">
    <tableColumn id="1" xr3:uid="{00000000-0010-0000-0200-000001000000}" name="Bereich"/>
    <tableColumn id="2" xr3:uid="{00000000-0010-0000-0200-000002000000}" name="Item"/>
    <tableColumn id="3" xr3:uid="{00000000-0010-0000-0200-000003000000}" name="Verantwortlich"/>
    <tableColumn id="4" xr3:uid="{00000000-0010-0000-0200-000004000000}" name="Fällig am"/>
    <tableColumn id="5" xr3:uid="{00000000-0010-0000-0200-000005000000}" name="Wichtig?"/>
    <tableColumn id="6" xr3:uid="{00000000-0010-0000-0200-000006000000}" name="Erledigt"/>
    <tableColumn id="7" xr3:uid="{00000000-0010-0000-0200-000007000000}" name="Notiz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7"/>
  <sheetViews>
    <sheetView showGridLines="0" zoomScale="90" zoomScaleNormal="90" workbookViewId="0">
      <selection sqref="A1:O1"/>
    </sheetView>
  </sheetViews>
  <sheetFormatPr baseColWidth="10" defaultColWidth="9.140625" defaultRowHeight="15" x14ac:dyDescent="0.25"/>
  <cols>
    <col min="1" max="2" width="12" customWidth="1"/>
    <col min="3" max="4" width="9" customWidth="1"/>
    <col min="5" max="5" width="16" customWidth="1"/>
    <col min="6" max="6" width="14" customWidth="1"/>
    <col min="7" max="7" width="24" customWidth="1"/>
    <col min="8" max="8" width="18" customWidth="1"/>
    <col min="9" max="9" width="16" customWidth="1"/>
    <col min="10" max="10" width="22" customWidth="1"/>
    <col min="11" max="11" width="26" customWidth="1"/>
    <col min="12" max="13" width="15" customWidth="1"/>
    <col min="14" max="15" width="10" customWidth="1"/>
    <col min="18" max="18" width="0.42578125" customWidth="1"/>
  </cols>
  <sheetData>
    <row r="1" spans="1:18" ht="32.25" x14ac:dyDescent="0.5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R1" s="1" t="s">
        <v>1</v>
      </c>
    </row>
    <row r="2" spans="1:18" x14ac:dyDescent="0.25">
      <c r="A2" s="2" t="s">
        <v>2</v>
      </c>
      <c r="B2" s="25" t="s">
        <v>3</v>
      </c>
      <c r="C2" s="23"/>
      <c r="D2" s="2" t="s">
        <v>4</v>
      </c>
      <c r="E2" s="4">
        <v>2</v>
      </c>
      <c r="F2" s="2" t="s">
        <v>5</v>
      </c>
      <c r="G2" s="27">
        <v>46154</v>
      </c>
      <c r="H2" s="23"/>
      <c r="I2" s="2" t="s">
        <v>6</v>
      </c>
      <c r="J2" s="27">
        <v>46162</v>
      </c>
      <c r="K2" s="23"/>
      <c r="L2" s="2" t="s">
        <v>7</v>
      </c>
      <c r="M2" s="26" t="s">
        <v>8</v>
      </c>
      <c r="N2" s="23"/>
      <c r="O2" s="3"/>
      <c r="R2" s="1" t="s">
        <v>9</v>
      </c>
    </row>
    <row r="3" spans="1:18" x14ac:dyDescent="0.25">
      <c r="A3" s="2" t="s">
        <v>10</v>
      </c>
      <c r="B3" s="25" t="s">
        <v>11</v>
      </c>
      <c r="C3" s="23"/>
      <c r="D3" s="2" t="s">
        <v>12</v>
      </c>
      <c r="E3" s="25" t="s">
        <v>13</v>
      </c>
      <c r="F3" s="22"/>
      <c r="G3" s="22"/>
      <c r="H3" s="23"/>
      <c r="I3" s="2" t="s">
        <v>14</v>
      </c>
      <c r="J3" s="25" t="s">
        <v>15</v>
      </c>
      <c r="K3" s="23"/>
      <c r="L3" s="2" t="s">
        <v>16</v>
      </c>
      <c r="M3" s="25" t="s">
        <v>17</v>
      </c>
      <c r="N3" s="22"/>
      <c r="O3" s="23"/>
      <c r="R3" s="1" t="s">
        <v>18</v>
      </c>
    </row>
    <row r="4" spans="1:18" x14ac:dyDescent="0.25">
      <c r="A4" s="28" t="s">
        <v>19</v>
      </c>
      <c r="B4" s="22"/>
      <c r="C4" s="22"/>
      <c r="D4" s="23"/>
      <c r="E4" s="28" t="s">
        <v>20</v>
      </c>
      <c r="F4" s="22"/>
      <c r="G4" s="22"/>
      <c r="H4" s="23"/>
      <c r="I4" s="28" t="s">
        <v>21</v>
      </c>
      <c r="J4" s="22"/>
      <c r="K4" s="23"/>
      <c r="L4" s="28" t="s">
        <v>22</v>
      </c>
      <c r="M4" s="22"/>
      <c r="N4" s="22"/>
      <c r="O4" s="23"/>
      <c r="R4" s="1" t="s">
        <v>23</v>
      </c>
    </row>
    <row r="5" spans="1:18" x14ac:dyDescent="0.25">
      <c r="A5" s="24">
        <f>IF(AND($G$2&lt;&gt;"",$J$2&lt;&gt;""),$J$2-$G$2+1,"")</f>
        <v>9</v>
      </c>
      <c r="B5" s="22"/>
      <c r="C5" s="22"/>
      <c r="D5" s="23"/>
      <c r="E5" s="21">
        <f>Budget!$A$3</f>
        <v>2200</v>
      </c>
      <c r="F5" s="22"/>
      <c r="G5" s="22"/>
      <c r="H5" s="23"/>
      <c r="I5" s="21">
        <f>Budget!$D$3</f>
        <v>2262</v>
      </c>
      <c r="J5" s="22"/>
      <c r="K5" s="23"/>
      <c r="L5" s="21">
        <f>Budget!$G$3</f>
        <v>-62</v>
      </c>
      <c r="M5" s="22"/>
      <c r="N5" s="22"/>
      <c r="O5" s="23"/>
      <c r="R5" s="1" t="s">
        <v>24</v>
      </c>
    </row>
    <row r="6" spans="1:18" x14ac:dyDescent="0.25">
      <c r="R6" s="1" t="s">
        <v>25</v>
      </c>
    </row>
    <row r="7" spans="1:18" x14ac:dyDescent="0.25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32</v>
      </c>
      <c r="H7" s="5" t="s">
        <v>33</v>
      </c>
      <c r="I7" s="5" t="s">
        <v>34</v>
      </c>
      <c r="J7" s="5" t="s">
        <v>35</v>
      </c>
      <c r="K7" s="5" t="s">
        <v>36</v>
      </c>
      <c r="L7" s="5" t="s">
        <v>37</v>
      </c>
      <c r="M7" s="5" t="s">
        <v>38</v>
      </c>
      <c r="N7" s="5" t="s">
        <v>39</v>
      </c>
      <c r="O7" s="5" t="s">
        <v>40</v>
      </c>
    </row>
    <row r="8" spans="1:18" ht="30" x14ac:dyDescent="0.25">
      <c r="A8" s="6">
        <v>46154</v>
      </c>
      <c r="B8" s="7" t="str">
        <f t="shared" ref="B8:B19" si="0">TEXT(A8,"ddd")</f>
        <v>ma</v>
      </c>
      <c r="C8" s="8">
        <v>0.35416666666666669</v>
      </c>
      <c r="D8" s="8">
        <v>0.46875</v>
      </c>
      <c r="E8" s="7" t="s">
        <v>41</v>
      </c>
      <c r="F8" s="7" t="s">
        <v>1</v>
      </c>
      <c r="G8" s="9" t="s">
        <v>42</v>
      </c>
      <c r="H8" s="9" t="s">
        <v>43</v>
      </c>
      <c r="I8" s="9" t="s">
        <v>44</v>
      </c>
      <c r="J8" s="9" t="s">
        <v>45</v>
      </c>
      <c r="K8" s="9" t="s">
        <v>46</v>
      </c>
      <c r="L8" s="10">
        <v>220</v>
      </c>
      <c r="M8" s="10">
        <v>215</v>
      </c>
      <c r="N8" s="7" t="s">
        <v>47</v>
      </c>
      <c r="O8" s="7" t="s">
        <v>48</v>
      </c>
    </row>
    <row r="9" spans="1:18" x14ac:dyDescent="0.25">
      <c r="A9" s="6">
        <v>46154</v>
      </c>
      <c r="B9" s="7" t="str">
        <f t="shared" si="0"/>
        <v>ma</v>
      </c>
      <c r="C9" s="8">
        <v>0.52083333333333337</v>
      </c>
      <c r="D9" s="8">
        <v>0.54861111111111116</v>
      </c>
      <c r="E9" s="7" t="s">
        <v>41</v>
      </c>
      <c r="F9" s="7" t="s">
        <v>18</v>
      </c>
      <c r="G9" s="9" t="s">
        <v>49</v>
      </c>
      <c r="H9" s="9" t="s">
        <v>50</v>
      </c>
      <c r="I9" s="9" t="s">
        <v>51</v>
      </c>
      <c r="J9" s="9" t="s">
        <v>52</v>
      </c>
      <c r="K9" s="9" t="s">
        <v>51</v>
      </c>
      <c r="L9" s="10">
        <v>8</v>
      </c>
      <c r="M9" s="10">
        <v>8</v>
      </c>
      <c r="N9" s="7" t="s">
        <v>47</v>
      </c>
      <c r="O9" s="7" t="s">
        <v>48</v>
      </c>
    </row>
    <row r="10" spans="1:18" x14ac:dyDescent="0.25">
      <c r="A10" s="6">
        <v>46154</v>
      </c>
      <c r="B10" s="7" t="str">
        <f t="shared" si="0"/>
        <v>ma</v>
      </c>
      <c r="C10" s="8">
        <v>0.625</v>
      </c>
      <c r="D10" s="8">
        <v>0.64583333333333337</v>
      </c>
      <c r="E10" s="7" t="s">
        <v>41</v>
      </c>
      <c r="F10" s="7" t="s">
        <v>9</v>
      </c>
      <c r="G10" s="9" t="s">
        <v>53</v>
      </c>
      <c r="H10" s="9" t="s">
        <v>54</v>
      </c>
      <c r="I10" s="9" t="s">
        <v>55</v>
      </c>
      <c r="J10" s="9" t="s">
        <v>56</v>
      </c>
      <c r="K10" s="9" t="s">
        <v>51</v>
      </c>
      <c r="L10" s="10">
        <v>420</v>
      </c>
      <c r="M10" s="10">
        <v>420</v>
      </c>
      <c r="N10" s="7" t="s">
        <v>47</v>
      </c>
      <c r="O10" s="7" t="s">
        <v>48</v>
      </c>
    </row>
    <row r="11" spans="1:18" ht="30" x14ac:dyDescent="0.25">
      <c r="A11" s="6">
        <v>46155</v>
      </c>
      <c r="B11" s="7" t="str">
        <f t="shared" si="0"/>
        <v>mi</v>
      </c>
      <c r="C11" s="8">
        <v>0.41666666666666669</v>
      </c>
      <c r="D11" s="8">
        <v>0.54166666666666663</v>
      </c>
      <c r="E11" s="7" t="s">
        <v>41</v>
      </c>
      <c r="F11" s="7" t="s">
        <v>23</v>
      </c>
      <c r="G11" s="9" t="s">
        <v>57</v>
      </c>
      <c r="H11" s="9" t="s">
        <v>58</v>
      </c>
      <c r="I11" s="9" t="s">
        <v>51</v>
      </c>
      <c r="J11" s="9" t="s">
        <v>59</v>
      </c>
      <c r="K11" s="9" t="s">
        <v>51</v>
      </c>
      <c r="L11" s="10">
        <v>38</v>
      </c>
      <c r="M11" s="10">
        <v>38</v>
      </c>
      <c r="N11" s="7" t="s">
        <v>47</v>
      </c>
      <c r="O11" s="7" t="s">
        <v>48</v>
      </c>
    </row>
    <row r="12" spans="1:18" x14ac:dyDescent="0.25">
      <c r="A12" s="6">
        <v>46156</v>
      </c>
      <c r="B12" s="7" t="str">
        <f t="shared" si="0"/>
        <v>ju</v>
      </c>
      <c r="C12" s="8">
        <v>0.8125</v>
      </c>
      <c r="D12" s="8">
        <v>0.89583333333333337</v>
      </c>
      <c r="E12" s="7" t="s">
        <v>41</v>
      </c>
      <c r="F12" s="7" t="s">
        <v>24</v>
      </c>
      <c r="G12" s="9" t="s">
        <v>60</v>
      </c>
      <c r="H12" s="9" t="s">
        <v>61</v>
      </c>
      <c r="I12" s="9" t="s">
        <v>51</v>
      </c>
      <c r="J12" s="9" t="s">
        <v>62</v>
      </c>
      <c r="K12" s="9" t="s">
        <v>51</v>
      </c>
      <c r="L12" s="10">
        <v>30</v>
      </c>
      <c r="M12" s="10">
        <v>28</v>
      </c>
      <c r="N12" s="7" t="s">
        <v>47</v>
      </c>
      <c r="O12" s="7" t="s">
        <v>48</v>
      </c>
    </row>
    <row r="13" spans="1:18" ht="30" x14ac:dyDescent="0.25">
      <c r="A13" s="6">
        <v>46157</v>
      </c>
      <c r="B13" s="7" t="str">
        <f t="shared" si="0"/>
        <v>vi</v>
      </c>
      <c r="C13" s="8">
        <v>0.38541666666666669</v>
      </c>
      <c r="D13" s="8">
        <v>0.5625</v>
      </c>
      <c r="E13" s="7" t="s">
        <v>63</v>
      </c>
      <c r="F13" s="7" t="s">
        <v>18</v>
      </c>
      <c r="G13" s="9" t="s">
        <v>64</v>
      </c>
      <c r="H13" s="9" t="s">
        <v>65</v>
      </c>
      <c r="I13" s="9" t="s">
        <v>66</v>
      </c>
      <c r="J13" s="9" t="s">
        <v>67</v>
      </c>
      <c r="K13" s="9" t="s">
        <v>68</v>
      </c>
      <c r="L13" s="10">
        <v>120</v>
      </c>
      <c r="M13" s="10">
        <v>120</v>
      </c>
      <c r="N13" s="7" t="s">
        <v>47</v>
      </c>
      <c r="O13" s="7" t="s">
        <v>48</v>
      </c>
    </row>
    <row r="14" spans="1:18" x14ac:dyDescent="0.25">
      <c r="A14" s="6">
        <v>46157</v>
      </c>
      <c r="B14" s="7" t="str">
        <f t="shared" si="0"/>
        <v>vi</v>
      </c>
      <c r="C14" s="8">
        <v>0.625</v>
      </c>
      <c r="D14" s="8">
        <v>0.63888888888888884</v>
      </c>
      <c r="E14" s="7" t="s">
        <v>63</v>
      </c>
      <c r="F14" s="7" t="s">
        <v>9</v>
      </c>
      <c r="G14" s="9" t="s">
        <v>69</v>
      </c>
      <c r="H14" s="9" t="s">
        <v>70</v>
      </c>
      <c r="I14" s="9" t="s">
        <v>71</v>
      </c>
      <c r="J14" s="9" t="s">
        <v>72</v>
      </c>
      <c r="K14" s="9" t="s">
        <v>51</v>
      </c>
      <c r="L14" s="10">
        <v>360</v>
      </c>
      <c r="M14" s="10">
        <v>360</v>
      </c>
      <c r="N14" s="7" t="s">
        <v>47</v>
      </c>
      <c r="O14" s="7" t="s">
        <v>48</v>
      </c>
    </row>
    <row r="15" spans="1:18" ht="30" x14ac:dyDescent="0.25">
      <c r="A15" s="6">
        <v>46158</v>
      </c>
      <c r="B15" s="7" t="str">
        <f t="shared" si="0"/>
        <v>sá</v>
      </c>
      <c r="C15" s="8">
        <v>0.45833333333333331</v>
      </c>
      <c r="D15" s="8">
        <v>0.54166666666666663</v>
      </c>
      <c r="E15" s="7" t="s">
        <v>63</v>
      </c>
      <c r="F15" s="7" t="s">
        <v>23</v>
      </c>
      <c r="G15" s="9" t="s">
        <v>73</v>
      </c>
      <c r="H15" s="9" t="s">
        <v>74</v>
      </c>
      <c r="I15" s="9" t="s">
        <v>75</v>
      </c>
      <c r="J15" s="9" t="s">
        <v>76</v>
      </c>
      <c r="K15" s="9" t="s">
        <v>51</v>
      </c>
      <c r="L15" s="10">
        <v>50</v>
      </c>
      <c r="M15" s="10">
        <v>50</v>
      </c>
      <c r="N15" s="7" t="s">
        <v>47</v>
      </c>
      <c r="O15" s="7" t="s">
        <v>48</v>
      </c>
    </row>
    <row r="16" spans="1:18" x14ac:dyDescent="0.25">
      <c r="A16" s="6">
        <v>46160</v>
      </c>
      <c r="B16" s="7" t="str">
        <f t="shared" si="0"/>
        <v>lu</v>
      </c>
      <c r="C16" s="8">
        <v>0.41666666666666669</v>
      </c>
      <c r="D16" s="8">
        <v>0.58333333333333337</v>
      </c>
      <c r="E16" s="7" t="s">
        <v>77</v>
      </c>
      <c r="F16" s="7" t="s">
        <v>18</v>
      </c>
      <c r="G16" s="9" t="s">
        <v>78</v>
      </c>
      <c r="H16" s="9" t="s">
        <v>79</v>
      </c>
      <c r="I16" s="9" t="s">
        <v>80</v>
      </c>
      <c r="J16" s="9" t="s">
        <v>81</v>
      </c>
      <c r="K16" s="9" t="s">
        <v>51</v>
      </c>
      <c r="L16" s="10">
        <v>90</v>
      </c>
      <c r="M16" s="10">
        <v>90</v>
      </c>
      <c r="N16" s="7" t="s">
        <v>47</v>
      </c>
      <c r="O16" s="7" t="s">
        <v>48</v>
      </c>
    </row>
    <row r="17" spans="1:15" x14ac:dyDescent="0.25">
      <c r="A17" s="6">
        <v>46160</v>
      </c>
      <c r="B17" s="7" t="str">
        <f t="shared" si="0"/>
        <v>lu</v>
      </c>
      <c r="C17" s="8">
        <v>0.625</v>
      </c>
      <c r="D17" s="8">
        <v>0.64583333333333337</v>
      </c>
      <c r="E17" s="7" t="s">
        <v>77</v>
      </c>
      <c r="F17" s="7" t="s">
        <v>9</v>
      </c>
      <c r="G17" s="9" t="s">
        <v>82</v>
      </c>
      <c r="H17" s="9" t="s">
        <v>83</v>
      </c>
      <c r="I17" s="9" t="s">
        <v>84</v>
      </c>
      <c r="J17" s="9" t="s">
        <v>85</v>
      </c>
      <c r="K17" s="9" t="s">
        <v>51</v>
      </c>
      <c r="L17" s="10">
        <v>420</v>
      </c>
      <c r="M17" s="10">
        <v>420</v>
      </c>
      <c r="N17" s="7" t="s">
        <v>47</v>
      </c>
      <c r="O17" s="7" t="s">
        <v>48</v>
      </c>
    </row>
    <row r="18" spans="1:15" ht="30" x14ac:dyDescent="0.25">
      <c r="A18" s="6">
        <v>46161</v>
      </c>
      <c r="B18" s="7" t="str">
        <f t="shared" si="0"/>
        <v>ma</v>
      </c>
      <c r="C18" s="8">
        <v>0.39583333333333331</v>
      </c>
      <c r="D18" s="8">
        <v>0.45833333333333331</v>
      </c>
      <c r="E18" s="7" t="s">
        <v>77</v>
      </c>
      <c r="F18" s="7" t="s">
        <v>23</v>
      </c>
      <c r="G18" s="9" t="s">
        <v>86</v>
      </c>
      <c r="H18" s="9" t="s">
        <v>87</v>
      </c>
      <c r="I18" s="9" t="s">
        <v>51</v>
      </c>
      <c r="J18" s="9" t="s">
        <v>88</v>
      </c>
      <c r="K18" s="9" t="s">
        <v>51</v>
      </c>
      <c r="L18" s="10">
        <v>64</v>
      </c>
      <c r="M18" s="10">
        <v>64</v>
      </c>
      <c r="N18" s="7" t="s">
        <v>47</v>
      </c>
      <c r="O18" s="7" t="s">
        <v>48</v>
      </c>
    </row>
    <row r="19" spans="1:15" x14ac:dyDescent="0.25">
      <c r="A19" s="6">
        <v>46162</v>
      </c>
      <c r="B19" s="7" t="str">
        <f t="shared" si="0"/>
        <v>mi</v>
      </c>
      <c r="C19" s="8">
        <v>0.59722222222222221</v>
      </c>
      <c r="D19" s="8">
        <v>0.70833333333333337</v>
      </c>
      <c r="E19" s="7" t="s">
        <v>89</v>
      </c>
      <c r="F19" s="7" t="s">
        <v>1</v>
      </c>
      <c r="G19" s="9" t="s">
        <v>90</v>
      </c>
      <c r="H19" s="9" t="s">
        <v>91</v>
      </c>
      <c r="I19" s="9" t="s">
        <v>92</v>
      </c>
      <c r="J19" s="9" t="s">
        <v>93</v>
      </c>
      <c r="K19" s="9" t="s">
        <v>51</v>
      </c>
      <c r="L19" s="10">
        <v>220</v>
      </c>
      <c r="M19" s="10">
        <v>230</v>
      </c>
      <c r="N19" s="7" t="s">
        <v>94</v>
      </c>
      <c r="O19" s="7" t="s">
        <v>48</v>
      </c>
    </row>
    <row r="20" spans="1:15" x14ac:dyDescent="0.25">
      <c r="A20" s="11"/>
      <c r="B20" s="7"/>
      <c r="C20" s="11"/>
      <c r="D20" s="11"/>
      <c r="E20" s="7"/>
      <c r="F20" s="7"/>
      <c r="G20" s="9"/>
      <c r="H20" s="9"/>
      <c r="I20" s="9"/>
      <c r="J20" s="9"/>
      <c r="K20" s="9"/>
      <c r="L20" s="11"/>
      <c r="M20" s="11"/>
      <c r="N20" s="7"/>
      <c r="O20" s="7"/>
    </row>
    <row r="21" spans="1:15" x14ac:dyDescent="0.25">
      <c r="A21" s="11"/>
      <c r="B21" s="7"/>
      <c r="C21" s="11"/>
      <c r="D21" s="11"/>
      <c r="E21" s="7"/>
      <c r="F21" s="7"/>
      <c r="G21" s="9"/>
      <c r="H21" s="9"/>
      <c r="I21" s="9"/>
      <c r="J21" s="9"/>
      <c r="K21" s="9"/>
      <c r="L21" s="11"/>
      <c r="M21" s="11"/>
      <c r="N21" s="7"/>
      <c r="O21" s="7"/>
    </row>
    <row r="22" spans="1:15" x14ac:dyDescent="0.25">
      <c r="A22" s="11"/>
      <c r="B22" s="7"/>
      <c r="C22" s="11"/>
      <c r="D22" s="11"/>
      <c r="E22" s="7"/>
      <c r="F22" s="7"/>
      <c r="G22" s="9"/>
      <c r="H22" s="9"/>
      <c r="I22" s="9"/>
      <c r="J22" s="9"/>
      <c r="K22" s="9"/>
      <c r="L22" s="11"/>
      <c r="M22" s="11"/>
      <c r="N22" s="7"/>
      <c r="O22" s="7"/>
    </row>
    <row r="23" spans="1:15" x14ac:dyDescent="0.25">
      <c r="A23" s="11"/>
      <c r="B23" s="7"/>
      <c r="C23" s="11"/>
      <c r="D23" s="11"/>
      <c r="E23" s="7"/>
      <c r="F23" s="7"/>
      <c r="G23" s="9"/>
      <c r="H23" s="9"/>
      <c r="I23" s="9"/>
      <c r="J23" s="9"/>
      <c r="K23" s="9"/>
      <c r="L23" s="11"/>
      <c r="M23" s="11"/>
      <c r="N23" s="7"/>
      <c r="O23" s="7"/>
    </row>
    <row r="24" spans="1:15" x14ac:dyDescent="0.25">
      <c r="A24" s="11"/>
      <c r="B24" s="7"/>
      <c r="C24" s="11"/>
      <c r="D24" s="11"/>
      <c r="E24" s="7"/>
      <c r="F24" s="7"/>
      <c r="G24" s="9"/>
      <c r="H24" s="9"/>
      <c r="I24" s="9"/>
      <c r="J24" s="9"/>
      <c r="K24" s="9"/>
      <c r="L24" s="11"/>
      <c r="M24" s="11"/>
      <c r="N24" s="7"/>
      <c r="O24" s="7"/>
    </row>
    <row r="25" spans="1:15" x14ac:dyDescent="0.25">
      <c r="A25" s="11"/>
      <c r="B25" s="7"/>
      <c r="C25" s="11"/>
      <c r="D25" s="11"/>
      <c r="E25" s="7"/>
      <c r="F25" s="7"/>
      <c r="G25" s="9"/>
      <c r="H25" s="9"/>
      <c r="I25" s="9"/>
      <c r="J25" s="9"/>
      <c r="K25" s="9"/>
      <c r="L25" s="11"/>
      <c r="M25" s="11"/>
      <c r="N25" s="7"/>
      <c r="O25" s="7"/>
    </row>
    <row r="26" spans="1:15" x14ac:dyDescent="0.25">
      <c r="A26" s="11"/>
      <c r="B26" s="7"/>
      <c r="C26" s="11"/>
      <c r="D26" s="11"/>
      <c r="E26" s="7"/>
      <c r="F26" s="7"/>
      <c r="G26" s="9"/>
      <c r="H26" s="9"/>
      <c r="I26" s="9"/>
      <c r="J26" s="9"/>
      <c r="K26" s="9"/>
      <c r="L26" s="11"/>
      <c r="M26" s="11"/>
      <c r="N26" s="7"/>
      <c r="O26" s="7"/>
    </row>
    <row r="27" spans="1:15" x14ac:dyDescent="0.25">
      <c r="A27" s="11"/>
      <c r="B27" s="7"/>
      <c r="C27" s="11"/>
      <c r="D27" s="11"/>
      <c r="E27" s="7"/>
      <c r="F27" s="7"/>
      <c r="G27" s="9"/>
      <c r="H27" s="9"/>
      <c r="I27" s="9"/>
      <c r="J27" s="9"/>
      <c r="K27" s="9"/>
      <c r="L27" s="11"/>
      <c r="M27" s="11"/>
      <c r="N27" s="7"/>
      <c r="O27" s="7"/>
    </row>
    <row r="28" spans="1:15" x14ac:dyDescent="0.25">
      <c r="A28" s="11"/>
      <c r="B28" s="7"/>
      <c r="C28" s="11"/>
      <c r="D28" s="11"/>
      <c r="E28" s="7"/>
      <c r="F28" s="7"/>
      <c r="G28" s="9"/>
      <c r="H28" s="9"/>
      <c r="I28" s="9"/>
      <c r="J28" s="9"/>
      <c r="K28" s="9"/>
      <c r="L28" s="11"/>
      <c r="M28" s="11"/>
      <c r="N28" s="7"/>
      <c r="O28" s="7"/>
    </row>
    <row r="29" spans="1:15" x14ac:dyDescent="0.25">
      <c r="A29" s="11"/>
      <c r="B29" s="7"/>
      <c r="C29" s="11"/>
      <c r="D29" s="11"/>
      <c r="E29" s="7"/>
      <c r="F29" s="7"/>
      <c r="G29" s="9"/>
      <c r="H29" s="9"/>
      <c r="I29" s="9"/>
      <c r="J29" s="9"/>
      <c r="K29" s="9"/>
      <c r="L29" s="11"/>
      <c r="M29" s="11"/>
      <c r="N29" s="7"/>
      <c r="O29" s="7"/>
    </row>
    <row r="30" spans="1:15" x14ac:dyDescent="0.25">
      <c r="A30" s="11"/>
      <c r="B30" s="7"/>
      <c r="C30" s="11"/>
      <c r="D30" s="11"/>
      <c r="E30" s="7"/>
      <c r="F30" s="7"/>
      <c r="G30" s="9"/>
      <c r="H30" s="9"/>
      <c r="I30" s="9"/>
      <c r="J30" s="9"/>
      <c r="K30" s="9"/>
      <c r="L30" s="11"/>
      <c r="M30" s="11"/>
      <c r="N30" s="7"/>
      <c r="O30" s="7"/>
    </row>
    <row r="31" spans="1:15" x14ac:dyDescent="0.25">
      <c r="A31" s="11"/>
      <c r="B31" s="7"/>
      <c r="C31" s="11"/>
      <c r="D31" s="11"/>
      <c r="E31" s="7"/>
      <c r="F31" s="7"/>
      <c r="G31" s="9"/>
      <c r="H31" s="9"/>
      <c r="I31" s="9"/>
      <c r="J31" s="9"/>
      <c r="K31" s="9"/>
      <c r="L31" s="11"/>
      <c r="M31" s="11"/>
      <c r="N31" s="7"/>
      <c r="O31" s="7"/>
    </row>
    <row r="32" spans="1:15" x14ac:dyDescent="0.25">
      <c r="A32" s="11"/>
      <c r="B32" s="7"/>
      <c r="C32" s="11"/>
      <c r="D32" s="11"/>
      <c r="E32" s="7"/>
      <c r="F32" s="7"/>
      <c r="G32" s="9"/>
      <c r="H32" s="9"/>
      <c r="I32" s="9"/>
      <c r="J32" s="9"/>
      <c r="K32" s="9"/>
      <c r="L32" s="11"/>
      <c r="M32" s="11"/>
      <c r="N32" s="7"/>
      <c r="O32" s="7"/>
    </row>
    <row r="33" spans="1:15" x14ac:dyDescent="0.25">
      <c r="A33" s="11"/>
      <c r="B33" s="7"/>
      <c r="C33" s="11"/>
      <c r="D33" s="11"/>
      <c r="E33" s="7"/>
      <c r="F33" s="7"/>
      <c r="G33" s="9"/>
      <c r="H33" s="9"/>
      <c r="I33" s="9"/>
      <c r="J33" s="9"/>
      <c r="K33" s="9"/>
      <c r="L33" s="11"/>
      <c r="M33" s="11"/>
      <c r="N33" s="7"/>
      <c r="O33" s="7"/>
    </row>
    <row r="34" spans="1:15" x14ac:dyDescent="0.25">
      <c r="A34" s="11"/>
      <c r="B34" s="7"/>
      <c r="C34" s="11"/>
      <c r="D34" s="11"/>
      <c r="E34" s="7"/>
      <c r="F34" s="7"/>
      <c r="G34" s="9"/>
      <c r="H34" s="9"/>
      <c r="I34" s="9"/>
      <c r="J34" s="9"/>
      <c r="K34" s="9"/>
      <c r="L34" s="11"/>
      <c r="M34" s="11"/>
      <c r="N34" s="7"/>
      <c r="O34" s="7"/>
    </row>
    <row r="35" spans="1:15" x14ac:dyDescent="0.25">
      <c r="A35" s="11"/>
      <c r="B35" s="7"/>
      <c r="C35" s="11"/>
      <c r="D35" s="11"/>
      <c r="E35" s="7"/>
      <c r="F35" s="7"/>
      <c r="G35" s="9"/>
      <c r="H35" s="9"/>
      <c r="I35" s="9"/>
      <c r="J35" s="9"/>
      <c r="K35" s="9"/>
      <c r="L35" s="11"/>
      <c r="M35" s="11"/>
      <c r="N35" s="7"/>
      <c r="O35" s="7"/>
    </row>
    <row r="36" spans="1:15" x14ac:dyDescent="0.25">
      <c r="A36" s="11"/>
      <c r="B36" s="7"/>
      <c r="C36" s="11"/>
      <c r="D36" s="11"/>
      <c r="E36" s="7"/>
      <c r="F36" s="7"/>
      <c r="G36" s="9"/>
      <c r="H36" s="9"/>
      <c r="I36" s="9"/>
      <c r="J36" s="9"/>
      <c r="K36" s="9"/>
      <c r="L36" s="11"/>
      <c r="M36" s="11"/>
      <c r="N36" s="7"/>
      <c r="O36" s="7"/>
    </row>
    <row r="37" spans="1:15" x14ac:dyDescent="0.25">
      <c r="A37" s="11"/>
      <c r="B37" s="7"/>
      <c r="C37" s="11"/>
      <c r="D37" s="11"/>
      <c r="E37" s="7"/>
      <c r="F37" s="7"/>
      <c r="G37" s="9"/>
      <c r="H37" s="9"/>
      <c r="I37" s="9"/>
      <c r="J37" s="9"/>
      <c r="K37" s="9"/>
      <c r="L37" s="11"/>
      <c r="M37" s="11"/>
      <c r="N37" s="7"/>
      <c r="O37" s="7"/>
    </row>
    <row r="38" spans="1:15" x14ac:dyDescent="0.25">
      <c r="A38" s="11"/>
      <c r="B38" s="7"/>
      <c r="C38" s="11"/>
      <c r="D38" s="11"/>
      <c r="E38" s="7"/>
      <c r="F38" s="7"/>
      <c r="G38" s="9"/>
      <c r="H38" s="9"/>
      <c r="I38" s="9"/>
      <c r="J38" s="9"/>
      <c r="K38" s="9"/>
      <c r="L38" s="11"/>
      <c r="M38" s="11"/>
      <c r="N38" s="7"/>
      <c r="O38" s="7"/>
    </row>
    <row r="39" spans="1:15" x14ac:dyDescent="0.25">
      <c r="A39" s="11"/>
      <c r="B39" s="7"/>
      <c r="C39" s="11"/>
      <c r="D39" s="11"/>
      <c r="E39" s="7"/>
      <c r="F39" s="7"/>
      <c r="G39" s="9"/>
      <c r="H39" s="9"/>
      <c r="I39" s="9"/>
      <c r="J39" s="9"/>
      <c r="K39" s="9"/>
      <c r="L39" s="11"/>
      <c r="M39" s="11"/>
      <c r="N39" s="7"/>
      <c r="O39" s="7"/>
    </row>
    <row r="40" spans="1:15" x14ac:dyDescent="0.25">
      <c r="A40" s="11"/>
      <c r="B40" s="7"/>
      <c r="C40" s="11"/>
      <c r="D40" s="11"/>
      <c r="E40" s="7"/>
      <c r="F40" s="7"/>
      <c r="G40" s="9"/>
      <c r="H40" s="9"/>
      <c r="I40" s="9"/>
      <c r="J40" s="9"/>
      <c r="K40" s="9"/>
      <c r="L40" s="11"/>
      <c r="M40" s="11"/>
      <c r="N40" s="7"/>
      <c r="O40" s="7"/>
    </row>
    <row r="41" spans="1:15" x14ac:dyDescent="0.25">
      <c r="K41" s="12" t="s">
        <v>95</v>
      </c>
      <c r="L41" s="13">
        <f>SUM(L8:L40)</f>
        <v>2040</v>
      </c>
      <c r="M41" s="13">
        <f>SUM(M8:M40)</f>
        <v>2043</v>
      </c>
    </row>
    <row r="42" spans="1:15" x14ac:dyDescent="0.25">
      <c r="A42" s="29" t="s">
        <v>96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</row>
    <row r="43" spans="1:15" x14ac:dyDescent="0.25">
      <c r="A43" s="14" t="s">
        <v>31</v>
      </c>
      <c r="B43" s="15">
        <f ca="1">IF($G$2&lt;&gt;"",$G$2+0,TODAY()+0)</f>
        <v>46154</v>
      </c>
      <c r="C43" s="15">
        <f ca="1">IF($G$2&lt;&gt;"",$G$2+1,TODAY()+1)</f>
        <v>46155</v>
      </c>
      <c r="D43" s="15">
        <f ca="1">IF($G$2&lt;&gt;"",$G$2+2,TODAY()+2)</f>
        <v>46156</v>
      </c>
      <c r="E43" s="15">
        <f ca="1">IF($G$2&lt;&gt;"",$G$2+3,TODAY()+3)</f>
        <v>46157</v>
      </c>
      <c r="F43" s="15">
        <f ca="1">IF($G$2&lt;&gt;"",$G$2+4,TODAY()+4)</f>
        <v>46158</v>
      </c>
      <c r="G43" s="15">
        <f ca="1">IF($G$2&lt;&gt;"",$G$2+5,TODAY()+5)</f>
        <v>46159</v>
      </c>
      <c r="H43" s="15">
        <f ca="1">IF($G$2&lt;&gt;"",$G$2+6,TODAY()+6)</f>
        <v>46160</v>
      </c>
      <c r="I43" s="15">
        <f ca="1">IF($G$2&lt;&gt;"",$G$2+7,TODAY()+7)</f>
        <v>46161</v>
      </c>
      <c r="J43" s="15">
        <f ca="1">IF($G$2&lt;&gt;"",$G$2+8,TODAY()+8)</f>
        <v>46162</v>
      </c>
      <c r="K43" s="15">
        <f ca="1">IF($G$2&lt;&gt;"",$G$2+9,TODAY()+9)</f>
        <v>46163</v>
      </c>
      <c r="L43" s="15">
        <f ca="1">IF($G$2&lt;&gt;"",$G$2+10,TODAY()+10)</f>
        <v>46164</v>
      </c>
      <c r="M43" s="15">
        <f ca="1">IF($G$2&lt;&gt;"",$G$2+11,TODAY()+11)</f>
        <v>46165</v>
      </c>
      <c r="N43" s="15">
        <f ca="1">IF($G$2&lt;&gt;"",$G$2+12,TODAY()+12)</f>
        <v>46166</v>
      </c>
      <c r="O43" s="15">
        <f ca="1">IF($G$2&lt;&gt;"",$G$2+13,TODAY()+13)</f>
        <v>46167</v>
      </c>
    </row>
    <row r="44" spans="1:15" x14ac:dyDescent="0.25">
      <c r="A44" s="16" t="s">
        <v>1</v>
      </c>
      <c r="B44" s="17" t="s">
        <v>51</v>
      </c>
      <c r="C44" s="17" t="s">
        <v>51</v>
      </c>
      <c r="D44" s="17" t="s">
        <v>51</v>
      </c>
      <c r="E44" s="17" t="s">
        <v>51</v>
      </c>
      <c r="F44" s="17" t="s">
        <v>51</v>
      </c>
      <c r="G44" s="17" t="s">
        <v>51</v>
      </c>
      <c r="H44" s="17" t="s">
        <v>51</v>
      </c>
      <c r="I44" s="17" t="s">
        <v>51</v>
      </c>
      <c r="J44" s="17" t="s">
        <v>51</v>
      </c>
      <c r="K44" s="17" t="s">
        <v>51</v>
      </c>
      <c r="L44" s="17" t="s">
        <v>51</v>
      </c>
      <c r="M44" s="17" t="s">
        <v>51</v>
      </c>
      <c r="N44" s="17" t="s">
        <v>51</v>
      </c>
      <c r="O44" s="17" t="s">
        <v>51</v>
      </c>
    </row>
    <row r="45" spans="1:15" x14ac:dyDescent="0.25">
      <c r="A45" s="16" t="s">
        <v>9</v>
      </c>
      <c r="B45" s="17" t="s">
        <v>51</v>
      </c>
      <c r="C45" s="17" t="s">
        <v>51</v>
      </c>
      <c r="D45" s="17" t="s">
        <v>51</v>
      </c>
      <c r="E45" s="17" t="s">
        <v>51</v>
      </c>
      <c r="F45" s="17" t="s">
        <v>51</v>
      </c>
      <c r="G45" s="17" t="s">
        <v>51</v>
      </c>
      <c r="H45" s="17" t="s">
        <v>51</v>
      </c>
      <c r="I45" s="17" t="s">
        <v>51</v>
      </c>
      <c r="J45" s="17" t="s">
        <v>51</v>
      </c>
      <c r="K45" s="17" t="s">
        <v>51</v>
      </c>
      <c r="L45" s="17" t="s">
        <v>51</v>
      </c>
      <c r="M45" s="17" t="s">
        <v>51</v>
      </c>
      <c r="N45" s="17" t="s">
        <v>51</v>
      </c>
      <c r="O45" s="17" t="s">
        <v>51</v>
      </c>
    </row>
    <row r="46" spans="1:15" x14ac:dyDescent="0.25">
      <c r="A46" s="16" t="s">
        <v>18</v>
      </c>
      <c r="B46" s="17" t="s">
        <v>51</v>
      </c>
      <c r="C46" s="17" t="s">
        <v>51</v>
      </c>
      <c r="D46" s="17" t="s">
        <v>51</v>
      </c>
      <c r="E46" s="17" t="s">
        <v>51</v>
      </c>
      <c r="F46" s="17" t="s">
        <v>51</v>
      </c>
      <c r="G46" s="17" t="s">
        <v>51</v>
      </c>
      <c r="H46" s="17" t="s">
        <v>51</v>
      </c>
      <c r="I46" s="17" t="s">
        <v>51</v>
      </c>
      <c r="J46" s="17" t="s">
        <v>51</v>
      </c>
      <c r="K46" s="17" t="s">
        <v>51</v>
      </c>
      <c r="L46" s="17" t="s">
        <v>51</v>
      </c>
      <c r="M46" s="17" t="s">
        <v>51</v>
      </c>
      <c r="N46" s="17" t="s">
        <v>51</v>
      </c>
      <c r="O46" s="17" t="s">
        <v>51</v>
      </c>
    </row>
    <row r="47" spans="1:15" x14ac:dyDescent="0.25">
      <c r="A47" s="16" t="s">
        <v>23</v>
      </c>
      <c r="B47" s="17" t="s">
        <v>51</v>
      </c>
      <c r="C47" s="17" t="s">
        <v>51</v>
      </c>
      <c r="D47" s="17" t="s">
        <v>51</v>
      </c>
      <c r="E47" s="17" t="s">
        <v>51</v>
      </c>
      <c r="F47" s="17" t="s">
        <v>51</v>
      </c>
      <c r="G47" s="17" t="s">
        <v>51</v>
      </c>
      <c r="H47" s="17" t="s">
        <v>51</v>
      </c>
      <c r="I47" s="17" t="s">
        <v>51</v>
      </c>
      <c r="J47" s="17" t="s">
        <v>51</v>
      </c>
      <c r="K47" s="17" t="s">
        <v>51</v>
      </c>
      <c r="L47" s="17" t="s">
        <v>51</v>
      </c>
      <c r="M47" s="17" t="s">
        <v>51</v>
      </c>
      <c r="N47" s="17" t="s">
        <v>51</v>
      </c>
      <c r="O47" s="17" t="s">
        <v>51</v>
      </c>
    </row>
  </sheetData>
  <mergeCells count="18">
    <mergeCell ref="A42:O42"/>
    <mergeCell ref="A1:O1"/>
    <mergeCell ref="L4:O4"/>
    <mergeCell ref="I4:K4"/>
    <mergeCell ref="E5:H5"/>
    <mergeCell ref="L5:O5"/>
    <mergeCell ref="A5:D5"/>
    <mergeCell ref="J3:K3"/>
    <mergeCell ref="M2:N2"/>
    <mergeCell ref="B2:C2"/>
    <mergeCell ref="E3:H3"/>
    <mergeCell ref="G2:H2"/>
    <mergeCell ref="B3:C3"/>
    <mergeCell ref="J2:K2"/>
    <mergeCell ref="A4:D4"/>
    <mergeCell ref="E4:H4"/>
    <mergeCell ref="I5:K5"/>
    <mergeCell ref="M3:O3"/>
  </mergeCells>
  <conditionalFormatting sqref="A8:O40">
    <cfRule type="expression" dxfId="11" priority="2">
      <formula>$O8="☑"</formula>
    </cfRule>
    <cfRule type="expression" dxfId="10" priority="4">
      <formula>AND($A8&lt;TODAY(),$O8="☐")</formula>
    </cfRule>
  </conditionalFormatting>
  <conditionalFormatting sqref="B44:O47">
    <cfRule type="expression" dxfId="9" priority="6">
      <formula>COUNTIFS($A$8:$A$40,B$43,$F$8:$F$40,$A44)&gt;0</formula>
    </cfRule>
  </conditionalFormatting>
  <conditionalFormatting sqref="L5:O5">
    <cfRule type="expression" dxfId="8" priority="1">
      <formula>$L$5&lt;0</formula>
    </cfRule>
  </conditionalFormatting>
  <conditionalFormatting sqref="M8:M40">
    <cfRule type="expression" dxfId="7" priority="3">
      <formula>AND($M8&lt;&gt;"",$L8&lt;&gt;"",$M8&gt;$L8)</formula>
    </cfRule>
  </conditionalFormatting>
  <conditionalFormatting sqref="N8:N40">
    <cfRule type="expression" dxfId="6" priority="5">
      <formula>AND($N8="Nein",$M8&lt;&gt;"")</formula>
    </cfRule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5"/>
  <sheetViews>
    <sheetView showGridLines="0" workbookViewId="0">
      <selection sqref="A1:H1"/>
    </sheetView>
  </sheetViews>
  <sheetFormatPr baseColWidth="10" defaultColWidth="9.140625" defaultRowHeight="15" x14ac:dyDescent="0.25"/>
  <cols>
    <col min="1" max="1" width="12" customWidth="1"/>
    <col min="2" max="2" width="16" customWidth="1"/>
    <col min="3" max="3" width="28" customWidth="1"/>
    <col min="4" max="4" width="12" customWidth="1"/>
    <col min="5" max="6" width="16" customWidth="1"/>
    <col min="7" max="7" width="14" customWidth="1"/>
    <col min="8" max="8" width="10" customWidth="1"/>
    <col min="10" max="12" width="16" customWidth="1"/>
  </cols>
  <sheetData>
    <row r="1" spans="1:15" ht="27.95" customHeight="1" x14ac:dyDescent="0.25">
      <c r="A1" s="31" t="s">
        <v>97</v>
      </c>
      <c r="B1" s="30"/>
      <c r="C1" s="30"/>
      <c r="D1" s="30"/>
      <c r="E1" s="30"/>
      <c r="F1" s="30"/>
      <c r="G1" s="30"/>
      <c r="H1" s="30"/>
      <c r="N1" s="1" t="s">
        <v>1</v>
      </c>
      <c r="O1" s="1" t="s">
        <v>98</v>
      </c>
    </row>
    <row r="2" spans="1:15" ht="20.100000000000001" customHeight="1" x14ac:dyDescent="0.25">
      <c r="A2" s="28" t="s">
        <v>99</v>
      </c>
      <c r="B2" s="22"/>
      <c r="C2" s="23"/>
      <c r="D2" s="28" t="s">
        <v>21</v>
      </c>
      <c r="E2" s="22"/>
      <c r="F2" s="23"/>
      <c r="G2" s="28" t="s">
        <v>22</v>
      </c>
      <c r="H2" s="23"/>
      <c r="N2" s="1" t="s">
        <v>9</v>
      </c>
      <c r="O2" s="1" t="s">
        <v>100</v>
      </c>
    </row>
    <row r="3" spans="1:15" ht="21.95" customHeight="1" x14ac:dyDescent="0.25">
      <c r="A3" s="32">
        <v>2200</v>
      </c>
      <c r="B3" s="22"/>
      <c r="C3" s="23"/>
      <c r="D3" s="21">
        <f>SUM(F6:F45)</f>
        <v>2262</v>
      </c>
      <c r="E3" s="22"/>
      <c r="F3" s="23"/>
      <c r="G3" s="21">
        <f>$A$3-$D$3</f>
        <v>-62</v>
      </c>
      <c r="H3" s="23"/>
      <c r="N3" s="1" t="s">
        <v>18</v>
      </c>
      <c r="O3" s="1" t="s">
        <v>101</v>
      </c>
    </row>
    <row r="4" spans="1:15" x14ac:dyDescent="0.25">
      <c r="N4" s="1" t="s">
        <v>23</v>
      </c>
      <c r="O4" s="1" t="s">
        <v>102</v>
      </c>
    </row>
    <row r="5" spans="1:15" ht="21.95" customHeight="1" x14ac:dyDescent="0.25">
      <c r="A5" s="5" t="s">
        <v>26</v>
      </c>
      <c r="B5" s="5" t="s">
        <v>31</v>
      </c>
      <c r="C5" s="5" t="s">
        <v>103</v>
      </c>
      <c r="D5" s="5" t="s">
        <v>104</v>
      </c>
      <c r="E5" s="5" t="s">
        <v>37</v>
      </c>
      <c r="F5" s="5" t="s">
        <v>38</v>
      </c>
      <c r="G5" s="5" t="s">
        <v>105</v>
      </c>
      <c r="H5" s="5" t="s">
        <v>39</v>
      </c>
      <c r="J5" s="14" t="s">
        <v>31</v>
      </c>
      <c r="K5" s="14" t="s">
        <v>106</v>
      </c>
      <c r="L5" s="14" t="s">
        <v>107</v>
      </c>
      <c r="N5" s="1" t="s">
        <v>24</v>
      </c>
      <c r="O5" s="1" t="s">
        <v>25</v>
      </c>
    </row>
    <row r="6" spans="1:15" x14ac:dyDescent="0.25">
      <c r="A6" s="6">
        <v>46154</v>
      </c>
      <c r="B6" s="7" t="s">
        <v>1</v>
      </c>
      <c r="C6" s="9" t="s">
        <v>108</v>
      </c>
      <c r="D6" s="7" t="s">
        <v>109</v>
      </c>
      <c r="E6" s="10">
        <v>220</v>
      </c>
      <c r="F6" s="10">
        <v>215</v>
      </c>
      <c r="G6" s="7" t="s">
        <v>98</v>
      </c>
      <c r="H6" s="7" t="s">
        <v>47</v>
      </c>
      <c r="J6" s="18" t="s">
        <v>1</v>
      </c>
      <c r="K6" s="10">
        <f t="shared" ref="K6:K13" si="0">SUMIFS($E$6:$E$45,$B$6:$B$45,J6)</f>
        <v>440</v>
      </c>
      <c r="L6" s="10">
        <f t="shared" ref="L6:L13" si="1">SUMIFS($F$6:$F$45,$B$6:$B$45,J6)</f>
        <v>445</v>
      </c>
      <c r="N6" s="1" t="s">
        <v>110</v>
      </c>
    </row>
    <row r="7" spans="1:15" x14ac:dyDescent="0.25">
      <c r="A7" s="6">
        <v>46154</v>
      </c>
      <c r="B7" s="7" t="s">
        <v>18</v>
      </c>
      <c r="C7" s="9" t="s">
        <v>111</v>
      </c>
      <c r="D7" s="7" t="s">
        <v>109</v>
      </c>
      <c r="E7" s="10">
        <v>25</v>
      </c>
      <c r="F7" s="10">
        <v>24</v>
      </c>
      <c r="G7" s="7" t="s">
        <v>98</v>
      </c>
      <c r="H7" s="7" t="s">
        <v>47</v>
      </c>
      <c r="J7" s="18" t="s">
        <v>9</v>
      </c>
      <c r="K7" s="10">
        <f t="shared" si="0"/>
        <v>1200</v>
      </c>
      <c r="L7" s="10">
        <f t="shared" si="1"/>
        <v>1200</v>
      </c>
      <c r="N7" s="1" t="s">
        <v>112</v>
      </c>
    </row>
    <row r="8" spans="1:15" x14ac:dyDescent="0.25">
      <c r="A8" s="6">
        <v>46154</v>
      </c>
      <c r="B8" s="7" t="s">
        <v>9</v>
      </c>
      <c r="C8" s="9" t="s">
        <v>113</v>
      </c>
      <c r="D8" s="7" t="s">
        <v>109</v>
      </c>
      <c r="E8" s="10">
        <v>420</v>
      </c>
      <c r="F8" s="10">
        <v>420</v>
      </c>
      <c r="G8" s="7" t="s">
        <v>98</v>
      </c>
      <c r="H8" s="7" t="s">
        <v>47</v>
      </c>
      <c r="J8" s="18" t="s">
        <v>18</v>
      </c>
      <c r="K8" s="10">
        <f t="shared" si="0"/>
        <v>235</v>
      </c>
      <c r="L8" s="10">
        <f t="shared" si="1"/>
        <v>234</v>
      </c>
      <c r="N8" s="1" t="s">
        <v>25</v>
      </c>
    </row>
    <row r="9" spans="1:15" x14ac:dyDescent="0.25">
      <c r="A9" s="6">
        <v>46155</v>
      </c>
      <c r="B9" s="7" t="s">
        <v>23</v>
      </c>
      <c r="C9" s="9" t="s">
        <v>114</v>
      </c>
      <c r="D9" s="7" t="s">
        <v>109</v>
      </c>
      <c r="E9" s="10">
        <v>38</v>
      </c>
      <c r="F9" s="10">
        <v>38</v>
      </c>
      <c r="G9" s="7" t="s">
        <v>98</v>
      </c>
      <c r="H9" s="7" t="s">
        <v>47</v>
      </c>
      <c r="J9" s="18" t="s">
        <v>23</v>
      </c>
      <c r="K9" s="10">
        <f t="shared" si="0"/>
        <v>152</v>
      </c>
      <c r="L9" s="10">
        <f t="shared" si="1"/>
        <v>152</v>
      </c>
    </row>
    <row r="10" spans="1:15" x14ac:dyDescent="0.25">
      <c r="A10" s="6">
        <v>46156</v>
      </c>
      <c r="B10" s="7" t="s">
        <v>24</v>
      </c>
      <c r="C10" s="9" t="s">
        <v>115</v>
      </c>
      <c r="D10" s="7" t="s">
        <v>109</v>
      </c>
      <c r="E10" s="10">
        <v>90</v>
      </c>
      <c r="F10" s="10">
        <v>85</v>
      </c>
      <c r="G10" s="7" t="s">
        <v>98</v>
      </c>
      <c r="H10" s="7" t="s">
        <v>47</v>
      </c>
      <c r="J10" s="18" t="s">
        <v>24</v>
      </c>
      <c r="K10" s="10">
        <f t="shared" si="0"/>
        <v>240</v>
      </c>
      <c r="L10" s="10">
        <f t="shared" si="1"/>
        <v>231</v>
      </c>
    </row>
    <row r="11" spans="1:15" x14ac:dyDescent="0.25">
      <c r="A11" s="6">
        <v>46157</v>
      </c>
      <c r="B11" s="7" t="s">
        <v>18</v>
      </c>
      <c r="C11" s="9" t="s">
        <v>116</v>
      </c>
      <c r="D11" s="7" t="s">
        <v>109</v>
      </c>
      <c r="E11" s="10">
        <v>120</v>
      </c>
      <c r="F11" s="10">
        <v>120</v>
      </c>
      <c r="G11" s="7" t="s">
        <v>98</v>
      </c>
      <c r="H11" s="7" t="s">
        <v>47</v>
      </c>
      <c r="J11" s="18" t="s">
        <v>110</v>
      </c>
      <c r="K11" s="10">
        <f t="shared" si="0"/>
        <v>0</v>
      </c>
      <c r="L11" s="10">
        <f t="shared" si="1"/>
        <v>0</v>
      </c>
    </row>
    <row r="12" spans="1:15" x14ac:dyDescent="0.25">
      <c r="A12" s="6">
        <v>46157</v>
      </c>
      <c r="B12" s="7" t="s">
        <v>9</v>
      </c>
      <c r="C12" s="9" t="s">
        <v>117</v>
      </c>
      <c r="D12" s="7" t="s">
        <v>109</v>
      </c>
      <c r="E12" s="10">
        <v>360</v>
      </c>
      <c r="F12" s="10">
        <v>360</v>
      </c>
      <c r="G12" s="7" t="s">
        <v>98</v>
      </c>
      <c r="H12" s="7" t="s">
        <v>47</v>
      </c>
      <c r="J12" s="18" t="s">
        <v>112</v>
      </c>
      <c r="K12" s="10">
        <f t="shared" si="0"/>
        <v>40</v>
      </c>
      <c r="L12" s="10">
        <f t="shared" si="1"/>
        <v>0</v>
      </c>
    </row>
    <row r="13" spans="1:15" x14ac:dyDescent="0.25">
      <c r="A13" s="6">
        <v>46158</v>
      </c>
      <c r="B13" s="7" t="s">
        <v>23</v>
      </c>
      <c r="C13" s="9" t="s">
        <v>118</v>
      </c>
      <c r="D13" s="7" t="s">
        <v>109</v>
      </c>
      <c r="E13" s="10">
        <v>50</v>
      </c>
      <c r="F13" s="10">
        <v>50</v>
      </c>
      <c r="G13" s="7" t="s">
        <v>98</v>
      </c>
      <c r="H13" s="7" t="s">
        <v>47</v>
      </c>
      <c r="J13" s="18" t="s">
        <v>25</v>
      </c>
      <c r="K13" s="10">
        <f t="shared" si="0"/>
        <v>0</v>
      </c>
      <c r="L13" s="10">
        <f t="shared" si="1"/>
        <v>0</v>
      </c>
    </row>
    <row r="14" spans="1:15" x14ac:dyDescent="0.25">
      <c r="A14" s="6">
        <v>46159</v>
      </c>
      <c r="B14" s="7" t="s">
        <v>24</v>
      </c>
      <c r="C14" s="9" t="s">
        <v>119</v>
      </c>
      <c r="D14" s="7" t="s">
        <v>109</v>
      </c>
      <c r="E14" s="10">
        <v>80</v>
      </c>
      <c r="F14" s="10">
        <v>78</v>
      </c>
      <c r="G14" s="7" t="s">
        <v>100</v>
      </c>
      <c r="H14" s="7" t="s">
        <v>47</v>
      </c>
      <c r="J14" s="19" t="s">
        <v>95</v>
      </c>
      <c r="K14" s="13">
        <f>SUM(K6:K13)</f>
        <v>2307</v>
      </c>
      <c r="L14" s="13">
        <f>SUM(L6:L13)</f>
        <v>2262</v>
      </c>
    </row>
    <row r="15" spans="1:15" x14ac:dyDescent="0.25">
      <c r="A15" s="6">
        <v>46160</v>
      </c>
      <c r="B15" s="7" t="s">
        <v>18</v>
      </c>
      <c r="C15" s="9" t="s">
        <v>120</v>
      </c>
      <c r="D15" s="7" t="s">
        <v>109</v>
      </c>
      <c r="E15" s="10">
        <v>90</v>
      </c>
      <c r="F15" s="10">
        <v>90</v>
      </c>
      <c r="G15" s="7" t="s">
        <v>98</v>
      </c>
      <c r="H15" s="7" t="s">
        <v>47</v>
      </c>
    </row>
    <row r="16" spans="1:15" x14ac:dyDescent="0.25">
      <c r="A16" s="6">
        <v>46160</v>
      </c>
      <c r="B16" s="7" t="s">
        <v>9</v>
      </c>
      <c r="C16" s="9" t="s">
        <v>121</v>
      </c>
      <c r="D16" s="7" t="s">
        <v>109</v>
      </c>
      <c r="E16" s="10">
        <v>420</v>
      </c>
      <c r="F16" s="10">
        <v>420</v>
      </c>
      <c r="G16" s="7" t="s">
        <v>98</v>
      </c>
      <c r="H16" s="7" t="s">
        <v>47</v>
      </c>
    </row>
    <row r="17" spans="1:8" x14ac:dyDescent="0.25">
      <c r="A17" s="6">
        <v>46161</v>
      </c>
      <c r="B17" s="7" t="s">
        <v>23</v>
      </c>
      <c r="C17" s="9" t="s">
        <v>122</v>
      </c>
      <c r="D17" s="7" t="s">
        <v>109</v>
      </c>
      <c r="E17" s="10">
        <v>64</v>
      </c>
      <c r="F17" s="10">
        <v>64</v>
      </c>
      <c r="G17" s="7" t="s">
        <v>98</v>
      </c>
      <c r="H17" s="7" t="s">
        <v>47</v>
      </c>
    </row>
    <row r="18" spans="1:8" x14ac:dyDescent="0.25">
      <c r="A18" s="6">
        <v>46161</v>
      </c>
      <c r="B18" s="7" t="s">
        <v>24</v>
      </c>
      <c r="C18" s="9" t="s">
        <v>123</v>
      </c>
      <c r="D18" s="7" t="s">
        <v>109</v>
      </c>
      <c r="E18" s="10">
        <v>70</v>
      </c>
      <c r="F18" s="10">
        <v>68</v>
      </c>
      <c r="G18" s="7" t="s">
        <v>98</v>
      </c>
      <c r="H18" s="7" t="s">
        <v>47</v>
      </c>
    </row>
    <row r="19" spans="1:8" x14ac:dyDescent="0.25">
      <c r="A19" s="6">
        <v>46162</v>
      </c>
      <c r="B19" s="7" t="s">
        <v>1</v>
      </c>
      <c r="C19" s="9" t="s">
        <v>90</v>
      </c>
      <c r="D19" s="7" t="s">
        <v>109</v>
      </c>
      <c r="E19" s="10">
        <v>220</v>
      </c>
      <c r="F19" s="10">
        <v>230</v>
      </c>
      <c r="G19" s="7" t="s">
        <v>98</v>
      </c>
      <c r="H19" s="7" t="s">
        <v>94</v>
      </c>
    </row>
    <row r="20" spans="1:8" ht="30" x14ac:dyDescent="0.25">
      <c r="A20" s="6">
        <v>46162</v>
      </c>
      <c r="B20" s="7" t="s">
        <v>112</v>
      </c>
      <c r="C20" s="9" t="s">
        <v>124</v>
      </c>
      <c r="D20" s="7" t="s">
        <v>109</v>
      </c>
      <c r="E20" s="10">
        <v>40</v>
      </c>
      <c r="F20" s="10">
        <v>0</v>
      </c>
      <c r="G20" s="7" t="s">
        <v>51</v>
      </c>
      <c r="H20" s="7" t="s">
        <v>94</v>
      </c>
    </row>
    <row r="21" spans="1:8" x14ac:dyDescent="0.25">
      <c r="A21" s="11"/>
      <c r="B21" s="7"/>
      <c r="C21" s="9"/>
      <c r="D21" s="7"/>
      <c r="E21" s="11"/>
      <c r="F21" s="11"/>
      <c r="G21" s="7"/>
      <c r="H21" s="7"/>
    </row>
    <row r="22" spans="1:8" x14ac:dyDescent="0.25">
      <c r="A22" s="11"/>
      <c r="B22" s="7"/>
      <c r="C22" s="9"/>
      <c r="D22" s="7"/>
      <c r="E22" s="11"/>
      <c r="F22" s="11"/>
      <c r="G22" s="7"/>
      <c r="H22" s="7"/>
    </row>
    <row r="23" spans="1:8" x14ac:dyDescent="0.25">
      <c r="A23" s="11"/>
      <c r="B23" s="7"/>
      <c r="C23" s="9"/>
      <c r="D23" s="7"/>
      <c r="E23" s="11"/>
      <c r="F23" s="11"/>
      <c r="G23" s="7"/>
      <c r="H23" s="7"/>
    </row>
    <row r="24" spans="1:8" x14ac:dyDescent="0.25">
      <c r="A24" s="11"/>
      <c r="B24" s="7"/>
      <c r="C24" s="9"/>
      <c r="D24" s="7"/>
      <c r="E24" s="11"/>
      <c r="F24" s="11"/>
      <c r="G24" s="7"/>
      <c r="H24" s="7"/>
    </row>
    <row r="25" spans="1:8" x14ac:dyDescent="0.25">
      <c r="A25" s="11"/>
      <c r="B25" s="7"/>
      <c r="C25" s="9"/>
      <c r="D25" s="7"/>
      <c r="E25" s="11"/>
      <c r="F25" s="11"/>
      <c r="G25" s="7"/>
      <c r="H25" s="7"/>
    </row>
    <row r="26" spans="1:8" x14ac:dyDescent="0.25">
      <c r="A26" s="11"/>
      <c r="B26" s="7"/>
      <c r="C26" s="9"/>
      <c r="D26" s="7"/>
      <c r="E26" s="11"/>
      <c r="F26" s="11"/>
      <c r="G26" s="7"/>
      <c r="H26" s="7"/>
    </row>
    <row r="27" spans="1:8" x14ac:dyDescent="0.25">
      <c r="A27" s="11"/>
      <c r="B27" s="7"/>
      <c r="C27" s="9"/>
      <c r="D27" s="7"/>
      <c r="E27" s="11"/>
      <c r="F27" s="11"/>
      <c r="G27" s="7"/>
      <c r="H27" s="7"/>
    </row>
    <row r="28" spans="1:8" x14ac:dyDescent="0.25">
      <c r="A28" s="11"/>
      <c r="B28" s="7"/>
      <c r="C28" s="9"/>
      <c r="D28" s="7"/>
      <c r="E28" s="11"/>
      <c r="F28" s="11"/>
      <c r="G28" s="7"/>
      <c r="H28" s="7"/>
    </row>
    <row r="29" spans="1:8" x14ac:dyDescent="0.25">
      <c r="A29" s="11"/>
      <c r="B29" s="7"/>
      <c r="C29" s="9"/>
      <c r="D29" s="7"/>
      <c r="E29" s="11"/>
      <c r="F29" s="11"/>
      <c r="G29" s="7"/>
      <c r="H29" s="7"/>
    </row>
    <row r="30" spans="1:8" x14ac:dyDescent="0.25">
      <c r="A30" s="11"/>
      <c r="B30" s="7"/>
      <c r="C30" s="9"/>
      <c r="D30" s="7"/>
      <c r="E30" s="11"/>
      <c r="F30" s="11"/>
      <c r="G30" s="7"/>
      <c r="H30" s="7"/>
    </row>
    <row r="31" spans="1:8" x14ac:dyDescent="0.25">
      <c r="A31" s="11"/>
      <c r="B31" s="7"/>
      <c r="C31" s="9"/>
      <c r="D31" s="7"/>
      <c r="E31" s="11"/>
      <c r="F31" s="11"/>
      <c r="G31" s="7"/>
      <c r="H31" s="7"/>
    </row>
    <row r="32" spans="1:8" x14ac:dyDescent="0.25">
      <c r="A32" s="11"/>
      <c r="B32" s="7"/>
      <c r="C32" s="9"/>
      <c r="D32" s="7"/>
      <c r="E32" s="11"/>
      <c r="F32" s="11"/>
      <c r="G32" s="7"/>
      <c r="H32" s="7"/>
    </row>
    <row r="33" spans="1:8" x14ac:dyDescent="0.25">
      <c r="A33" s="11"/>
      <c r="B33" s="7"/>
      <c r="C33" s="9"/>
      <c r="D33" s="7"/>
      <c r="E33" s="11"/>
      <c r="F33" s="11"/>
      <c r="G33" s="7"/>
      <c r="H33" s="7"/>
    </row>
    <row r="34" spans="1:8" x14ac:dyDescent="0.25">
      <c r="A34" s="11"/>
      <c r="B34" s="7"/>
      <c r="C34" s="9"/>
      <c r="D34" s="7"/>
      <c r="E34" s="11"/>
      <c r="F34" s="11"/>
      <c r="G34" s="7"/>
      <c r="H34" s="7"/>
    </row>
    <row r="35" spans="1:8" x14ac:dyDescent="0.25">
      <c r="A35" s="11"/>
      <c r="B35" s="7"/>
      <c r="C35" s="9"/>
      <c r="D35" s="7"/>
      <c r="E35" s="11"/>
      <c r="F35" s="11"/>
      <c r="G35" s="7"/>
      <c r="H35" s="7"/>
    </row>
    <row r="36" spans="1:8" x14ac:dyDescent="0.25">
      <c r="A36" s="11"/>
      <c r="B36" s="7"/>
      <c r="C36" s="9"/>
      <c r="D36" s="7"/>
      <c r="E36" s="11"/>
      <c r="F36" s="11"/>
      <c r="G36" s="7"/>
      <c r="H36" s="7"/>
    </row>
    <row r="37" spans="1:8" x14ac:dyDescent="0.25">
      <c r="A37" s="11"/>
      <c r="B37" s="7"/>
      <c r="C37" s="9"/>
      <c r="D37" s="7"/>
      <c r="E37" s="11"/>
      <c r="F37" s="11"/>
      <c r="G37" s="7"/>
      <c r="H37" s="7"/>
    </row>
    <row r="38" spans="1:8" x14ac:dyDescent="0.25">
      <c r="A38" s="11"/>
      <c r="B38" s="7"/>
      <c r="C38" s="9"/>
      <c r="D38" s="7"/>
      <c r="E38" s="11"/>
      <c r="F38" s="11"/>
      <c r="G38" s="7"/>
      <c r="H38" s="7"/>
    </row>
    <row r="39" spans="1:8" x14ac:dyDescent="0.25">
      <c r="A39" s="11"/>
      <c r="B39" s="7"/>
      <c r="C39" s="9"/>
      <c r="D39" s="7"/>
      <c r="E39" s="11"/>
      <c r="F39" s="11"/>
      <c r="G39" s="7"/>
      <c r="H39" s="7"/>
    </row>
    <row r="40" spans="1:8" x14ac:dyDescent="0.25">
      <c r="A40" s="11"/>
      <c r="B40" s="7"/>
      <c r="C40" s="9"/>
      <c r="D40" s="7"/>
      <c r="E40" s="11"/>
      <c r="F40" s="11"/>
      <c r="G40" s="7"/>
      <c r="H40" s="7"/>
    </row>
    <row r="41" spans="1:8" x14ac:dyDescent="0.25">
      <c r="A41" s="11"/>
      <c r="B41" s="7"/>
      <c r="C41" s="9"/>
      <c r="D41" s="7"/>
      <c r="E41" s="11"/>
      <c r="F41" s="11"/>
      <c r="G41" s="7"/>
      <c r="H41" s="7"/>
    </row>
    <row r="42" spans="1:8" x14ac:dyDescent="0.25">
      <c r="A42" s="11"/>
      <c r="B42" s="7"/>
      <c r="C42" s="9"/>
      <c r="D42" s="7"/>
      <c r="E42" s="11"/>
      <c r="F42" s="11"/>
      <c r="G42" s="7"/>
      <c r="H42" s="7"/>
    </row>
    <row r="43" spans="1:8" x14ac:dyDescent="0.25">
      <c r="A43" s="11"/>
      <c r="B43" s="7"/>
      <c r="C43" s="9"/>
      <c r="D43" s="7"/>
      <c r="E43" s="11"/>
      <c r="F43" s="11"/>
      <c r="G43" s="7"/>
      <c r="H43" s="7"/>
    </row>
    <row r="44" spans="1:8" x14ac:dyDescent="0.25">
      <c r="A44" s="11"/>
      <c r="B44" s="7"/>
      <c r="C44" s="9"/>
      <c r="D44" s="7"/>
      <c r="E44" s="11"/>
      <c r="F44" s="11"/>
      <c r="G44" s="7"/>
      <c r="H44" s="7"/>
    </row>
    <row r="45" spans="1:8" x14ac:dyDescent="0.25">
      <c r="A45" s="11"/>
      <c r="B45" s="7"/>
      <c r="C45" s="9"/>
      <c r="D45" s="7"/>
      <c r="E45" s="11"/>
      <c r="F45" s="11"/>
      <c r="G45" s="7"/>
      <c r="H45" s="7"/>
    </row>
  </sheetData>
  <mergeCells count="7">
    <mergeCell ref="D2:F2"/>
    <mergeCell ref="G2:H2"/>
    <mergeCell ref="D3:F3"/>
    <mergeCell ref="A3:C3"/>
    <mergeCell ref="A1:H1"/>
    <mergeCell ref="G3:H3"/>
    <mergeCell ref="A2:C2"/>
  </mergeCells>
  <conditionalFormatting sqref="F6:F45">
    <cfRule type="expression" dxfId="5" priority="2">
      <formula>AND($F6&lt;&gt;"",$E6&lt;&gt;"",$F6&gt;$E6)</formula>
    </cfRule>
  </conditionalFormatting>
  <conditionalFormatting sqref="G3:H3">
    <cfRule type="expression" dxfId="4" priority="1">
      <formula>$G$3&lt;0</formula>
    </cfRule>
  </conditionalFormatting>
  <conditionalFormatting sqref="H6:H45">
    <cfRule type="expression" dxfId="3" priority="3">
      <formula>AND($H6="Nein",$F6&gt;0)</formula>
    </cfRule>
  </conditionalFormatting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60"/>
  <sheetViews>
    <sheetView showGridLines="0" tabSelected="1" workbookViewId="0">
      <selection sqref="A1:G1"/>
    </sheetView>
  </sheetViews>
  <sheetFormatPr baseColWidth="10" defaultColWidth="9.140625" defaultRowHeight="15" x14ac:dyDescent="0.25"/>
  <cols>
    <col min="1" max="1" width="16" customWidth="1"/>
    <col min="2" max="2" width="30" customWidth="1"/>
    <col min="3" max="3" width="18" customWidth="1"/>
    <col min="4" max="4" width="12" customWidth="1"/>
    <col min="5" max="6" width="10" customWidth="1"/>
    <col min="7" max="7" width="28" customWidth="1"/>
    <col min="9" max="9" width="0.42578125" customWidth="1"/>
  </cols>
  <sheetData>
    <row r="1" spans="1:10" ht="27.95" customHeight="1" x14ac:dyDescent="0.25">
      <c r="A1" s="31" t="s">
        <v>125</v>
      </c>
      <c r="B1" s="30"/>
      <c r="C1" s="30"/>
      <c r="D1" s="30"/>
      <c r="E1" s="30"/>
      <c r="F1" s="30"/>
      <c r="G1" s="30"/>
      <c r="I1" s="1" t="s">
        <v>126</v>
      </c>
      <c r="J1" s="1" t="s">
        <v>127</v>
      </c>
    </row>
    <row r="2" spans="1:10" x14ac:dyDescent="0.25">
      <c r="A2" s="28" t="s">
        <v>128</v>
      </c>
      <c r="B2" s="22"/>
      <c r="C2" s="23"/>
      <c r="D2" s="28" t="s">
        <v>129</v>
      </c>
      <c r="E2" s="22"/>
      <c r="F2" s="22"/>
      <c r="G2" s="23"/>
      <c r="I2" s="1" t="s">
        <v>130</v>
      </c>
      <c r="J2" s="1" t="s">
        <v>131</v>
      </c>
    </row>
    <row r="3" spans="1:10" x14ac:dyDescent="0.25">
      <c r="A3" s="34">
        <f>IF(COUNTA(B6:B60)&gt;0,COUNTIF(F6:F60,"☑")/COUNTA(B6:B60),0)</f>
        <v>0</v>
      </c>
      <c r="B3" s="22"/>
      <c r="C3" s="23"/>
      <c r="D3" s="33" t="s">
        <v>132</v>
      </c>
      <c r="E3" s="22"/>
      <c r="F3" s="22"/>
      <c r="G3" s="23"/>
      <c r="I3" s="1" t="s">
        <v>133</v>
      </c>
      <c r="J3" s="1" t="s">
        <v>134</v>
      </c>
    </row>
    <row r="4" spans="1:10" x14ac:dyDescent="0.25">
      <c r="I4" s="1" t="s">
        <v>135</v>
      </c>
    </row>
    <row r="5" spans="1:10" ht="21.95" customHeight="1" x14ac:dyDescent="0.25">
      <c r="A5" s="5" t="s">
        <v>136</v>
      </c>
      <c r="B5" s="5" t="s">
        <v>137</v>
      </c>
      <c r="C5" s="5" t="s">
        <v>138</v>
      </c>
      <c r="D5" s="5" t="s">
        <v>139</v>
      </c>
      <c r="E5" s="5" t="s">
        <v>140</v>
      </c>
      <c r="F5" s="5" t="s">
        <v>40</v>
      </c>
      <c r="G5" s="5" t="s">
        <v>141</v>
      </c>
      <c r="I5" s="1" t="s">
        <v>142</v>
      </c>
    </row>
    <row r="6" spans="1:10" x14ac:dyDescent="0.25">
      <c r="A6" s="18" t="s">
        <v>126</v>
      </c>
      <c r="B6" s="9" t="s">
        <v>143</v>
      </c>
      <c r="C6" s="7" t="s">
        <v>144</v>
      </c>
      <c r="D6" s="20">
        <v>46132</v>
      </c>
      <c r="E6" s="7" t="s">
        <v>127</v>
      </c>
      <c r="F6" s="7" t="s">
        <v>48</v>
      </c>
      <c r="G6" s="9" t="s">
        <v>145</v>
      </c>
      <c r="I6" s="1" t="s">
        <v>25</v>
      </c>
    </row>
    <row r="7" spans="1:10" x14ac:dyDescent="0.25">
      <c r="A7" s="18" t="s">
        <v>126</v>
      </c>
      <c r="B7" s="9" t="s">
        <v>146</v>
      </c>
      <c r="C7" s="7" t="s">
        <v>144</v>
      </c>
      <c r="D7" s="20">
        <v>46137</v>
      </c>
      <c r="E7" s="7" t="s">
        <v>127</v>
      </c>
      <c r="F7" s="7" t="s">
        <v>48</v>
      </c>
      <c r="G7" s="9" t="s">
        <v>147</v>
      </c>
    </row>
    <row r="8" spans="1:10" ht="30" x14ac:dyDescent="0.25">
      <c r="A8" s="18" t="s">
        <v>126</v>
      </c>
      <c r="B8" s="9" t="s">
        <v>148</v>
      </c>
      <c r="C8" s="7" t="s">
        <v>144</v>
      </c>
      <c r="D8" s="20">
        <v>46143</v>
      </c>
      <c r="E8" s="7" t="s">
        <v>131</v>
      </c>
      <c r="F8" s="7" t="s">
        <v>48</v>
      </c>
      <c r="G8" s="9" t="s">
        <v>149</v>
      </c>
    </row>
    <row r="9" spans="1:10" ht="30" x14ac:dyDescent="0.25">
      <c r="A9" s="18" t="s">
        <v>126</v>
      </c>
      <c r="B9" s="9" t="s">
        <v>150</v>
      </c>
      <c r="C9" s="7" t="s">
        <v>144</v>
      </c>
      <c r="D9" s="20">
        <v>46144</v>
      </c>
      <c r="E9" s="7" t="s">
        <v>131</v>
      </c>
      <c r="F9" s="7" t="s">
        <v>48</v>
      </c>
      <c r="G9" s="9" t="s">
        <v>51</v>
      </c>
    </row>
    <row r="10" spans="1:10" x14ac:dyDescent="0.25">
      <c r="A10" s="18" t="s">
        <v>133</v>
      </c>
      <c r="B10" s="9" t="s">
        <v>151</v>
      </c>
      <c r="C10" s="7" t="s">
        <v>144</v>
      </c>
      <c r="D10" s="20">
        <v>46147</v>
      </c>
      <c r="E10" s="7" t="s">
        <v>131</v>
      </c>
      <c r="F10" s="7" t="s">
        <v>48</v>
      </c>
      <c r="G10" s="9" t="s">
        <v>51</v>
      </c>
    </row>
    <row r="11" spans="1:10" x14ac:dyDescent="0.25">
      <c r="A11" s="18" t="s">
        <v>133</v>
      </c>
      <c r="B11" s="9" t="s">
        <v>152</v>
      </c>
      <c r="C11" s="7" t="s">
        <v>144</v>
      </c>
      <c r="D11" s="20">
        <v>46151</v>
      </c>
      <c r="E11" s="7" t="s">
        <v>127</v>
      </c>
      <c r="F11" s="7" t="s">
        <v>48</v>
      </c>
      <c r="G11" s="9" t="s">
        <v>51</v>
      </c>
    </row>
    <row r="12" spans="1:10" x14ac:dyDescent="0.25">
      <c r="A12" s="18" t="s">
        <v>133</v>
      </c>
      <c r="B12" s="9" t="s">
        <v>153</v>
      </c>
      <c r="C12" s="7" t="s">
        <v>144</v>
      </c>
      <c r="D12" s="20">
        <v>46151</v>
      </c>
      <c r="E12" s="7" t="s">
        <v>134</v>
      </c>
      <c r="F12" s="7" t="s">
        <v>48</v>
      </c>
      <c r="G12" s="9" t="s">
        <v>154</v>
      </c>
    </row>
    <row r="13" spans="1:10" x14ac:dyDescent="0.25">
      <c r="A13" s="18" t="s">
        <v>130</v>
      </c>
      <c r="B13" s="9" t="s">
        <v>155</v>
      </c>
      <c r="C13" s="7" t="s">
        <v>144</v>
      </c>
      <c r="D13" s="20">
        <v>46152</v>
      </c>
      <c r="E13" s="7" t="s">
        <v>131</v>
      </c>
      <c r="F13" s="7" t="s">
        <v>48</v>
      </c>
      <c r="G13" s="9" t="s">
        <v>51</v>
      </c>
    </row>
    <row r="14" spans="1:10" x14ac:dyDescent="0.25">
      <c r="A14" s="18" t="s">
        <v>130</v>
      </c>
      <c r="B14" s="9" t="s">
        <v>156</v>
      </c>
      <c r="C14" s="7" t="s">
        <v>144</v>
      </c>
      <c r="D14" s="20">
        <v>46152</v>
      </c>
      <c r="E14" s="7" t="s">
        <v>127</v>
      </c>
      <c r="F14" s="7" t="s">
        <v>48</v>
      </c>
      <c r="G14" s="9" t="s">
        <v>51</v>
      </c>
    </row>
    <row r="15" spans="1:10" x14ac:dyDescent="0.25">
      <c r="A15" s="18" t="s">
        <v>130</v>
      </c>
      <c r="B15" s="9" t="s">
        <v>157</v>
      </c>
      <c r="C15" s="7" t="s">
        <v>144</v>
      </c>
      <c r="D15" s="20">
        <v>46152</v>
      </c>
      <c r="E15" s="7" t="s">
        <v>131</v>
      </c>
      <c r="F15" s="7" t="s">
        <v>48</v>
      </c>
      <c r="G15" s="9" t="s">
        <v>51</v>
      </c>
    </row>
    <row r="16" spans="1:10" ht="30" x14ac:dyDescent="0.25">
      <c r="A16" s="18" t="s">
        <v>135</v>
      </c>
      <c r="B16" s="9" t="s">
        <v>158</v>
      </c>
      <c r="C16" s="7" t="s">
        <v>144</v>
      </c>
      <c r="D16" s="20">
        <v>46151</v>
      </c>
      <c r="E16" s="7" t="s">
        <v>127</v>
      </c>
      <c r="F16" s="7" t="s">
        <v>48</v>
      </c>
      <c r="G16" s="9" t="s">
        <v>51</v>
      </c>
    </row>
    <row r="17" spans="1:7" x14ac:dyDescent="0.25">
      <c r="A17" s="18" t="s">
        <v>135</v>
      </c>
      <c r="B17" s="9" t="s">
        <v>159</v>
      </c>
      <c r="C17" s="7" t="s">
        <v>144</v>
      </c>
      <c r="D17" s="20">
        <v>46151</v>
      </c>
      <c r="E17" s="7" t="s">
        <v>127</v>
      </c>
      <c r="F17" s="7" t="s">
        <v>48</v>
      </c>
      <c r="G17" s="9" t="s">
        <v>51</v>
      </c>
    </row>
    <row r="18" spans="1:7" x14ac:dyDescent="0.25">
      <c r="A18" s="18" t="s">
        <v>25</v>
      </c>
      <c r="B18" s="9" t="s">
        <v>160</v>
      </c>
      <c r="C18" s="7" t="s">
        <v>144</v>
      </c>
      <c r="D18" s="20">
        <v>46153</v>
      </c>
      <c r="E18" s="7" t="s">
        <v>131</v>
      </c>
      <c r="F18" s="7" t="s">
        <v>48</v>
      </c>
      <c r="G18" s="9" t="s">
        <v>51</v>
      </c>
    </row>
    <row r="19" spans="1:7" x14ac:dyDescent="0.25">
      <c r="A19" s="18" t="s">
        <v>25</v>
      </c>
      <c r="B19" s="9" t="s">
        <v>161</v>
      </c>
      <c r="C19" s="7" t="s">
        <v>144</v>
      </c>
      <c r="D19" s="20">
        <v>46150</v>
      </c>
      <c r="E19" s="7" t="s">
        <v>131</v>
      </c>
      <c r="F19" s="7" t="s">
        <v>48</v>
      </c>
      <c r="G19" s="9" t="s">
        <v>162</v>
      </c>
    </row>
    <row r="20" spans="1:7" x14ac:dyDescent="0.25">
      <c r="A20" s="18" t="s">
        <v>25</v>
      </c>
      <c r="B20" s="9" t="s">
        <v>163</v>
      </c>
      <c r="C20" s="7" t="s">
        <v>144</v>
      </c>
      <c r="D20" s="20">
        <v>46150</v>
      </c>
      <c r="E20" s="7" t="s">
        <v>131</v>
      </c>
      <c r="F20" s="7" t="s">
        <v>48</v>
      </c>
      <c r="G20" s="9" t="s">
        <v>51</v>
      </c>
    </row>
    <row r="21" spans="1:7" x14ac:dyDescent="0.25">
      <c r="A21" s="18" t="s">
        <v>130</v>
      </c>
      <c r="B21" s="9" t="s">
        <v>164</v>
      </c>
      <c r="C21" s="7" t="s">
        <v>144</v>
      </c>
      <c r="D21" s="20">
        <v>46152</v>
      </c>
      <c r="E21" s="7" t="s">
        <v>134</v>
      </c>
      <c r="F21" s="7" t="s">
        <v>48</v>
      </c>
      <c r="G21" s="9" t="s">
        <v>51</v>
      </c>
    </row>
    <row r="22" spans="1:7" ht="30" x14ac:dyDescent="0.25">
      <c r="A22" s="18" t="s">
        <v>25</v>
      </c>
      <c r="B22" s="9" t="s">
        <v>165</v>
      </c>
      <c r="C22" s="7" t="s">
        <v>144</v>
      </c>
      <c r="D22" s="20">
        <v>46148</v>
      </c>
      <c r="E22" s="7" t="s">
        <v>134</v>
      </c>
      <c r="F22" s="7" t="s">
        <v>48</v>
      </c>
      <c r="G22" s="9" t="s">
        <v>51</v>
      </c>
    </row>
    <row r="23" spans="1:7" ht="30" x14ac:dyDescent="0.25">
      <c r="A23" s="18" t="s">
        <v>133</v>
      </c>
      <c r="B23" s="9" t="s">
        <v>166</v>
      </c>
      <c r="C23" s="7" t="s">
        <v>144</v>
      </c>
      <c r="D23" s="20">
        <v>46148</v>
      </c>
      <c r="E23" s="7" t="s">
        <v>131</v>
      </c>
      <c r="F23" s="7" t="s">
        <v>48</v>
      </c>
      <c r="G23" s="9" t="s">
        <v>167</v>
      </c>
    </row>
    <row r="24" spans="1:7" ht="30" x14ac:dyDescent="0.25">
      <c r="A24" s="18" t="s">
        <v>126</v>
      </c>
      <c r="B24" s="9" t="s">
        <v>168</v>
      </c>
      <c r="C24" s="7" t="s">
        <v>144</v>
      </c>
      <c r="D24" s="20">
        <v>46154</v>
      </c>
      <c r="E24" s="7" t="s">
        <v>131</v>
      </c>
      <c r="F24" s="7" t="s">
        <v>48</v>
      </c>
      <c r="G24" s="9" t="s">
        <v>51</v>
      </c>
    </row>
    <row r="25" spans="1:7" ht="30" x14ac:dyDescent="0.25">
      <c r="A25" s="18" t="s">
        <v>25</v>
      </c>
      <c r="B25" s="9" t="s">
        <v>169</v>
      </c>
      <c r="C25" s="7" t="s">
        <v>144</v>
      </c>
      <c r="D25" s="20">
        <v>46153</v>
      </c>
      <c r="E25" s="7" t="s">
        <v>134</v>
      </c>
      <c r="F25" s="7" t="s">
        <v>48</v>
      </c>
      <c r="G25" s="9" t="s">
        <v>51</v>
      </c>
    </row>
    <row r="26" spans="1:7" x14ac:dyDescent="0.25">
      <c r="A26" s="18"/>
      <c r="B26" s="9"/>
      <c r="C26" s="7"/>
      <c r="D26" s="7"/>
      <c r="E26" s="7"/>
      <c r="F26" s="7"/>
      <c r="G26" s="9"/>
    </row>
    <row r="27" spans="1:7" x14ac:dyDescent="0.25">
      <c r="A27" s="18"/>
      <c r="B27" s="9"/>
      <c r="C27" s="7"/>
      <c r="D27" s="7"/>
      <c r="E27" s="7"/>
      <c r="F27" s="7"/>
      <c r="G27" s="9"/>
    </row>
    <row r="28" spans="1:7" x14ac:dyDescent="0.25">
      <c r="A28" s="18"/>
      <c r="B28" s="9"/>
      <c r="C28" s="7"/>
      <c r="D28" s="7"/>
      <c r="E28" s="7"/>
      <c r="F28" s="7"/>
      <c r="G28" s="9"/>
    </row>
    <row r="29" spans="1:7" x14ac:dyDescent="0.25">
      <c r="A29" s="18"/>
      <c r="B29" s="9"/>
      <c r="C29" s="7"/>
      <c r="D29" s="7"/>
      <c r="E29" s="7"/>
      <c r="F29" s="7"/>
      <c r="G29" s="9"/>
    </row>
    <row r="30" spans="1:7" x14ac:dyDescent="0.25">
      <c r="A30" s="18"/>
      <c r="B30" s="9"/>
      <c r="C30" s="7"/>
      <c r="D30" s="7"/>
      <c r="E30" s="7"/>
      <c r="F30" s="7"/>
      <c r="G30" s="9"/>
    </row>
    <row r="31" spans="1:7" x14ac:dyDescent="0.25">
      <c r="A31" s="18"/>
      <c r="B31" s="9"/>
      <c r="C31" s="7"/>
      <c r="D31" s="7"/>
      <c r="E31" s="7"/>
      <c r="F31" s="7"/>
      <c r="G31" s="9"/>
    </row>
    <row r="32" spans="1:7" x14ac:dyDescent="0.25">
      <c r="A32" s="18"/>
      <c r="B32" s="9"/>
      <c r="C32" s="7"/>
      <c r="D32" s="7"/>
      <c r="E32" s="7"/>
      <c r="F32" s="7"/>
      <c r="G32" s="9"/>
    </row>
    <row r="33" spans="1:7" x14ac:dyDescent="0.25">
      <c r="A33" s="18"/>
      <c r="B33" s="9"/>
      <c r="C33" s="7"/>
      <c r="D33" s="7"/>
      <c r="E33" s="7"/>
      <c r="F33" s="7"/>
      <c r="G33" s="9"/>
    </row>
    <row r="34" spans="1:7" x14ac:dyDescent="0.25">
      <c r="A34" s="18"/>
      <c r="B34" s="9"/>
      <c r="C34" s="7"/>
      <c r="D34" s="7"/>
      <c r="E34" s="7"/>
      <c r="F34" s="7"/>
      <c r="G34" s="9"/>
    </row>
    <row r="35" spans="1:7" x14ac:dyDescent="0.25">
      <c r="A35" s="18"/>
      <c r="B35" s="9"/>
      <c r="C35" s="7"/>
      <c r="D35" s="7"/>
      <c r="E35" s="7"/>
      <c r="F35" s="7"/>
      <c r="G35" s="9"/>
    </row>
    <row r="36" spans="1:7" x14ac:dyDescent="0.25">
      <c r="A36" s="18"/>
      <c r="B36" s="9"/>
      <c r="C36" s="7"/>
      <c r="D36" s="7"/>
      <c r="E36" s="7"/>
      <c r="F36" s="7"/>
      <c r="G36" s="9"/>
    </row>
    <row r="37" spans="1:7" x14ac:dyDescent="0.25">
      <c r="A37" s="18"/>
      <c r="B37" s="9"/>
      <c r="C37" s="7"/>
      <c r="D37" s="7"/>
      <c r="E37" s="7"/>
      <c r="F37" s="7"/>
      <c r="G37" s="9"/>
    </row>
    <row r="38" spans="1:7" x14ac:dyDescent="0.25">
      <c r="A38" s="18"/>
      <c r="B38" s="9"/>
      <c r="C38" s="7"/>
      <c r="D38" s="7"/>
      <c r="E38" s="7"/>
      <c r="F38" s="7"/>
      <c r="G38" s="9"/>
    </row>
    <row r="39" spans="1:7" x14ac:dyDescent="0.25">
      <c r="A39" s="18"/>
      <c r="B39" s="9"/>
      <c r="C39" s="7"/>
      <c r="D39" s="7"/>
      <c r="E39" s="7"/>
      <c r="F39" s="7"/>
      <c r="G39" s="9"/>
    </row>
    <row r="40" spans="1:7" x14ac:dyDescent="0.25">
      <c r="A40" s="18"/>
      <c r="B40" s="9"/>
      <c r="C40" s="7"/>
      <c r="D40" s="7"/>
      <c r="E40" s="7"/>
      <c r="F40" s="7"/>
      <c r="G40" s="9"/>
    </row>
    <row r="41" spans="1:7" x14ac:dyDescent="0.25">
      <c r="A41" s="18"/>
      <c r="B41" s="9"/>
      <c r="C41" s="7"/>
      <c r="D41" s="7"/>
      <c r="E41" s="7"/>
      <c r="F41" s="7"/>
      <c r="G41" s="9"/>
    </row>
    <row r="42" spans="1:7" x14ac:dyDescent="0.25">
      <c r="A42" s="18"/>
      <c r="B42" s="9"/>
      <c r="C42" s="7"/>
      <c r="D42" s="7"/>
      <c r="E42" s="7"/>
      <c r="F42" s="7"/>
      <c r="G42" s="9"/>
    </row>
    <row r="43" spans="1:7" x14ac:dyDescent="0.25">
      <c r="A43" s="18"/>
      <c r="B43" s="9"/>
      <c r="C43" s="7"/>
      <c r="D43" s="7"/>
      <c r="E43" s="7"/>
      <c r="F43" s="7"/>
      <c r="G43" s="9"/>
    </row>
    <row r="44" spans="1:7" x14ac:dyDescent="0.25">
      <c r="A44" s="18"/>
      <c r="B44" s="9"/>
      <c r="C44" s="7"/>
      <c r="D44" s="7"/>
      <c r="E44" s="7"/>
      <c r="F44" s="7"/>
      <c r="G44" s="9"/>
    </row>
    <row r="45" spans="1:7" x14ac:dyDescent="0.25">
      <c r="A45" s="18"/>
      <c r="B45" s="9"/>
      <c r="C45" s="7"/>
      <c r="D45" s="7"/>
      <c r="E45" s="7"/>
      <c r="F45" s="7"/>
      <c r="G45" s="9"/>
    </row>
    <row r="46" spans="1:7" x14ac:dyDescent="0.25">
      <c r="A46" s="18"/>
      <c r="B46" s="9"/>
      <c r="C46" s="7"/>
      <c r="D46" s="7"/>
      <c r="E46" s="7"/>
      <c r="F46" s="7"/>
      <c r="G46" s="9"/>
    </row>
    <row r="47" spans="1:7" x14ac:dyDescent="0.25">
      <c r="A47" s="18"/>
      <c r="B47" s="9"/>
      <c r="C47" s="7"/>
      <c r="D47" s="7"/>
      <c r="E47" s="7"/>
      <c r="F47" s="7"/>
      <c r="G47" s="9"/>
    </row>
    <row r="48" spans="1:7" x14ac:dyDescent="0.25">
      <c r="A48" s="18"/>
      <c r="B48" s="9"/>
      <c r="C48" s="7"/>
      <c r="D48" s="7"/>
      <c r="E48" s="7"/>
      <c r="F48" s="7"/>
      <c r="G48" s="9"/>
    </row>
    <row r="49" spans="1:7" x14ac:dyDescent="0.25">
      <c r="A49" s="18"/>
      <c r="B49" s="9"/>
      <c r="C49" s="7"/>
      <c r="D49" s="7"/>
      <c r="E49" s="7"/>
      <c r="F49" s="7"/>
      <c r="G49" s="9"/>
    </row>
    <row r="50" spans="1:7" x14ac:dyDescent="0.25">
      <c r="A50" s="18"/>
      <c r="B50" s="9"/>
      <c r="C50" s="7"/>
      <c r="D50" s="7"/>
      <c r="E50" s="7"/>
      <c r="F50" s="7"/>
      <c r="G50" s="9"/>
    </row>
    <row r="51" spans="1:7" x14ac:dyDescent="0.25">
      <c r="A51" s="18"/>
      <c r="B51" s="9"/>
      <c r="C51" s="7"/>
      <c r="D51" s="7"/>
      <c r="E51" s="7"/>
      <c r="F51" s="7"/>
      <c r="G51" s="9"/>
    </row>
    <row r="52" spans="1:7" x14ac:dyDescent="0.25">
      <c r="A52" s="18"/>
      <c r="B52" s="9"/>
      <c r="C52" s="7"/>
      <c r="D52" s="7"/>
      <c r="E52" s="7"/>
      <c r="F52" s="7"/>
      <c r="G52" s="9"/>
    </row>
    <row r="53" spans="1:7" x14ac:dyDescent="0.25">
      <c r="A53" s="18"/>
      <c r="B53" s="9"/>
      <c r="C53" s="7"/>
      <c r="D53" s="7"/>
      <c r="E53" s="7"/>
      <c r="F53" s="7"/>
      <c r="G53" s="9"/>
    </row>
    <row r="54" spans="1:7" x14ac:dyDescent="0.25">
      <c r="A54" s="18"/>
      <c r="B54" s="9"/>
      <c r="C54" s="7"/>
      <c r="D54" s="7"/>
      <c r="E54" s="7"/>
      <c r="F54" s="7"/>
      <c r="G54" s="9"/>
    </row>
    <row r="55" spans="1:7" x14ac:dyDescent="0.25">
      <c r="A55" s="18"/>
      <c r="B55" s="9"/>
      <c r="C55" s="7"/>
      <c r="D55" s="7"/>
      <c r="E55" s="7"/>
      <c r="F55" s="7"/>
      <c r="G55" s="9"/>
    </row>
    <row r="56" spans="1:7" x14ac:dyDescent="0.25">
      <c r="A56" s="18"/>
      <c r="B56" s="9"/>
      <c r="C56" s="7"/>
      <c r="D56" s="7"/>
      <c r="E56" s="7"/>
      <c r="F56" s="7"/>
      <c r="G56" s="9"/>
    </row>
    <row r="57" spans="1:7" x14ac:dyDescent="0.25">
      <c r="A57" s="18"/>
      <c r="B57" s="9"/>
      <c r="C57" s="7"/>
      <c r="D57" s="7"/>
      <c r="E57" s="7"/>
      <c r="F57" s="7"/>
      <c r="G57" s="9"/>
    </row>
    <row r="58" spans="1:7" x14ac:dyDescent="0.25">
      <c r="A58" s="18"/>
      <c r="B58" s="9"/>
      <c r="C58" s="7"/>
      <c r="D58" s="7"/>
      <c r="E58" s="7"/>
      <c r="F58" s="7"/>
      <c r="G58" s="9"/>
    </row>
    <row r="59" spans="1:7" x14ac:dyDescent="0.25">
      <c r="A59" s="18"/>
      <c r="B59" s="9"/>
      <c r="C59" s="7"/>
      <c r="D59" s="7"/>
      <c r="E59" s="7"/>
      <c r="F59" s="7"/>
      <c r="G59" s="9"/>
    </row>
    <row r="60" spans="1:7" x14ac:dyDescent="0.25">
      <c r="A60" s="18"/>
      <c r="B60" s="9"/>
      <c r="C60" s="7"/>
      <c r="D60" s="7"/>
      <c r="E60" s="7"/>
      <c r="F60" s="7"/>
      <c r="G60" s="9"/>
    </row>
  </sheetData>
  <mergeCells count="5">
    <mergeCell ref="A1:G1"/>
    <mergeCell ref="D3:G3"/>
    <mergeCell ref="A3:C3"/>
    <mergeCell ref="D2:G2"/>
    <mergeCell ref="A2:C2"/>
  </mergeCells>
  <conditionalFormatting sqref="A6:G60">
    <cfRule type="expression" dxfId="2" priority="1">
      <formula>AND($D6&lt;TODAY(),$F6="☐",$D6&lt;&gt;"")</formula>
    </cfRule>
    <cfRule type="expression" dxfId="1" priority="3">
      <formula>$F6="☑"</formula>
    </cfRule>
  </conditionalFormatting>
  <conditionalFormatting sqref="B6:B60">
    <cfRule type="expression" dxfId="0" priority="2">
      <formula>AND($E6="Hoch",$F6="☐")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Reiseplan</vt:lpstr>
      <vt:lpstr>Budget</vt:lpstr>
      <vt:lpstr>Checkliste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2026-02-24T07:38:27Z</dcterms:modified>
</cp:coreProperties>
</file>