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Generador\"/>
    </mc:Choice>
  </mc:AlternateContent>
  <xr:revisionPtr revIDLastSave="0" documentId="13_ncr:1_{149955D1-C0FC-46A7-9332-9A52CBB1D66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Überstunden" sheetId="1" r:id="rId1"/>
  </sheets>
  <definedNames>
    <definedName name="_xlnm.Print_Titles" localSheetId="0">Überstunden!$1:$8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9" i="1" l="1"/>
  <c r="G39" i="1"/>
  <c r="F39" i="1"/>
  <c r="H39" i="1" s="1"/>
  <c r="A39" i="1"/>
  <c r="B39" i="1" s="1"/>
  <c r="H38" i="1"/>
  <c r="F38" i="1"/>
  <c r="I38" i="1" s="1"/>
  <c r="A38" i="1"/>
  <c r="B38" i="1" s="1"/>
  <c r="G37" i="1"/>
  <c r="F37" i="1"/>
  <c r="H37" i="1" s="1"/>
  <c r="A37" i="1"/>
  <c r="B37" i="1" s="1"/>
  <c r="F36" i="1"/>
  <c r="I36" i="1" s="1"/>
  <c r="A36" i="1"/>
  <c r="B36" i="1" s="1"/>
  <c r="F35" i="1"/>
  <c r="I35" i="1" s="1"/>
  <c r="A35" i="1"/>
  <c r="G35" i="1" s="1"/>
  <c r="F34" i="1"/>
  <c r="H34" i="1" s="1"/>
  <c r="A34" i="1"/>
  <c r="B34" i="1" s="1"/>
  <c r="F33" i="1"/>
  <c r="I33" i="1" s="1"/>
  <c r="A33" i="1"/>
  <c r="B33" i="1" s="1"/>
  <c r="I32" i="1"/>
  <c r="H32" i="1"/>
  <c r="F32" i="1"/>
  <c r="A32" i="1"/>
  <c r="G32" i="1" s="1"/>
  <c r="F31" i="1"/>
  <c r="I31" i="1" s="1"/>
  <c r="A31" i="1"/>
  <c r="B31" i="1" s="1"/>
  <c r="I30" i="1"/>
  <c r="H30" i="1"/>
  <c r="F30" i="1"/>
  <c r="B30" i="1"/>
  <c r="A30" i="1"/>
  <c r="G30" i="1" s="1"/>
  <c r="G29" i="1"/>
  <c r="F29" i="1"/>
  <c r="H29" i="1" s="1"/>
  <c r="A29" i="1"/>
  <c r="B29" i="1" s="1"/>
  <c r="F28" i="1"/>
  <c r="I28" i="1" s="1"/>
  <c r="A28" i="1"/>
  <c r="B28" i="1" s="1"/>
  <c r="G27" i="1"/>
  <c r="F27" i="1"/>
  <c r="I27" i="1" s="1"/>
  <c r="A27" i="1"/>
  <c r="B27" i="1" s="1"/>
  <c r="F26" i="1"/>
  <c r="I26" i="1" s="1"/>
  <c r="A26" i="1"/>
  <c r="G26" i="1" s="1"/>
  <c r="F25" i="1"/>
  <c r="I25" i="1" s="1"/>
  <c r="A25" i="1"/>
  <c r="G25" i="1" s="1"/>
  <c r="F24" i="1"/>
  <c r="H24" i="1" s="1"/>
  <c r="A24" i="1"/>
  <c r="G24" i="1" s="1"/>
  <c r="F23" i="1"/>
  <c r="I23" i="1" s="1"/>
  <c r="A23" i="1"/>
  <c r="G23" i="1" s="1"/>
  <c r="F22" i="1"/>
  <c r="I22" i="1" s="1"/>
  <c r="A22" i="1"/>
  <c r="G22" i="1" s="1"/>
  <c r="F21" i="1"/>
  <c r="H21" i="1" s="1"/>
  <c r="A21" i="1"/>
  <c r="G21" i="1" s="1"/>
  <c r="F20" i="1"/>
  <c r="I20" i="1" s="1"/>
  <c r="B20" i="1"/>
  <c r="A20" i="1"/>
  <c r="G20" i="1" s="1"/>
  <c r="G19" i="1"/>
  <c r="F19" i="1"/>
  <c r="I19" i="1" s="1"/>
  <c r="A19" i="1"/>
  <c r="B19" i="1" s="1"/>
  <c r="F18" i="1"/>
  <c r="I18" i="1" s="1"/>
  <c r="A18" i="1"/>
  <c r="B18" i="1" s="1"/>
  <c r="G17" i="1"/>
  <c r="F17" i="1"/>
  <c r="H17" i="1" s="1"/>
  <c r="A17" i="1"/>
  <c r="B17" i="1" s="1"/>
  <c r="F16" i="1"/>
  <c r="I16" i="1" s="1"/>
  <c r="A16" i="1"/>
  <c r="B16" i="1" s="1"/>
  <c r="F15" i="1"/>
  <c r="I15" i="1" s="1"/>
  <c r="A15" i="1"/>
  <c r="G15" i="1" s="1"/>
  <c r="F14" i="1"/>
  <c r="A14" i="1"/>
  <c r="G14" i="1" s="1"/>
  <c r="F13" i="1"/>
  <c r="I13" i="1" s="1"/>
  <c r="A13" i="1"/>
  <c r="G13" i="1" s="1"/>
  <c r="I12" i="1"/>
  <c r="H12" i="1"/>
  <c r="F12" i="1"/>
  <c r="A12" i="1"/>
  <c r="G12" i="1" s="1"/>
  <c r="F11" i="1"/>
  <c r="H11" i="1" s="1"/>
  <c r="A11" i="1"/>
  <c r="B11" i="1" s="1"/>
  <c r="F10" i="1"/>
  <c r="I10" i="1" s="1"/>
  <c r="B10" i="1"/>
  <c r="A10" i="1"/>
  <c r="G10" i="1" s="1"/>
  <c r="G9" i="1"/>
  <c r="F9" i="1"/>
  <c r="I9" i="1" s="1"/>
  <c r="A9" i="1"/>
  <c r="B9" i="1" s="1"/>
  <c r="E4" i="1"/>
  <c r="E5" i="1" s="1"/>
  <c r="E3" i="1"/>
  <c r="H22" i="1" l="1"/>
  <c r="H20" i="1"/>
  <c r="H10" i="1"/>
  <c r="H3" i="1"/>
  <c r="B24" i="1"/>
  <c r="B14" i="1"/>
  <c r="B21" i="1"/>
  <c r="G34" i="1"/>
  <c r="G11" i="1"/>
  <c r="G41" i="1" s="1"/>
  <c r="I24" i="1"/>
  <c r="I34" i="1"/>
  <c r="H31" i="1"/>
  <c r="I11" i="1"/>
  <c r="B15" i="1"/>
  <c r="G18" i="1"/>
  <c r="I21" i="1"/>
  <c r="B25" i="1"/>
  <c r="G28" i="1"/>
  <c r="B35" i="1"/>
  <c r="G38" i="1"/>
  <c r="H18" i="1"/>
  <c r="H28" i="1"/>
  <c r="B12" i="1"/>
  <c r="B22" i="1"/>
  <c r="B32" i="1"/>
  <c r="H15" i="1"/>
  <c r="H25" i="1"/>
  <c r="H35" i="1"/>
  <c r="H27" i="1"/>
  <c r="I17" i="1"/>
  <c r="I37" i="1"/>
  <c r="H14" i="1"/>
  <c r="I14" i="1"/>
  <c r="G31" i="1"/>
  <c r="B26" i="1"/>
  <c r="H19" i="1"/>
  <c r="G16" i="1"/>
  <c r="B23" i="1"/>
  <c r="I29" i="1"/>
  <c r="G36" i="1"/>
  <c r="H16" i="1"/>
  <c r="H26" i="1"/>
  <c r="H36" i="1"/>
  <c r="F41" i="1"/>
  <c r="B13" i="1"/>
  <c r="G33" i="1"/>
  <c r="H13" i="1"/>
  <c r="H23" i="1"/>
  <c r="H9" i="1"/>
  <c r="H33" i="1"/>
  <c r="I41" i="1" l="1"/>
  <c r="H5" i="1"/>
  <c r="H41" i="1"/>
  <c r="H4" i="1"/>
  <c r="H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4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Monat als Zahl eingeben, z. B. 1 für Januar oder 12 für Dezember.</t>
        </r>
      </text>
    </comment>
    <comment ref="B5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Tägliche Sollarbeitszeit. Standardmäßig 8:00 Stunden.</t>
        </r>
      </text>
    </comment>
  </commentList>
</comments>
</file>

<file path=xl/sharedStrings.xml><?xml version="1.0" encoding="utf-8"?>
<sst xmlns="http://schemas.openxmlformats.org/spreadsheetml/2006/main" count="24" uniqueCount="22">
  <si>
    <t>Arbeitszeit- und Überstundenvorlage</t>
  </si>
  <si>
    <t>Jahr</t>
  </si>
  <si>
    <t>Monatsname</t>
  </si>
  <si>
    <t>Geleistet</t>
  </si>
  <si>
    <t>Monat (1-12)</t>
  </si>
  <si>
    <t>Arbeitstage</t>
  </si>
  <si>
    <t>Überstunden</t>
  </si>
  <si>
    <t>Soll pro Arbeitstag</t>
  </si>
  <si>
    <t>Soll gesamt</t>
  </si>
  <si>
    <t>Fehlstunden</t>
  </si>
  <si>
    <t>Saldo</t>
  </si>
  <si>
    <t>Eingaben nur in Jahr, Monat sowie in den Spalten Beginn, Ende, Pause und Notiz. Alle anderen Felder berechnen sich automatisch.</t>
  </si>
  <si>
    <t>Datum</t>
  </si>
  <si>
    <t>Tag</t>
  </si>
  <si>
    <t>Beginn</t>
  </si>
  <si>
    <t>Ende</t>
  </si>
  <si>
    <t>Pause</t>
  </si>
  <si>
    <t>Geleistete Std.</t>
  </si>
  <si>
    <t>Soll</t>
  </si>
  <si>
    <t>Notiz</t>
  </si>
  <si>
    <t>Monatssumme</t>
  </si>
  <si>
    <t>Hinweis: Wochenenden erhalten automatisch 0 Sollstunden. Feiertage können bei Bedarf manuell über die Arbeitszeiten oder eine separate Firmenversion ergänzt werden.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</si>
</sst>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h]:mm"/>
    <numFmt numFmtId="165" formatCode="dd\.mm\.yyyy"/>
    <numFmt numFmtId="166" formatCode="hh:mm"/>
  </numFmts>
  <fonts count="11" x14ac:knownFonts="1">
    <font>
      <sz val="11"/>
      <color theme="1"/>
      <name val="Calibri"/>
      <family val="2"/>
      <scheme val="minor"/>
    </font>
    <font>
      <b/>
      <sz val="10"/>
      <color rgb="FFFFFFFF"/>
      <name val="Calibri"/>
    </font>
    <font>
      <b/>
      <sz val="10"/>
      <color rgb="FF1F415A"/>
      <name val="Calibri"/>
    </font>
    <font>
      <b/>
      <sz val="10"/>
      <color rgb="FF1F2D3A"/>
      <name val="Calibri"/>
    </font>
    <font>
      <i/>
      <sz val="10"/>
      <color rgb="FF1F415A"/>
      <name val="Calibri"/>
    </font>
    <font>
      <b/>
      <sz val="11"/>
      <color rgb="FFFFFFFF"/>
      <name val="Calibri"/>
    </font>
    <font>
      <sz val="10"/>
      <color rgb="FF1F2D3A"/>
      <name val="Calibri"/>
    </font>
    <font>
      <i/>
      <sz val="9"/>
      <color rgb="FF5B6770"/>
      <name val="Calibri"/>
    </font>
    <font>
      <sz val="11"/>
      <color theme="1"/>
      <name val="Calibri"/>
      <family val="2"/>
      <scheme val="minor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5FBFC"/>
      </patternFill>
    </fill>
    <fill>
      <patternFill patternType="solid">
        <fgColor rgb="FFE7F1F2"/>
      </patternFill>
    </fill>
    <fill>
      <patternFill patternType="solid">
        <fgColor rgb="FFEEF4F7"/>
      </patternFill>
    </fill>
    <fill>
      <patternFill patternType="solid">
        <fgColor rgb="FFFFFFFF"/>
      </patternFill>
    </fill>
    <fill>
      <patternFill patternType="solid">
        <fgColor rgb="FFE2F0D9"/>
      </patternFill>
    </fill>
    <fill>
      <patternFill patternType="solid">
        <fgColor rgb="FFFBE5E7"/>
      </patternFill>
    </fill>
    <fill>
      <patternFill patternType="solid">
        <fgColor rgb="FFFAFAFA"/>
      </patternFill>
    </fill>
  </fills>
  <borders count="5">
    <border>
      <left/>
      <right/>
      <top/>
      <bottom/>
      <diagonal/>
    </border>
    <border>
      <left style="thin">
        <color rgb="FFB7C3CC"/>
      </left>
      <right style="thin">
        <color rgb="FFB7C3CC"/>
      </right>
      <top style="thin">
        <color rgb="FFB7C3CC"/>
      </top>
      <bottom style="thin">
        <color rgb="FFB7C3CC"/>
      </bottom>
      <diagonal/>
    </border>
    <border>
      <left style="thin">
        <color rgb="FFB7C3CC"/>
      </left>
      <right style="thin">
        <color rgb="FFB7C3CC"/>
      </right>
      <top style="medium">
        <color rgb="FF00484E"/>
      </top>
      <bottom style="thin">
        <color rgb="FFB7C3CC"/>
      </bottom>
      <diagonal/>
    </border>
    <border>
      <left/>
      <right/>
      <top style="medium">
        <color rgb="FF00484E"/>
      </top>
      <bottom style="thin">
        <color rgb="FFB7C3CC"/>
      </bottom>
      <diagonal/>
    </border>
    <border>
      <left/>
      <right style="thin">
        <color rgb="FFB7C3CC"/>
      </right>
      <top style="medium">
        <color rgb="FF00484E"/>
      </top>
      <bottom style="thin">
        <color rgb="FFB7C3CC"/>
      </bottom>
      <diagonal/>
    </border>
  </borders>
  <cellStyleXfs count="2">
    <xf numFmtId="0" fontId="0" fillId="0" borderId="0"/>
    <xf numFmtId="0" fontId="8" fillId="0" borderId="0"/>
  </cellStyleXfs>
  <cellXfs count="26">
    <xf numFmtId="0" fontId="0" fillId="0" borderId="0" xfId="0"/>
    <xf numFmtId="0" fontId="1" fillId="3" borderId="1" xfId="1" applyFont="1" applyFill="1" applyBorder="1" applyAlignment="1">
      <alignment horizontal="left" vertical="center"/>
    </xf>
    <xf numFmtId="0" fontId="2" fillId="4" borderId="1" xfId="1" applyFont="1" applyFill="1" applyBorder="1" applyAlignment="1">
      <alignment horizontal="center" vertical="center"/>
    </xf>
    <xf numFmtId="0" fontId="3" fillId="5" borderId="1" xfId="1" applyFont="1" applyFill="1" applyBorder="1" applyAlignment="1">
      <alignment horizontal="center" vertical="center"/>
    </xf>
    <xf numFmtId="164" fontId="3" fillId="6" borderId="1" xfId="1" applyNumberFormat="1" applyFont="1" applyFill="1" applyBorder="1" applyAlignment="1">
      <alignment horizontal="center" vertical="center"/>
    </xf>
    <xf numFmtId="164" fontId="3" fillId="8" borderId="1" xfId="1" applyNumberFormat="1" applyFont="1" applyFill="1" applyBorder="1" applyAlignment="1">
      <alignment horizontal="center" vertical="center"/>
    </xf>
    <xf numFmtId="164" fontId="2" fillId="4" borderId="1" xfId="1" applyNumberFormat="1" applyFont="1" applyFill="1" applyBorder="1" applyAlignment="1">
      <alignment horizontal="center" vertical="center"/>
    </xf>
    <xf numFmtId="164" fontId="3" fillId="5" borderId="1" xfId="1" applyNumberFormat="1" applyFont="1" applyFill="1" applyBorder="1" applyAlignment="1">
      <alignment horizontal="center" vertical="center"/>
    </xf>
    <xf numFmtId="164" fontId="3" fillId="9" borderId="1" xfId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165" fontId="6" fillId="7" borderId="1" xfId="1" applyNumberFormat="1" applyFont="1" applyFill="1" applyBorder="1" applyAlignment="1">
      <alignment horizontal="center" vertical="center"/>
    </xf>
    <xf numFmtId="0" fontId="6" fillId="7" borderId="1" xfId="1" applyFont="1" applyFill="1" applyBorder="1" applyAlignment="1">
      <alignment horizontal="center" vertical="center"/>
    </xf>
    <xf numFmtId="166" fontId="6" fillId="4" borderId="1" xfId="1" applyNumberFormat="1" applyFont="1" applyFill="1" applyBorder="1" applyAlignment="1">
      <alignment horizontal="center" vertical="center"/>
    </xf>
    <xf numFmtId="164" fontId="6" fillId="7" borderId="1" xfId="1" applyNumberFormat="1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left" vertical="center"/>
    </xf>
    <xf numFmtId="164" fontId="3" fillId="5" borderId="2" xfId="1" applyNumberFormat="1" applyFont="1" applyFill="1" applyBorder="1" applyAlignment="1">
      <alignment horizontal="center" vertical="center"/>
    </xf>
    <xf numFmtId="0" fontId="3" fillId="5" borderId="2" xfId="1" applyFont="1" applyFill="1" applyBorder="1" applyAlignment="1">
      <alignment horizontal="left" vertical="center"/>
    </xf>
    <xf numFmtId="49" fontId="3" fillId="5" borderId="1" xfId="1" applyNumberFormat="1" applyFont="1" applyFill="1" applyBorder="1" applyAlignment="1">
      <alignment horizontal="center" vertical="center"/>
    </xf>
    <xf numFmtId="0" fontId="0" fillId="0" borderId="0" xfId="0"/>
    <xf numFmtId="0" fontId="4" fillId="5" borderId="2" xfId="1" applyFont="1" applyFill="1" applyBorder="1" applyAlignment="1">
      <alignment horizontal="left" vertical="center"/>
    </xf>
    <xf numFmtId="0" fontId="0" fillId="0" borderId="3" xfId="1" applyFont="1" applyBorder="1"/>
    <xf numFmtId="0" fontId="0" fillId="0" borderId="4" xfId="1" applyFont="1" applyBorder="1"/>
    <xf numFmtId="0" fontId="7" fillId="10" borderId="0" xfId="1" applyFont="1" applyFill="1" applyAlignment="1">
      <alignment horizontal="left" vertical="center"/>
    </xf>
    <xf numFmtId="0" fontId="3" fillId="5" borderId="2" xfId="1" applyFont="1" applyFill="1" applyBorder="1" applyAlignment="1">
      <alignment horizontal="center" vertical="center"/>
    </xf>
    <xf numFmtId="0" fontId="9" fillId="2" borderId="0" xfId="1" applyFont="1" applyFill="1" applyAlignment="1">
      <alignment horizontal="center" vertical="center"/>
    </xf>
    <xf numFmtId="0" fontId="10" fillId="0" borderId="0" xfId="0" applyFont="1"/>
  </cellXfs>
  <cellStyles count="2">
    <cellStyle name="Normal" xfId="1" xr:uid="{00000000-0005-0000-0000-000000000000}"/>
    <cellStyle name="Standard" xfId="0" builtinId="0"/>
  </cellStyles>
  <dxfs count="3">
    <dxf>
      <fill>
        <patternFill>
          <bgColor rgb="FFFBE5E7"/>
        </patternFill>
      </fill>
    </dxf>
    <dxf>
      <fill>
        <patternFill>
          <bgColor rgb="FFE2F0D9"/>
        </patternFill>
      </fill>
    </dxf>
    <dxf>
      <fill>
        <patternFill>
          <bgColor rgb="FFEEF4F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525780</xdr:colOff>
      <xdr:row>27</xdr:row>
      <xdr:rowOff>106680</xdr:rowOff>
    </xdr:to>
    <xdr:sp macro="" textlink="">
      <xdr:nvSpPr>
        <xdr:cNvPr id="1027" name="Text Box 3" hidden="1">
          <a:extLst>
            <a:ext uri="{FF2B5EF4-FFF2-40B4-BE49-F238E27FC236}">
              <a16:creationId xmlns:a16="http://schemas.microsoft.com/office/drawing/2014/main" id="{9F876396-84C0-D5B2-960F-FD6502D6840E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484E"/>
  </sheetPr>
  <dimension ref="A1:K44"/>
  <sheetViews>
    <sheetView showGridLines="0" tabSelected="1" workbookViewId="0">
      <selection activeCell="B4" sqref="B4"/>
    </sheetView>
  </sheetViews>
  <sheetFormatPr baseColWidth="10" defaultColWidth="8.88671875" defaultRowHeight="14.4" x14ac:dyDescent="0.3"/>
  <cols>
    <col min="1" max="1" width="13" customWidth="1"/>
    <col min="2" max="2" width="8.44140625" customWidth="1"/>
    <col min="3" max="4" width="11" customWidth="1"/>
    <col min="5" max="5" width="10" customWidth="1"/>
    <col min="6" max="6" width="14" customWidth="1"/>
    <col min="7" max="7" width="11" customWidth="1"/>
    <col min="8" max="8" width="13" customWidth="1"/>
    <col min="9" max="9" width="12" customWidth="1"/>
    <col min="10" max="10" width="22" customWidth="1"/>
    <col min="11" max="11" width="0.109375" hidden="1" customWidth="1"/>
  </cols>
  <sheetData>
    <row r="1" spans="1:10" ht="28.05" customHeight="1" x14ac:dyDescent="0.5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2.05" customHeight="1" x14ac:dyDescent="0.3"/>
    <row r="3" spans="1:10" ht="22.05" customHeight="1" x14ac:dyDescent="0.3">
      <c r="A3" s="1" t="s">
        <v>1</v>
      </c>
      <c r="B3" s="2">
        <v>2026</v>
      </c>
      <c r="D3" s="1" t="s">
        <v>2</v>
      </c>
      <c r="E3" s="3" t="str">
        <f>CHOOSE($B$4,"Januar","Februar","März","April","Mai","Juni","Juli","August","September","Oktober","November","Dezember")&amp;" "&amp;$B$3</f>
        <v>Januar 2026</v>
      </c>
      <c r="G3" s="1" t="s">
        <v>3</v>
      </c>
      <c r="H3" s="4">
        <f>SUM(F9:F39)</f>
        <v>4.4583333333333339</v>
      </c>
    </row>
    <row r="4" spans="1:10" ht="22.05" customHeight="1" x14ac:dyDescent="0.3">
      <c r="A4" s="1" t="s">
        <v>4</v>
      </c>
      <c r="B4" s="2">
        <v>1</v>
      </c>
      <c r="D4" s="1" t="s">
        <v>5</v>
      </c>
      <c r="E4" s="3">
        <f>NETWORKDAYS(DATE($B$3,$B$4,1),EOMONTH(DATE($B$3,$B$4,1),0))</f>
        <v>22</v>
      </c>
      <c r="G4" s="1" t="s">
        <v>6</v>
      </c>
      <c r="H4" s="5">
        <f>SUM(H9:H39)</f>
        <v>0.49999999999999972</v>
      </c>
    </row>
    <row r="5" spans="1:10" ht="22.05" customHeight="1" x14ac:dyDescent="0.3">
      <c r="A5" s="1" t="s">
        <v>7</v>
      </c>
      <c r="B5" s="6">
        <v>0.33333333333333331</v>
      </c>
      <c r="D5" s="1" t="s">
        <v>8</v>
      </c>
      <c r="E5" s="7">
        <f>E4*$B$5</f>
        <v>7.333333333333333</v>
      </c>
      <c r="G5" s="1" t="s">
        <v>9</v>
      </c>
      <c r="H5" s="8">
        <f>SUM(I9:I39)</f>
        <v>4.166666666666663E-2</v>
      </c>
    </row>
    <row r="6" spans="1:10" ht="22.05" customHeight="1" x14ac:dyDescent="0.3">
      <c r="G6" s="1" t="s">
        <v>10</v>
      </c>
      <c r="H6" s="17" t="str">
        <f>IF(H4&gt;=H5,"+"&amp;TEXT(H4-H5,"[h]:mm"),"-"&amp;TEXT(H5-H4,"[h]:mm"))</f>
        <v>+11:00</v>
      </c>
    </row>
    <row r="7" spans="1:10" ht="24" customHeight="1" x14ac:dyDescent="0.3">
      <c r="A7" s="19" t="s">
        <v>11</v>
      </c>
      <c r="B7" s="20"/>
      <c r="C7" s="20"/>
      <c r="D7" s="20"/>
      <c r="E7" s="20"/>
      <c r="F7" s="20"/>
      <c r="G7" s="20"/>
      <c r="H7" s="20"/>
      <c r="I7" s="20"/>
      <c r="J7" s="21"/>
    </row>
    <row r="8" spans="1:10" ht="22.05" customHeight="1" x14ac:dyDescent="0.3">
      <c r="A8" s="9" t="s">
        <v>12</v>
      </c>
      <c r="B8" s="9" t="s">
        <v>13</v>
      </c>
      <c r="C8" s="9" t="s">
        <v>14</v>
      </c>
      <c r="D8" s="9" t="s">
        <v>15</v>
      </c>
      <c r="E8" s="9" t="s">
        <v>16</v>
      </c>
      <c r="F8" s="9" t="s">
        <v>17</v>
      </c>
      <c r="G8" s="9" t="s">
        <v>18</v>
      </c>
      <c r="H8" s="9" t="s">
        <v>6</v>
      </c>
      <c r="I8" s="9" t="s">
        <v>9</v>
      </c>
      <c r="J8" s="9" t="s">
        <v>19</v>
      </c>
    </row>
    <row r="9" spans="1:10" ht="22.05" customHeight="1" x14ac:dyDescent="0.3">
      <c r="A9" s="10" t="str">
        <f>IF(1&lt;=DAY(EOMONTH(DATE($B$3,$B$4,1),0)),IF(1&lt;10,"0"&amp;1,1)&amp;"."&amp;IF($B$4&lt;10,"0"&amp;$B$4,$B$4)&amp;"."&amp;$B$3,"")</f>
        <v>01.01.2026</v>
      </c>
      <c r="B9" s="11" t="str">
        <f>IF(A9="","",CHOOSE(WEEKDAY(DATE($B$3,$B$4,1),2),"Mo","Di","Mi","Do","Fr","Sa","So"))</f>
        <v>Do</v>
      </c>
      <c r="C9" s="12">
        <v>0.33333333333333331</v>
      </c>
      <c r="D9" s="12">
        <v>0.625</v>
      </c>
      <c r="E9" s="12"/>
      <c r="F9" s="13">
        <f t="shared" ref="F9:F39" si="0">IF(OR(C9="",D9=""),"",MOD(D9-C9,1)-IF(E9="",0,E9))</f>
        <v>0.29166666666666669</v>
      </c>
      <c r="G9" s="13">
        <f>IF(A9="","",IF(WEEKDAY(DATE($B$3,$B$4,1),2)&lt;=5,$B$5,0))</f>
        <v>0.33333333333333331</v>
      </c>
      <c r="H9" s="13">
        <f t="shared" ref="H9:H39" si="1">IF(F9="","",MAX(F9-G9,0))</f>
        <v>0</v>
      </c>
      <c r="I9" s="13">
        <f t="shared" ref="I9:I39" si="2">IF(F9="","",MAX(G9-F9,0))</f>
        <v>4.166666666666663E-2</v>
      </c>
      <c r="J9" s="14"/>
    </row>
    <row r="10" spans="1:10" ht="22.05" customHeight="1" x14ac:dyDescent="0.3">
      <c r="A10" s="10" t="str">
        <f>IF(2&lt;=DAY(EOMONTH(DATE($B$3,$B$4,1),0)),IF(2&lt;10,"0"&amp;2,2)&amp;"."&amp;IF($B$4&lt;10,"0"&amp;$B$4,$B$4)&amp;"."&amp;$B$3,"")</f>
        <v>02.01.2026</v>
      </c>
      <c r="B10" s="11" t="str">
        <f>IF(A10="","",CHOOSE(WEEKDAY(DATE($B$3,$B$4,2),2),"Mo","Di","Mi","Do","Fr","Sa","So"))</f>
        <v>Fr</v>
      </c>
      <c r="C10" s="12">
        <v>0.33333333333333331</v>
      </c>
      <c r="D10" s="12">
        <v>0.75</v>
      </c>
      <c r="E10" s="12">
        <v>4.1666666666666664E-2</v>
      </c>
      <c r="F10" s="13">
        <f t="shared" si="0"/>
        <v>0.375</v>
      </c>
      <c r="G10" s="13">
        <f>IF(A10="","",IF(WEEKDAY(DATE($B$3,$B$4,2),2)&lt;=5,$B$5,0))</f>
        <v>0.33333333333333331</v>
      </c>
      <c r="H10" s="13">
        <f t="shared" si="1"/>
        <v>4.1666666666666685E-2</v>
      </c>
      <c r="I10" s="13">
        <f t="shared" si="2"/>
        <v>0</v>
      </c>
      <c r="J10" s="14"/>
    </row>
    <row r="11" spans="1:10" ht="22.05" customHeight="1" x14ac:dyDescent="0.3">
      <c r="A11" s="10" t="str">
        <f>IF(3&lt;=DAY(EOMONTH(DATE($B$3,$B$4,1),0)),IF(3&lt;10,"0"&amp;3,3)&amp;"."&amp;IF($B$4&lt;10,"0"&amp;$B$4,$B$4)&amp;"."&amp;$B$3,"")</f>
        <v>03.01.2026</v>
      </c>
      <c r="B11" s="11" t="str">
        <f>IF(A11="","",CHOOSE(WEEKDAY(DATE($B$3,$B$4,3),2),"Mo","Di","Mi","Do","Fr","Sa","So"))</f>
        <v>Sa</v>
      </c>
      <c r="C11" s="12"/>
      <c r="D11" s="12"/>
      <c r="E11" s="12"/>
      <c r="F11" s="13" t="str">
        <f t="shared" si="0"/>
        <v/>
      </c>
      <c r="G11" s="13">
        <f>IF(A11="","",IF(WEEKDAY(DATE($B$3,$B$4,3),2)&lt;=5,$B$5,0))</f>
        <v>0</v>
      </c>
      <c r="H11" s="13" t="str">
        <f t="shared" si="1"/>
        <v/>
      </c>
      <c r="I11" s="13" t="str">
        <f t="shared" si="2"/>
        <v/>
      </c>
      <c r="J11" s="14"/>
    </row>
    <row r="12" spans="1:10" ht="22.05" customHeight="1" x14ac:dyDescent="0.3">
      <c r="A12" s="10" t="str">
        <f>IF(4&lt;=DAY(EOMONTH(DATE($B$3,$B$4,1),0)),IF(4&lt;10,"0"&amp;4,4)&amp;"."&amp;IF($B$4&lt;10,"0"&amp;$B$4,$B$4)&amp;"."&amp;$B$3,"")</f>
        <v>04.01.2026</v>
      </c>
      <c r="B12" s="11" t="str">
        <f>IF(A12="","",CHOOSE(WEEKDAY(DATE($B$3,$B$4,4),2),"Mo","Di","Mi","Do","Fr","Sa","So"))</f>
        <v>So</v>
      </c>
      <c r="C12" s="12"/>
      <c r="D12" s="12"/>
      <c r="E12" s="12"/>
      <c r="F12" s="13" t="str">
        <f t="shared" si="0"/>
        <v/>
      </c>
      <c r="G12" s="13">
        <f>IF(A12="","",IF(WEEKDAY(DATE($B$3,$B$4,4),2)&lt;=5,$B$5,0))</f>
        <v>0</v>
      </c>
      <c r="H12" s="13" t="str">
        <f t="shared" si="1"/>
        <v/>
      </c>
      <c r="I12" s="13" t="str">
        <f t="shared" si="2"/>
        <v/>
      </c>
      <c r="J12" s="14"/>
    </row>
    <row r="13" spans="1:10" ht="22.05" customHeight="1" x14ac:dyDescent="0.3">
      <c r="A13" s="10" t="str">
        <f>IF(5&lt;=DAY(EOMONTH(DATE($B$3,$B$4,1),0)),IF(5&lt;10,"0"&amp;5,5)&amp;"."&amp;IF($B$4&lt;10,"0"&amp;$B$4,$B$4)&amp;"."&amp;$B$3,"")</f>
        <v>05.01.2026</v>
      </c>
      <c r="B13" s="11" t="str">
        <f>IF(A13="","",CHOOSE(WEEKDAY(DATE($B$3,$B$4,5),2),"Mo","Di","Mi","Do","Fr","Sa","So"))</f>
        <v>Mo</v>
      </c>
      <c r="C13" s="12">
        <v>0.29166666666666669</v>
      </c>
      <c r="D13" s="12">
        <v>0.66666666666666663</v>
      </c>
      <c r="E13" s="12"/>
      <c r="F13" s="13">
        <f t="shared" si="0"/>
        <v>0.37499999999999994</v>
      </c>
      <c r="G13" s="13">
        <f>IF(A13="","",IF(WEEKDAY(DATE($B$3,$B$4,5),2)&lt;=5,$B$5,0))</f>
        <v>0.33333333333333331</v>
      </c>
      <c r="H13" s="13">
        <f t="shared" si="1"/>
        <v>4.166666666666663E-2</v>
      </c>
      <c r="I13" s="13">
        <f t="shared" si="2"/>
        <v>0</v>
      </c>
      <c r="J13" s="14"/>
    </row>
    <row r="14" spans="1:10" ht="22.05" customHeight="1" x14ac:dyDescent="0.3">
      <c r="A14" s="10" t="str">
        <f>IF(6&lt;=DAY(EOMONTH(DATE($B$3,$B$4,1),0)),IF(6&lt;10,"0"&amp;6,6)&amp;"."&amp;IF($B$4&lt;10,"0"&amp;$B$4,$B$4)&amp;"."&amp;$B$3,"")</f>
        <v>06.01.2026</v>
      </c>
      <c r="B14" s="11" t="str">
        <f>IF(A14="","",CHOOSE(WEEKDAY(DATE($B$3,$B$4,6),2),"Mo","Di","Mi","Do","Fr","Sa","So"))</f>
        <v>Di</v>
      </c>
      <c r="C14" s="12">
        <v>0.29166666666666669</v>
      </c>
      <c r="D14" s="12">
        <v>0.70833333333333304</v>
      </c>
      <c r="E14" s="12">
        <v>2.0833333333333332E-2</v>
      </c>
      <c r="F14" s="13">
        <f t="shared" si="0"/>
        <v>0.39583333333333304</v>
      </c>
      <c r="G14" s="13">
        <f>IF(A14="","",IF(WEEKDAY(DATE($B$3,$B$4,6),2)&lt;=5,$B$5,0))</f>
        <v>0.33333333333333331</v>
      </c>
      <c r="H14" s="13">
        <f t="shared" si="1"/>
        <v>6.2499999999999722E-2</v>
      </c>
      <c r="I14" s="13">
        <f t="shared" si="2"/>
        <v>0</v>
      </c>
      <c r="J14" s="14"/>
    </row>
    <row r="15" spans="1:10" ht="22.05" customHeight="1" x14ac:dyDescent="0.3">
      <c r="A15" s="10" t="str">
        <f>IF(7&lt;=DAY(EOMONTH(DATE($B$3,$B$4,1),0)),IF(7&lt;10,"0"&amp;7,7)&amp;"."&amp;IF($B$4&lt;10,"0"&amp;$B$4,$B$4)&amp;"."&amp;$B$3,"")</f>
        <v>07.01.2026</v>
      </c>
      <c r="B15" s="11" t="str">
        <f>IF(A15="","",CHOOSE(WEEKDAY(DATE($B$3,$B$4,7),2),"Mo","Di","Mi","Do","Fr","Sa","So"))</f>
        <v>Mi</v>
      </c>
      <c r="C15" s="12">
        <v>0.29166666666666669</v>
      </c>
      <c r="D15" s="12">
        <v>0.75</v>
      </c>
      <c r="E15" s="12">
        <v>4.1666666666666664E-2</v>
      </c>
      <c r="F15" s="13">
        <f t="shared" si="0"/>
        <v>0.41666666666666663</v>
      </c>
      <c r="G15" s="13">
        <f>IF(A15="","",IF(WEEKDAY(DATE($B$3,$B$4,7),2)&lt;=5,$B$5,0))</f>
        <v>0.33333333333333331</v>
      </c>
      <c r="H15" s="13">
        <f t="shared" si="1"/>
        <v>8.3333333333333315E-2</v>
      </c>
      <c r="I15" s="13">
        <f t="shared" si="2"/>
        <v>0</v>
      </c>
      <c r="J15" s="14"/>
    </row>
    <row r="16" spans="1:10" ht="22.05" customHeight="1" x14ac:dyDescent="0.3">
      <c r="A16" s="10" t="str">
        <f>IF(8&lt;=DAY(EOMONTH(DATE($B$3,$B$4,1),0)),IF(8&lt;10,"0"&amp;8,8)&amp;"."&amp;IF($B$4&lt;10,"0"&amp;$B$4,$B$4)&amp;"."&amp;$B$3,"")</f>
        <v>08.01.2026</v>
      </c>
      <c r="B16" s="11" t="str">
        <f>IF(A16="","",CHOOSE(WEEKDAY(DATE($B$3,$B$4,8),2),"Mo","Di","Mi","Do","Fr","Sa","So"))</f>
        <v>Do</v>
      </c>
      <c r="C16" s="12">
        <v>0.33333333333333331</v>
      </c>
      <c r="D16" s="12">
        <v>0.79166666666666696</v>
      </c>
      <c r="E16" s="12">
        <v>0.125</v>
      </c>
      <c r="F16" s="13">
        <f t="shared" si="0"/>
        <v>0.33333333333333365</v>
      </c>
      <c r="G16" s="13">
        <f>IF(A16="","",IF(WEEKDAY(DATE($B$3,$B$4,8),2)&lt;=5,$B$5,0))</f>
        <v>0.33333333333333331</v>
      </c>
      <c r="H16" s="13">
        <f t="shared" si="1"/>
        <v>3.3306690738754696E-16</v>
      </c>
      <c r="I16" s="13">
        <f t="shared" si="2"/>
        <v>0</v>
      </c>
      <c r="J16" s="14"/>
    </row>
    <row r="17" spans="1:10" ht="22.05" customHeight="1" x14ac:dyDescent="0.3">
      <c r="A17" s="10" t="str">
        <f>IF(9&lt;=DAY(EOMONTH(DATE($B$3,$B$4,1),0)),IF(9&lt;10,"0"&amp;9,9)&amp;"."&amp;IF($B$4&lt;10,"0"&amp;$B$4,$B$4)&amp;"."&amp;$B$3,"")</f>
        <v>09.01.2026</v>
      </c>
      <c r="B17" s="11" t="str">
        <f>IF(A17="","",CHOOSE(WEEKDAY(DATE($B$3,$B$4,9),2),"Mo","Di","Mi","Do","Fr","Sa","So"))</f>
        <v>Fr</v>
      </c>
      <c r="C17" s="12">
        <v>0.29166666666666669</v>
      </c>
      <c r="D17" s="12">
        <v>0.6875</v>
      </c>
      <c r="E17" s="12"/>
      <c r="F17" s="13">
        <f t="shared" si="0"/>
        <v>0.39583333333333331</v>
      </c>
      <c r="G17" s="13">
        <f>IF(A17="","",IF(WEEKDAY(DATE($B$3,$B$4,9),2)&lt;=5,$B$5,0))</f>
        <v>0.33333333333333331</v>
      </c>
      <c r="H17" s="13">
        <f t="shared" si="1"/>
        <v>6.25E-2</v>
      </c>
      <c r="I17" s="13">
        <f t="shared" si="2"/>
        <v>0</v>
      </c>
      <c r="J17" s="14"/>
    </row>
    <row r="18" spans="1:10" ht="22.05" customHeight="1" x14ac:dyDescent="0.3">
      <c r="A18" s="10" t="str">
        <f>IF(10&lt;=DAY(EOMONTH(DATE($B$3,$B$4,1),0)),IF(10&lt;10,"0"&amp;10,10)&amp;"."&amp;IF($B$4&lt;10,"0"&amp;$B$4,$B$4)&amp;"."&amp;$B$3,"")</f>
        <v>10.01.2026</v>
      </c>
      <c r="B18" s="11" t="str">
        <f>IF(A18="","",CHOOSE(WEEKDAY(DATE($B$3,$B$4,10),2),"Mo","Di","Mi","Do","Fr","Sa","So"))</f>
        <v>Sa</v>
      </c>
      <c r="C18" s="12"/>
      <c r="D18" s="12"/>
      <c r="E18" s="12"/>
      <c r="F18" s="13" t="str">
        <f t="shared" si="0"/>
        <v/>
      </c>
      <c r="G18" s="13">
        <f>IF(A18="","",IF(WEEKDAY(DATE($B$3,$B$4,10),2)&lt;=5,$B$5,0))</f>
        <v>0</v>
      </c>
      <c r="H18" s="13" t="str">
        <f t="shared" si="1"/>
        <v/>
      </c>
      <c r="I18" s="13" t="str">
        <f t="shared" si="2"/>
        <v/>
      </c>
      <c r="J18" s="14"/>
    </row>
    <row r="19" spans="1:10" ht="22.05" customHeight="1" x14ac:dyDescent="0.3">
      <c r="A19" s="10" t="str">
        <f>IF(11&lt;=DAY(EOMONTH(DATE($B$3,$B$4,1),0)),IF(11&lt;10,"0"&amp;11,11)&amp;"."&amp;IF($B$4&lt;10,"0"&amp;$B$4,$B$4)&amp;"."&amp;$B$3,"")</f>
        <v>11.01.2026</v>
      </c>
      <c r="B19" s="11" t="str">
        <f>IF(A19="","",CHOOSE(WEEKDAY(DATE($B$3,$B$4,11),2),"Mo","Di","Mi","Do","Fr","Sa","So"))</f>
        <v>So</v>
      </c>
      <c r="C19" s="12"/>
      <c r="D19" s="12"/>
      <c r="E19" s="12"/>
      <c r="F19" s="13" t="str">
        <f t="shared" si="0"/>
        <v/>
      </c>
      <c r="G19" s="13">
        <f>IF(A19="","",IF(WEEKDAY(DATE($B$3,$B$4,11),2)&lt;=5,$B$5,0))</f>
        <v>0</v>
      </c>
      <c r="H19" s="13" t="str">
        <f t="shared" si="1"/>
        <v/>
      </c>
      <c r="I19" s="13" t="str">
        <f t="shared" si="2"/>
        <v/>
      </c>
      <c r="J19" s="14"/>
    </row>
    <row r="20" spans="1:10" ht="22.05" customHeight="1" x14ac:dyDescent="0.3">
      <c r="A20" s="10" t="str">
        <f>IF(12&lt;=DAY(EOMONTH(DATE($B$3,$B$4,1),0)),IF(12&lt;10,"0"&amp;12,12)&amp;"."&amp;IF($B$4&lt;10,"0"&amp;$B$4,$B$4)&amp;"."&amp;$B$3,"")</f>
        <v>12.01.2026</v>
      </c>
      <c r="B20" s="11" t="str">
        <f>IF(A20="","",CHOOSE(WEEKDAY(DATE($B$3,$B$4,12),2),"Mo","Di","Mi","Do","Fr","Sa","So"))</f>
        <v>Mo</v>
      </c>
      <c r="C20" s="12">
        <v>0.29166666666666669</v>
      </c>
      <c r="D20" s="12">
        <v>0.66666666666666663</v>
      </c>
      <c r="E20" s="12"/>
      <c r="F20" s="13">
        <f t="shared" si="0"/>
        <v>0.37499999999999994</v>
      </c>
      <c r="G20" s="13">
        <f>IF(A20="","",IF(WEEKDAY(DATE($B$3,$B$4,12),2)&lt;=5,$B$5,0))</f>
        <v>0.33333333333333331</v>
      </c>
      <c r="H20" s="13">
        <f t="shared" si="1"/>
        <v>4.166666666666663E-2</v>
      </c>
      <c r="I20" s="13">
        <f t="shared" si="2"/>
        <v>0</v>
      </c>
      <c r="J20" s="14"/>
    </row>
    <row r="21" spans="1:10" ht="22.05" customHeight="1" x14ac:dyDescent="0.3">
      <c r="A21" s="10" t="str">
        <f>IF(13&lt;=DAY(EOMONTH(DATE($B$3,$B$4,1),0)),IF(13&lt;10,"0"&amp;13,13)&amp;"."&amp;IF($B$4&lt;10,"0"&amp;$B$4,$B$4)&amp;"."&amp;$B$3,"")</f>
        <v>13.01.2026</v>
      </c>
      <c r="B21" s="11" t="str">
        <f>IF(A21="","",CHOOSE(WEEKDAY(DATE($B$3,$B$4,13),2),"Mo","Di","Mi","Do","Fr","Sa","So"))</f>
        <v>Di</v>
      </c>
      <c r="C21" s="12">
        <v>0.29166666666666669</v>
      </c>
      <c r="D21" s="12">
        <v>0.70833333333333304</v>
      </c>
      <c r="E21" s="12">
        <v>2.0833333333333332E-2</v>
      </c>
      <c r="F21" s="13">
        <f t="shared" si="0"/>
        <v>0.39583333333333304</v>
      </c>
      <c r="G21" s="13">
        <f>IF(A21="","",IF(WEEKDAY(DATE($B$3,$B$4,13),2)&lt;=5,$B$5,0))</f>
        <v>0.33333333333333331</v>
      </c>
      <c r="H21" s="13">
        <f t="shared" si="1"/>
        <v>6.2499999999999722E-2</v>
      </c>
      <c r="I21" s="13">
        <f t="shared" si="2"/>
        <v>0</v>
      </c>
      <c r="J21" s="14"/>
    </row>
    <row r="22" spans="1:10" ht="22.05" customHeight="1" x14ac:dyDescent="0.3">
      <c r="A22" s="10" t="str">
        <f>IF(14&lt;=DAY(EOMONTH(DATE($B$3,$B$4,1),0)),IF(14&lt;10,"0"&amp;14,14)&amp;"."&amp;IF($B$4&lt;10,"0"&amp;$B$4,$B$4)&amp;"."&amp;$B$3,"")</f>
        <v>14.01.2026</v>
      </c>
      <c r="B22" s="11" t="str">
        <f>IF(A22="","",CHOOSE(WEEKDAY(DATE($B$3,$B$4,14),2),"Mo","Di","Mi","Do","Fr","Sa","So"))</f>
        <v>Mi</v>
      </c>
      <c r="C22" s="12">
        <v>0.29166666666666669</v>
      </c>
      <c r="D22" s="12">
        <v>0.66666666666666663</v>
      </c>
      <c r="E22" s="12"/>
      <c r="F22" s="13">
        <f t="shared" si="0"/>
        <v>0.37499999999999994</v>
      </c>
      <c r="G22" s="13">
        <f>IF(A22="","",IF(WEEKDAY(DATE($B$3,$B$4,14),2)&lt;=5,$B$5,0))</f>
        <v>0.33333333333333331</v>
      </c>
      <c r="H22" s="13">
        <f t="shared" si="1"/>
        <v>4.166666666666663E-2</v>
      </c>
      <c r="I22" s="13">
        <f t="shared" si="2"/>
        <v>0</v>
      </c>
      <c r="J22" s="14"/>
    </row>
    <row r="23" spans="1:10" ht="22.05" customHeight="1" x14ac:dyDescent="0.3">
      <c r="A23" s="10" t="str">
        <f>IF(15&lt;=DAY(EOMONTH(DATE($B$3,$B$4,1),0)),IF(15&lt;10,"0"&amp;15,15)&amp;"."&amp;IF($B$4&lt;10,"0"&amp;$B$4,$B$4)&amp;"."&amp;$B$3,"")</f>
        <v>15.01.2026</v>
      </c>
      <c r="B23" s="11" t="str">
        <f>IF(A23="","",CHOOSE(WEEKDAY(DATE($B$3,$B$4,15),2),"Mo","Di","Mi","Do","Fr","Sa","So"))</f>
        <v>Do</v>
      </c>
      <c r="C23" s="12">
        <v>0.29166666666666669</v>
      </c>
      <c r="D23" s="12">
        <v>0.70833333333333304</v>
      </c>
      <c r="E23" s="12">
        <v>2.0833333333333332E-2</v>
      </c>
      <c r="F23" s="13">
        <f t="shared" si="0"/>
        <v>0.39583333333333304</v>
      </c>
      <c r="G23" s="13">
        <f>IF(A23="","",IF(WEEKDAY(DATE($B$3,$B$4,15),2)&lt;=5,$B$5,0))</f>
        <v>0.33333333333333331</v>
      </c>
      <c r="H23" s="13">
        <f t="shared" si="1"/>
        <v>6.2499999999999722E-2</v>
      </c>
      <c r="I23" s="13">
        <f t="shared" si="2"/>
        <v>0</v>
      </c>
      <c r="J23" s="14"/>
    </row>
    <row r="24" spans="1:10" ht="22.05" customHeight="1" x14ac:dyDescent="0.3">
      <c r="A24" s="10" t="str">
        <f>IF(16&lt;=DAY(EOMONTH(DATE($B$3,$B$4,1),0)),IF(16&lt;10,"0"&amp;16,16)&amp;"."&amp;IF($B$4&lt;10,"0"&amp;$B$4,$B$4)&amp;"."&amp;$B$3,"")</f>
        <v>16.01.2026</v>
      </c>
      <c r="B24" s="11" t="str">
        <f>IF(A24="","",CHOOSE(WEEKDAY(DATE($B$3,$B$4,16),2),"Mo","Di","Mi","Do","Fr","Sa","So"))</f>
        <v>Fr</v>
      </c>
      <c r="C24" s="12">
        <v>0.33333333333333331</v>
      </c>
      <c r="D24" s="12">
        <v>0.79166666666666696</v>
      </c>
      <c r="E24" s="12">
        <v>0.125</v>
      </c>
      <c r="F24" s="13">
        <f t="shared" si="0"/>
        <v>0.33333333333333365</v>
      </c>
      <c r="G24" s="13">
        <f>IF(A24="","",IF(WEEKDAY(DATE($B$3,$B$4,16),2)&lt;=5,$B$5,0))</f>
        <v>0.33333333333333331</v>
      </c>
      <c r="H24" s="13">
        <f t="shared" si="1"/>
        <v>3.3306690738754696E-16</v>
      </c>
      <c r="I24" s="13">
        <f t="shared" si="2"/>
        <v>0</v>
      </c>
      <c r="J24" s="14"/>
    </row>
    <row r="25" spans="1:10" ht="22.05" customHeight="1" x14ac:dyDescent="0.3">
      <c r="A25" s="10" t="str">
        <f>IF(17&lt;=DAY(EOMONTH(DATE($B$3,$B$4,1),0)),IF(17&lt;10,"0"&amp;17,17)&amp;"."&amp;IF($B$4&lt;10,"0"&amp;$B$4,$B$4)&amp;"."&amp;$B$3,"")</f>
        <v>17.01.2026</v>
      </c>
      <c r="B25" s="11" t="str">
        <f>IF(A25="","",CHOOSE(WEEKDAY(DATE($B$3,$B$4,17),2),"Mo","Di","Mi","Do","Fr","Sa","So"))</f>
        <v>Sa</v>
      </c>
      <c r="C25" s="12"/>
      <c r="D25" s="12"/>
      <c r="E25" s="12"/>
      <c r="F25" s="13" t="str">
        <f t="shared" si="0"/>
        <v/>
      </c>
      <c r="G25" s="13">
        <f>IF(A25="","",IF(WEEKDAY(DATE($B$3,$B$4,17),2)&lt;=5,$B$5,0))</f>
        <v>0</v>
      </c>
      <c r="H25" s="13" t="str">
        <f t="shared" si="1"/>
        <v/>
      </c>
      <c r="I25" s="13" t="str">
        <f t="shared" si="2"/>
        <v/>
      </c>
      <c r="J25" s="14"/>
    </row>
    <row r="26" spans="1:10" ht="22.05" customHeight="1" x14ac:dyDescent="0.3">
      <c r="A26" s="10" t="str">
        <f>IF(18&lt;=DAY(EOMONTH(DATE($B$3,$B$4,1),0)),IF(18&lt;10,"0"&amp;18,18)&amp;"."&amp;IF($B$4&lt;10,"0"&amp;$B$4,$B$4)&amp;"."&amp;$B$3,"")</f>
        <v>18.01.2026</v>
      </c>
      <c r="B26" s="11" t="str">
        <f>IF(A26="","",CHOOSE(WEEKDAY(DATE($B$3,$B$4,18),2),"Mo","Di","Mi","Do","Fr","Sa","So"))</f>
        <v>So</v>
      </c>
      <c r="C26" s="12"/>
      <c r="D26" s="12"/>
      <c r="E26" s="12"/>
      <c r="F26" s="13" t="str">
        <f t="shared" si="0"/>
        <v/>
      </c>
      <c r="G26" s="13">
        <f>IF(A26="","",IF(WEEKDAY(DATE($B$3,$B$4,18),2)&lt;=5,$B$5,0))</f>
        <v>0</v>
      </c>
      <c r="H26" s="13" t="str">
        <f t="shared" si="1"/>
        <v/>
      </c>
      <c r="I26" s="13" t="str">
        <f t="shared" si="2"/>
        <v/>
      </c>
      <c r="J26" s="14"/>
    </row>
    <row r="27" spans="1:10" ht="22.05" customHeight="1" x14ac:dyDescent="0.3">
      <c r="A27" s="10" t="str">
        <f>IF(19&lt;=DAY(EOMONTH(DATE($B$3,$B$4,1),0)),IF(19&lt;10,"0"&amp;19,19)&amp;"."&amp;IF($B$4&lt;10,"0"&amp;$B$4,$B$4)&amp;"."&amp;$B$3,"")</f>
        <v>19.01.2026</v>
      </c>
      <c r="B27" s="11" t="str">
        <f>IF(A27="","",CHOOSE(WEEKDAY(DATE($B$3,$B$4,19),2),"Mo","Di","Mi","Do","Fr","Sa","So"))</f>
        <v>Mo</v>
      </c>
      <c r="C27" s="12"/>
      <c r="D27" s="12"/>
      <c r="E27" s="12"/>
      <c r="F27" s="13" t="str">
        <f t="shared" si="0"/>
        <v/>
      </c>
      <c r="G27" s="13">
        <f>IF(A27="","",IF(WEEKDAY(DATE($B$3,$B$4,19),2)&lt;=5,$B$5,0))</f>
        <v>0.33333333333333331</v>
      </c>
      <c r="H27" s="13" t="str">
        <f t="shared" si="1"/>
        <v/>
      </c>
      <c r="I27" s="13" t="str">
        <f t="shared" si="2"/>
        <v/>
      </c>
      <c r="J27" s="14"/>
    </row>
    <row r="28" spans="1:10" ht="22.05" customHeight="1" x14ac:dyDescent="0.3">
      <c r="A28" s="10" t="str">
        <f>IF(20&lt;=DAY(EOMONTH(DATE($B$3,$B$4,1),0)),IF(20&lt;10,"0"&amp;20,20)&amp;"."&amp;IF($B$4&lt;10,"0"&amp;$B$4,$B$4)&amp;"."&amp;$B$3,"")</f>
        <v>20.01.2026</v>
      </c>
      <c r="B28" s="11" t="str">
        <f>IF(A28="","",CHOOSE(WEEKDAY(DATE($B$3,$B$4,20),2),"Mo","Di","Mi","Do","Fr","Sa","So"))</f>
        <v>Di</v>
      </c>
      <c r="C28" s="12"/>
      <c r="D28" s="12"/>
      <c r="E28" s="12"/>
      <c r="F28" s="13" t="str">
        <f t="shared" si="0"/>
        <v/>
      </c>
      <c r="G28" s="13">
        <f>IF(A28="","",IF(WEEKDAY(DATE($B$3,$B$4,20),2)&lt;=5,$B$5,0))</f>
        <v>0.33333333333333331</v>
      </c>
      <c r="H28" s="13" t="str">
        <f t="shared" si="1"/>
        <v/>
      </c>
      <c r="I28" s="13" t="str">
        <f t="shared" si="2"/>
        <v/>
      </c>
      <c r="J28" s="14"/>
    </row>
    <row r="29" spans="1:10" ht="22.05" customHeight="1" x14ac:dyDescent="0.3">
      <c r="A29" s="10" t="str">
        <f>IF(21&lt;=DAY(EOMONTH(DATE($B$3,$B$4,1),0)),IF(21&lt;10,"0"&amp;21,21)&amp;"."&amp;IF($B$4&lt;10,"0"&amp;$B$4,$B$4)&amp;"."&amp;$B$3,"")</f>
        <v>21.01.2026</v>
      </c>
      <c r="B29" s="11" t="str">
        <f>IF(A29="","",CHOOSE(WEEKDAY(DATE($B$3,$B$4,21),2),"Mo","Di","Mi","Do","Fr","Sa","So"))</f>
        <v>Mi</v>
      </c>
      <c r="C29" s="12"/>
      <c r="D29" s="12"/>
      <c r="E29" s="12"/>
      <c r="F29" s="13" t="str">
        <f t="shared" si="0"/>
        <v/>
      </c>
      <c r="G29" s="13">
        <f>IF(A29="","",IF(WEEKDAY(DATE($B$3,$B$4,21),2)&lt;=5,$B$5,0))</f>
        <v>0.33333333333333331</v>
      </c>
      <c r="H29" s="13" t="str">
        <f t="shared" si="1"/>
        <v/>
      </c>
      <c r="I29" s="13" t="str">
        <f t="shared" si="2"/>
        <v/>
      </c>
      <c r="J29" s="14"/>
    </row>
    <row r="30" spans="1:10" ht="22.05" customHeight="1" x14ac:dyDescent="0.3">
      <c r="A30" s="10" t="str">
        <f>IF(22&lt;=DAY(EOMONTH(DATE($B$3,$B$4,1),0)),IF(22&lt;10,"0"&amp;22,22)&amp;"."&amp;IF($B$4&lt;10,"0"&amp;$B$4,$B$4)&amp;"."&amp;$B$3,"")</f>
        <v>22.01.2026</v>
      </c>
      <c r="B30" s="11" t="str">
        <f>IF(A30="","",CHOOSE(WEEKDAY(DATE($B$3,$B$4,22),2),"Mo","Di","Mi","Do","Fr","Sa","So"))</f>
        <v>Do</v>
      </c>
      <c r="C30" s="12"/>
      <c r="D30" s="12"/>
      <c r="E30" s="12"/>
      <c r="F30" s="13" t="str">
        <f t="shared" si="0"/>
        <v/>
      </c>
      <c r="G30" s="13">
        <f>IF(A30="","",IF(WEEKDAY(DATE($B$3,$B$4,22),2)&lt;=5,$B$5,0))</f>
        <v>0.33333333333333331</v>
      </c>
      <c r="H30" s="13" t="str">
        <f t="shared" si="1"/>
        <v/>
      </c>
      <c r="I30" s="13" t="str">
        <f t="shared" si="2"/>
        <v/>
      </c>
      <c r="J30" s="14"/>
    </row>
    <row r="31" spans="1:10" ht="22.05" customHeight="1" x14ac:dyDescent="0.3">
      <c r="A31" s="10" t="str">
        <f>IF(23&lt;=DAY(EOMONTH(DATE($B$3,$B$4,1),0)),IF(23&lt;10,"0"&amp;23,23)&amp;"."&amp;IF($B$4&lt;10,"0"&amp;$B$4,$B$4)&amp;"."&amp;$B$3,"")</f>
        <v>23.01.2026</v>
      </c>
      <c r="B31" s="11" t="str">
        <f>IF(A31="","",CHOOSE(WEEKDAY(DATE($B$3,$B$4,23),2),"Mo","Di","Mi","Do","Fr","Sa","So"))</f>
        <v>Fr</v>
      </c>
      <c r="C31" s="12"/>
      <c r="D31" s="12"/>
      <c r="E31" s="12"/>
      <c r="F31" s="13" t="str">
        <f t="shared" si="0"/>
        <v/>
      </c>
      <c r="G31" s="13">
        <f>IF(A31="","",IF(WEEKDAY(DATE($B$3,$B$4,23),2)&lt;=5,$B$5,0))</f>
        <v>0.33333333333333331</v>
      </c>
      <c r="H31" s="13" t="str">
        <f t="shared" si="1"/>
        <v/>
      </c>
      <c r="I31" s="13" t="str">
        <f t="shared" si="2"/>
        <v/>
      </c>
      <c r="J31" s="14"/>
    </row>
    <row r="32" spans="1:10" ht="22.05" customHeight="1" x14ac:dyDescent="0.3">
      <c r="A32" s="10" t="str">
        <f>IF(24&lt;=DAY(EOMONTH(DATE($B$3,$B$4,1),0)),IF(24&lt;10,"0"&amp;24,24)&amp;"."&amp;IF($B$4&lt;10,"0"&amp;$B$4,$B$4)&amp;"."&amp;$B$3,"")</f>
        <v>24.01.2026</v>
      </c>
      <c r="B32" s="11" t="str">
        <f>IF(A32="","",CHOOSE(WEEKDAY(DATE($B$3,$B$4,24),2),"Mo","Di","Mi","Do","Fr","Sa","So"))</f>
        <v>Sa</v>
      </c>
      <c r="C32" s="12"/>
      <c r="D32" s="12"/>
      <c r="E32" s="12"/>
      <c r="F32" s="13" t="str">
        <f t="shared" si="0"/>
        <v/>
      </c>
      <c r="G32" s="13">
        <f>IF(A32="","",IF(WEEKDAY(DATE($B$3,$B$4,24),2)&lt;=5,$B$5,0))</f>
        <v>0</v>
      </c>
      <c r="H32" s="13" t="str">
        <f t="shared" si="1"/>
        <v/>
      </c>
      <c r="I32" s="13" t="str">
        <f t="shared" si="2"/>
        <v/>
      </c>
      <c r="J32" s="14"/>
    </row>
    <row r="33" spans="1:10" ht="22.05" customHeight="1" x14ac:dyDescent="0.3">
      <c r="A33" s="10" t="str">
        <f>IF(25&lt;=DAY(EOMONTH(DATE($B$3,$B$4,1),0)),IF(25&lt;10,"0"&amp;25,25)&amp;"."&amp;IF($B$4&lt;10,"0"&amp;$B$4,$B$4)&amp;"."&amp;$B$3,"")</f>
        <v>25.01.2026</v>
      </c>
      <c r="B33" s="11" t="str">
        <f>IF(A33="","",CHOOSE(WEEKDAY(DATE($B$3,$B$4,25),2),"Mo","Di","Mi","Do","Fr","Sa","So"))</f>
        <v>So</v>
      </c>
      <c r="C33" s="12"/>
      <c r="D33" s="12"/>
      <c r="E33" s="12"/>
      <c r="F33" s="13" t="str">
        <f t="shared" si="0"/>
        <v/>
      </c>
      <c r="G33" s="13">
        <f>IF(A33="","",IF(WEEKDAY(DATE($B$3,$B$4,25),2)&lt;=5,$B$5,0))</f>
        <v>0</v>
      </c>
      <c r="H33" s="13" t="str">
        <f t="shared" si="1"/>
        <v/>
      </c>
      <c r="I33" s="13" t="str">
        <f t="shared" si="2"/>
        <v/>
      </c>
      <c r="J33" s="14"/>
    </row>
    <row r="34" spans="1:10" ht="22.05" customHeight="1" x14ac:dyDescent="0.3">
      <c r="A34" s="10" t="str">
        <f>IF(26&lt;=DAY(EOMONTH(DATE($B$3,$B$4,1),0)),IF(26&lt;10,"0"&amp;26,26)&amp;"."&amp;IF($B$4&lt;10,"0"&amp;$B$4,$B$4)&amp;"."&amp;$B$3,"")</f>
        <v>26.01.2026</v>
      </c>
      <c r="B34" s="11" t="str">
        <f>IF(A34="","",CHOOSE(WEEKDAY(DATE($B$3,$B$4,26),2),"Mo","Di","Mi","Do","Fr","Sa","So"))</f>
        <v>Mo</v>
      </c>
      <c r="C34" s="12"/>
      <c r="D34" s="12"/>
      <c r="E34" s="12"/>
      <c r="F34" s="13" t="str">
        <f t="shared" si="0"/>
        <v/>
      </c>
      <c r="G34" s="13">
        <f>IF(A34="","",IF(WEEKDAY(DATE($B$3,$B$4,26),2)&lt;=5,$B$5,0))</f>
        <v>0.33333333333333331</v>
      </c>
      <c r="H34" s="13" t="str">
        <f t="shared" si="1"/>
        <v/>
      </c>
      <c r="I34" s="13" t="str">
        <f t="shared" si="2"/>
        <v/>
      </c>
      <c r="J34" s="14"/>
    </row>
    <row r="35" spans="1:10" ht="22.05" customHeight="1" x14ac:dyDescent="0.3">
      <c r="A35" s="10" t="str">
        <f>IF(27&lt;=DAY(EOMONTH(DATE($B$3,$B$4,1),0)),IF(27&lt;10,"0"&amp;27,27)&amp;"."&amp;IF($B$4&lt;10,"0"&amp;$B$4,$B$4)&amp;"."&amp;$B$3,"")</f>
        <v>27.01.2026</v>
      </c>
      <c r="B35" s="11" t="str">
        <f>IF(A35="","",CHOOSE(WEEKDAY(DATE($B$3,$B$4,27),2),"Mo","Di","Mi","Do","Fr","Sa","So"))</f>
        <v>Di</v>
      </c>
      <c r="C35" s="12"/>
      <c r="D35" s="12"/>
      <c r="E35" s="12"/>
      <c r="F35" s="13" t="str">
        <f t="shared" si="0"/>
        <v/>
      </c>
      <c r="G35" s="13">
        <f>IF(A35="","",IF(WEEKDAY(DATE($B$3,$B$4,27),2)&lt;=5,$B$5,0))</f>
        <v>0.33333333333333331</v>
      </c>
      <c r="H35" s="13" t="str">
        <f t="shared" si="1"/>
        <v/>
      </c>
      <c r="I35" s="13" t="str">
        <f t="shared" si="2"/>
        <v/>
      </c>
      <c r="J35" s="14"/>
    </row>
    <row r="36" spans="1:10" ht="22.05" customHeight="1" x14ac:dyDescent="0.3">
      <c r="A36" s="10" t="str">
        <f>IF(28&lt;=DAY(EOMONTH(DATE($B$3,$B$4,1),0)),IF(28&lt;10,"0"&amp;28,28)&amp;"."&amp;IF($B$4&lt;10,"0"&amp;$B$4,$B$4)&amp;"."&amp;$B$3,"")</f>
        <v>28.01.2026</v>
      </c>
      <c r="B36" s="11" t="str">
        <f>IF(A36="","",CHOOSE(WEEKDAY(DATE($B$3,$B$4,28),2),"Mo","Di","Mi","Do","Fr","Sa","So"))</f>
        <v>Mi</v>
      </c>
      <c r="C36" s="12"/>
      <c r="D36" s="12"/>
      <c r="E36" s="12"/>
      <c r="F36" s="13" t="str">
        <f t="shared" si="0"/>
        <v/>
      </c>
      <c r="G36" s="13">
        <f>IF(A36="","",IF(WEEKDAY(DATE($B$3,$B$4,28),2)&lt;=5,$B$5,0))</f>
        <v>0.33333333333333331</v>
      </c>
      <c r="H36" s="13" t="str">
        <f t="shared" si="1"/>
        <v/>
      </c>
      <c r="I36" s="13" t="str">
        <f t="shared" si="2"/>
        <v/>
      </c>
      <c r="J36" s="14"/>
    </row>
    <row r="37" spans="1:10" ht="22.05" customHeight="1" x14ac:dyDescent="0.3">
      <c r="A37" s="10" t="str">
        <f>IF(29&lt;=DAY(EOMONTH(DATE($B$3,$B$4,1),0)),IF(29&lt;10,"0"&amp;29,29)&amp;"."&amp;IF($B$4&lt;10,"0"&amp;$B$4,$B$4)&amp;"."&amp;$B$3,"")</f>
        <v>29.01.2026</v>
      </c>
      <c r="B37" s="11" t="str">
        <f>IF(A37="","",CHOOSE(WEEKDAY(DATE($B$3,$B$4,29),2),"Mo","Di","Mi","Do","Fr","Sa","So"))</f>
        <v>Do</v>
      </c>
      <c r="C37" s="12"/>
      <c r="D37" s="12"/>
      <c r="E37" s="12"/>
      <c r="F37" s="13" t="str">
        <f t="shared" si="0"/>
        <v/>
      </c>
      <c r="G37" s="13">
        <f>IF(A37="","",IF(WEEKDAY(DATE($B$3,$B$4,29),2)&lt;=5,$B$5,0))</f>
        <v>0.33333333333333331</v>
      </c>
      <c r="H37" s="13" t="str">
        <f t="shared" si="1"/>
        <v/>
      </c>
      <c r="I37" s="13" t="str">
        <f t="shared" si="2"/>
        <v/>
      </c>
      <c r="J37" s="14"/>
    </row>
    <row r="38" spans="1:10" ht="22.05" customHeight="1" x14ac:dyDescent="0.3">
      <c r="A38" s="10" t="str">
        <f>IF(30&lt;=DAY(EOMONTH(DATE($B$3,$B$4,1),0)),IF(30&lt;10,"0"&amp;30,30)&amp;"."&amp;IF($B$4&lt;10,"0"&amp;$B$4,$B$4)&amp;"."&amp;$B$3,"")</f>
        <v>30.01.2026</v>
      </c>
      <c r="B38" s="11" t="str">
        <f>IF(A38="","",CHOOSE(WEEKDAY(DATE($B$3,$B$4,30),2),"Mo","Di","Mi","Do","Fr","Sa","So"))</f>
        <v>Fr</v>
      </c>
      <c r="C38" s="12"/>
      <c r="D38" s="12"/>
      <c r="E38" s="12"/>
      <c r="F38" s="13" t="str">
        <f t="shared" si="0"/>
        <v/>
      </c>
      <c r="G38" s="13">
        <f>IF(A38="","",IF(WEEKDAY(DATE($B$3,$B$4,30),2)&lt;=5,$B$5,0))</f>
        <v>0.33333333333333331</v>
      </c>
      <c r="H38" s="13" t="str">
        <f t="shared" si="1"/>
        <v/>
      </c>
      <c r="I38" s="13" t="str">
        <f t="shared" si="2"/>
        <v/>
      </c>
      <c r="J38" s="14"/>
    </row>
    <row r="39" spans="1:10" ht="22.05" customHeight="1" x14ac:dyDescent="0.3">
      <c r="A39" s="10" t="str">
        <f>IF(31&lt;=DAY(EOMONTH(DATE($B$3,$B$4,1),0)),IF(31&lt;10,"0"&amp;31,31)&amp;"."&amp;IF($B$4&lt;10,"0"&amp;$B$4,$B$4)&amp;"."&amp;$B$3,"")</f>
        <v>31.01.2026</v>
      </c>
      <c r="B39" s="11" t="str">
        <f>IF(A39="","",CHOOSE(WEEKDAY(DATE($B$3,$B$4,31),2),"Mo","Di","Mi","Do","Fr","Sa","So"))</f>
        <v>Sa</v>
      </c>
      <c r="C39" s="12"/>
      <c r="D39" s="12"/>
      <c r="E39" s="12"/>
      <c r="F39" s="13" t="str">
        <f t="shared" si="0"/>
        <v/>
      </c>
      <c r="G39" s="13">
        <f>IF(A39="","",IF(WEEKDAY(DATE($B$3,$B$4,31),2)&lt;=5,$B$5,0))</f>
        <v>0</v>
      </c>
      <c r="H39" s="13" t="str">
        <f t="shared" si="1"/>
        <v/>
      </c>
      <c r="I39" s="13" t="str">
        <f t="shared" si="2"/>
        <v/>
      </c>
      <c r="J39" s="14"/>
    </row>
    <row r="40" spans="1:10" ht="22.05" customHeight="1" x14ac:dyDescent="0.3"/>
    <row r="41" spans="1:10" ht="22.05" customHeight="1" x14ac:dyDescent="0.3">
      <c r="A41" s="23" t="s">
        <v>20</v>
      </c>
      <c r="B41" s="20"/>
      <c r="C41" s="20"/>
      <c r="D41" s="20"/>
      <c r="E41" s="21"/>
      <c r="F41" s="15">
        <f>SUM(F9:F39)</f>
        <v>4.4583333333333339</v>
      </c>
      <c r="G41" s="15">
        <f>SUM(G9:G39)</f>
        <v>7.3333333333333304</v>
      </c>
      <c r="H41" s="15">
        <f>SUM(H9:H39)</f>
        <v>0.49999999999999972</v>
      </c>
      <c r="I41" s="15">
        <f>SUM(I9:I39)</f>
        <v>4.166666666666663E-2</v>
      </c>
      <c r="J41" s="16"/>
    </row>
    <row r="42" spans="1:10" ht="22.05" customHeight="1" x14ac:dyDescent="0.3"/>
    <row r="43" spans="1:10" ht="22.05" customHeight="1" x14ac:dyDescent="0.3">
      <c r="A43" s="22" t="s">
        <v>21</v>
      </c>
      <c r="B43" s="18"/>
      <c r="C43" s="18"/>
      <c r="D43" s="18"/>
      <c r="E43" s="18"/>
      <c r="F43" s="18"/>
      <c r="G43" s="18"/>
      <c r="H43" s="18"/>
      <c r="I43" s="18"/>
      <c r="J43" s="18"/>
    </row>
    <row r="44" spans="1:10" ht="22.05" customHeight="1" x14ac:dyDescent="0.3"/>
  </sheetData>
  <mergeCells count="4">
    <mergeCell ref="A1:J1"/>
    <mergeCell ref="A7:J7"/>
    <mergeCell ref="A43:J43"/>
    <mergeCell ref="A41:E41"/>
  </mergeCells>
  <conditionalFormatting sqref="A9:J39">
    <cfRule type="expression" dxfId="2" priority="1">
      <formula>AND(ROW()&lt;=8+DAY(EOMONTH(DATE($B$3,$B$4,1),0)),WEEKDAY(DATE($B$3,$B$4,ROW()-8),2)&gt;5)</formula>
    </cfRule>
  </conditionalFormatting>
  <conditionalFormatting sqref="H9:H39">
    <cfRule type="cellIs" dxfId="1" priority="2" operator="greaterThan">
      <formula>0</formula>
    </cfRule>
  </conditionalFormatting>
  <conditionalFormatting sqref="I9:I39">
    <cfRule type="cellIs" dxfId="0" priority="3" operator="greaterThan">
      <formula>0</formula>
    </cfRule>
  </conditionalFormatting>
  <dataValidations count="2">
    <dataValidation type="whole" sqref="B4" xr:uid="{00000000-0002-0000-0000-000000000000}">
      <formula1>1</formula1>
      <formula2>12</formula2>
    </dataValidation>
    <dataValidation type="whole" sqref="B3" xr:uid="{00000000-0002-0000-0000-000001000000}">
      <formula1>2000</formula1>
      <formula2>2099</formula2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Überstunden</vt:lpstr>
      <vt:lpstr>Überstunden!Drucktitel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2026-04-15T08:51:13Z</dcterms:modified>
</cp:coreProperties>
</file>