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Vorlage\Generador\"/>
    </mc:Choice>
  </mc:AlternateContent>
  <xr:revisionPtr revIDLastSave="0" documentId="13_ncr:1_{77A0EE86-AA97-43FE-ADA3-D734541F96AE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Urlaubsplaner" sheetId="1" r:id="rId1"/>
    <sheet name="Einstellungen" sheetId="2" r:id="rId2"/>
    <sheet name="Feiertage" sheetId="3" r:id="rId3"/>
  </sheets>
  <definedNames>
    <definedName name="_xlnm.Print_Area" localSheetId="0">Urlaubsplaner!$A$1:$DY$81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1" i="3" l="1"/>
  <c r="A10" i="3"/>
  <c r="A9" i="3"/>
  <c r="A6" i="3"/>
  <c r="F5" i="3"/>
  <c r="F12" i="3" s="1"/>
  <c r="F3" i="3"/>
  <c r="A3" i="3"/>
  <c r="F2" i="3"/>
  <c r="B2" i="2"/>
  <c r="DN79" i="1"/>
  <c r="DN60" i="1" s="1"/>
  <c r="DM79" i="1"/>
  <c r="DM60" i="1" s="1"/>
  <c r="DH79" i="1"/>
  <c r="DH60" i="1" s="1"/>
  <c r="CS79" i="1"/>
  <c r="CS60" i="1" s="1"/>
  <c r="CR79" i="1"/>
  <c r="CR60" i="1" s="1"/>
  <c r="CM79" i="1"/>
  <c r="CM60" i="1" s="1"/>
  <c r="BY79" i="1"/>
  <c r="BY60" i="1" s="1"/>
  <c r="BX79" i="1"/>
  <c r="BX60" i="1" s="1"/>
  <c r="BS79" i="1"/>
  <c r="BS60" i="1" s="1"/>
  <c r="BD79" i="1"/>
  <c r="BD60" i="1" s="1"/>
  <c r="BC79" i="1"/>
  <c r="BC60" i="1" s="1"/>
  <c r="AX79" i="1"/>
  <c r="AX60" i="1" s="1"/>
  <c r="AJ79" i="1"/>
  <c r="AJ60" i="1" s="1"/>
  <c r="AI79" i="1"/>
  <c r="AI60" i="1" s="1"/>
  <c r="AC79" i="1"/>
  <c r="AC60" i="1" s="1"/>
  <c r="O79" i="1"/>
  <c r="O60" i="1" s="1"/>
  <c r="N79" i="1"/>
  <c r="N60" i="1" s="1"/>
  <c r="I79" i="1"/>
  <c r="I60" i="1" s="1"/>
  <c r="B78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DY59" i="1"/>
  <c r="DY79" i="1" s="1"/>
  <c r="DY60" i="1" s="1"/>
  <c r="DX59" i="1"/>
  <c r="DX79" i="1" s="1"/>
  <c r="DX60" i="1" s="1"/>
  <c r="DW59" i="1"/>
  <c r="DW79" i="1" s="1"/>
  <c r="DW60" i="1" s="1"/>
  <c r="DV59" i="1"/>
  <c r="DV79" i="1" s="1"/>
  <c r="DV60" i="1" s="1"/>
  <c r="DU59" i="1"/>
  <c r="DU79" i="1" s="1"/>
  <c r="DU60" i="1" s="1"/>
  <c r="DT59" i="1"/>
  <c r="DT79" i="1" s="1"/>
  <c r="DT60" i="1" s="1"/>
  <c r="DS59" i="1"/>
  <c r="DS79" i="1" s="1"/>
  <c r="DS60" i="1" s="1"/>
  <c r="DR59" i="1"/>
  <c r="DR79" i="1" s="1"/>
  <c r="DR60" i="1" s="1"/>
  <c r="DQ59" i="1"/>
  <c r="DQ79" i="1" s="1"/>
  <c r="DQ60" i="1" s="1"/>
  <c r="DP59" i="1"/>
  <c r="DP79" i="1" s="1"/>
  <c r="DP60" i="1" s="1"/>
  <c r="DO59" i="1"/>
  <c r="DO79" i="1" s="1"/>
  <c r="DO60" i="1" s="1"/>
  <c r="DN59" i="1"/>
  <c r="DM59" i="1"/>
  <c r="DL59" i="1"/>
  <c r="DL79" i="1" s="1"/>
  <c r="DL60" i="1" s="1"/>
  <c r="DK59" i="1"/>
  <c r="DK79" i="1" s="1"/>
  <c r="DK60" i="1" s="1"/>
  <c r="DJ59" i="1"/>
  <c r="DJ79" i="1" s="1"/>
  <c r="DJ60" i="1" s="1"/>
  <c r="DI59" i="1"/>
  <c r="DI79" i="1" s="1"/>
  <c r="DI60" i="1" s="1"/>
  <c r="DH59" i="1"/>
  <c r="DG59" i="1"/>
  <c r="DG79" i="1" s="1"/>
  <c r="DG60" i="1" s="1"/>
  <c r="DF59" i="1"/>
  <c r="DF79" i="1" s="1"/>
  <c r="DF60" i="1" s="1"/>
  <c r="DE59" i="1"/>
  <c r="DE79" i="1" s="1"/>
  <c r="DE60" i="1" s="1"/>
  <c r="DD59" i="1"/>
  <c r="DD79" i="1" s="1"/>
  <c r="DD60" i="1" s="1"/>
  <c r="DC59" i="1"/>
  <c r="DC79" i="1" s="1"/>
  <c r="DC60" i="1" s="1"/>
  <c r="DB59" i="1"/>
  <c r="DB79" i="1" s="1"/>
  <c r="DB60" i="1" s="1"/>
  <c r="DA59" i="1"/>
  <c r="DA79" i="1" s="1"/>
  <c r="DA60" i="1" s="1"/>
  <c r="CZ59" i="1"/>
  <c r="CZ79" i="1" s="1"/>
  <c r="CZ60" i="1" s="1"/>
  <c r="CY59" i="1"/>
  <c r="CY79" i="1" s="1"/>
  <c r="CY60" i="1" s="1"/>
  <c r="CX59" i="1"/>
  <c r="CX79" i="1" s="1"/>
  <c r="CX60" i="1" s="1"/>
  <c r="CW59" i="1"/>
  <c r="CW79" i="1" s="1"/>
  <c r="CW60" i="1" s="1"/>
  <c r="CV59" i="1"/>
  <c r="CV79" i="1" s="1"/>
  <c r="CV60" i="1" s="1"/>
  <c r="CU59" i="1"/>
  <c r="CU79" i="1" s="1"/>
  <c r="CU60" i="1" s="1"/>
  <c r="CS59" i="1"/>
  <c r="CR59" i="1"/>
  <c r="CQ59" i="1"/>
  <c r="CQ79" i="1" s="1"/>
  <c r="CQ60" i="1" s="1"/>
  <c r="CP59" i="1"/>
  <c r="CP79" i="1" s="1"/>
  <c r="CP60" i="1" s="1"/>
  <c r="CO59" i="1"/>
  <c r="CO79" i="1" s="1"/>
  <c r="CO60" i="1" s="1"/>
  <c r="CN59" i="1"/>
  <c r="CN79" i="1" s="1"/>
  <c r="CN60" i="1" s="1"/>
  <c r="CM59" i="1"/>
  <c r="CL59" i="1"/>
  <c r="CL79" i="1" s="1"/>
  <c r="CL60" i="1" s="1"/>
  <c r="CK59" i="1"/>
  <c r="CK79" i="1" s="1"/>
  <c r="CK60" i="1" s="1"/>
  <c r="CJ59" i="1"/>
  <c r="CJ79" i="1" s="1"/>
  <c r="CJ60" i="1" s="1"/>
  <c r="CI59" i="1"/>
  <c r="CI79" i="1" s="1"/>
  <c r="CI60" i="1" s="1"/>
  <c r="CH59" i="1"/>
  <c r="CH79" i="1" s="1"/>
  <c r="CH60" i="1" s="1"/>
  <c r="CG59" i="1"/>
  <c r="CG79" i="1" s="1"/>
  <c r="CG60" i="1" s="1"/>
  <c r="CF59" i="1"/>
  <c r="CF79" i="1" s="1"/>
  <c r="CF60" i="1" s="1"/>
  <c r="CE59" i="1"/>
  <c r="CE79" i="1" s="1"/>
  <c r="CE60" i="1" s="1"/>
  <c r="CD59" i="1"/>
  <c r="CD79" i="1" s="1"/>
  <c r="CD60" i="1" s="1"/>
  <c r="CC59" i="1"/>
  <c r="CC79" i="1" s="1"/>
  <c r="CC60" i="1" s="1"/>
  <c r="CB59" i="1"/>
  <c r="CB79" i="1" s="1"/>
  <c r="CB60" i="1" s="1"/>
  <c r="CA59" i="1"/>
  <c r="CA79" i="1" s="1"/>
  <c r="CA60" i="1" s="1"/>
  <c r="BZ59" i="1"/>
  <c r="BZ79" i="1" s="1"/>
  <c r="BZ60" i="1" s="1"/>
  <c r="BY59" i="1"/>
  <c r="BX59" i="1"/>
  <c r="BW59" i="1"/>
  <c r="BW79" i="1" s="1"/>
  <c r="BW60" i="1" s="1"/>
  <c r="BV59" i="1"/>
  <c r="BV79" i="1" s="1"/>
  <c r="BV60" i="1" s="1"/>
  <c r="BU59" i="1"/>
  <c r="BU79" i="1" s="1"/>
  <c r="BU60" i="1" s="1"/>
  <c r="BT59" i="1"/>
  <c r="BT79" i="1" s="1"/>
  <c r="BT60" i="1" s="1"/>
  <c r="BS59" i="1"/>
  <c r="BR59" i="1"/>
  <c r="BR79" i="1" s="1"/>
  <c r="BR60" i="1" s="1"/>
  <c r="BQ59" i="1"/>
  <c r="BQ79" i="1" s="1"/>
  <c r="BQ60" i="1" s="1"/>
  <c r="BP59" i="1"/>
  <c r="BP79" i="1" s="1"/>
  <c r="BP60" i="1" s="1"/>
  <c r="BO59" i="1"/>
  <c r="BO79" i="1" s="1"/>
  <c r="BO60" i="1" s="1"/>
  <c r="BM59" i="1"/>
  <c r="BM79" i="1" s="1"/>
  <c r="BM60" i="1" s="1"/>
  <c r="BL59" i="1"/>
  <c r="BL79" i="1" s="1"/>
  <c r="BL60" i="1" s="1"/>
  <c r="BK59" i="1"/>
  <c r="BK79" i="1" s="1"/>
  <c r="BK60" i="1" s="1"/>
  <c r="BJ59" i="1"/>
  <c r="BJ79" i="1" s="1"/>
  <c r="BJ60" i="1" s="1"/>
  <c r="BI59" i="1"/>
  <c r="BI79" i="1" s="1"/>
  <c r="BI60" i="1" s="1"/>
  <c r="BH59" i="1"/>
  <c r="BH79" i="1" s="1"/>
  <c r="BH60" i="1" s="1"/>
  <c r="BG59" i="1"/>
  <c r="BG79" i="1" s="1"/>
  <c r="BG60" i="1" s="1"/>
  <c r="BF59" i="1"/>
  <c r="BF79" i="1" s="1"/>
  <c r="BF60" i="1" s="1"/>
  <c r="BE59" i="1"/>
  <c r="BE79" i="1" s="1"/>
  <c r="BE60" i="1" s="1"/>
  <c r="BD59" i="1"/>
  <c r="BC59" i="1"/>
  <c r="BB59" i="1"/>
  <c r="BB79" i="1" s="1"/>
  <c r="BB60" i="1" s="1"/>
  <c r="BA59" i="1"/>
  <c r="BA79" i="1" s="1"/>
  <c r="BA60" i="1" s="1"/>
  <c r="AZ59" i="1"/>
  <c r="AZ79" i="1" s="1"/>
  <c r="AZ60" i="1" s="1"/>
  <c r="AY59" i="1"/>
  <c r="AY79" i="1" s="1"/>
  <c r="AY60" i="1" s="1"/>
  <c r="AX59" i="1"/>
  <c r="AW59" i="1"/>
  <c r="AW79" i="1" s="1"/>
  <c r="AW60" i="1" s="1"/>
  <c r="AV59" i="1"/>
  <c r="AV79" i="1" s="1"/>
  <c r="AV60" i="1" s="1"/>
  <c r="AU59" i="1"/>
  <c r="AU79" i="1" s="1"/>
  <c r="AU60" i="1" s="1"/>
  <c r="AT59" i="1"/>
  <c r="AT79" i="1" s="1"/>
  <c r="AT60" i="1" s="1"/>
  <c r="AS59" i="1"/>
  <c r="AS79" i="1" s="1"/>
  <c r="AS60" i="1" s="1"/>
  <c r="AR59" i="1"/>
  <c r="AR79" i="1" s="1"/>
  <c r="AR60" i="1" s="1"/>
  <c r="AQ59" i="1"/>
  <c r="AQ79" i="1" s="1"/>
  <c r="AQ60" i="1" s="1"/>
  <c r="AP59" i="1"/>
  <c r="AP79" i="1" s="1"/>
  <c r="AP60" i="1" s="1"/>
  <c r="AO59" i="1"/>
  <c r="AO79" i="1" s="1"/>
  <c r="AO60" i="1" s="1"/>
  <c r="AN59" i="1"/>
  <c r="AN79" i="1" s="1"/>
  <c r="AN60" i="1" s="1"/>
  <c r="AM59" i="1"/>
  <c r="AM79" i="1" s="1"/>
  <c r="AM60" i="1" s="1"/>
  <c r="AL59" i="1"/>
  <c r="AL79" i="1" s="1"/>
  <c r="AL60" i="1" s="1"/>
  <c r="AK59" i="1"/>
  <c r="AK79" i="1" s="1"/>
  <c r="AK60" i="1" s="1"/>
  <c r="AJ59" i="1"/>
  <c r="AI59" i="1"/>
  <c r="AG59" i="1"/>
  <c r="AG79" i="1" s="1"/>
  <c r="AG60" i="1" s="1"/>
  <c r="AF59" i="1"/>
  <c r="AF79" i="1" s="1"/>
  <c r="AF60" i="1" s="1"/>
  <c r="AE59" i="1"/>
  <c r="AE79" i="1" s="1"/>
  <c r="AE60" i="1" s="1"/>
  <c r="AD59" i="1"/>
  <c r="AD79" i="1" s="1"/>
  <c r="AD60" i="1" s="1"/>
  <c r="AC59" i="1"/>
  <c r="AB59" i="1"/>
  <c r="AB79" i="1" s="1"/>
  <c r="AB60" i="1" s="1"/>
  <c r="AA59" i="1"/>
  <c r="AA79" i="1" s="1"/>
  <c r="AA60" i="1" s="1"/>
  <c r="Z59" i="1"/>
  <c r="Z79" i="1" s="1"/>
  <c r="Z60" i="1" s="1"/>
  <c r="Y59" i="1"/>
  <c r="Y79" i="1" s="1"/>
  <c r="Y60" i="1" s="1"/>
  <c r="X59" i="1"/>
  <c r="X79" i="1" s="1"/>
  <c r="X60" i="1" s="1"/>
  <c r="W59" i="1"/>
  <c r="W79" i="1" s="1"/>
  <c r="W60" i="1" s="1"/>
  <c r="V59" i="1"/>
  <c r="V79" i="1" s="1"/>
  <c r="V60" i="1" s="1"/>
  <c r="U59" i="1"/>
  <c r="U79" i="1" s="1"/>
  <c r="U60" i="1" s="1"/>
  <c r="T59" i="1"/>
  <c r="T79" i="1" s="1"/>
  <c r="T60" i="1" s="1"/>
  <c r="S59" i="1"/>
  <c r="S79" i="1" s="1"/>
  <c r="S60" i="1" s="1"/>
  <c r="R59" i="1"/>
  <c r="R79" i="1" s="1"/>
  <c r="R60" i="1" s="1"/>
  <c r="Q59" i="1"/>
  <c r="Q79" i="1" s="1"/>
  <c r="Q60" i="1" s="1"/>
  <c r="P59" i="1"/>
  <c r="P79" i="1" s="1"/>
  <c r="P60" i="1" s="1"/>
  <c r="O59" i="1"/>
  <c r="N59" i="1"/>
  <c r="M59" i="1"/>
  <c r="M79" i="1" s="1"/>
  <c r="M60" i="1" s="1"/>
  <c r="L59" i="1"/>
  <c r="L79" i="1" s="1"/>
  <c r="L60" i="1" s="1"/>
  <c r="K59" i="1"/>
  <c r="K79" i="1" s="1"/>
  <c r="K60" i="1" s="1"/>
  <c r="J59" i="1"/>
  <c r="J79" i="1" s="1"/>
  <c r="J60" i="1" s="1"/>
  <c r="I59" i="1"/>
  <c r="H59" i="1"/>
  <c r="H79" i="1" s="1"/>
  <c r="H60" i="1" s="1"/>
  <c r="G59" i="1"/>
  <c r="G79" i="1" s="1"/>
  <c r="G60" i="1" s="1"/>
  <c r="F59" i="1"/>
  <c r="F79" i="1" s="1"/>
  <c r="F60" i="1" s="1"/>
  <c r="E59" i="1"/>
  <c r="E79" i="1" s="1"/>
  <c r="E60" i="1" s="1"/>
  <c r="D59" i="1"/>
  <c r="D79" i="1" s="1"/>
  <c r="D60" i="1" s="1"/>
  <c r="C59" i="1"/>
  <c r="C79" i="1" s="1"/>
  <c r="C60" i="1" s="1"/>
  <c r="DX53" i="1"/>
  <c r="DX34" i="1" s="1"/>
  <c r="DW53" i="1"/>
  <c r="DW34" i="1" s="1"/>
  <c r="DR53" i="1"/>
  <c r="DQ53" i="1"/>
  <c r="DP53" i="1"/>
  <c r="DO53" i="1"/>
  <c r="DN53" i="1"/>
  <c r="DN34" i="1" s="1"/>
  <c r="DM53" i="1"/>
  <c r="DM34" i="1" s="1"/>
  <c r="DG53" i="1"/>
  <c r="DG34" i="1" s="1"/>
  <c r="DD53" i="1"/>
  <c r="DD34" i="1" s="1"/>
  <c r="DC53" i="1"/>
  <c r="DC34" i="1" s="1"/>
  <c r="CX53" i="1"/>
  <c r="CW53" i="1"/>
  <c r="CV53" i="1"/>
  <c r="CU53" i="1"/>
  <c r="CS53" i="1"/>
  <c r="CS34" i="1" s="1"/>
  <c r="CR53" i="1"/>
  <c r="CR34" i="1" s="1"/>
  <c r="CL53" i="1"/>
  <c r="CL34" i="1" s="1"/>
  <c r="CI53" i="1"/>
  <c r="CI34" i="1" s="1"/>
  <c r="CH53" i="1"/>
  <c r="CH34" i="1" s="1"/>
  <c r="CC53" i="1"/>
  <c r="CB53" i="1"/>
  <c r="CA53" i="1"/>
  <c r="BZ53" i="1"/>
  <c r="BY53" i="1"/>
  <c r="BY34" i="1" s="1"/>
  <c r="BX53" i="1"/>
  <c r="BX34" i="1" s="1"/>
  <c r="BR53" i="1"/>
  <c r="BR34" i="1" s="1"/>
  <c r="BO53" i="1"/>
  <c r="BO34" i="1" s="1"/>
  <c r="BM53" i="1"/>
  <c r="BM34" i="1" s="1"/>
  <c r="BH53" i="1"/>
  <c r="BG53" i="1"/>
  <c r="BF53" i="1"/>
  <c r="BE53" i="1"/>
  <c r="BD53" i="1"/>
  <c r="BD34" i="1" s="1"/>
  <c r="BC53" i="1"/>
  <c r="BC34" i="1" s="1"/>
  <c r="AW53" i="1"/>
  <c r="AW34" i="1" s="1"/>
  <c r="AT53" i="1"/>
  <c r="AT34" i="1" s="1"/>
  <c r="AS53" i="1"/>
  <c r="AS34" i="1" s="1"/>
  <c r="AN53" i="1"/>
  <c r="AM53" i="1"/>
  <c r="AL53" i="1"/>
  <c r="AK53" i="1"/>
  <c r="AJ53" i="1"/>
  <c r="AJ34" i="1" s="1"/>
  <c r="AI53" i="1"/>
  <c r="AI34" i="1" s="1"/>
  <c r="AB53" i="1"/>
  <c r="AB34" i="1" s="1"/>
  <c r="Y53" i="1"/>
  <c r="Y34" i="1" s="1"/>
  <c r="X53" i="1"/>
  <c r="X34" i="1" s="1"/>
  <c r="S53" i="1"/>
  <c r="R53" i="1"/>
  <c r="Q53" i="1"/>
  <c r="P53" i="1"/>
  <c r="O53" i="1"/>
  <c r="O34" i="1" s="1"/>
  <c r="N53" i="1"/>
  <c r="N34" i="1" s="1"/>
  <c r="H53" i="1"/>
  <c r="H34" i="1" s="1"/>
  <c r="E53" i="1"/>
  <c r="E34" i="1" s="1"/>
  <c r="D53" i="1"/>
  <c r="D34" i="1" s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DR34" i="1"/>
  <c r="DQ34" i="1"/>
  <c r="DP34" i="1"/>
  <c r="DO34" i="1"/>
  <c r="CX34" i="1"/>
  <c r="CW34" i="1"/>
  <c r="CV34" i="1"/>
  <c r="CU34" i="1"/>
  <c r="CC34" i="1"/>
  <c r="CB34" i="1"/>
  <c r="CA34" i="1"/>
  <c r="BZ34" i="1"/>
  <c r="BH34" i="1"/>
  <c r="BG34" i="1"/>
  <c r="BF34" i="1"/>
  <c r="BE34" i="1"/>
  <c r="AN34" i="1"/>
  <c r="AM34" i="1"/>
  <c r="AL34" i="1"/>
  <c r="AK34" i="1"/>
  <c r="S34" i="1"/>
  <c r="R34" i="1"/>
  <c r="Q34" i="1"/>
  <c r="P34" i="1"/>
  <c r="DY33" i="1"/>
  <c r="DY53" i="1" s="1"/>
  <c r="DY34" i="1" s="1"/>
  <c r="DX33" i="1"/>
  <c r="DW33" i="1"/>
  <c r="DV33" i="1"/>
  <c r="DV53" i="1" s="1"/>
  <c r="DV34" i="1" s="1"/>
  <c r="DU33" i="1"/>
  <c r="DU53" i="1" s="1"/>
  <c r="DU34" i="1" s="1"/>
  <c r="DT33" i="1"/>
  <c r="DT53" i="1" s="1"/>
  <c r="DT34" i="1" s="1"/>
  <c r="DS33" i="1"/>
  <c r="DS53" i="1" s="1"/>
  <c r="DS34" i="1" s="1"/>
  <c r="DR33" i="1"/>
  <c r="DQ33" i="1"/>
  <c r="DP33" i="1"/>
  <c r="DO33" i="1"/>
  <c r="DN33" i="1"/>
  <c r="DM33" i="1"/>
  <c r="DL33" i="1"/>
  <c r="DL53" i="1" s="1"/>
  <c r="DL34" i="1" s="1"/>
  <c r="DK33" i="1"/>
  <c r="DK53" i="1" s="1"/>
  <c r="DK34" i="1" s="1"/>
  <c r="DJ33" i="1"/>
  <c r="DJ53" i="1" s="1"/>
  <c r="DJ34" i="1" s="1"/>
  <c r="DI33" i="1"/>
  <c r="DI53" i="1" s="1"/>
  <c r="DI34" i="1" s="1"/>
  <c r="DH33" i="1"/>
  <c r="DH53" i="1" s="1"/>
  <c r="DH34" i="1" s="1"/>
  <c r="DG33" i="1"/>
  <c r="DF33" i="1"/>
  <c r="DF53" i="1" s="1"/>
  <c r="DF34" i="1" s="1"/>
  <c r="DE33" i="1"/>
  <c r="DE53" i="1" s="1"/>
  <c r="DE34" i="1" s="1"/>
  <c r="DD33" i="1"/>
  <c r="DC33" i="1"/>
  <c r="DB33" i="1"/>
  <c r="DB53" i="1" s="1"/>
  <c r="DB34" i="1" s="1"/>
  <c r="DA33" i="1"/>
  <c r="DA53" i="1" s="1"/>
  <c r="DA34" i="1" s="1"/>
  <c r="CZ33" i="1"/>
  <c r="CZ53" i="1" s="1"/>
  <c r="CZ34" i="1" s="1"/>
  <c r="CY33" i="1"/>
  <c r="CY53" i="1" s="1"/>
  <c r="CY34" i="1" s="1"/>
  <c r="CX33" i="1"/>
  <c r="CW33" i="1"/>
  <c r="CV33" i="1"/>
  <c r="CU33" i="1"/>
  <c r="CS33" i="1"/>
  <c r="CR33" i="1"/>
  <c r="CQ33" i="1"/>
  <c r="CQ53" i="1" s="1"/>
  <c r="CQ34" i="1" s="1"/>
  <c r="CP33" i="1"/>
  <c r="CP53" i="1" s="1"/>
  <c r="CP34" i="1" s="1"/>
  <c r="CO33" i="1"/>
  <c r="CO53" i="1" s="1"/>
  <c r="CO34" i="1" s="1"/>
  <c r="CN33" i="1"/>
  <c r="CN53" i="1" s="1"/>
  <c r="CN34" i="1" s="1"/>
  <c r="CM33" i="1"/>
  <c r="CM53" i="1" s="1"/>
  <c r="CM34" i="1" s="1"/>
  <c r="CL33" i="1"/>
  <c r="CK33" i="1"/>
  <c r="CK53" i="1" s="1"/>
  <c r="CK34" i="1" s="1"/>
  <c r="CJ33" i="1"/>
  <c r="CJ53" i="1" s="1"/>
  <c r="CJ34" i="1" s="1"/>
  <c r="CI33" i="1"/>
  <c r="CH33" i="1"/>
  <c r="CG33" i="1"/>
  <c r="CG53" i="1" s="1"/>
  <c r="CG34" i="1" s="1"/>
  <c r="CF33" i="1"/>
  <c r="CF53" i="1" s="1"/>
  <c r="CF34" i="1" s="1"/>
  <c r="CE33" i="1"/>
  <c r="CE53" i="1" s="1"/>
  <c r="CE34" i="1" s="1"/>
  <c r="CD33" i="1"/>
  <c r="CD53" i="1" s="1"/>
  <c r="CD34" i="1" s="1"/>
  <c r="CC33" i="1"/>
  <c r="CB33" i="1"/>
  <c r="CA33" i="1"/>
  <c r="BZ33" i="1"/>
  <c r="BY33" i="1"/>
  <c r="BX33" i="1"/>
  <c r="BW33" i="1"/>
  <c r="BW53" i="1" s="1"/>
  <c r="BW34" i="1" s="1"/>
  <c r="BV33" i="1"/>
  <c r="BV53" i="1" s="1"/>
  <c r="BV34" i="1" s="1"/>
  <c r="BU33" i="1"/>
  <c r="BU53" i="1" s="1"/>
  <c r="BU34" i="1" s="1"/>
  <c r="BT33" i="1"/>
  <c r="BT53" i="1" s="1"/>
  <c r="BT34" i="1" s="1"/>
  <c r="BS33" i="1"/>
  <c r="BS53" i="1" s="1"/>
  <c r="BS34" i="1" s="1"/>
  <c r="BR33" i="1"/>
  <c r="BQ33" i="1"/>
  <c r="BQ53" i="1" s="1"/>
  <c r="BQ34" i="1" s="1"/>
  <c r="BP33" i="1"/>
  <c r="BP53" i="1" s="1"/>
  <c r="BP34" i="1" s="1"/>
  <c r="BO33" i="1"/>
  <c r="BM33" i="1"/>
  <c r="BL33" i="1"/>
  <c r="BL53" i="1" s="1"/>
  <c r="BL34" i="1" s="1"/>
  <c r="BK33" i="1"/>
  <c r="BK53" i="1" s="1"/>
  <c r="BK34" i="1" s="1"/>
  <c r="BJ33" i="1"/>
  <c r="BJ53" i="1" s="1"/>
  <c r="BJ34" i="1" s="1"/>
  <c r="BI33" i="1"/>
  <c r="BI53" i="1" s="1"/>
  <c r="BI34" i="1" s="1"/>
  <c r="BH33" i="1"/>
  <c r="BG33" i="1"/>
  <c r="BF33" i="1"/>
  <c r="BE33" i="1"/>
  <c r="BD33" i="1"/>
  <c r="BC33" i="1"/>
  <c r="BB33" i="1"/>
  <c r="BB53" i="1" s="1"/>
  <c r="BB34" i="1" s="1"/>
  <c r="BA33" i="1"/>
  <c r="BA53" i="1" s="1"/>
  <c r="BA34" i="1" s="1"/>
  <c r="AZ33" i="1"/>
  <c r="AZ53" i="1" s="1"/>
  <c r="AZ34" i="1" s="1"/>
  <c r="AY33" i="1"/>
  <c r="AY53" i="1" s="1"/>
  <c r="AY34" i="1" s="1"/>
  <c r="AX33" i="1"/>
  <c r="AX53" i="1" s="1"/>
  <c r="AX34" i="1" s="1"/>
  <c r="AW33" i="1"/>
  <c r="AV33" i="1"/>
  <c r="AV53" i="1" s="1"/>
  <c r="AV34" i="1" s="1"/>
  <c r="AU33" i="1"/>
  <c r="AU53" i="1" s="1"/>
  <c r="AU34" i="1" s="1"/>
  <c r="AT33" i="1"/>
  <c r="AS33" i="1"/>
  <c r="AR33" i="1"/>
  <c r="AR53" i="1" s="1"/>
  <c r="AR34" i="1" s="1"/>
  <c r="AQ33" i="1"/>
  <c r="AQ53" i="1" s="1"/>
  <c r="AQ34" i="1" s="1"/>
  <c r="AP33" i="1"/>
  <c r="AP53" i="1" s="1"/>
  <c r="AP34" i="1" s="1"/>
  <c r="AO33" i="1"/>
  <c r="AO53" i="1" s="1"/>
  <c r="AO34" i="1" s="1"/>
  <c r="AN33" i="1"/>
  <c r="AM33" i="1"/>
  <c r="AL33" i="1"/>
  <c r="AK33" i="1"/>
  <c r="AJ33" i="1"/>
  <c r="AI33" i="1"/>
  <c r="AG33" i="1"/>
  <c r="AG53" i="1" s="1"/>
  <c r="AG34" i="1" s="1"/>
  <c r="AF33" i="1"/>
  <c r="AF53" i="1" s="1"/>
  <c r="AF34" i="1" s="1"/>
  <c r="AE33" i="1"/>
  <c r="AE53" i="1" s="1"/>
  <c r="AE34" i="1" s="1"/>
  <c r="AD33" i="1"/>
  <c r="AD53" i="1" s="1"/>
  <c r="AD34" i="1" s="1"/>
  <c r="AC33" i="1"/>
  <c r="AC53" i="1" s="1"/>
  <c r="AC34" i="1" s="1"/>
  <c r="AB33" i="1"/>
  <c r="AA33" i="1"/>
  <c r="AA53" i="1" s="1"/>
  <c r="AA34" i="1" s="1"/>
  <c r="Z33" i="1"/>
  <c r="Z53" i="1" s="1"/>
  <c r="Z34" i="1" s="1"/>
  <c r="Y33" i="1"/>
  <c r="X33" i="1"/>
  <c r="W33" i="1"/>
  <c r="W53" i="1" s="1"/>
  <c r="W34" i="1" s="1"/>
  <c r="V33" i="1"/>
  <c r="V53" i="1" s="1"/>
  <c r="V34" i="1" s="1"/>
  <c r="U33" i="1"/>
  <c r="U53" i="1" s="1"/>
  <c r="U34" i="1" s="1"/>
  <c r="T33" i="1"/>
  <c r="T53" i="1" s="1"/>
  <c r="T34" i="1" s="1"/>
  <c r="S33" i="1"/>
  <c r="R33" i="1"/>
  <c r="Q33" i="1"/>
  <c r="P33" i="1"/>
  <c r="O33" i="1"/>
  <c r="N33" i="1"/>
  <c r="M33" i="1"/>
  <c r="M53" i="1" s="1"/>
  <c r="M34" i="1" s="1"/>
  <c r="L33" i="1"/>
  <c r="L53" i="1" s="1"/>
  <c r="L34" i="1" s="1"/>
  <c r="K33" i="1"/>
  <c r="K53" i="1" s="1"/>
  <c r="K34" i="1" s="1"/>
  <c r="J33" i="1"/>
  <c r="J53" i="1" s="1"/>
  <c r="J34" i="1" s="1"/>
  <c r="I33" i="1"/>
  <c r="I53" i="1" s="1"/>
  <c r="I34" i="1" s="1"/>
  <c r="H33" i="1"/>
  <c r="G33" i="1"/>
  <c r="G53" i="1" s="1"/>
  <c r="G34" i="1" s="1"/>
  <c r="F33" i="1"/>
  <c r="F53" i="1" s="1"/>
  <c r="F34" i="1" s="1"/>
  <c r="E33" i="1"/>
  <c r="D33" i="1"/>
  <c r="C33" i="1"/>
  <c r="C53" i="1" s="1"/>
  <c r="C34" i="1" s="1"/>
  <c r="DY27" i="1"/>
  <c r="DX27" i="1"/>
  <c r="DX8" i="1" s="1"/>
  <c r="DW27" i="1"/>
  <c r="DW8" i="1" s="1"/>
  <c r="DQ27" i="1"/>
  <c r="DQ8" i="1" s="1"/>
  <c r="DN27" i="1"/>
  <c r="DN8" i="1" s="1"/>
  <c r="DM27" i="1"/>
  <c r="DM8" i="1" s="1"/>
  <c r="DH27" i="1"/>
  <c r="DG27" i="1"/>
  <c r="DF27" i="1"/>
  <c r="DE27" i="1"/>
  <c r="DD27" i="1"/>
  <c r="DD8" i="1" s="1"/>
  <c r="DC27" i="1"/>
  <c r="DC8" i="1" s="1"/>
  <c r="CW27" i="1"/>
  <c r="CW8" i="1" s="1"/>
  <c r="CS27" i="1"/>
  <c r="CS8" i="1" s="1"/>
  <c r="CR27" i="1"/>
  <c r="CR8" i="1" s="1"/>
  <c r="CM27" i="1"/>
  <c r="CL27" i="1"/>
  <c r="CK27" i="1"/>
  <c r="CJ27" i="1"/>
  <c r="CI27" i="1"/>
  <c r="CI8" i="1" s="1"/>
  <c r="CH27" i="1"/>
  <c r="CH8" i="1" s="1"/>
  <c r="CB27" i="1"/>
  <c r="CB8" i="1" s="1"/>
  <c r="BY27" i="1"/>
  <c r="BY8" i="1" s="1"/>
  <c r="BX27" i="1"/>
  <c r="BX8" i="1" s="1"/>
  <c r="BS27" i="1"/>
  <c r="BR27" i="1"/>
  <c r="BQ27" i="1"/>
  <c r="BP27" i="1"/>
  <c r="BO27" i="1"/>
  <c r="BO8" i="1" s="1"/>
  <c r="BM27" i="1"/>
  <c r="BM8" i="1" s="1"/>
  <c r="AS27" i="1"/>
  <c r="AS8" i="1" s="1"/>
  <c r="AJ27" i="1"/>
  <c r="AJ8" i="1" s="1"/>
  <c r="AI27" i="1"/>
  <c r="AI8" i="1" s="1"/>
  <c r="X27" i="1"/>
  <c r="X8" i="1" s="1"/>
  <c r="O27" i="1"/>
  <c r="O8" i="1" s="1"/>
  <c r="N27" i="1"/>
  <c r="N8" i="1" s="1"/>
  <c r="D27" i="1"/>
  <c r="D8" i="1" s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DY8" i="1"/>
  <c r="DH8" i="1"/>
  <c r="DG8" i="1"/>
  <c r="DF8" i="1"/>
  <c r="DE8" i="1"/>
  <c r="CM8" i="1"/>
  <c r="CL8" i="1"/>
  <c r="CK8" i="1"/>
  <c r="CJ8" i="1"/>
  <c r="BS8" i="1"/>
  <c r="BR8" i="1"/>
  <c r="BQ8" i="1"/>
  <c r="BP8" i="1"/>
  <c r="DY7" i="1"/>
  <c r="DX7" i="1"/>
  <c r="DW7" i="1"/>
  <c r="DV7" i="1"/>
  <c r="DV27" i="1" s="1"/>
  <c r="DV8" i="1" s="1"/>
  <c r="DU7" i="1"/>
  <c r="DU27" i="1" s="1"/>
  <c r="DU8" i="1" s="1"/>
  <c r="DT7" i="1"/>
  <c r="DT27" i="1" s="1"/>
  <c r="DT8" i="1" s="1"/>
  <c r="DS7" i="1"/>
  <c r="DS27" i="1" s="1"/>
  <c r="DS8" i="1" s="1"/>
  <c r="DR7" i="1"/>
  <c r="DR27" i="1" s="1"/>
  <c r="DR8" i="1" s="1"/>
  <c r="DQ7" i="1"/>
  <c r="DP7" i="1"/>
  <c r="DP27" i="1" s="1"/>
  <c r="DP8" i="1" s="1"/>
  <c r="DO7" i="1"/>
  <c r="DO27" i="1" s="1"/>
  <c r="DO8" i="1" s="1"/>
  <c r="DN7" i="1"/>
  <c r="DM7" i="1"/>
  <c r="DL7" i="1"/>
  <c r="DL27" i="1" s="1"/>
  <c r="DL8" i="1" s="1"/>
  <c r="DK7" i="1"/>
  <c r="DK27" i="1" s="1"/>
  <c r="DK8" i="1" s="1"/>
  <c r="DJ7" i="1"/>
  <c r="DJ27" i="1" s="1"/>
  <c r="DJ8" i="1" s="1"/>
  <c r="DI7" i="1"/>
  <c r="DI27" i="1" s="1"/>
  <c r="DI8" i="1" s="1"/>
  <c r="DH7" i="1"/>
  <c r="DG7" i="1"/>
  <c r="DF7" i="1"/>
  <c r="DE7" i="1"/>
  <c r="DD7" i="1"/>
  <c r="DC7" i="1"/>
  <c r="DB7" i="1"/>
  <c r="DB27" i="1" s="1"/>
  <c r="DB8" i="1" s="1"/>
  <c r="DA7" i="1"/>
  <c r="DA27" i="1" s="1"/>
  <c r="DA8" i="1" s="1"/>
  <c r="CZ7" i="1"/>
  <c r="CZ27" i="1" s="1"/>
  <c r="CZ8" i="1" s="1"/>
  <c r="CY7" i="1"/>
  <c r="CY27" i="1" s="1"/>
  <c r="CY8" i="1" s="1"/>
  <c r="CX7" i="1"/>
  <c r="CX27" i="1" s="1"/>
  <c r="CX8" i="1" s="1"/>
  <c r="CW7" i="1"/>
  <c r="CV7" i="1"/>
  <c r="CV27" i="1" s="1"/>
  <c r="CV8" i="1" s="1"/>
  <c r="CU7" i="1"/>
  <c r="CU27" i="1" s="1"/>
  <c r="CU8" i="1" s="1"/>
  <c r="CS7" i="1"/>
  <c r="CR7" i="1"/>
  <c r="CQ7" i="1"/>
  <c r="CQ27" i="1" s="1"/>
  <c r="CQ8" i="1" s="1"/>
  <c r="CP7" i="1"/>
  <c r="CP27" i="1" s="1"/>
  <c r="CP8" i="1" s="1"/>
  <c r="CO7" i="1"/>
  <c r="CO27" i="1" s="1"/>
  <c r="CO8" i="1" s="1"/>
  <c r="CN7" i="1"/>
  <c r="CN27" i="1" s="1"/>
  <c r="CN8" i="1" s="1"/>
  <c r="CM7" i="1"/>
  <c r="CL7" i="1"/>
  <c r="CK7" i="1"/>
  <c r="CJ7" i="1"/>
  <c r="CI7" i="1"/>
  <c r="CH7" i="1"/>
  <c r="CG7" i="1"/>
  <c r="CG27" i="1" s="1"/>
  <c r="CG8" i="1" s="1"/>
  <c r="CF7" i="1"/>
  <c r="CF27" i="1" s="1"/>
  <c r="CF8" i="1" s="1"/>
  <c r="CE7" i="1"/>
  <c r="CE27" i="1" s="1"/>
  <c r="CE8" i="1" s="1"/>
  <c r="CD7" i="1"/>
  <c r="CD27" i="1" s="1"/>
  <c r="CD8" i="1" s="1"/>
  <c r="CC7" i="1"/>
  <c r="CC27" i="1" s="1"/>
  <c r="CC8" i="1" s="1"/>
  <c r="CB7" i="1"/>
  <c r="CA7" i="1"/>
  <c r="CA27" i="1" s="1"/>
  <c r="CA8" i="1" s="1"/>
  <c r="BZ7" i="1"/>
  <c r="BZ27" i="1" s="1"/>
  <c r="BZ8" i="1" s="1"/>
  <c r="BY7" i="1"/>
  <c r="BX7" i="1"/>
  <c r="BW7" i="1"/>
  <c r="BW27" i="1" s="1"/>
  <c r="BW8" i="1" s="1"/>
  <c r="BV7" i="1"/>
  <c r="BV27" i="1" s="1"/>
  <c r="BV8" i="1" s="1"/>
  <c r="BU7" i="1"/>
  <c r="BU27" i="1" s="1"/>
  <c r="BU8" i="1" s="1"/>
  <c r="BT7" i="1"/>
  <c r="BT27" i="1" s="1"/>
  <c r="BT8" i="1" s="1"/>
  <c r="BS7" i="1"/>
  <c r="BR7" i="1"/>
  <c r="BQ7" i="1"/>
  <c r="BP7" i="1"/>
  <c r="BO7" i="1"/>
  <c r="BM7" i="1"/>
  <c r="BL7" i="1"/>
  <c r="BL27" i="1" s="1"/>
  <c r="BL8" i="1" s="1"/>
  <c r="BK7" i="1"/>
  <c r="BK27" i="1" s="1"/>
  <c r="BK8" i="1" s="1"/>
  <c r="BJ7" i="1"/>
  <c r="BJ27" i="1" s="1"/>
  <c r="BJ8" i="1" s="1"/>
  <c r="BI7" i="1"/>
  <c r="BI27" i="1" s="1"/>
  <c r="BI8" i="1" s="1"/>
  <c r="BH7" i="1"/>
  <c r="BH27" i="1" s="1"/>
  <c r="BH8" i="1" s="1"/>
  <c r="BG7" i="1"/>
  <c r="BG27" i="1" s="1"/>
  <c r="BG8" i="1" s="1"/>
  <c r="BF7" i="1"/>
  <c r="BF27" i="1" s="1"/>
  <c r="BF8" i="1" s="1"/>
  <c r="BE7" i="1"/>
  <c r="BE27" i="1" s="1"/>
  <c r="BE8" i="1" s="1"/>
  <c r="BD7" i="1"/>
  <c r="BD27" i="1" s="1"/>
  <c r="BD8" i="1" s="1"/>
  <c r="BC7" i="1"/>
  <c r="BC27" i="1" s="1"/>
  <c r="BC8" i="1" s="1"/>
  <c r="BB7" i="1"/>
  <c r="BB27" i="1" s="1"/>
  <c r="BB8" i="1" s="1"/>
  <c r="BA7" i="1"/>
  <c r="BA27" i="1" s="1"/>
  <c r="BA8" i="1" s="1"/>
  <c r="AZ7" i="1"/>
  <c r="AZ27" i="1" s="1"/>
  <c r="AZ8" i="1" s="1"/>
  <c r="AY7" i="1"/>
  <c r="AY27" i="1" s="1"/>
  <c r="AY8" i="1" s="1"/>
  <c r="AX7" i="1"/>
  <c r="AX27" i="1" s="1"/>
  <c r="AX8" i="1" s="1"/>
  <c r="AW7" i="1"/>
  <c r="AW27" i="1" s="1"/>
  <c r="AW8" i="1" s="1"/>
  <c r="AV7" i="1"/>
  <c r="AV27" i="1" s="1"/>
  <c r="AV8" i="1" s="1"/>
  <c r="AU7" i="1"/>
  <c r="AU27" i="1" s="1"/>
  <c r="AU8" i="1" s="1"/>
  <c r="AT7" i="1"/>
  <c r="AT27" i="1" s="1"/>
  <c r="AT8" i="1" s="1"/>
  <c r="AS7" i="1"/>
  <c r="AR7" i="1"/>
  <c r="AR27" i="1" s="1"/>
  <c r="AR8" i="1" s="1"/>
  <c r="AQ7" i="1"/>
  <c r="AQ27" i="1" s="1"/>
  <c r="AQ8" i="1" s="1"/>
  <c r="AP7" i="1"/>
  <c r="AP27" i="1" s="1"/>
  <c r="AP8" i="1" s="1"/>
  <c r="AO7" i="1"/>
  <c r="AO27" i="1" s="1"/>
  <c r="AO8" i="1" s="1"/>
  <c r="AN7" i="1"/>
  <c r="AN27" i="1" s="1"/>
  <c r="AN8" i="1" s="1"/>
  <c r="AM7" i="1"/>
  <c r="AM27" i="1" s="1"/>
  <c r="AM8" i="1" s="1"/>
  <c r="AL7" i="1"/>
  <c r="AL27" i="1" s="1"/>
  <c r="AL8" i="1" s="1"/>
  <c r="AK7" i="1"/>
  <c r="AK27" i="1" s="1"/>
  <c r="AK8" i="1" s="1"/>
  <c r="AJ7" i="1"/>
  <c r="AI7" i="1"/>
  <c r="AG7" i="1"/>
  <c r="AG27" i="1" s="1"/>
  <c r="AG8" i="1" s="1"/>
  <c r="AF7" i="1"/>
  <c r="AF27" i="1" s="1"/>
  <c r="AF8" i="1" s="1"/>
  <c r="AE7" i="1"/>
  <c r="AE27" i="1" s="1"/>
  <c r="AE8" i="1" s="1"/>
  <c r="AD7" i="1"/>
  <c r="AD27" i="1" s="1"/>
  <c r="AD8" i="1" s="1"/>
  <c r="AC7" i="1"/>
  <c r="AC27" i="1" s="1"/>
  <c r="AC8" i="1" s="1"/>
  <c r="AB7" i="1"/>
  <c r="AB27" i="1" s="1"/>
  <c r="AB8" i="1" s="1"/>
  <c r="AA7" i="1"/>
  <c r="AA27" i="1" s="1"/>
  <c r="AA8" i="1" s="1"/>
  <c r="Z7" i="1"/>
  <c r="Z27" i="1" s="1"/>
  <c r="Z8" i="1" s="1"/>
  <c r="Y7" i="1"/>
  <c r="Y27" i="1" s="1"/>
  <c r="Y8" i="1" s="1"/>
  <c r="X7" i="1"/>
  <c r="W7" i="1"/>
  <c r="W27" i="1" s="1"/>
  <c r="W8" i="1" s="1"/>
  <c r="V7" i="1"/>
  <c r="V27" i="1" s="1"/>
  <c r="V8" i="1" s="1"/>
  <c r="U7" i="1"/>
  <c r="U27" i="1" s="1"/>
  <c r="U8" i="1" s="1"/>
  <c r="T7" i="1"/>
  <c r="T27" i="1" s="1"/>
  <c r="T8" i="1" s="1"/>
  <c r="S7" i="1"/>
  <c r="S27" i="1" s="1"/>
  <c r="S8" i="1" s="1"/>
  <c r="R7" i="1"/>
  <c r="R27" i="1" s="1"/>
  <c r="R8" i="1" s="1"/>
  <c r="Q7" i="1"/>
  <c r="Q27" i="1" s="1"/>
  <c r="Q8" i="1" s="1"/>
  <c r="P7" i="1"/>
  <c r="P27" i="1" s="1"/>
  <c r="P8" i="1" s="1"/>
  <c r="O7" i="1"/>
  <c r="N7" i="1"/>
  <c r="M7" i="1"/>
  <c r="M27" i="1" s="1"/>
  <c r="M8" i="1" s="1"/>
  <c r="L7" i="1"/>
  <c r="L27" i="1" s="1"/>
  <c r="L8" i="1" s="1"/>
  <c r="K7" i="1"/>
  <c r="K27" i="1" s="1"/>
  <c r="K8" i="1" s="1"/>
  <c r="J7" i="1"/>
  <c r="J27" i="1" s="1"/>
  <c r="J8" i="1" s="1"/>
  <c r="I7" i="1"/>
  <c r="I27" i="1" s="1"/>
  <c r="I8" i="1" s="1"/>
  <c r="H7" i="1"/>
  <c r="H27" i="1" s="1"/>
  <c r="H8" i="1" s="1"/>
  <c r="G7" i="1"/>
  <c r="G27" i="1" s="1"/>
  <c r="G8" i="1" s="1"/>
  <c r="F7" i="1"/>
  <c r="F27" i="1" s="1"/>
  <c r="F8" i="1" s="1"/>
  <c r="E7" i="1"/>
  <c r="E27" i="1" s="1"/>
  <c r="E8" i="1" s="1"/>
  <c r="D7" i="1"/>
  <c r="C7" i="1"/>
  <c r="C27" i="1" s="1"/>
  <c r="C8" i="1" s="1"/>
  <c r="B1" i="1"/>
  <c r="F11" i="3" l="1"/>
  <c r="F4" i="3"/>
  <c r="F8" i="3" l="1"/>
  <c r="F9" i="3" s="1"/>
  <c r="F7" i="3"/>
  <c r="F6" i="3"/>
  <c r="F10" i="3" l="1"/>
  <c r="F13" i="3" s="1"/>
  <c r="F14" i="3" l="1"/>
  <c r="F16" i="3" s="1"/>
  <c r="F15" i="3" l="1"/>
  <c r="F17" i="3" s="1"/>
  <c r="A4" i="3" l="1"/>
  <c r="A8" i="3"/>
  <c r="A7" i="3"/>
  <c r="A5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2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Ändere hier das Jahr (z. B. 2026 -&gt; 2027). Der Plan aktualisiert dann Tage, Wochentage und Feiertage automatisch.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A12" authorId="0" shapeId="0" xr:uid="{00000000-0006-0000-0200-000001000000}">
      <text>
        <r>
          <rPr>
            <sz val="11"/>
            <color theme="1"/>
            <rFont val="Calibri"/>
            <family val="2"/>
            <scheme val="minor"/>
          </rPr>
          <t>Optional: regionalen Feiertag als Datum eintragen.</t>
        </r>
      </text>
    </comment>
    <comment ref="A13" authorId="0" shapeId="0" xr:uid="{00000000-0006-0000-0200-000002000000}">
      <text>
        <r>
          <rPr>
            <sz val="11"/>
            <color theme="1"/>
            <rFont val="Calibri"/>
            <family val="2"/>
            <scheme val="minor"/>
          </rPr>
          <t>Optional: regionalen Feiertag als Datum eintragen.</t>
        </r>
      </text>
    </comment>
    <comment ref="A14" authorId="0" shapeId="0" xr:uid="{00000000-0006-0000-0200-000003000000}">
      <text>
        <r>
          <rPr>
            <sz val="11"/>
            <color theme="1"/>
            <rFont val="Calibri"/>
            <family val="2"/>
            <scheme val="minor"/>
          </rPr>
          <t>Optional: regionalen Feiertag als Datum eintragen.</t>
        </r>
      </text>
    </comment>
    <comment ref="A15" authorId="0" shapeId="0" xr:uid="{00000000-0006-0000-0200-000004000000}">
      <text>
        <r>
          <rPr>
            <sz val="11"/>
            <color theme="1"/>
            <rFont val="Calibri"/>
            <family val="2"/>
            <scheme val="minor"/>
          </rPr>
          <t>Optional: regionalen Feiertag als Datum eintragen.</t>
        </r>
      </text>
    </comment>
    <comment ref="A16" authorId="0" shapeId="0" xr:uid="{00000000-0006-0000-0200-000005000000}">
      <text>
        <r>
          <rPr>
            <sz val="11"/>
            <color theme="1"/>
            <rFont val="Calibri"/>
            <family val="2"/>
            <scheme val="minor"/>
          </rPr>
          <t>Optional: regionalen Feiertag als Datum eintragen.</t>
        </r>
      </text>
    </comment>
    <comment ref="A17" authorId="0" shapeId="0" xr:uid="{00000000-0006-0000-0200-000006000000}">
      <text>
        <r>
          <rPr>
            <sz val="11"/>
            <color theme="1"/>
            <rFont val="Calibri"/>
            <family val="2"/>
            <scheme val="minor"/>
          </rPr>
          <t>Optional: regionalen Feiertag als Datum eintragen.</t>
        </r>
      </text>
    </comment>
    <comment ref="A18" authorId="0" shapeId="0" xr:uid="{00000000-0006-0000-0200-000007000000}">
      <text>
        <r>
          <rPr>
            <sz val="11"/>
            <color theme="1"/>
            <rFont val="Calibri"/>
            <family val="2"/>
            <scheme val="minor"/>
          </rPr>
          <t>Optional: regionalen Feiertag als Datum eintragen.</t>
        </r>
      </text>
    </comment>
    <comment ref="A19" authorId="0" shapeId="0" xr:uid="{00000000-0006-0000-0200-000008000000}">
      <text>
        <r>
          <rPr>
            <sz val="11"/>
            <color theme="1"/>
            <rFont val="Calibri"/>
            <family val="2"/>
            <scheme val="minor"/>
          </rPr>
          <t>Optional: regionalen Feiertag als Datum eintragen.</t>
        </r>
      </text>
    </comment>
    <comment ref="A20" authorId="0" shapeId="0" xr:uid="{00000000-0006-0000-0200-000009000000}">
      <text>
        <r>
          <rPr>
            <sz val="11"/>
            <color theme="1"/>
            <rFont val="Calibri"/>
            <family val="2"/>
            <scheme val="minor"/>
          </rPr>
          <t>Optional: regionalen Feiertag als Datum eintragen.</t>
        </r>
      </text>
    </comment>
    <comment ref="A21" authorId="0" shapeId="0" xr:uid="{00000000-0006-0000-0200-00000A000000}">
      <text>
        <r>
          <rPr>
            <sz val="11"/>
            <color theme="1"/>
            <rFont val="Calibri"/>
            <family val="2"/>
            <scheme val="minor"/>
          </rPr>
          <t>Optional: regionalen Feiertag als Datum eintragen.</t>
        </r>
      </text>
    </comment>
    <comment ref="A22" authorId="0" shapeId="0" xr:uid="{00000000-0006-0000-0200-00000B000000}">
      <text>
        <r>
          <rPr>
            <sz val="11"/>
            <color theme="1"/>
            <rFont val="Calibri"/>
            <family val="2"/>
            <scheme val="minor"/>
          </rPr>
          <t>Optional: regionalen Feiertag als Datum eintragen.</t>
        </r>
      </text>
    </comment>
    <comment ref="A23" authorId="0" shapeId="0" xr:uid="{00000000-0006-0000-0200-00000C000000}">
      <text>
        <r>
          <rPr>
            <sz val="11"/>
            <color theme="1"/>
            <rFont val="Calibri"/>
            <family val="2"/>
            <scheme val="minor"/>
          </rPr>
          <t>Optional: regionalen Feiertag als Datum eintragen.</t>
        </r>
      </text>
    </comment>
    <comment ref="A24" authorId="0" shapeId="0" xr:uid="{00000000-0006-0000-0200-00000D000000}">
      <text>
        <r>
          <rPr>
            <sz val="11"/>
            <color theme="1"/>
            <rFont val="Calibri"/>
            <family val="2"/>
            <scheme val="minor"/>
          </rPr>
          <t>Optional: regionalen Feiertag als Datum eintragen.</t>
        </r>
      </text>
    </comment>
    <comment ref="A25" authorId="0" shapeId="0" xr:uid="{00000000-0006-0000-0200-00000E000000}">
      <text>
        <r>
          <rPr>
            <sz val="11"/>
            <color theme="1"/>
            <rFont val="Calibri"/>
            <family val="2"/>
            <scheme val="minor"/>
          </rPr>
          <t>Optional: regionalen Feiertag als Datum eintragen.</t>
        </r>
      </text>
    </comment>
    <comment ref="A26" authorId="0" shapeId="0" xr:uid="{00000000-0006-0000-0200-00000F000000}">
      <text>
        <r>
          <rPr>
            <sz val="11"/>
            <color theme="1"/>
            <rFont val="Calibri"/>
            <family val="2"/>
            <scheme val="minor"/>
          </rPr>
          <t>Optional: regionalen Feiertag als Datum eintragen.</t>
        </r>
      </text>
    </comment>
    <comment ref="A27" authorId="0" shapeId="0" xr:uid="{00000000-0006-0000-0200-000010000000}">
      <text>
        <r>
          <rPr>
            <sz val="11"/>
            <color theme="1"/>
            <rFont val="Calibri"/>
            <family val="2"/>
            <scheme val="minor"/>
          </rPr>
          <t>Optional: regionalen Feiertag als Datum eintragen.</t>
        </r>
      </text>
    </comment>
    <comment ref="A28" authorId="0" shapeId="0" xr:uid="{00000000-0006-0000-0200-000011000000}">
      <text>
        <r>
          <rPr>
            <sz val="11"/>
            <color theme="1"/>
            <rFont val="Calibri"/>
            <family val="2"/>
            <scheme val="minor"/>
          </rPr>
          <t>Optional: regionalen Feiertag als Datum eintragen.</t>
        </r>
      </text>
    </comment>
    <comment ref="A29" authorId="0" shapeId="0" xr:uid="{00000000-0006-0000-0200-000012000000}">
      <text>
        <r>
          <rPr>
            <sz val="11"/>
            <color theme="1"/>
            <rFont val="Calibri"/>
            <family val="2"/>
            <scheme val="minor"/>
          </rPr>
          <t>Optional: regionalen Feiertag als Datum eintragen.</t>
        </r>
      </text>
    </comment>
    <comment ref="A30" authorId="0" shapeId="0" xr:uid="{00000000-0006-0000-0200-000013000000}">
      <text>
        <r>
          <rPr>
            <sz val="11"/>
            <color theme="1"/>
            <rFont val="Calibri"/>
            <family val="2"/>
            <scheme val="minor"/>
          </rPr>
          <t>Optional: regionalen Feiertag als Datum eintragen.</t>
        </r>
      </text>
    </comment>
  </commentList>
</comments>
</file>

<file path=xl/sharedStrings.xml><?xml version="1.0" encoding="utf-8"?>
<sst xmlns="http://schemas.openxmlformats.org/spreadsheetml/2006/main" count="156" uniqueCount="67">
  <si>
    <t>Jahr</t>
  </si>
  <si>
    <t>Jahr in B2 ändern. Namen im Blatt 'Einstellungen' pflegen.</t>
  </si>
  <si>
    <t>U</t>
  </si>
  <si>
    <t>Urlaub</t>
  </si>
  <si>
    <t>H</t>
  </si>
  <si>
    <t>Homeoffice</t>
  </si>
  <si>
    <t>K</t>
  </si>
  <si>
    <t>Krank</t>
  </si>
  <si>
    <t>S</t>
  </si>
  <si>
    <t>Schulung</t>
  </si>
  <si>
    <t>Januar – April</t>
  </si>
  <si>
    <t>Nr.</t>
  </si>
  <si>
    <t>Mitarbeiter</t>
  </si>
  <si>
    <t>Januar</t>
  </si>
  <si>
    <t>Februar</t>
  </si>
  <si>
    <t>März</t>
  </si>
  <si>
    <t>April</t>
  </si>
  <si>
    <t/>
  </si>
  <si>
    <t>Mai – August</t>
  </si>
  <si>
    <t>Mai</t>
  </si>
  <si>
    <t>Juni</t>
  </si>
  <si>
    <t>Juli</t>
  </si>
  <si>
    <t>August</t>
  </si>
  <si>
    <t>September – Dezember</t>
  </si>
  <si>
    <t>September</t>
  </si>
  <si>
    <t>Oktober</t>
  </si>
  <si>
    <t>November</t>
  </si>
  <si>
    <t>Dezember</t>
  </si>
  <si>
    <t>Feiertage kommen aus dem Blatt 'Feiertage'. Regionale Feiertage kannst du dort ergänzen.</t>
  </si>
  <si>
    <t>Einstellungen</t>
  </si>
  <si>
    <t>Planjahr</t>
  </si>
  <si>
    <t>Namen hier anpassen. Der Planer übernimmt sie automatisch in alle drei Blöcke.</t>
  </si>
  <si>
    <t>Mitarbeitername</t>
  </si>
  <si>
    <t>Code</t>
  </si>
  <si>
    <t>Bedeutung</t>
  </si>
  <si>
    <t>Mitarbeiter 1</t>
  </si>
  <si>
    <t>Mitarbeiter 2</t>
  </si>
  <si>
    <t>Mitarbeiter 3</t>
  </si>
  <si>
    <t>Mitarbeiter 4</t>
  </si>
  <si>
    <t>Mitarbeiter 5</t>
  </si>
  <si>
    <t>Mitarbeiter 6</t>
  </si>
  <si>
    <t>Mitarbeiter 7</t>
  </si>
  <si>
    <t>Mitarbeiter 8</t>
  </si>
  <si>
    <t>Mitarbeiter 9</t>
  </si>
  <si>
    <t>Mitarbeiter 10</t>
  </si>
  <si>
    <t>Mitarbeiter 11</t>
  </si>
  <si>
    <t>Mitarbeiter 12</t>
  </si>
  <si>
    <t>Mitarbeiter 13</t>
  </si>
  <si>
    <t>Mitarbeiter 14</t>
  </si>
  <si>
    <t>Mitarbeiter 15</t>
  </si>
  <si>
    <t>Mitarbeiter 16</t>
  </si>
  <si>
    <t>Mitarbeiter 17</t>
  </si>
  <si>
    <t>Mitarbeiter 18</t>
  </si>
  <si>
    <t>Feiertage</t>
  </si>
  <si>
    <t>Datum</t>
  </si>
  <si>
    <t>Feiertag</t>
  </si>
  <si>
    <t>Hinweis</t>
  </si>
  <si>
    <t>Neujahr</t>
  </si>
  <si>
    <t>bundesweit</t>
  </si>
  <si>
    <t>Karfreitag</t>
  </si>
  <si>
    <t>Ostermontag</t>
  </si>
  <si>
    <t>Tag der Arbeit</t>
  </si>
  <si>
    <t>Christi Himmelfahrt</t>
  </si>
  <si>
    <t>Pfingstmontag</t>
  </si>
  <si>
    <t>Tag der Deutschen Einheit</t>
  </si>
  <si>
    <t>1. Weihnachtstag</t>
  </si>
  <si>
    <t>2. Weihnachtstag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</si>
</sst>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4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1F1F1F"/>
      <name val="Calibri"/>
    </font>
    <font>
      <b/>
      <sz val="11"/>
      <color rgb="FF0000FF"/>
      <name val="Calibri"/>
    </font>
    <font>
      <i/>
      <sz val="11"/>
      <color rgb="FF375623"/>
      <name val="Calibri"/>
    </font>
    <font>
      <b/>
      <sz val="11"/>
      <name val="Calibri"/>
    </font>
    <font>
      <b/>
      <sz val="11"/>
      <color rgb="FFFFFFFF"/>
      <name val="Calibri"/>
    </font>
    <font>
      <b/>
      <sz val="11"/>
      <color rgb="FFFFFFFF"/>
      <name val="Calibri"/>
    </font>
    <font>
      <b/>
      <sz val="9"/>
      <name val="Calibri"/>
    </font>
    <font>
      <sz val="8"/>
      <name val="Calibri"/>
    </font>
    <font>
      <i/>
      <sz val="11"/>
      <color rgb="FF666666"/>
      <name val="Calibri"/>
    </font>
    <font>
      <b/>
      <sz val="14"/>
      <color rgb="FFFFFFFF"/>
      <name val="Calibri"/>
    </font>
    <font>
      <sz val="11"/>
      <color rgb="FF0000FF"/>
      <name val="Calibri"/>
    </font>
    <font>
      <sz val="11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FFF2CC"/>
      </patternFill>
    </fill>
    <fill>
      <patternFill patternType="solid">
        <fgColor rgb="FFE2F0D9"/>
      </patternFill>
    </fill>
    <fill>
      <patternFill patternType="solid">
        <fgColor rgb="FFD9EAF7"/>
      </patternFill>
    </fill>
    <fill>
      <patternFill patternType="solid">
        <fgColor rgb="FFF4CCCC"/>
      </patternFill>
    </fill>
    <fill>
      <patternFill patternType="solid">
        <fgColor rgb="FFFCE5CD"/>
      </patternFill>
    </fill>
    <fill>
      <patternFill patternType="solid">
        <fgColor rgb="FF7F8C8D"/>
      </patternFill>
    </fill>
    <fill>
      <patternFill patternType="solid">
        <fgColor rgb="FFDCE6F1"/>
      </patternFill>
    </fill>
    <fill>
      <patternFill patternType="solid">
        <fgColor rgb="FFF8F9FA"/>
      </patternFill>
    </fill>
    <fill>
      <patternFill patternType="solid">
        <fgColor rgb="FF5B9BD5"/>
      </patternFill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 style="medium">
        <color rgb="FF4F81BD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 style="thin">
        <color rgb="FFA6A6A6"/>
      </left>
      <right style="medium">
        <color rgb="FF4F81BD"/>
      </right>
      <top style="thin">
        <color rgb="FFA6A6A6"/>
      </top>
      <bottom style="thin">
        <color rgb="FFA6A6A6"/>
      </bottom>
      <diagonal/>
    </border>
    <border>
      <left/>
      <right/>
      <top/>
      <bottom/>
      <diagonal/>
    </border>
  </borders>
  <cellStyleXfs count="2">
    <xf numFmtId="0" fontId="0" fillId="0" borderId="0"/>
    <xf numFmtId="0" fontId="13" fillId="0" borderId="0"/>
  </cellStyleXfs>
  <cellXfs count="37">
    <xf numFmtId="0" fontId="0" fillId="0" borderId="0" xfId="0"/>
    <xf numFmtId="0" fontId="2" fillId="0" borderId="0" xfId="1" applyFont="1"/>
    <xf numFmtId="0" fontId="3" fillId="3" borderId="0" xfId="1" applyFont="1" applyFill="1" applyAlignment="1">
      <alignment horizontal="center"/>
    </xf>
    <xf numFmtId="0" fontId="5" fillId="4" borderId="0" xfId="1" applyFont="1" applyFill="1" applyAlignment="1">
      <alignment horizontal="center"/>
    </xf>
    <xf numFmtId="0" fontId="5" fillId="5" borderId="0" xfId="1" applyFont="1" applyFill="1" applyAlignment="1">
      <alignment horizontal="center"/>
    </xf>
    <xf numFmtId="0" fontId="5" fillId="6" borderId="0" xfId="1" applyFont="1" applyFill="1" applyAlignment="1">
      <alignment horizontal="center"/>
    </xf>
    <xf numFmtId="0" fontId="5" fillId="7" borderId="0" xfId="1" applyFont="1" applyFill="1" applyAlignment="1">
      <alignment horizontal="center"/>
    </xf>
    <xf numFmtId="0" fontId="5" fillId="9" borderId="1" xfId="1" applyFont="1" applyFill="1" applyBorder="1" applyAlignment="1">
      <alignment horizontal="center" vertical="center"/>
    </xf>
    <xf numFmtId="0" fontId="5" fillId="9" borderId="3" xfId="1" applyFont="1" applyFill="1" applyBorder="1" applyAlignment="1">
      <alignment horizontal="center" vertical="center"/>
    </xf>
    <xf numFmtId="0" fontId="0" fillId="12" borderId="4" xfId="1" applyFont="1" applyFill="1" applyBorder="1"/>
    <xf numFmtId="0" fontId="8" fillId="0" borderId="2" xfId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0" fillId="0" borderId="1" xfId="1" applyFont="1" applyBorder="1" applyAlignment="1">
      <alignment horizontal="center"/>
    </xf>
    <xf numFmtId="0" fontId="0" fillId="10" borderId="3" xfId="1" applyFont="1" applyFill="1" applyBorder="1"/>
    <xf numFmtId="0" fontId="0" fillId="0" borderId="2" xfId="1" applyFont="1" applyBorder="1" applyAlignment="1">
      <alignment horizontal="center" vertical="center"/>
    </xf>
    <xf numFmtId="0" fontId="0" fillId="0" borderId="1" xfId="1" applyFont="1" applyBorder="1" applyAlignment="1">
      <alignment horizontal="center" vertical="center"/>
    </xf>
    <xf numFmtId="0" fontId="0" fillId="0" borderId="3" xfId="1" applyFont="1" applyBorder="1" applyAlignment="1">
      <alignment horizontal="center" vertical="center"/>
    </xf>
    <xf numFmtId="0" fontId="5" fillId="9" borderId="1" xfId="1" applyFont="1" applyFill="1" applyBorder="1"/>
    <xf numFmtId="0" fontId="0" fillId="0" borderId="1" xfId="1" applyFont="1" applyBorder="1"/>
    <xf numFmtId="0" fontId="12" fillId="3" borderId="1" xfId="1" applyFont="1" applyFill="1" applyBorder="1"/>
    <xf numFmtId="164" fontId="5" fillId="9" borderId="1" xfId="1" applyNumberFormat="1" applyFont="1" applyFill="1" applyBorder="1"/>
    <xf numFmtId="164" fontId="0" fillId="0" borderId="1" xfId="1" applyNumberFormat="1" applyFont="1" applyBorder="1"/>
    <xf numFmtId="164" fontId="0" fillId="3" borderId="1" xfId="1" applyNumberFormat="1" applyFont="1" applyFill="1" applyBorder="1"/>
    <xf numFmtId="0" fontId="0" fillId="3" borderId="1" xfId="1" applyFont="1" applyFill="1" applyBorder="1"/>
    <xf numFmtId="0" fontId="0" fillId="0" borderId="0" xfId="0"/>
    <xf numFmtId="0" fontId="7" fillId="11" borderId="2" xfId="1" applyFont="1" applyFill="1" applyBorder="1" applyAlignment="1">
      <alignment horizontal="center"/>
    </xf>
    <xf numFmtId="0" fontId="0" fillId="0" borderId="3" xfId="1" applyFont="1" applyBorder="1"/>
    <xf numFmtId="0" fontId="6" fillId="8" borderId="0" xfId="1" applyFont="1" applyFill="1"/>
    <xf numFmtId="0" fontId="10" fillId="0" borderId="0" xfId="1" applyFont="1"/>
    <xf numFmtId="0" fontId="4" fillId="4" borderId="0" xfId="1" applyFont="1" applyFill="1"/>
    <xf numFmtId="0" fontId="11" fillId="2" borderId="0" xfId="1" applyFont="1" applyFill="1"/>
    <xf numFmtId="0" fontId="1" fillId="2" borderId="0" xfId="1" applyFont="1" applyFill="1" applyAlignment="1">
      <alignment horizontal="left" vertical="center"/>
    </xf>
    <xf numFmtId="0" fontId="0" fillId="0" borderId="0" xfId="0" applyAlignment="1">
      <alignment horizontal="left"/>
    </xf>
  </cellXfs>
  <cellStyles count="2">
    <cellStyle name="Normal" xfId="1" xr:uid="{00000000-0005-0000-0000-000000000000}"/>
    <cellStyle name="Standard" xfId="0" builtinId="0"/>
  </cellStyles>
  <dxfs count="84">
    <dxf>
      <fill>
        <patternFill>
          <bgColor rgb="FFFCE5CD"/>
        </patternFill>
      </fill>
    </dxf>
    <dxf>
      <fill>
        <patternFill>
          <bgColor rgb="FFF4CCCC"/>
        </patternFill>
      </fill>
    </dxf>
    <dxf>
      <fill>
        <patternFill>
          <bgColor rgb="FFD9EAF7"/>
        </patternFill>
      </fill>
    </dxf>
    <dxf>
      <fill>
        <patternFill>
          <bgColor rgb="FFE2F0D9"/>
        </patternFill>
      </fill>
    </dxf>
    <dxf>
      <fill>
        <patternFill>
          <bgColor rgb="FFE7E6E6"/>
        </patternFill>
      </fill>
    </dxf>
    <dxf>
      <fill>
        <patternFill>
          <bgColor rgb="FFFCE4D6"/>
        </patternFill>
      </fill>
    </dxf>
    <dxf>
      <fill>
        <patternFill>
          <bgColor rgb="FFF5F5F5"/>
        </patternFill>
      </fill>
    </dxf>
    <dxf>
      <fill>
        <patternFill>
          <bgColor rgb="FFFCE5CD"/>
        </patternFill>
      </fill>
    </dxf>
    <dxf>
      <fill>
        <patternFill>
          <bgColor rgb="FFF4CCCC"/>
        </patternFill>
      </fill>
    </dxf>
    <dxf>
      <fill>
        <patternFill>
          <bgColor rgb="FFD9EAF7"/>
        </patternFill>
      </fill>
    </dxf>
    <dxf>
      <fill>
        <patternFill>
          <bgColor rgb="FFE2F0D9"/>
        </patternFill>
      </fill>
    </dxf>
    <dxf>
      <fill>
        <patternFill>
          <bgColor rgb="FFE7E6E6"/>
        </patternFill>
      </fill>
    </dxf>
    <dxf>
      <fill>
        <patternFill>
          <bgColor rgb="FFFCE4D6"/>
        </patternFill>
      </fill>
    </dxf>
    <dxf>
      <fill>
        <patternFill>
          <bgColor rgb="FFF5F5F5"/>
        </patternFill>
      </fill>
    </dxf>
    <dxf>
      <fill>
        <patternFill>
          <bgColor rgb="FFE2F0D9"/>
        </patternFill>
      </fill>
    </dxf>
    <dxf>
      <fill>
        <patternFill>
          <bgColor rgb="FFD9EAF7"/>
        </patternFill>
      </fill>
    </dxf>
    <dxf>
      <fill>
        <patternFill>
          <bgColor rgb="FFF4CCCC"/>
        </patternFill>
      </fill>
    </dxf>
    <dxf>
      <fill>
        <patternFill>
          <bgColor rgb="FFFCE5CD"/>
        </patternFill>
      </fill>
    </dxf>
    <dxf>
      <fill>
        <patternFill>
          <bgColor rgb="FFF5F5F5"/>
        </patternFill>
      </fill>
    </dxf>
    <dxf>
      <fill>
        <patternFill>
          <bgColor rgb="FFFCE4D6"/>
        </patternFill>
      </fill>
    </dxf>
    <dxf>
      <fill>
        <patternFill>
          <bgColor rgb="FFE7E6E6"/>
        </patternFill>
      </fill>
    </dxf>
    <dxf>
      <fill>
        <patternFill>
          <bgColor rgb="FFFCE5CD"/>
        </patternFill>
      </fill>
    </dxf>
    <dxf>
      <fill>
        <patternFill>
          <bgColor rgb="FFF4CCCC"/>
        </patternFill>
      </fill>
    </dxf>
    <dxf>
      <fill>
        <patternFill>
          <bgColor rgb="FFD9EAF7"/>
        </patternFill>
      </fill>
    </dxf>
    <dxf>
      <fill>
        <patternFill>
          <bgColor rgb="FFE2F0D9"/>
        </patternFill>
      </fill>
    </dxf>
    <dxf>
      <fill>
        <patternFill>
          <bgColor rgb="FFE7E6E6"/>
        </patternFill>
      </fill>
    </dxf>
    <dxf>
      <fill>
        <patternFill>
          <bgColor rgb="FFFCE4D6"/>
        </patternFill>
      </fill>
    </dxf>
    <dxf>
      <fill>
        <patternFill>
          <bgColor rgb="FFF5F5F5"/>
        </patternFill>
      </fill>
    </dxf>
    <dxf>
      <fill>
        <patternFill>
          <bgColor rgb="FFFCE5CD"/>
        </patternFill>
      </fill>
    </dxf>
    <dxf>
      <fill>
        <patternFill>
          <bgColor rgb="FFF4CCCC"/>
        </patternFill>
      </fill>
    </dxf>
    <dxf>
      <fill>
        <patternFill>
          <bgColor rgb="FFD9EAF7"/>
        </patternFill>
      </fill>
    </dxf>
    <dxf>
      <fill>
        <patternFill>
          <bgColor rgb="FFE2F0D9"/>
        </patternFill>
      </fill>
    </dxf>
    <dxf>
      <fill>
        <patternFill>
          <bgColor rgb="FFF5F5F5"/>
        </patternFill>
      </fill>
    </dxf>
    <dxf>
      <fill>
        <patternFill>
          <bgColor rgb="FFE7E6E6"/>
        </patternFill>
      </fill>
    </dxf>
    <dxf>
      <fill>
        <patternFill>
          <bgColor rgb="FFFCE4D6"/>
        </patternFill>
      </fill>
    </dxf>
    <dxf>
      <fill>
        <patternFill>
          <bgColor rgb="FFD9EAF7"/>
        </patternFill>
      </fill>
    </dxf>
    <dxf>
      <fill>
        <patternFill>
          <bgColor rgb="FFE2F0D9"/>
        </patternFill>
      </fill>
    </dxf>
    <dxf>
      <fill>
        <patternFill>
          <bgColor rgb="FFF4CCCC"/>
        </patternFill>
      </fill>
    </dxf>
    <dxf>
      <fill>
        <patternFill>
          <bgColor rgb="FFFCE5CD"/>
        </patternFill>
      </fill>
    </dxf>
    <dxf>
      <fill>
        <patternFill>
          <bgColor rgb="FFF5F5F5"/>
        </patternFill>
      </fill>
    </dxf>
    <dxf>
      <fill>
        <patternFill>
          <bgColor rgb="FFFCE4D6"/>
        </patternFill>
      </fill>
    </dxf>
    <dxf>
      <fill>
        <patternFill>
          <bgColor rgb="FFE7E6E6"/>
        </patternFill>
      </fill>
    </dxf>
    <dxf>
      <fill>
        <patternFill>
          <bgColor rgb="FFFCE5CD"/>
        </patternFill>
      </fill>
    </dxf>
    <dxf>
      <fill>
        <patternFill>
          <bgColor rgb="FFF4CCCC"/>
        </patternFill>
      </fill>
    </dxf>
    <dxf>
      <fill>
        <patternFill>
          <bgColor rgb="FFD9EAF7"/>
        </patternFill>
      </fill>
    </dxf>
    <dxf>
      <fill>
        <patternFill>
          <bgColor rgb="FFE2F0D9"/>
        </patternFill>
      </fill>
    </dxf>
    <dxf>
      <fill>
        <patternFill>
          <bgColor rgb="FFE7E6E6"/>
        </patternFill>
      </fill>
    </dxf>
    <dxf>
      <fill>
        <patternFill>
          <bgColor rgb="FFFCE4D6"/>
        </patternFill>
      </fill>
    </dxf>
    <dxf>
      <fill>
        <patternFill>
          <bgColor rgb="FFF5F5F5"/>
        </patternFill>
      </fill>
    </dxf>
    <dxf>
      <fill>
        <patternFill>
          <bgColor rgb="FFFCE5CD"/>
        </patternFill>
      </fill>
    </dxf>
    <dxf>
      <fill>
        <patternFill>
          <bgColor rgb="FFF4CCCC"/>
        </patternFill>
      </fill>
    </dxf>
    <dxf>
      <fill>
        <patternFill>
          <bgColor rgb="FFD9EAF7"/>
        </patternFill>
      </fill>
    </dxf>
    <dxf>
      <fill>
        <patternFill>
          <bgColor rgb="FFE2F0D9"/>
        </patternFill>
      </fill>
    </dxf>
    <dxf>
      <fill>
        <patternFill>
          <bgColor rgb="FFE7E6E6"/>
        </patternFill>
      </fill>
    </dxf>
    <dxf>
      <fill>
        <patternFill>
          <bgColor rgb="FFFCE4D6"/>
        </patternFill>
      </fill>
    </dxf>
    <dxf>
      <fill>
        <patternFill>
          <bgColor rgb="FFF5F5F5"/>
        </patternFill>
      </fill>
    </dxf>
    <dxf>
      <fill>
        <patternFill>
          <bgColor rgb="FFD9EAF7"/>
        </patternFill>
      </fill>
    </dxf>
    <dxf>
      <fill>
        <patternFill>
          <bgColor rgb="FFF4CCCC"/>
        </patternFill>
      </fill>
    </dxf>
    <dxf>
      <fill>
        <patternFill>
          <bgColor rgb="FFFCE5CD"/>
        </patternFill>
      </fill>
    </dxf>
    <dxf>
      <fill>
        <patternFill>
          <bgColor rgb="FFE2F0D9"/>
        </patternFill>
      </fill>
    </dxf>
    <dxf>
      <fill>
        <patternFill>
          <bgColor rgb="FFE7E6E6"/>
        </patternFill>
      </fill>
    </dxf>
    <dxf>
      <fill>
        <patternFill>
          <bgColor rgb="FFFCE4D6"/>
        </patternFill>
      </fill>
    </dxf>
    <dxf>
      <fill>
        <patternFill>
          <bgColor rgb="FFF5F5F5"/>
        </patternFill>
      </fill>
    </dxf>
    <dxf>
      <fill>
        <patternFill>
          <bgColor rgb="FFE2F0D9"/>
        </patternFill>
      </fill>
    </dxf>
    <dxf>
      <fill>
        <patternFill>
          <bgColor rgb="FFD9EAF7"/>
        </patternFill>
      </fill>
    </dxf>
    <dxf>
      <fill>
        <patternFill>
          <bgColor rgb="FFF4CCCC"/>
        </patternFill>
      </fill>
    </dxf>
    <dxf>
      <fill>
        <patternFill>
          <bgColor rgb="FFFCE5CD"/>
        </patternFill>
      </fill>
    </dxf>
    <dxf>
      <fill>
        <patternFill>
          <bgColor rgb="FFE7E6E6"/>
        </patternFill>
      </fill>
    </dxf>
    <dxf>
      <fill>
        <patternFill>
          <bgColor rgb="FFFCE4D6"/>
        </patternFill>
      </fill>
    </dxf>
    <dxf>
      <fill>
        <patternFill>
          <bgColor rgb="FFF5F5F5"/>
        </patternFill>
      </fill>
    </dxf>
    <dxf>
      <fill>
        <patternFill>
          <bgColor rgb="FFE2F0D9"/>
        </patternFill>
      </fill>
    </dxf>
    <dxf>
      <fill>
        <patternFill>
          <bgColor rgb="FFD9EAF7"/>
        </patternFill>
      </fill>
    </dxf>
    <dxf>
      <fill>
        <patternFill>
          <bgColor rgb="FFF4CCCC"/>
        </patternFill>
      </fill>
    </dxf>
    <dxf>
      <fill>
        <patternFill>
          <bgColor rgb="FFFCE5CD"/>
        </patternFill>
      </fill>
    </dxf>
    <dxf>
      <fill>
        <patternFill>
          <bgColor rgb="FFF5F5F5"/>
        </patternFill>
      </fill>
    </dxf>
    <dxf>
      <fill>
        <patternFill>
          <bgColor rgb="FFFCE4D6"/>
        </patternFill>
      </fill>
    </dxf>
    <dxf>
      <fill>
        <patternFill>
          <bgColor rgb="FFE7E6E6"/>
        </patternFill>
      </fill>
    </dxf>
    <dxf>
      <fill>
        <patternFill>
          <bgColor rgb="FFFCE5CD"/>
        </patternFill>
      </fill>
    </dxf>
    <dxf>
      <fill>
        <patternFill>
          <bgColor rgb="FFF4CCCC"/>
        </patternFill>
      </fill>
    </dxf>
    <dxf>
      <fill>
        <patternFill>
          <bgColor rgb="FFD9EAF7"/>
        </patternFill>
      </fill>
    </dxf>
    <dxf>
      <fill>
        <patternFill>
          <bgColor rgb="FFE2F0D9"/>
        </patternFill>
      </fill>
    </dxf>
    <dxf>
      <fill>
        <patternFill>
          <bgColor rgb="FFE7E6E6"/>
        </patternFill>
      </fill>
    </dxf>
    <dxf>
      <fill>
        <patternFill>
          <bgColor rgb="FFFCE4D6"/>
        </patternFill>
      </fill>
    </dxf>
    <dxf>
      <fill>
        <patternFill>
          <bgColor rgb="FFF5F5F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28</xdr:col>
      <xdr:colOff>152400</xdr:colOff>
      <xdr:row>42</xdr:row>
      <xdr:rowOff>0</xdr:rowOff>
    </xdr:to>
    <xdr:sp macro="" textlink="">
      <xdr:nvSpPr>
        <xdr:cNvPr id="1026" name="Text Box 2" hidden="1">
          <a:extLst>
            <a:ext uri="{FF2B5EF4-FFF2-40B4-BE49-F238E27FC236}">
              <a16:creationId xmlns:a16="http://schemas.microsoft.com/office/drawing/2014/main" id="{6D07B5D1-2C98-9A48-6155-1AC22ABB03AA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45720</xdr:colOff>
      <xdr:row>41</xdr:row>
      <xdr:rowOff>76200</xdr:rowOff>
    </xdr:to>
    <xdr:sp macro="" textlink="">
      <xdr:nvSpPr>
        <xdr:cNvPr id="2068" name="Text Box 20" hidden="1">
          <a:extLst>
            <a:ext uri="{FF2B5EF4-FFF2-40B4-BE49-F238E27FC236}">
              <a16:creationId xmlns:a16="http://schemas.microsoft.com/office/drawing/2014/main" id="{2C9AED49-5578-6858-2B62-822FC26FB617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Y81"/>
  <sheetViews>
    <sheetView showGridLines="0" tabSelected="1" zoomScale="80" zoomScaleNormal="80" workbookViewId="0">
      <selection activeCell="T12" sqref="T12"/>
    </sheetView>
  </sheetViews>
  <sheetFormatPr baseColWidth="10" defaultColWidth="8.88671875" defaultRowHeight="14.4" x14ac:dyDescent="0.3"/>
  <cols>
    <col min="1" max="1" width="4" customWidth="1"/>
    <col min="2" max="2" width="24" customWidth="1"/>
    <col min="3" max="33" width="3.109375" customWidth="1"/>
    <col min="34" max="34" width="1.77734375" customWidth="1"/>
    <col min="35" max="65" width="3.109375" customWidth="1"/>
    <col min="66" max="66" width="1.77734375" customWidth="1"/>
    <col min="67" max="97" width="3.109375" customWidth="1"/>
    <col min="98" max="98" width="1.77734375" customWidth="1"/>
    <col min="99" max="129" width="3.109375" customWidth="1"/>
  </cols>
  <sheetData>
    <row r="1" spans="1:129" ht="24" customHeight="1" x14ac:dyDescent="0.3">
      <c r="B1" s="35" t="str">
        <f>"Urlaubsplaner " &amp; B2</f>
        <v>Urlaubsplaner 2026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  <c r="BP1" s="36"/>
      <c r="BQ1" s="36"/>
      <c r="BR1" s="36"/>
      <c r="BS1" s="36"/>
      <c r="BT1" s="36"/>
      <c r="BU1" s="36"/>
      <c r="BV1" s="36"/>
      <c r="BW1" s="36"/>
      <c r="BX1" s="36"/>
      <c r="BY1" s="36"/>
      <c r="BZ1" s="36"/>
      <c r="CA1" s="36"/>
      <c r="CB1" s="36"/>
      <c r="CC1" s="36"/>
      <c r="CD1" s="36"/>
      <c r="CE1" s="36"/>
      <c r="CF1" s="36"/>
      <c r="CG1" s="36"/>
      <c r="CH1" s="36"/>
      <c r="CI1" s="36"/>
      <c r="CJ1" s="36"/>
      <c r="CK1" s="36"/>
      <c r="CL1" s="36"/>
      <c r="CM1" s="36"/>
      <c r="CN1" s="36"/>
      <c r="CO1" s="36"/>
      <c r="CP1" s="36"/>
      <c r="CQ1" s="36"/>
      <c r="CR1" s="36"/>
      <c r="CS1" s="36"/>
      <c r="CT1" s="36"/>
      <c r="CU1" s="36"/>
      <c r="CV1" s="36"/>
      <c r="CW1" s="36"/>
      <c r="CX1" s="36"/>
      <c r="CY1" s="36"/>
      <c r="CZ1" s="36"/>
      <c r="DA1" s="36"/>
      <c r="DB1" s="36"/>
      <c r="DC1" s="36"/>
      <c r="DD1" s="36"/>
      <c r="DE1" s="36"/>
      <c r="DF1" s="36"/>
      <c r="DG1" s="36"/>
      <c r="DH1" s="36"/>
      <c r="DI1" s="36"/>
      <c r="DJ1" s="36"/>
      <c r="DK1" s="36"/>
      <c r="DL1" s="36"/>
      <c r="DM1" s="36"/>
      <c r="DN1" s="36"/>
      <c r="DO1" s="36"/>
      <c r="DP1" s="36"/>
      <c r="DQ1" s="36"/>
      <c r="DR1" s="36"/>
      <c r="DS1" s="36"/>
      <c r="DT1" s="36"/>
      <c r="DU1" s="36"/>
      <c r="DV1" s="36"/>
      <c r="DW1" s="36"/>
      <c r="DX1" s="36"/>
      <c r="DY1" s="36"/>
    </row>
    <row r="2" spans="1:129" x14ac:dyDescent="0.3">
      <c r="A2" s="1" t="s">
        <v>0</v>
      </c>
      <c r="B2" s="2">
        <v>2026</v>
      </c>
      <c r="D2" s="33" t="s">
        <v>1</v>
      </c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29" x14ac:dyDescent="0.3">
      <c r="DN3" s="3" t="s">
        <v>2</v>
      </c>
      <c r="DO3" s="28" t="s">
        <v>3</v>
      </c>
      <c r="DP3" s="28"/>
      <c r="DQ3" s="4" t="s">
        <v>4</v>
      </c>
      <c r="DR3" s="28" t="s">
        <v>5</v>
      </c>
      <c r="DS3" s="28"/>
      <c r="DT3" s="5" t="s">
        <v>6</v>
      </c>
      <c r="DU3" s="28" t="s">
        <v>7</v>
      </c>
      <c r="DV3" s="28"/>
      <c r="DW3" s="6" t="s">
        <v>8</v>
      </c>
      <c r="DX3" s="28" t="s">
        <v>9</v>
      </c>
      <c r="DY3" s="28"/>
    </row>
    <row r="5" spans="1:129" x14ac:dyDescent="0.3">
      <c r="B5" s="31" t="s">
        <v>10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</row>
    <row r="6" spans="1:129" x14ac:dyDescent="0.3">
      <c r="A6" s="7" t="s">
        <v>11</v>
      </c>
      <c r="B6" s="8" t="s">
        <v>12</v>
      </c>
      <c r="C6" s="29" t="s">
        <v>13</v>
      </c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30"/>
      <c r="AH6" s="9"/>
      <c r="AI6" s="29" t="s">
        <v>14</v>
      </c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30"/>
      <c r="BN6" s="9"/>
      <c r="BO6" s="29" t="s">
        <v>15</v>
      </c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30"/>
      <c r="CT6" s="9"/>
      <c r="CU6" s="29" t="s">
        <v>16</v>
      </c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30"/>
    </row>
    <row r="7" spans="1:129" x14ac:dyDescent="0.3">
      <c r="A7" s="7" t="s">
        <v>17</v>
      </c>
      <c r="B7" s="8" t="s">
        <v>17</v>
      </c>
      <c r="C7" s="10">
        <f>IF(1&lt;=DAY(EOMONTH(DATE($B$2,1,1),0)),1,"")</f>
        <v>1</v>
      </c>
      <c r="D7" s="11">
        <f>IF(2&lt;=DAY(EOMONTH(DATE($B$2,1,1),0)),2,"")</f>
        <v>2</v>
      </c>
      <c r="E7" s="11">
        <f>IF(3&lt;=DAY(EOMONTH(DATE($B$2,1,1),0)),3,"")</f>
        <v>3</v>
      </c>
      <c r="F7" s="11">
        <f>IF(4&lt;=DAY(EOMONTH(DATE($B$2,1,1),0)),4,"")</f>
        <v>4</v>
      </c>
      <c r="G7" s="11">
        <f>IF(5&lt;=DAY(EOMONTH(DATE($B$2,1,1),0)),5,"")</f>
        <v>5</v>
      </c>
      <c r="H7" s="11">
        <f>IF(6&lt;=DAY(EOMONTH(DATE($B$2,1,1),0)),6,"")</f>
        <v>6</v>
      </c>
      <c r="I7" s="11">
        <f>IF(7&lt;=DAY(EOMONTH(DATE($B$2,1,1),0)),7,"")</f>
        <v>7</v>
      </c>
      <c r="J7" s="11">
        <f>IF(8&lt;=DAY(EOMONTH(DATE($B$2,1,1),0)),8,"")</f>
        <v>8</v>
      </c>
      <c r="K7" s="11">
        <f>IF(9&lt;=DAY(EOMONTH(DATE($B$2,1,1),0)),9,"")</f>
        <v>9</v>
      </c>
      <c r="L7" s="11">
        <f>IF(10&lt;=DAY(EOMONTH(DATE($B$2,1,1),0)),10,"")</f>
        <v>10</v>
      </c>
      <c r="M7" s="11">
        <f>IF(11&lt;=DAY(EOMONTH(DATE($B$2,1,1),0)),11,"")</f>
        <v>11</v>
      </c>
      <c r="N7" s="11">
        <f>IF(12&lt;=DAY(EOMONTH(DATE($B$2,1,1),0)),12,"")</f>
        <v>12</v>
      </c>
      <c r="O7" s="11">
        <f>IF(13&lt;=DAY(EOMONTH(DATE($B$2,1,1),0)),13,"")</f>
        <v>13</v>
      </c>
      <c r="P7" s="11">
        <f>IF(14&lt;=DAY(EOMONTH(DATE($B$2,1,1),0)),14,"")</f>
        <v>14</v>
      </c>
      <c r="Q7" s="11">
        <f>IF(15&lt;=DAY(EOMONTH(DATE($B$2,1,1),0)),15,"")</f>
        <v>15</v>
      </c>
      <c r="R7" s="11">
        <f>IF(16&lt;=DAY(EOMONTH(DATE($B$2,1,1),0)),16,"")</f>
        <v>16</v>
      </c>
      <c r="S7" s="11">
        <f>IF(17&lt;=DAY(EOMONTH(DATE($B$2,1,1),0)),17,"")</f>
        <v>17</v>
      </c>
      <c r="T7" s="11">
        <f>IF(18&lt;=DAY(EOMONTH(DATE($B$2,1,1),0)),18,"")</f>
        <v>18</v>
      </c>
      <c r="U7" s="11">
        <f>IF(19&lt;=DAY(EOMONTH(DATE($B$2,1,1),0)),19,"")</f>
        <v>19</v>
      </c>
      <c r="V7" s="11">
        <f>IF(20&lt;=DAY(EOMONTH(DATE($B$2,1,1),0)),20,"")</f>
        <v>20</v>
      </c>
      <c r="W7" s="11">
        <f>IF(21&lt;=DAY(EOMONTH(DATE($B$2,1,1),0)),21,"")</f>
        <v>21</v>
      </c>
      <c r="X7" s="11">
        <f>IF(22&lt;=DAY(EOMONTH(DATE($B$2,1,1),0)),22,"")</f>
        <v>22</v>
      </c>
      <c r="Y7" s="11">
        <f>IF(23&lt;=DAY(EOMONTH(DATE($B$2,1,1),0)),23,"")</f>
        <v>23</v>
      </c>
      <c r="Z7" s="11">
        <f>IF(24&lt;=DAY(EOMONTH(DATE($B$2,1,1),0)),24,"")</f>
        <v>24</v>
      </c>
      <c r="AA7" s="11">
        <f>IF(25&lt;=DAY(EOMONTH(DATE($B$2,1,1),0)),25,"")</f>
        <v>25</v>
      </c>
      <c r="AB7" s="11">
        <f>IF(26&lt;=DAY(EOMONTH(DATE($B$2,1,1),0)),26,"")</f>
        <v>26</v>
      </c>
      <c r="AC7" s="11">
        <f>IF(27&lt;=DAY(EOMONTH(DATE($B$2,1,1),0)),27,"")</f>
        <v>27</v>
      </c>
      <c r="AD7" s="11">
        <f>IF(28&lt;=DAY(EOMONTH(DATE($B$2,1,1),0)),28,"")</f>
        <v>28</v>
      </c>
      <c r="AE7" s="11">
        <f>IF(29&lt;=DAY(EOMONTH(DATE($B$2,1,1),0)),29,"")</f>
        <v>29</v>
      </c>
      <c r="AF7" s="11">
        <f>IF(30&lt;=DAY(EOMONTH(DATE($B$2,1,1),0)),30,"")</f>
        <v>30</v>
      </c>
      <c r="AG7" s="12">
        <f>IF(31&lt;=DAY(EOMONTH(DATE($B$2,1,1),0)),31,"")</f>
        <v>31</v>
      </c>
      <c r="AH7" s="9"/>
      <c r="AI7" s="10">
        <f>IF(1&lt;=DAY(EOMONTH(DATE($B$2,2,1),0)),1,"")</f>
        <v>1</v>
      </c>
      <c r="AJ7" s="11">
        <f>IF(2&lt;=DAY(EOMONTH(DATE($B$2,2,1),0)),2,"")</f>
        <v>2</v>
      </c>
      <c r="AK7" s="11">
        <f>IF(3&lt;=DAY(EOMONTH(DATE($B$2,2,1),0)),3,"")</f>
        <v>3</v>
      </c>
      <c r="AL7" s="11">
        <f>IF(4&lt;=DAY(EOMONTH(DATE($B$2,2,1),0)),4,"")</f>
        <v>4</v>
      </c>
      <c r="AM7" s="11">
        <f>IF(5&lt;=DAY(EOMONTH(DATE($B$2,2,1),0)),5,"")</f>
        <v>5</v>
      </c>
      <c r="AN7" s="11">
        <f>IF(6&lt;=DAY(EOMONTH(DATE($B$2,2,1),0)),6,"")</f>
        <v>6</v>
      </c>
      <c r="AO7" s="11">
        <f>IF(7&lt;=DAY(EOMONTH(DATE($B$2,2,1),0)),7,"")</f>
        <v>7</v>
      </c>
      <c r="AP7" s="11">
        <f>IF(8&lt;=DAY(EOMONTH(DATE($B$2,2,1),0)),8,"")</f>
        <v>8</v>
      </c>
      <c r="AQ7" s="11">
        <f>IF(9&lt;=DAY(EOMONTH(DATE($B$2,2,1),0)),9,"")</f>
        <v>9</v>
      </c>
      <c r="AR7" s="11">
        <f>IF(10&lt;=DAY(EOMONTH(DATE($B$2,2,1),0)),10,"")</f>
        <v>10</v>
      </c>
      <c r="AS7" s="11">
        <f>IF(11&lt;=DAY(EOMONTH(DATE($B$2,2,1),0)),11,"")</f>
        <v>11</v>
      </c>
      <c r="AT7" s="11">
        <f>IF(12&lt;=DAY(EOMONTH(DATE($B$2,2,1),0)),12,"")</f>
        <v>12</v>
      </c>
      <c r="AU7" s="11">
        <f>IF(13&lt;=DAY(EOMONTH(DATE($B$2,2,1),0)),13,"")</f>
        <v>13</v>
      </c>
      <c r="AV7" s="11">
        <f>IF(14&lt;=DAY(EOMONTH(DATE($B$2,2,1),0)),14,"")</f>
        <v>14</v>
      </c>
      <c r="AW7" s="11">
        <f>IF(15&lt;=DAY(EOMONTH(DATE($B$2,2,1),0)),15,"")</f>
        <v>15</v>
      </c>
      <c r="AX7" s="11">
        <f>IF(16&lt;=DAY(EOMONTH(DATE($B$2,2,1),0)),16,"")</f>
        <v>16</v>
      </c>
      <c r="AY7" s="11">
        <f>IF(17&lt;=DAY(EOMONTH(DATE($B$2,2,1),0)),17,"")</f>
        <v>17</v>
      </c>
      <c r="AZ7" s="11">
        <f>IF(18&lt;=DAY(EOMONTH(DATE($B$2,2,1),0)),18,"")</f>
        <v>18</v>
      </c>
      <c r="BA7" s="11">
        <f>IF(19&lt;=DAY(EOMONTH(DATE($B$2,2,1),0)),19,"")</f>
        <v>19</v>
      </c>
      <c r="BB7" s="11">
        <f>IF(20&lt;=DAY(EOMONTH(DATE($B$2,2,1),0)),20,"")</f>
        <v>20</v>
      </c>
      <c r="BC7" s="11">
        <f>IF(21&lt;=DAY(EOMONTH(DATE($B$2,2,1),0)),21,"")</f>
        <v>21</v>
      </c>
      <c r="BD7" s="11">
        <f>IF(22&lt;=DAY(EOMONTH(DATE($B$2,2,1),0)),22,"")</f>
        <v>22</v>
      </c>
      <c r="BE7" s="11">
        <f>IF(23&lt;=DAY(EOMONTH(DATE($B$2,2,1),0)),23,"")</f>
        <v>23</v>
      </c>
      <c r="BF7" s="11">
        <f>IF(24&lt;=DAY(EOMONTH(DATE($B$2,2,1),0)),24,"")</f>
        <v>24</v>
      </c>
      <c r="BG7" s="11">
        <f>IF(25&lt;=DAY(EOMONTH(DATE($B$2,2,1),0)),25,"")</f>
        <v>25</v>
      </c>
      <c r="BH7" s="11">
        <f>IF(26&lt;=DAY(EOMONTH(DATE($B$2,2,1),0)),26,"")</f>
        <v>26</v>
      </c>
      <c r="BI7" s="11">
        <f>IF(27&lt;=DAY(EOMONTH(DATE($B$2,2,1),0)),27,"")</f>
        <v>27</v>
      </c>
      <c r="BJ7" s="11">
        <f>IF(28&lt;=DAY(EOMONTH(DATE($B$2,2,1),0)),28,"")</f>
        <v>28</v>
      </c>
      <c r="BK7" s="11" t="str">
        <f>IF(29&lt;=DAY(EOMONTH(DATE($B$2,2,1),0)),29,"")</f>
        <v/>
      </c>
      <c r="BL7" s="11" t="str">
        <f>IF(30&lt;=DAY(EOMONTH(DATE($B$2,2,1),0)),30,"")</f>
        <v/>
      </c>
      <c r="BM7" s="12" t="str">
        <f>IF(31&lt;=DAY(EOMONTH(DATE($B$2,2,1),0)),31,"")</f>
        <v/>
      </c>
      <c r="BN7" s="9"/>
      <c r="BO7" s="10">
        <f>IF(1&lt;=DAY(EOMONTH(DATE($B$2,3,1),0)),1,"")</f>
        <v>1</v>
      </c>
      <c r="BP7" s="11">
        <f>IF(2&lt;=DAY(EOMONTH(DATE($B$2,3,1),0)),2,"")</f>
        <v>2</v>
      </c>
      <c r="BQ7" s="11">
        <f>IF(3&lt;=DAY(EOMONTH(DATE($B$2,3,1),0)),3,"")</f>
        <v>3</v>
      </c>
      <c r="BR7" s="11">
        <f>IF(4&lt;=DAY(EOMONTH(DATE($B$2,3,1),0)),4,"")</f>
        <v>4</v>
      </c>
      <c r="BS7" s="11">
        <f>IF(5&lt;=DAY(EOMONTH(DATE($B$2,3,1),0)),5,"")</f>
        <v>5</v>
      </c>
      <c r="BT7" s="11">
        <f>IF(6&lt;=DAY(EOMONTH(DATE($B$2,3,1),0)),6,"")</f>
        <v>6</v>
      </c>
      <c r="BU7" s="11">
        <f>IF(7&lt;=DAY(EOMONTH(DATE($B$2,3,1),0)),7,"")</f>
        <v>7</v>
      </c>
      <c r="BV7" s="11">
        <f>IF(8&lt;=DAY(EOMONTH(DATE($B$2,3,1),0)),8,"")</f>
        <v>8</v>
      </c>
      <c r="BW7" s="11">
        <f>IF(9&lt;=DAY(EOMONTH(DATE($B$2,3,1),0)),9,"")</f>
        <v>9</v>
      </c>
      <c r="BX7" s="11">
        <f>IF(10&lt;=DAY(EOMONTH(DATE($B$2,3,1),0)),10,"")</f>
        <v>10</v>
      </c>
      <c r="BY7" s="11">
        <f>IF(11&lt;=DAY(EOMONTH(DATE($B$2,3,1),0)),11,"")</f>
        <v>11</v>
      </c>
      <c r="BZ7" s="11">
        <f>IF(12&lt;=DAY(EOMONTH(DATE($B$2,3,1),0)),12,"")</f>
        <v>12</v>
      </c>
      <c r="CA7" s="11">
        <f>IF(13&lt;=DAY(EOMONTH(DATE($B$2,3,1),0)),13,"")</f>
        <v>13</v>
      </c>
      <c r="CB7" s="11">
        <f>IF(14&lt;=DAY(EOMONTH(DATE($B$2,3,1),0)),14,"")</f>
        <v>14</v>
      </c>
      <c r="CC7" s="11">
        <f>IF(15&lt;=DAY(EOMONTH(DATE($B$2,3,1),0)),15,"")</f>
        <v>15</v>
      </c>
      <c r="CD7" s="11">
        <f>IF(16&lt;=DAY(EOMONTH(DATE($B$2,3,1),0)),16,"")</f>
        <v>16</v>
      </c>
      <c r="CE7" s="11">
        <f>IF(17&lt;=DAY(EOMONTH(DATE($B$2,3,1),0)),17,"")</f>
        <v>17</v>
      </c>
      <c r="CF7" s="11">
        <f>IF(18&lt;=DAY(EOMONTH(DATE($B$2,3,1),0)),18,"")</f>
        <v>18</v>
      </c>
      <c r="CG7" s="11">
        <f>IF(19&lt;=DAY(EOMONTH(DATE($B$2,3,1),0)),19,"")</f>
        <v>19</v>
      </c>
      <c r="CH7" s="11">
        <f>IF(20&lt;=DAY(EOMONTH(DATE($B$2,3,1),0)),20,"")</f>
        <v>20</v>
      </c>
      <c r="CI7" s="11">
        <f>IF(21&lt;=DAY(EOMONTH(DATE($B$2,3,1),0)),21,"")</f>
        <v>21</v>
      </c>
      <c r="CJ7" s="11">
        <f>IF(22&lt;=DAY(EOMONTH(DATE($B$2,3,1),0)),22,"")</f>
        <v>22</v>
      </c>
      <c r="CK7" s="11">
        <f>IF(23&lt;=DAY(EOMONTH(DATE($B$2,3,1),0)),23,"")</f>
        <v>23</v>
      </c>
      <c r="CL7" s="11">
        <f>IF(24&lt;=DAY(EOMONTH(DATE($B$2,3,1),0)),24,"")</f>
        <v>24</v>
      </c>
      <c r="CM7" s="11">
        <f>IF(25&lt;=DAY(EOMONTH(DATE($B$2,3,1),0)),25,"")</f>
        <v>25</v>
      </c>
      <c r="CN7" s="11">
        <f>IF(26&lt;=DAY(EOMONTH(DATE($B$2,3,1),0)),26,"")</f>
        <v>26</v>
      </c>
      <c r="CO7" s="11">
        <f>IF(27&lt;=DAY(EOMONTH(DATE($B$2,3,1),0)),27,"")</f>
        <v>27</v>
      </c>
      <c r="CP7" s="11">
        <f>IF(28&lt;=DAY(EOMONTH(DATE($B$2,3,1),0)),28,"")</f>
        <v>28</v>
      </c>
      <c r="CQ7" s="11">
        <f>IF(29&lt;=DAY(EOMONTH(DATE($B$2,3,1),0)),29,"")</f>
        <v>29</v>
      </c>
      <c r="CR7" s="11">
        <f>IF(30&lt;=DAY(EOMONTH(DATE($B$2,3,1),0)),30,"")</f>
        <v>30</v>
      </c>
      <c r="CS7" s="12">
        <f>IF(31&lt;=DAY(EOMONTH(DATE($B$2,3,1),0)),31,"")</f>
        <v>31</v>
      </c>
      <c r="CT7" s="9"/>
      <c r="CU7" s="10">
        <f>IF(1&lt;=DAY(EOMONTH(DATE($B$2,4,1),0)),1,"")</f>
        <v>1</v>
      </c>
      <c r="CV7" s="11">
        <f>IF(2&lt;=DAY(EOMONTH(DATE($B$2,4,1),0)),2,"")</f>
        <v>2</v>
      </c>
      <c r="CW7" s="11">
        <f>IF(3&lt;=DAY(EOMONTH(DATE($B$2,4,1),0)),3,"")</f>
        <v>3</v>
      </c>
      <c r="CX7" s="11">
        <f>IF(4&lt;=DAY(EOMONTH(DATE($B$2,4,1),0)),4,"")</f>
        <v>4</v>
      </c>
      <c r="CY7" s="11">
        <f>IF(5&lt;=DAY(EOMONTH(DATE($B$2,4,1),0)),5,"")</f>
        <v>5</v>
      </c>
      <c r="CZ7" s="11">
        <f>IF(6&lt;=DAY(EOMONTH(DATE($B$2,4,1),0)),6,"")</f>
        <v>6</v>
      </c>
      <c r="DA7" s="11">
        <f>IF(7&lt;=DAY(EOMONTH(DATE($B$2,4,1),0)),7,"")</f>
        <v>7</v>
      </c>
      <c r="DB7" s="11">
        <f>IF(8&lt;=DAY(EOMONTH(DATE($B$2,4,1),0)),8,"")</f>
        <v>8</v>
      </c>
      <c r="DC7" s="11">
        <f>IF(9&lt;=DAY(EOMONTH(DATE($B$2,4,1),0)),9,"")</f>
        <v>9</v>
      </c>
      <c r="DD7" s="11">
        <f>IF(10&lt;=DAY(EOMONTH(DATE($B$2,4,1),0)),10,"")</f>
        <v>10</v>
      </c>
      <c r="DE7" s="11">
        <f>IF(11&lt;=DAY(EOMONTH(DATE($B$2,4,1),0)),11,"")</f>
        <v>11</v>
      </c>
      <c r="DF7" s="11">
        <f>IF(12&lt;=DAY(EOMONTH(DATE($B$2,4,1),0)),12,"")</f>
        <v>12</v>
      </c>
      <c r="DG7" s="11">
        <f>IF(13&lt;=DAY(EOMONTH(DATE($B$2,4,1),0)),13,"")</f>
        <v>13</v>
      </c>
      <c r="DH7" s="11">
        <f>IF(14&lt;=DAY(EOMONTH(DATE($B$2,4,1),0)),14,"")</f>
        <v>14</v>
      </c>
      <c r="DI7" s="11">
        <f>IF(15&lt;=DAY(EOMONTH(DATE($B$2,4,1),0)),15,"")</f>
        <v>15</v>
      </c>
      <c r="DJ7" s="11">
        <f>IF(16&lt;=DAY(EOMONTH(DATE($B$2,4,1),0)),16,"")</f>
        <v>16</v>
      </c>
      <c r="DK7" s="11">
        <f>IF(17&lt;=DAY(EOMONTH(DATE($B$2,4,1),0)),17,"")</f>
        <v>17</v>
      </c>
      <c r="DL7" s="11">
        <f>IF(18&lt;=DAY(EOMONTH(DATE($B$2,4,1),0)),18,"")</f>
        <v>18</v>
      </c>
      <c r="DM7" s="11">
        <f>IF(19&lt;=DAY(EOMONTH(DATE($B$2,4,1),0)),19,"")</f>
        <v>19</v>
      </c>
      <c r="DN7" s="11">
        <f>IF(20&lt;=DAY(EOMONTH(DATE($B$2,4,1),0)),20,"")</f>
        <v>20</v>
      </c>
      <c r="DO7" s="11">
        <f>IF(21&lt;=DAY(EOMONTH(DATE($B$2,4,1),0)),21,"")</f>
        <v>21</v>
      </c>
      <c r="DP7" s="11">
        <f>IF(22&lt;=DAY(EOMONTH(DATE($B$2,4,1),0)),22,"")</f>
        <v>22</v>
      </c>
      <c r="DQ7" s="11">
        <f>IF(23&lt;=DAY(EOMONTH(DATE($B$2,4,1),0)),23,"")</f>
        <v>23</v>
      </c>
      <c r="DR7" s="11">
        <f>IF(24&lt;=DAY(EOMONTH(DATE($B$2,4,1),0)),24,"")</f>
        <v>24</v>
      </c>
      <c r="DS7" s="11">
        <f>IF(25&lt;=DAY(EOMONTH(DATE($B$2,4,1),0)),25,"")</f>
        <v>25</v>
      </c>
      <c r="DT7" s="11">
        <f>IF(26&lt;=DAY(EOMONTH(DATE($B$2,4,1),0)),26,"")</f>
        <v>26</v>
      </c>
      <c r="DU7" s="11">
        <f>IF(27&lt;=DAY(EOMONTH(DATE($B$2,4,1),0)),27,"")</f>
        <v>27</v>
      </c>
      <c r="DV7" s="11">
        <f>IF(28&lt;=DAY(EOMONTH(DATE($B$2,4,1),0)),28,"")</f>
        <v>28</v>
      </c>
      <c r="DW7" s="11">
        <f>IF(29&lt;=DAY(EOMONTH(DATE($B$2,4,1),0)),29,"")</f>
        <v>29</v>
      </c>
      <c r="DX7" s="11">
        <f>IF(30&lt;=DAY(EOMONTH(DATE($B$2,4,1),0)),30,"")</f>
        <v>30</v>
      </c>
      <c r="DY7" s="12" t="str">
        <f>IF(31&lt;=DAY(EOMONTH(DATE($B$2,4,1),0)),31,"")</f>
        <v/>
      </c>
    </row>
    <row r="8" spans="1:129" x14ac:dyDescent="0.3">
      <c r="A8" s="7" t="s">
        <v>17</v>
      </c>
      <c r="B8" s="8" t="s">
        <v>17</v>
      </c>
      <c r="C8" s="13" t="str">
        <f t="shared" ref="C8:AG8" si="0">IF(C27="","",CHOOSE(WEEKDAY(C27,2),"Mo","Di","Mi","Do","Fr","Sa","So"))</f>
        <v>Do</v>
      </c>
      <c r="D8" s="14" t="str">
        <f t="shared" si="0"/>
        <v>Fr</v>
      </c>
      <c r="E8" s="14" t="str">
        <f t="shared" si="0"/>
        <v>Sa</v>
      </c>
      <c r="F8" s="14" t="str">
        <f t="shared" si="0"/>
        <v>So</v>
      </c>
      <c r="G8" s="14" t="str">
        <f t="shared" si="0"/>
        <v>Mo</v>
      </c>
      <c r="H8" s="14" t="str">
        <f t="shared" si="0"/>
        <v>Di</v>
      </c>
      <c r="I8" s="14" t="str">
        <f t="shared" si="0"/>
        <v>Mi</v>
      </c>
      <c r="J8" s="14" t="str">
        <f t="shared" si="0"/>
        <v>Do</v>
      </c>
      <c r="K8" s="14" t="str">
        <f t="shared" si="0"/>
        <v>Fr</v>
      </c>
      <c r="L8" s="14" t="str">
        <f t="shared" si="0"/>
        <v>Sa</v>
      </c>
      <c r="M8" s="14" t="str">
        <f t="shared" si="0"/>
        <v>So</v>
      </c>
      <c r="N8" s="14" t="str">
        <f t="shared" si="0"/>
        <v>Mo</v>
      </c>
      <c r="O8" s="14" t="str">
        <f t="shared" si="0"/>
        <v>Di</v>
      </c>
      <c r="P8" s="14" t="str">
        <f t="shared" si="0"/>
        <v>Mi</v>
      </c>
      <c r="Q8" s="14" t="str">
        <f t="shared" si="0"/>
        <v>Do</v>
      </c>
      <c r="R8" s="14" t="str">
        <f t="shared" si="0"/>
        <v>Fr</v>
      </c>
      <c r="S8" s="14" t="str">
        <f t="shared" si="0"/>
        <v>Sa</v>
      </c>
      <c r="T8" s="14" t="str">
        <f t="shared" si="0"/>
        <v>So</v>
      </c>
      <c r="U8" s="14" t="str">
        <f t="shared" si="0"/>
        <v>Mo</v>
      </c>
      <c r="V8" s="14" t="str">
        <f t="shared" si="0"/>
        <v>Di</v>
      </c>
      <c r="W8" s="14" t="str">
        <f t="shared" si="0"/>
        <v>Mi</v>
      </c>
      <c r="X8" s="14" t="str">
        <f t="shared" si="0"/>
        <v>Do</v>
      </c>
      <c r="Y8" s="14" t="str">
        <f t="shared" si="0"/>
        <v>Fr</v>
      </c>
      <c r="Z8" s="14" t="str">
        <f t="shared" si="0"/>
        <v>Sa</v>
      </c>
      <c r="AA8" s="14" t="str">
        <f t="shared" si="0"/>
        <v>So</v>
      </c>
      <c r="AB8" s="14" t="str">
        <f t="shared" si="0"/>
        <v>Mo</v>
      </c>
      <c r="AC8" s="14" t="str">
        <f t="shared" si="0"/>
        <v>Di</v>
      </c>
      <c r="AD8" s="14" t="str">
        <f t="shared" si="0"/>
        <v>Mi</v>
      </c>
      <c r="AE8" s="14" t="str">
        <f t="shared" si="0"/>
        <v>Do</v>
      </c>
      <c r="AF8" s="14" t="str">
        <f t="shared" si="0"/>
        <v>Fr</v>
      </c>
      <c r="AG8" s="15" t="str">
        <f t="shared" si="0"/>
        <v>Sa</v>
      </c>
      <c r="AH8" s="9"/>
      <c r="AI8" s="13" t="str">
        <f t="shared" ref="AI8:BM8" si="1">IF(AI27="","",CHOOSE(WEEKDAY(AI27,2),"Mo","Di","Mi","Do","Fr","Sa","So"))</f>
        <v>So</v>
      </c>
      <c r="AJ8" s="14" t="str">
        <f t="shared" si="1"/>
        <v>Mo</v>
      </c>
      <c r="AK8" s="14" t="str">
        <f t="shared" si="1"/>
        <v>Di</v>
      </c>
      <c r="AL8" s="14" t="str">
        <f t="shared" si="1"/>
        <v>Mi</v>
      </c>
      <c r="AM8" s="14" t="str">
        <f t="shared" si="1"/>
        <v>Do</v>
      </c>
      <c r="AN8" s="14" t="str">
        <f t="shared" si="1"/>
        <v>Fr</v>
      </c>
      <c r="AO8" s="14" t="str">
        <f t="shared" si="1"/>
        <v>Sa</v>
      </c>
      <c r="AP8" s="14" t="str">
        <f t="shared" si="1"/>
        <v>So</v>
      </c>
      <c r="AQ8" s="14" t="str">
        <f t="shared" si="1"/>
        <v>Mo</v>
      </c>
      <c r="AR8" s="14" t="str">
        <f t="shared" si="1"/>
        <v>Di</v>
      </c>
      <c r="AS8" s="14" t="str">
        <f t="shared" si="1"/>
        <v>Mi</v>
      </c>
      <c r="AT8" s="14" t="str">
        <f t="shared" si="1"/>
        <v>Do</v>
      </c>
      <c r="AU8" s="14" t="str">
        <f t="shared" si="1"/>
        <v>Fr</v>
      </c>
      <c r="AV8" s="14" t="str">
        <f t="shared" si="1"/>
        <v>Sa</v>
      </c>
      <c r="AW8" s="14" t="str">
        <f t="shared" si="1"/>
        <v>So</v>
      </c>
      <c r="AX8" s="14" t="str">
        <f t="shared" si="1"/>
        <v>Mo</v>
      </c>
      <c r="AY8" s="14" t="str">
        <f t="shared" si="1"/>
        <v>Di</v>
      </c>
      <c r="AZ8" s="14" t="str">
        <f t="shared" si="1"/>
        <v>Mi</v>
      </c>
      <c r="BA8" s="14" t="str">
        <f t="shared" si="1"/>
        <v>Do</v>
      </c>
      <c r="BB8" s="14" t="str">
        <f t="shared" si="1"/>
        <v>Fr</v>
      </c>
      <c r="BC8" s="14" t="str">
        <f t="shared" si="1"/>
        <v>Sa</v>
      </c>
      <c r="BD8" s="14" t="str">
        <f t="shared" si="1"/>
        <v>So</v>
      </c>
      <c r="BE8" s="14" t="str">
        <f t="shared" si="1"/>
        <v>Mo</v>
      </c>
      <c r="BF8" s="14" t="str">
        <f t="shared" si="1"/>
        <v>Di</v>
      </c>
      <c r="BG8" s="14" t="str">
        <f t="shared" si="1"/>
        <v>Mi</v>
      </c>
      <c r="BH8" s="14" t="str">
        <f t="shared" si="1"/>
        <v>Do</v>
      </c>
      <c r="BI8" s="14" t="str">
        <f t="shared" si="1"/>
        <v>Fr</v>
      </c>
      <c r="BJ8" s="14" t="str">
        <f t="shared" si="1"/>
        <v>Sa</v>
      </c>
      <c r="BK8" s="14" t="str">
        <f t="shared" si="1"/>
        <v/>
      </c>
      <c r="BL8" s="14" t="str">
        <f t="shared" si="1"/>
        <v/>
      </c>
      <c r="BM8" s="15" t="str">
        <f t="shared" si="1"/>
        <v/>
      </c>
      <c r="BN8" s="9"/>
      <c r="BO8" s="13" t="str">
        <f t="shared" ref="BO8:CS8" si="2">IF(BO27="","",CHOOSE(WEEKDAY(BO27,2),"Mo","Di","Mi","Do","Fr","Sa","So"))</f>
        <v>So</v>
      </c>
      <c r="BP8" s="14" t="str">
        <f t="shared" si="2"/>
        <v>Mo</v>
      </c>
      <c r="BQ8" s="14" t="str">
        <f t="shared" si="2"/>
        <v>Di</v>
      </c>
      <c r="BR8" s="14" t="str">
        <f t="shared" si="2"/>
        <v>Mi</v>
      </c>
      <c r="BS8" s="14" t="str">
        <f t="shared" si="2"/>
        <v>Do</v>
      </c>
      <c r="BT8" s="14" t="str">
        <f t="shared" si="2"/>
        <v>Fr</v>
      </c>
      <c r="BU8" s="14" t="str">
        <f t="shared" si="2"/>
        <v>Sa</v>
      </c>
      <c r="BV8" s="14" t="str">
        <f t="shared" si="2"/>
        <v>So</v>
      </c>
      <c r="BW8" s="14" t="str">
        <f t="shared" si="2"/>
        <v>Mo</v>
      </c>
      <c r="BX8" s="14" t="str">
        <f t="shared" si="2"/>
        <v>Di</v>
      </c>
      <c r="BY8" s="14" t="str">
        <f t="shared" si="2"/>
        <v>Mi</v>
      </c>
      <c r="BZ8" s="14" t="str">
        <f t="shared" si="2"/>
        <v>Do</v>
      </c>
      <c r="CA8" s="14" t="str">
        <f t="shared" si="2"/>
        <v>Fr</v>
      </c>
      <c r="CB8" s="14" t="str">
        <f t="shared" si="2"/>
        <v>Sa</v>
      </c>
      <c r="CC8" s="14" t="str">
        <f t="shared" si="2"/>
        <v>So</v>
      </c>
      <c r="CD8" s="14" t="str">
        <f t="shared" si="2"/>
        <v>Mo</v>
      </c>
      <c r="CE8" s="14" t="str">
        <f t="shared" si="2"/>
        <v>Di</v>
      </c>
      <c r="CF8" s="14" t="str">
        <f t="shared" si="2"/>
        <v>Mi</v>
      </c>
      <c r="CG8" s="14" t="str">
        <f t="shared" si="2"/>
        <v>Do</v>
      </c>
      <c r="CH8" s="14" t="str">
        <f t="shared" si="2"/>
        <v>Fr</v>
      </c>
      <c r="CI8" s="14" t="str">
        <f t="shared" si="2"/>
        <v>Sa</v>
      </c>
      <c r="CJ8" s="14" t="str">
        <f t="shared" si="2"/>
        <v>So</v>
      </c>
      <c r="CK8" s="14" t="str">
        <f t="shared" si="2"/>
        <v>Mo</v>
      </c>
      <c r="CL8" s="14" t="str">
        <f t="shared" si="2"/>
        <v>Di</v>
      </c>
      <c r="CM8" s="14" t="str">
        <f t="shared" si="2"/>
        <v>Mi</v>
      </c>
      <c r="CN8" s="14" t="str">
        <f t="shared" si="2"/>
        <v>Do</v>
      </c>
      <c r="CO8" s="14" t="str">
        <f t="shared" si="2"/>
        <v>Fr</v>
      </c>
      <c r="CP8" s="14" t="str">
        <f t="shared" si="2"/>
        <v>Sa</v>
      </c>
      <c r="CQ8" s="14" t="str">
        <f t="shared" si="2"/>
        <v>So</v>
      </c>
      <c r="CR8" s="14" t="str">
        <f t="shared" si="2"/>
        <v>Mo</v>
      </c>
      <c r="CS8" s="15" t="str">
        <f t="shared" si="2"/>
        <v>Di</v>
      </c>
      <c r="CT8" s="9"/>
      <c r="CU8" s="13" t="str">
        <f t="shared" ref="CU8:DY8" si="3">IF(CU27="","",CHOOSE(WEEKDAY(CU27,2),"Mo","Di","Mi","Do","Fr","Sa","So"))</f>
        <v>Mi</v>
      </c>
      <c r="CV8" s="14" t="str">
        <f t="shared" si="3"/>
        <v>Do</v>
      </c>
      <c r="CW8" s="14" t="str">
        <f t="shared" si="3"/>
        <v>Fr</v>
      </c>
      <c r="CX8" s="14" t="str">
        <f t="shared" si="3"/>
        <v>Sa</v>
      </c>
      <c r="CY8" s="14" t="str">
        <f t="shared" si="3"/>
        <v>So</v>
      </c>
      <c r="CZ8" s="14" t="str">
        <f t="shared" si="3"/>
        <v>Mo</v>
      </c>
      <c r="DA8" s="14" t="str">
        <f t="shared" si="3"/>
        <v>Di</v>
      </c>
      <c r="DB8" s="14" t="str">
        <f t="shared" si="3"/>
        <v>Mi</v>
      </c>
      <c r="DC8" s="14" t="str">
        <f t="shared" si="3"/>
        <v>Do</v>
      </c>
      <c r="DD8" s="14" t="str">
        <f t="shared" si="3"/>
        <v>Fr</v>
      </c>
      <c r="DE8" s="14" t="str">
        <f t="shared" si="3"/>
        <v>Sa</v>
      </c>
      <c r="DF8" s="14" t="str">
        <f t="shared" si="3"/>
        <v>So</v>
      </c>
      <c r="DG8" s="14" t="str">
        <f t="shared" si="3"/>
        <v>Mo</v>
      </c>
      <c r="DH8" s="14" t="str">
        <f t="shared" si="3"/>
        <v>Di</v>
      </c>
      <c r="DI8" s="14" t="str">
        <f t="shared" si="3"/>
        <v>Mi</v>
      </c>
      <c r="DJ8" s="14" t="str">
        <f t="shared" si="3"/>
        <v>Do</v>
      </c>
      <c r="DK8" s="14" t="str">
        <f t="shared" si="3"/>
        <v>Fr</v>
      </c>
      <c r="DL8" s="14" t="str">
        <f t="shared" si="3"/>
        <v>Sa</v>
      </c>
      <c r="DM8" s="14" t="str">
        <f t="shared" si="3"/>
        <v>So</v>
      </c>
      <c r="DN8" s="14" t="str">
        <f t="shared" si="3"/>
        <v>Mo</v>
      </c>
      <c r="DO8" s="14" t="str">
        <f t="shared" si="3"/>
        <v>Di</v>
      </c>
      <c r="DP8" s="14" t="str">
        <f t="shared" si="3"/>
        <v>Mi</v>
      </c>
      <c r="DQ8" s="14" t="str">
        <f t="shared" si="3"/>
        <v>Do</v>
      </c>
      <c r="DR8" s="14" t="str">
        <f t="shared" si="3"/>
        <v>Fr</v>
      </c>
      <c r="DS8" s="14" t="str">
        <f t="shared" si="3"/>
        <v>Sa</v>
      </c>
      <c r="DT8" s="14" t="str">
        <f t="shared" si="3"/>
        <v>So</v>
      </c>
      <c r="DU8" s="14" t="str">
        <f t="shared" si="3"/>
        <v>Mo</v>
      </c>
      <c r="DV8" s="14" t="str">
        <f t="shared" si="3"/>
        <v>Di</v>
      </c>
      <c r="DW8" s="14" t="str">
        <f t="shared" si="3"/>
        <v>Mi</v>
      </c>
      <c r="DX8" s="14" t="str">
        <f t="shared" si="3"/>
        <v>Do</v>
      </c>
      <c r="DY8" s="15" t="str">
        <f t="shared" si="3"/>
        <v/>
      </c>
    </row>
    <row r="9" spans="1:129" x14ac:dyDescent="0.3">
      <c r="A9" s="16">
        <v>1</v>
      </c>
      <c r="B9" s="17" t="str">
        <f>IF(Einstellungen!$B$6="","Mitarbeiter 1",Einstellungen!$B$6)</f>
        <v>Mitarbeiter 1</v>
      </c>
      <c r="C9" s="18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20"/>
      <c r="AH9" s="9"/>
      <c r="AI9" s="18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20"/>
      <c r="BN9" s="9"/>
      <c r="BO9" s="18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20"/>
      <c r="CT9" s="9"/>
      <c r="CU9" s="18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20"/>
    </row>
    <row r="10" spans="1:129" x14ac:dyDescent="0.3">
      <c r="A10" s="16">
        <v>2</v>
      </c>
      <c r="B10" s="17" t="str">
        <f>IF(Einstellungen!$B$7="","Mitarbeiter 2",Einstellungen!$B$7)</f>
        <v>Mitarbeiter 2</v>
      </c>
      <c r="C10" s="18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20"/>
      <c r="AH10" s="9"/>
      <c r="AI10" s="18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20"/>
      <c r="BN10" s="9"/>
      <c r="BO10" s="18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20"/>
      <c r="CT10" s="9"/>
      <c r="CU10" s="18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20"/>
    </row>
    <row r="11" spans="1:129" x14ac:dyDescent="0.3">
      <c r="A11" s="16">
        <v>3</v>
      </c>
      <c r="B11" s="17" t="str">
        <f>IF(Einstellungen!$B$8="","Mitarbeiter 3",Einstellungen!$B$8)</f>
        <v>Mitarbeiter 3</v>
      </c>
      <c r="C11" s="18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20"/>
      <c r="AH11" s="9"/>
      <c r="AI11" s="18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20"/>
      <c r="BN11" s="9"/>
      <c r="BO11" s="18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20"/>
      <c r="CT11" s="9"/>
      <c r="CU11" s="18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20"/>
    </row>
    <row r="12" spans="1:129" x14ac:dyDescent="0.3">
      <c r="A12" s="16">
        <v>4</v>
      </c>
      <c r="B12" s="17" t="str">
        <f>IF(Einstellungen!$B$9="","Mitarbeiter 4",Einstellungen!$B$9)</f>
        <v>Mitarbeiter 4</v>
      </c>
      <c r="C12" s="18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20"/>
      <c r="AH12" s="9"/>
      <c r="AI12" s="18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20"/>
      <c r="BN12" s="9"/>
      <c r="BO12" s="18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20"/>
      <c r="CT12" s="9"/>
      <c r="CU12" s="18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20"/>
    </row>
    <row r="13" spans="1:129" x14ac:dyDescent="0.3">
      <c r="A13" s="16">
        <v>5</v>
      </c>
      <c r="B13" s="17" t="str">
        <f>IF(Einstellungen!$B$10="","Mitarbeiter 5",Einstellungen!$B$10)</f>
        <v>Mitarbeiter 5</v>
      </c>
      <c r="C13" s="18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20"/>
      <c r="AH13" s="9"/>
      <c r="AI13" s="18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20"/>
      <c r="BN13" s="9"/>
      <c r="BO13" s="18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20"/>
      <c r="CT13" s="9"/>
      <c r="CU13" s="18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20"/>
    </row>
    <row r="14" spans="1:129" x14ac:dyDescent="0.3">
      <c r="A14" s="16">
        <v>6</v>
      </c>
      <c r="B14" s="17" t="str">
        <f>IF(Einstellungen!$B$11="","Mitarbeiter 6",Einstellungen!$B$11)</f>
        <v>Mitarbeiter 6</v>
      </c>
      <c r="C14" s="18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20"/>
      <c r="AH14" s="9"/>
      <c r="AI14" s="18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20"/>
      <c r="BN14" s="9"/>
      <c r="BO14" s="18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20"/>
      <c r="CT14" s="9"/>
      <c r="CU14" s="18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20"/>
    </row>
    <row r="15" spans="1:129" x14ac:dyDescent="0.3">
      <c r="A15" s="16">
        <v>7</v>
      </c>
      <c r="B15" s="17" t="str">
        <f>IF(Einstellungen!$B$12="","Mitarbeiter 7",Einstellungen!$B$12)</f>
        <v>Mitarbeiter 7</v>
      </c>
      <c r="C15" s="18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20"/>
      <c r="AH15" s="9"/>
      <c r="AI15" s="18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20"/>
      <c r="BN15" s="9"/>
      <c r="BO15" s="18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20"/>
      <c r="CT15" s="9"/>
      <c r="CU15" s="18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20"/>
    </row>
    <row r="16" spans="1:129" x14ac:dyDescent="0.3">
      <c r="A16" s="16">
        <v>8</v>
      </c>
      <c r="B16" s="17" t="str">
        <f>IF(Einstellungen!$B$13="","Mitarbeiter 8",Einstellungen!$B$13)</f>
        <v>Mitarbeiter 8</v>
      </c>
      <c r="C16" s="18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20"/>
      <c r="AH16" s="9"/>
      <c r="AI16" s="18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20"/>
      <c r="BN16" s="9"/>
      <c r="BO16" s="18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20"/>
      <c r="CT16" s="9"/>
      <c r="CU16" s="18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20"/>
    </row>
    <row r="17" spans="1:129" x14ac:dyDescent="0.3">
      <c r="A17" s="16">
        <v>9</v>
      </c>
      <c r="B17" s="17" t="str">
        <f>IF(Einstellungen!$B$14="","Mitarbeiter 9",Einstellungen!$B$14)</f>
        <v>Mitarbeiter 9</v>
      </c>
      <c r="C17" s="18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20"/>
      <c r="AH17" s="9"/>
      <c r="AI17" s="18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20"/>
      <c r="BN17" s="9"/>
      <c r="BO17" s="18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20"/>
      <c r="CT17" s="9"/>
      <c r="CU17" s="18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20"/>
    </row>
    <row r="18" spans="1:129" x14ac:dyDescent="0.3">
      <c r="A18" s="16">
        <v>10</v>
      </c>
      <c r="B18" s="17" t="str">
        <f>IF(Einstellungen!$B$15="","Mitarbeiter 10",Einstellungen!$B$15)</f>
        <v>Mitarbeiter 10</v>
      </c>
      <c r="C18" s="18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20"/>
      <c r="AH18" s="9"/>
      <c r="AI18" s="18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20"/>
      <c r="BN18" s="9"/>
      <c r="BO18" s="18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20"/>
      <c r="CT18" s="9"/>
      <c r="CU18" s="18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20"/>
    </row>
    <row r="19" spans="1:129" x14ac:dyDescent="0.3">
      <c r="A19" s="16">
        <v>11</v>
      </c>
      <c r="B19" s="17" t="str">
        <f>IF(Einstellungen!$B$16="","Mitarbeiter 11",Einstellungen!$B$16)</f>
        <v>Mitarbeiter 11</v>
      </c>
      <c r="C19" s="18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20"/>
      <c r="AH19" s="9"/>
      <c r="AI19" s="18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20"/>
      <c r="BN19" s="9"/>
      <c r="BO19" s="18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20"/>
      <c r="CT19" s="9"/>
      <c r="CU19" s="18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20"/>
    </row>
    <row r="20" spans="1:129" x14ac:dyDescent="0.3">
      <c r="A20" s="16">
        <v>12</v>
      </c>
      <c r="B20" s="17" t="str">
        <f>IF(Einstellungen!$B$17="","Mitarbeiter 12",Einstellungen!$B$17)</f>
        <v>Mitarbeiter 12</v>
      </c>
      <c r="C20" s="18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20"/>
      <c r="AH20" s="9"/>
      <c r="AI20" s="18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20"/>
      <c r="BN20" s="9"/>
      <c r="BO20" s="18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20"/>
      <c r="CT20" s="9"/>
      <c r="CU20" s="18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20"/>
    </row>
    <row r="21" spans="1:129" x14ac:dyDescent="0.3">
      <c r="A21" s="16">
        <v>13</v>
      </c>
      <c r="B21" s="17" t="str">
        <f>IF(Einstellungen!$B$18="","Mitarbeiter 13",Einstellungen!$B$18)</f>
        <v>Mitarbeiter 13</v>
      </c>
      <c r="C21" s="18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20"/>
      <c r="AH21" s="9"/>
      <c r="AI21" s="18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20"/>
      <c r="BN21" s="9"/>
      <c r="BO21" s="18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20"/>
      <c r="CT21" s="9"/>
      <c r="CU21" s="18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20"/>
    </row>
    <row r="22" spans="1:129" x14ac:dyDescent="0.3">
      <c r="A22" s="16">
        <v>14</v>
      </c>
      <c r="B22" s="17" t="str">
        <f>IF(Einstellungen!$B$19="","Mitarbeiter 14",Einstellungen!$B$19)</f>
        <v>Mitarbeiter 14</v>
      </c>
      <c r="C22" s="18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20"/>
      <c r="AH22" s="9"/>
      <c r="AI22" s="18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20"/>
      <c r="BN22" s="9"/>
      <c r="BO22" s="18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20"/>
      <c r="CT22" s="9"/>
      <c r="CU22" s="18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20"/>
    </row>
    <row r="23" spans="1:129" x14ac:dyDescent="0.3">
      <c r="A23" s="16">
        <v>15</v>
      </c>
      <c r="B23" s="17" t="str">
        <f>IF(Einstellungen!$B$20="","Mitarbeiter 15",Einstellungen!$B$20)</f>
        <v>Mitarbeiter 15</v>
      </c>
      <c r="C23" s="18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20"/>
      <c r="AH23" s="9"/>
      <c r="AI23" s="18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20"/>
      <c r="BN23" s="9"/>
      <c r="BO23" s="18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20"/>
      <c r="CT23" s="9"/>
      <c r="CU23" s="18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20"/>
    </row>
    <row r="24" spans="1:129" x14ac:dyDescent="0.3">
      <c r="A24" s="16">
        <v>16</v>
      </c>
      <c r="B24" s="17" t="str">
        <f>IF(Einstellungen!$B$21="","Mitarbeiter 16",Einstellungen!$B$21)</f>
        <v>Mitarbeiter 16</v>
      </c>
      <c r="C24" s="18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20"/>
      <c r="AH24" s="9"/>
      <c r="AI24" s="18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20"/>
      <c r="BN24" s="9"/>
      <c r="BO24" s="18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20"/>
      <c r="CT24" s="9"/>
      <c r="CU24" s="18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20"/>
    </row>
    <row r="25" spans="1:129" x14ac:dyDescent="0.3">
      <c r="A25" s="16">
        <v>17</v>
      </c>
      <c r="B25" s="17" t="str">
        <f>IF(Einstellungen!$B$22="","Mitarbeiter 17",Einstellungen!$B$22)</f>
        <v>Mitarbeiter 17</v>
      </c>
      <c r="C25" s="18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20"/>
      <c r="AH25" s="9"/>
      <c r="AI25" s="18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20"/>
      <c r="BN25" s="9"/>
      <c r="BO25" s="18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20"/>
      <c r="CT25" s="9"/>
      <c r="CU25" s="18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20"/>
    </row>
    <row r="26" spans="1:129" x14ac:dyDescent="0.3">
      <c r="A26" s="16">
        <v>18</v>
      </c>
      <c r="B26" s="17" t="str">
        <f>IF(Einstellungen!$B$23="","Mitarbeiter 18",Einstellungen!$B$23)</f>
        <v>Mitarbeiter 18</v>
      </c>
      <c r="C26" s="18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20"/>
      <c r="AH26" s="9"/>
      <c r="AI26" s="18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20"/>
      <c r="BN26" s="9"/>
      <c r="BO26" s="18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20"/>
      <c r="CT26" s="9"/>
      <c r="CU26" s="18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20"/>
    </row>
    <row r="27" spans="1:129" hidden="1" x14ac:dyDescent="0.3">
      <c r="C27">
        <f t="shared" ref="C27:AG27" si="4">IF(C7="","",DATE($B$2,1,C7))</f>
        <v>46023</v>
      </c>
      <c r="D27">
        <f t="shared" si="4"/>
        <v>46024</v>
      </c>
      <c r="E27">
        <f t="shared" si="4"/>
        <v>46025</v>
      </c>
      <c r="F27">
        <f t="shared" si="4"/>
        <v>46026</v>
      </c>
      <c r="G27">
        <f t="shared" si="4"/>
        <v>46027</v>
      </c>
      <c r="H27">
        <f t="shared" si="4"/>
        <v>46028</v>
      </c>
      <c r="I27">
        <f t="shared" si="4"/>
        <v>46029</v>
      </c>
      <c r="J27">
        <f t="shared" si="4"/>
        <v>46030</v>
      </c>
      <c r="K27">
        <f t="shared" si="4"/>
        <v>46031</v>
      </c>
      <c r="L27">
        <f t="shared" si="4"/>
        <v>46032</v>
      </c>
      <c r="M27">
        <f t="shared" si="4"/>
        <v>46033</v>
      </c>
      <c r="N27">
        <f t="shared" si="4"/>
        <v>46034</v>
      </c>
      <c r="O27">
        <f t="shared" si="4"/>
        <v>46035</v>
      </c>
      <c r="P27">
        <f t="shared" si="4"/>
        <v>46036</v>
      </c>
      <c r="Q27">
        <f t="shared" si="4"/>
        <v>46037</v>
      </c>
      <c r="R27">
        <f t="shared" si="4"/>
        <v>46038</v>
      </c>
      <c r="S27">
        <f t="shared" si="4"/>
        <v>46039</v>
      </c>
      <c r="T27">
        <f t="shared" si="4"/>
        <v>46040</v>
      </c>
      <c r="U27">
        <f t="shared" si="4"/>
        <v>46041</v>
      </c>
      <c r="V27">
        <f t="shared" si="4"/>
        <v>46042</v>
      </c>
      <c r="W27">
        <f t="shared" si="4"/>
        <v>46043</v>
      </c>
      <c r="X27">
        <f t="shared" si="4"/>
        <v>46044</v>
      </c>
      <c r="Y27">
        <f t="shared" si="4"/>
        <v>46045</v>
      </c>
      <c r="Z27">
        <f t="shared" si="4"/>
        <v>46046</v>
      </c>
      <c r="AA27">
        <f t="shared" si="4"/>
        <v>46047</v>
      </c>
      <c r="AB27">
        <f t="shared" si="4"/>
        <v>46048</v>
      </c>
      <c r="AC27">
        <f t="shared" si="4"/>
        <v>46049</v>
      </c>
      <c r="AD27">
        <f t="shared" si="4"/>
        <v>46050</v>
      </c>
      <c r="AE27">
        <f t="shared" si="4"/>
        <v>46051</v>
      </c>
      <c r="AF27">
        <f t="shared" si="4"/>
        <v>46052</v>
      </c>
      <c r="AG27">
        <f t="shared" si="4"/>
        <v>46053</v>
      </c>
      <c r="AI27">
        <f t="shared" ref="AI27:BM27" si="5">IF(AI7="","",DATE($B$2,2,AI7))</f>
        <v>46054</v>
      </c>
      <c r="AJ27">
        <f t="shared" si="5"/>
        <v>46055</v>
      </c>
      <c r="AK27">
        <f t="shared" si="5"/>
        <v>46056</v>
      </c>
      <c r="AL27">
        <f t="shared" si="5"/>
        <v>46057</v>
      </c>
      <c r="AM27">
        <f t="shared" si="5"/>
        <v>46058</v>
      </c>
      <c r="AN27">
        <f t="shared" si="5"/>
        <v>46059</v>
      </c>
      <c r="AO27">
        <f t="shared" si="5"/>
        <v>46060</v>
      </c>
      <c r="AP27">
        <f t="shared" si="5"/>
        <v>46061</v>
      </c>
      <c r="AQ27">
        <f t="shared" si="5"/>
        <v>46062</v>
      </c>
      <c r="AR27">
        <f t="shared" si="5"/>
        <v>46063</v>
      </c>
      <c r="AS27">
        <f t="shared" si="5"/>
        <v>46064</v>
      </c>
      <c r="AT27">
        <f t="shared" si="5"/>
        <v>46065</v>
      </c>
      <c r="AU27">
        <f t="shared" si="5"/>
        <v>46066</v>
      </c>
      <c r="AV27">
        <f t="shared" si="5"/>
        <v>46067</v>
      </c>
      <c r="AW27">
        <f t="shared" si="5"/>
        <v>46068</v>
      </c>
      <c r="AX27">
        <f t="shared" si="5"/>
        <v>46069</v>
      </c>
      <c r="AY27">
        <f t="shared" si="5"/>
        <v>46070</v>
      </c>
      <c r="AZ27">
        <f t="shared" si="5"/>
        <v>46071</v>
      </c>
      <c r="BA27">
        <f t="shared" si="5"/>
        <v>46072</v>
      </c>
      <c r="BB27">
        <f t="shared" si="5"/>
        <v>46073</v>
      </c>
      <c r="BC27">
        <f t="shared" si="5"/>
        <v>46074</v>
      </c>
      <c r="BD27">
        <f t="shared" si="5"/>
        <v>46075</v>
      </c>
      <c r="BE27">
        <f t="shared" si="5"/>
        <v>46076</v>
      </c>
      <c r="BF27">
        <f t="shared" si="5"/>
        <v>46077</v>
      </c>
      <c r="BG27">
        <f t="shared" si="5"/>
        <v>46078</v>
      </c>
      <c r="BH27">
        <f t="shared" si="5"/>
        <v>46079</v>
      </c>
      <c r="BI27">
        <f t="shared" si="5"/>
        <v>46080</v>
      </c>
      <c r="BJ27">
        <f t="shared" si="5"/>
        <v>46081</v>
      </c>
      <c r="BK27" t="str">
        <f t="shared" si="5"/>
        <v/>
      </c>
      <c r="BL27" t="str">
        <f t="shared" si="5"/>
        <v/>
      </c>
      <c r="BM27" t="str">
        <f t="shared" si="5"/>
        <v/>
      </c>
      <c r="BO27">
        <f t="shared" ref="BO27:CS27" si="6">IF(BO7="","",DATE($B$2,3,BO7))</f>
        <v>46082</v>
      </c>
      <c r="BP27">
        <f t="shared" si="6"/>
        <v>46083</v>
      </c>
      <c r="BQ27">
        <f t="shared" si="6"/>
        <v>46084</v>
      </c>
      <c r="BR27">
        <f t="shared" si="6"/>
        <v>46085</v>
      </c>
      <c r="BS27">
        <f t="shared" si="6"/>
        <v>46086</v>
      </c>
      <c r="BT27">
        <f t="shared" si="6"/>
        <v>46087</v>
      </c>
      <c r="BU27">
        <f t="shared" si="6"/>
        <v>46088</v>
      </c>
      <c r="BV27">
        <f t="shared" si="6"/>
        <v>46089</v>
      </c>
      <c r="BW27">
        <f t="shared" si="6"/>
        <v>46090</v>
      </c>
      <c r="BX27">
        <f t="shared" si="6"/>
        <v>46091</v>
      </c>
      <c r="BY27">
        <f t="shared" si="6"/>
        <v>46092</v>
      </c>
      <c r="BZ27">
        <f t="shared" si="6"/>
        <v>46093</v>
      </c>
      <c r="CA27">
        <f t="shared" si="6"/>
        <v>46094</v>
      </c>
      <c r="CB27">
        <f t="shared" si="6"/>
        <v>46095</v>
      </c>
      <c r="CC27">
        <f t="shared" si="6"/>
        <v>46096</v>
      </c>
      <c r="CD27">
        <f t="shared" si="6"/>
        <v>46097</v>
      </c>
      <c r="CE27">
        <f t="shared" si="6"/>
        <v>46098</v>
      </c>
      <c r="CF27">
        <f t="shared" si="6"/>
        <v>46099</v>
      </c>
      <c r="CG27">
        <f t="shared" si="6"/>
        <v>46100</v>
      </c>
      <c r="CH27">
        <f t="shared" si="6"/>
        <v>46101</v>
      </c>
      <c r="CI27">
        <f t="shared" si="6"/>
        <v>46102</v>
      </c>
      <c r="CJ27">
        <f t="shared" si="6"/>
        <v>46103</v>
      </c>
      <c r="CK27">
        <f t="shared" si="6"/>
        <v>46104</v>
      </c>
      <c r="CL27">
        <f t="shared" si="6"/>
        <v>46105</v>
      </c>
      <c r="CM27">
        <f t="shared" si="6"/>
        <v>46106</v>
      </c>
      <c r="CN27">
        <f t="shared" si="6"/>
        <v>46107</v>
      </c>
      <c r="CO27">
        <f t="shared" si="6"/>
        <v>46108</v>
      </c>
      <c r="CP27">
        <f t="shared" si="6"/>
        <v>46109</v>
      </c>
      <c r="CQ27">
        <f t="shared" si="6"/>
        <v>46110</v>
      </c>
      <c r="CR27">
        <f t="shared" si="6"/>
        <v>46111</v>
      </c>
      <c r="CS27">
        <f t="shared" si="6"/>
        <v>46112</v>
      </c>
      <c r="CU27">
        <f t="shared" ref="CU27:DY27" si="7">IF(CU7="","",DATE($B$2,4,CU7))</f>
        <v>46113</v>
      </c>
      <c r="CV27">
        <f t="shared" si="7"/>
        <v>46114</v>
      </c>
      <c r="CW27">
        <f t="shared" si="7"/>
        <v>46115</v>
      </c>
      <c r="CX27">
        <f t="shared" si="7"/>
        <v>46116</v>
      </c>
      <c r="CY27">
        <f t="shared" si="7"/>
        <v>46117</v>
      </c>
      <c r="CZ27">
        <f t="shared" si="7"/>
        <v>46118</v>
      </c>
      <c r="DA27">
        <f t="shared" si="7"/>
        <v>46119</v>
      </c>
      <c r="DB27">
        <f t="shared" si="7"/>
        <v>46120</v>
      </c>
      <c r="DC27">
        <f t="shared" si="7"/>
        <v>46121</v>
      </c>
      <c r="DD27">
        <f t="shared" si="7"/>
        <v>46122</v>
      </c>
      <c r="DE27">
        <f t="shared" si="7"/>
        <v>46123</v>
      </c>
      <c r="DF27">
        <f t="shared" si="7"/>
        <v>46124</v>
      </c>
      <c r="DG27">
        <f t="shared" si="7"/>
        <v>46125</v>
      </c>
      <c r="DH27">
        <f t="shared" si="7"/>
        <v>46126</v>
      </c>
      <c r="DI27">
        <f t="shared" si="7"/>
        <v>46127</v>
      </c>
      <c r="DJ27">
        <f t="shared" si="7"/>
        <v>46128</v>
      </c>
      <c r="DK27">
        <f t="shared" si="7"/>
        <v>46129</v>
      </c>
      <c r="DL27">
        <f t="shared" si="7"/>
        <v>46130</v>
      </c>
      <c r="DM27">
        <f t="shared" si="7"/>
        <v>46131</v>
      </c>
      <c r="DN27">
        <f t="shared" si="7"/>
        <v>46132</v>
      </c>
      <c r="DO27">
        <f t="shared" si="7"/>
        <v>46133</v>
      </c>
      <c r="DP27">
        <f t="shared" si="7"/>
        <v>46134</v>
      </c>
      <c r="DQ27">
        <f t="shared" si="7"/>
        <v>46135</v>
      </c>
      <c r="DR27">
        <f t="shared" si="7"/>
        <v>46136</v>
      </c>
      <c r="DS27">
        <f t="shared" si="7"/>
        <v>46137</v>
      </c>
      <c r="DT27">
        <f t="shared" si="7"/>
        <v>46138</v>
      </c>
      <c r="DU27">
        <f t="shared" si="7"/>
        <v>46139</v>
      </c>
      <c r="DV27">
        <f t="shared" si="7"/>
        <v>46140</v>
      </c>
      <c r="DW27">
        <f t="shared" si="7"/>
        <v>46141</v>
      </c>
      <c r="DX27">
        <f t="shared" si="7"/>
        <v>46142</v>
      </c>
      <c r="DY27" t="str">
        <f t="shared" si="7"/>
        <v/>
      </c>
    </row>
    <row r="31" spans="1:129" x14ac:dyDescent="0.3">
      <c r="B31" s="31" t="s">
        <v>18</v>
      </c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8"/>
      <c r="AZ31" s="28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8"/>
      <c r="BT31" s="28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8"/>
      <c r="CH31" s="28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8"/>
      <c r="CV31" s="28"/>
      <c r="CW31" s="28"/>
      <c r="CX31" s="28"/>
      <c r="CY31" s="28"/>
      <c r="CZ31" s="28"/>
      <c r="DA31" s="28"/>
      <c r="DB31" s="28"/>
      <c r="DC31" s="28"/>
      <c r="DD31" s="28"/>
      <c r="DE31" s="28"/>
      <c r="DF31" s="28"/>
      <c r="DG31" s="28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8"/>
      <c r="DT31" s="28"/>
      <c r="DU31" s="28"/>
      <c r="DV31" s="28"/>
      <c r="DW31" s="28"/>
      <c r="DX31" s="28"/>
      <c r="DY31" s="28"/>
    </row>
    <row r="32" spans="1:129" x14ac:dyDescent="0.3">
      <c r="A32" s="7" t="s">
        <v>11</v>
      </c>
      <c r="B32" s="8" t="s">
        <v>12</v>
      </c>
      <c r="C32" s="29" t="s">
        <v>19</v>
      </c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30"/>
      <c r="AH32" s="9"/>
      <c r="AI32" s="29" t="s">
        <v>20</v>
      </c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30"/>
      <c r="BN32" s="9"/>
      <c r="BO32" s="29" t="s">
        <v>21</v>
      </c>
      <c r="BP32" s="28"/>
      <c r="BQ32" s="28"/>
      <c r="BR32" s="28"/>
      <c r="BS32" s="28"/>
      <c r="BT32" s="28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8"/>
      <c r="CH32" s="28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30"/>
      <c r="CT32" s="9"/>
      <c r="CU32" s="29" t="s">
        <v>22</v>
      </c>
      <c r="CV32" s="28"/>
      <c r="CW32" s="28"/>
      <c r="CX32" s="28"/>
      <c r="CY32" s="28"/>
      <c r="CZ32" s="28"/>
      <c r="DA32" s="28"/>
      <c r="DB32" s="28"/>
      <c r="DC32" s="28"/>
      <c r="DD32" s="28"/>
      <c r="DE32" s="28"/>
      <c r="DF32" s="28"/>
      <c r="DG32" s="28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8"/>
      <c r="DT32" s="28"/>
      <c r="DU32" s="28"/>
      <c r="DV32" s="28"/>
      <c r="DW32" s="28"/>
      <c r="DX32" s="28"/>
      <c r="DY32" s="30"/>
    </row>
    <row r="33" spans="1:129" x14ac:dyDescent="0.3">
      <c r="A33" s="7" t="s">
        <v>17</v>
      </c>
      <c r="B33" s="8" t="s">
        <v>17</v>
      </c>
      <c r="C33" s="10">
        <f>IF(1&lt;=DAY(EOMONTH(DATE($B$2,5,1),0)),1,"")</f>
        <v>1</v>
      </c>
      <c r="D33" s="11">
        <f>IF(2&lt;=DAY(EOMONTH(DATE($B$2,5,1),0)),2,"")</f>
        <v>2</v>
      </c>
      <c r="E33" s="11">
        <f>IF(3&lt;=DAY(EOMONTH(DATE($B$2,5,1),0)),3,"")</f>
        <v>3</v>
      </c>
      <c r="F33" s="11">
        <f>IF(4&lt;=DAY(EOMONTH(DATE($B$2,5,1),0)),4,"")</f>
        <v>4</v>
      </c>
      <c r="G33" s="11">
        <f>IF(5&lt;=DAY(EOMONTH(DATE($B$2,5,1),0)),5,"")</f>
        <v>5</v>
      </c>
      <c r="H33" s="11">
        <f>IF(6&lt;=DAY(EOMONTH(DATE($B$2,5,1),0)),6,"")</f>
        <v>6</v>
      </c>
      <c r="I33" s="11">
        <f>IF(7&lt;=DAY(EOMONTH(DATE($B$2,5,1),0)),7,"")</f>
        <v>7</v>
      </c>
      <c r="J33" s="11">
        <f>IF(8&lt;=DAY(EOMONTH(DATE($B$2,5,1),0)),8,"")</f>
        <v>8</v>
      </c>
      <c r="K33" s="11">
        <f>IF(9&lt;=DAY(EOMONTH(DATE($B$2,5,1),0)),9,"")</f>
        <v>9</v>
      </c>
      <c r="L33" s="11">
        <f>IF(10&lt;=DAY(EOMONTH(DATE($B$2,5,1),0)),10,"")</f>
        <v>10</v>
      </c>
      <c r="M33" s="11">
        <f>IF(11&lt;=DAY(EOMONTH(DATE($B$2,5,1),0)),11,"")</f>
        <v>11</v>
      </c>
      <c r="N33" s="11">
        <f>IF(12&lt;=DAY(EOMONTH(DATE($B$2,5,1),0)),12,"")</f>
        <v>12</v>
      </c>
      <c r="O33" s="11">
        <f>IF(13&lt;=DAY(EOMONTH(DATE($B$2,5,1),0)),13,"")</f>
        <v>13</v>
      </c>
      <c r="P33" s="11">
        <f>IF(14&lt;=DAY(EOMONTH(DATE($B$2,5,1),0)),14,"")</f>
        <v>14</v>
      </c>
      <c r="Q33" s="11">
        <f>IF(15&lt;=DAY(EOMONTH(DATE($B$2,5,1),0)),15,"")</f>
        <v>15</v>
      </c>
      <c r="R33" s="11">
        <f>IF(16&lt;=DAY(EOMONTH(DATE($B$2,5,1),0)),16,"")</f>
        <v>16</v>
      </c>
      <c r="S33" s="11">
        <f>IF(17&lt;=DAY(EOMONTH(DATE($B$2,5,1),0)),17,"")</f>
        <v>17</v>
      </c>
      <c r="T33" s="11">
        <f>IF(18&lt;=DAY(EOMONTH(DATE($B$2,5,1),0)),18,"")</f>
        <v>18</v>
      </c>
      <c r="U33" s="11">
        <f>IF(19&lt;=DAY(EOMONTH(DATE($B$2,5,1),0)),19,"")</f>
        <v>19</v>
      </c>
      <c r="V33" s="11">
        <f>IF(20&lt;=DAY(EOMONTH(DATE($B$2,5,1),0)),20,"")</f>
        <v>20</v>
      </c>
      <c r="W33" s="11">
        <f>IF(21&lt;=DAY(EOMONTH(DATE($B$2,5,1),0)),21,"")</f>
        <v>21</v>
      </c>
      <c r="X33" s="11">
        <f>IF(22&lt;=DAY(EOMONTH(DATE($B$2,5,1),0)),22,"")</f>
        <v>22</v>
      </c>
      <c r="Y33" s="11">
        <f>IF(23&lt;=DAY(EOMONTH(DATE($B$2,5,1),0)),23,"")</f>
        <v>23</v>
      </c>
      <c r="Z33" s="11">
        <f>IF(24&lt;=DAY(EOMONTH(DATE($B$2,5,1),0)),24,"")</f>
        <v>24</v>
      </c>
      <c r="AA33" s="11">
        <f>IF(25&lt;=DAY(EOMONTH(DATE($B$2,5,1),0)),25,"")</f>
        <v>25</v>
      </c>
      <c r="AB33" s="11">
        <f>IF(26&lt;=DAY(EOMONTH(DATE($B$2,5,1),0)),26,"")</f>
        <v>26</v>
      </c>
      <c r="AC33" s="11">
        <f>IF(27&lt;=DAY(EOMONTH(DATE($B$2,5,1),0)),27,"")</f>
        <v>27</v>
      </c>
      <c r="AD33" s="11">
        <f>IF(28&lt;=DAY(EOMONTH(DATE($B$2,5,1),0)),28,"")</f>
        <v>28</v>
      </c>
      <c r="AE33" s="11">
        <f>IF(29&lt;=DAY(EOMONTH(DATE($B$2,5,1),0)),29,"")</f>
        <v>29</v>
      </c>
      <c r="AF33" s="11">
        <f>IF(30&lt;=DAY(EOMONTH(DATE($B$2,5,1),0)),30,"")</f>
        <v>30</v>
      </c>
      <c r="AG33" s="12">
        <f>IF(31&lt;=DAY(EOMONTH(DATE($B$2,5,1),0)),31,"")</f>
        <v>31</v>
      </c>
      <c r="AH33" s="9"/>
      <c r="AI33" s="10">
        <f>IF(1&lt;=DAY(EOMONTH(DATE($B$2,6,1),0)),1,"")</f>
        <v>1</v>
      </c>
      <c r="AJ33" s="11">
        <f>IF(2&lt;=DAY(EOMONTH(DATE($B$2,6,1),0)),2,"")</f>
        <v>2</v>
      </c>
      <c r="AK33" s="11">
        <f>IF(3&lt;=DAY(EOMONTH(DATE($B$2,6,1),0)),3,"")</f>
        <v>3</v>
      </c>
      <c r="AL33" s="11">
        <f>IF(4&lt;=DAY(EOMONTH(DATE($B$2,6,1),0)),4,"")</f>
        <v>4</v>
      </c>
      <c r="AM33" s="11">
        <f>IF(5&lt;=DAY(EOMONTH(DATE($B$2,6,1),0)),5,"")</f>
        <v>5</v>
      </c>
      <c r="AN33" s="11">
        <f>IF(6&lt;=DAY(EOMONTH(DATE($B$2,6,1),0)),6,"")</f>
        <v>6</v>
      </c>
      <c r="AO33" s="11">
        <f>IF(7&lt;=DAY(EOMONTH(DATE($B$2,6,1),0)),7,"")</f>
        <v>7</v>
      </c>
      <c r="AP33" s="11">
        <f>IF(8&lt;=DAY(EOMONTH(DATE($B$2,6,1),0)),8,"")</f>
        <v>8</v>
      </c>
      <c r="AQ33" s="11">
        <f>IF(9&lt;=DAY(EOMONTH(DATE($B$2,6,1),0)),9,"")</f>
        <v>9</v>
      </c>
      <c r="AR33" s="11">
        <f>IF(10&lt;=DAY(EOMONTH(DATE($B$2,6,1),0)),10,"")</f>
        <v>10</v>
      </c>
      <c r="AS33" s="11">
        <f>IF(11&lt;=DAY(EOMONTH(DATE($B$2,6,1),0)),11,"")</f>
        <v>11</v>
      </c>
      <c r="AT33" s="11">
        <f>IF(12&lt;=DAY(EOMONTH(DATE($B$2,6,1),0)),12,"")</f>
        <v>12</v>
      </c>
      <c r="AU33" s="11">
        <f>IF(13&lt;=DAY(EOMONTH(DATE($B$2,6,1),0)),13,"")</f>
        <v>13</v>
      </c>
      <c r="AV33" s="11">
        <f>IF(14&lt;=DAY(EOMONTH(DATE($B$2,6,1),0)),14,"")</f>
        <v>14</v>
      </c>
      <c r="AW33" s="11">
        <f>IF(15&lt;=DAY(EOMONTH(DATE($B$2,6,1),0)),15,"")</f>
        <v>15</v>
      </c>
      <c r="AX33" s="11">
        <f>IF(16&lt;=DAY(EOMONTH(DATE($B$2,6,1),0)),16,"")</f>
        <v>16</v>
      </c>
      <c r="AY33" s="11">
        <f>IF(17&lt;=DAY(EOMONTH(DATE($B$2,6,1),0)),17,"")</f>
        <v>17</v>
      </c>
      <c r="AZ33" s="11">
        <f>IF(18&lt;=DAY(EOMONTH(DATE($B$2,6,1),0)),18,"")</f>
        <v>18</v>
      </c>
      <c r="BA33" s="11">
        <f>IF(19&lt;=DAY(EOMONTH(DATE($B$2,6,1),0)),19,"")</f>
        <v>19</v>
      </c>
      <c r="BB33" s="11">
        <f>IF(20&lt;=DAY(EOMONTH(DATE($B$2,6,1),0)),20,"")</f>
        <v>20</v>
      </c>
      <c r="BC33" s="11">
        <f>IF(21&lt;=DAY(EOMONTH(DATE($B$2,6,1),0)),21,"")</f>
        <v>21</v>
      </c>
      <c r="BD33" s="11">
        <f>IF(22&lt;=DAY(EOMONTH(DATE($B$2,6,1),0)),22,"")</f>
        <v>22</v>
      </c>
      <c r="BE33" s="11">
        <f>IF(23&lt;=DAY(EOMONTH(DATE($B$2,6,1),0)),23,"")</f>
        <v>23</v>
      </c>
      <c r="BF33" s="11">
        <f>IF(24&lt;=DAY(EOMONTH(DATE($B$2,6,1),0)),24,"")</f>
        <v>24</v>
      </c>
      <c r="BG33" s="11">
        <f>IF(25&lt;=DAY(EOMONTH(DATE($B$2,6,1),0)),25,"")</f>
        <v>25</v>
      </c>
      <c r="BH33" s="11">
        <f>IF(26&lt;=DAY(EOMONTH(DATE($B$2,6,1),0)),26,"")</f>
        <v>26</v>
      </c>
      <c r="BI33" s="11">
        <f>IF(27&lt;=DAY(EOMONTH(DATE($B$2,6,1),0)),27,"")</f>
        <v>27</v>
      </c>
      <c r="BJ33" s="11">
        <f>IF(28&lt;=DAY(EOMONTH(DATE($B$2,6,1),0)),28,"")</f>
        <v>28</v>
      </c>
      <c r="BK33" s="11">
        <f>IF(29&lt;=DAY(EOMONTH(DATE($B$2,6,1),0)),29,"")</f>
        <v>29</v>
      </c>
      <c r="BL33" s="11">
        <f>IF(30&lt;=DAY(EOMONTH(DATE($B$2,6,1),0)),30,"")</f>
        <v>30</v>
      </c>
      <c r="BM33" s="12" t="str">
        <f>IF(31&lt;=DAY(EOMONTH(DATE($B$2,6,1),0)),31,"")</f>
        <v/>
      </c>
      <c r="BN33" s="9"/>
      <c r="BO33" s="10">
        <f>IF(1&lt;=DAY(EOMONTH(DATE($B$2,7,1),0)),1,"")</f>
        <v>1</v>
      </c>
      <c r="BP33" s="11">
        <f>IF(2&lt;=DAY(EOMONTH(DATE($B$2,7,1),0)),2,"")</f>
        <v>2</v>
      </c>
      <c r="BQ33" s="11">
        <f>IF(3&lt;=DAY(EOMONTH(DATE($B$2,7,1),0)),3,"")</f>
        <v>3</v>
      </c>
      <c r="BR33" s="11">
        <f>IF(4&lt;=DAY(EOMONTH(DATE($B$2,7,1),0)),4,"")</f>
        <v>4</v>
      </c>
      <c r="BS33" s="11">
        <f>IF(5&lt;=DAY(EOMONTH(DATE($B$2,7,1),0)),5,"")</f>
        <v>5</v>
      </c>
      <c r="BT33" s="11">
        <f>IF(6&lt;=DAY(EOMONTH(DATE($B$2,7,1),0)),6,"")</f>
        <v>6</v>
      </c>
      <c r="BU33" s="11">
        <f>IF(7&lt;=DAY(EOMONTH(DATE($B$2,7,1),0)),7,"")</f>
        <v>7</v>
      </c>
      <c r="BV33" s="11">
        <f>IF(8&lt;=DAY(EOMONTH(DATE($B$2,7,1),0)),8,"")</f>
        <v>8</v>
      </c>
      <c r="BW33" s="11">
        <f>IF(9&lt;=DAY(EOMONTH(DATE($B$2,7,1),0)),9,"")</f>
        <v>9</v>
      </c>
      <c r="BX33" s="11">
        <f>IF(10&lt;=DAY(EOMONTH(DATE($B$2,7,1),0)),10,"")</f>
        <v>10</v>
      </c>
      <c r="BY33" s="11">
        <f>IF(11&lt;=DAY(EOMONTH(DATE($B$2,7,1),0)),11,"")</f>
        <v>11</v>
      </c>
      <c r="BZ33" s="11">
        <f>IF(12&lt;=DAY(EOMONTH(DATE($B$2,7,1),0)),12,"")</f>
        <v>12</v>
      </c>
      <c r="CA33" s="11">
        <f>IF(13&lt;=DAY(EOMONTH(DATE($B$2,7,1),0)),13,"")</f>
        <v>13</v>
      </c>
      <c r="CB33" s="11">
        <f>IF(14&lt;=DAY(EOMONTH(DATE($B$2,7,1),0)),14,"")</f>
        <v>14</v>
      </c>
      <c r="CC33" s="11">
        <f>IF(15&lt;=DAY(EOMONTH(DATE($B$2,7,1),0)),15,"")</f>
        <v>15</v>
      </c>
      <c r="CD33" s="11">
        <f>IF(16&lt;=DAY(EOMONTH(DATE($B$2,7,1),0)),16,"")</f>
        <v>16</v>
      </c>
      <c r="CE33" s="11">
        <f>IF(17&lt;=DAY(EOMONTH(DATE($B$2,7,1),0)),17,"")</f>
        <v>17</v>
      </c>
      <c r="CF33" s="11">
        <f>IF(18&lt;=DAY(EOMONTH(DATE($B$2,7,1),0)),18,"")</f>
        <v>18</v>
      </c>
      <c r="CG33" s="11">
        <f>IF(19&lt;=DAY(EOMONTH(DATE($B$2,7,1),0)),19,"")</f>
        <v>19</v>
      </c>
      <c r="CH33" s="11">
        <f>IF(20&lt;=DAY(EOMONTH(DATE($B$2,7,1),0)),20,"")</f>
        <v>20</v>
      </c>
      <c r="CI33" s="11">
        <f>IF(21&lt;=DAY(EOMONTH(DATE($B$2,7,1),0)),21,"")</f>
        <v>21</v>
      </c>
      <c r="CJ33" s="11">
        <f>IF(22&lt;=DAY(EOMONTH(DATE($B$2,7,1),0)),22,"")</f>
        <v>22</v>
      </c>
      <c r="CK33" s="11">
        <f>IF(23&lt;=DAY(EOMONTH(DATE($B$2,7,1),0)),23,"")</f>
        <v>23</v>
      </c>
      <c r="CL33" s="11">
        <f>IF(24&lt;=DAY(EOMONTH(DATE($B$2,7,1),0)),24,"")</f>
        <v>24</v>
      </c>
      <c r="CM33" s="11">
        <f>IF(25&lt;=DAY(EOMONTH(DATE($B$2,7,1),0)),25,"")</f>
        <v>25</v>
      </c>
      <c r="CN33" s="11">
        <f>IF(26&lt;=DAY(EOMONTH(DATE($B$2,7,1),0)),26,"")</f>
        <v>26</v>
      </c>
      <c r="CO33" s="11">
        <f>IF(27&lt;=DAY(EOMONTH(DATE($B$2,7,1),0)),27,"")</f>
        <v>27</v>
      </c>
      <c r="CP33" s="11">
        <f>IF(28&lt;=DAY(EOMONTH(DATE($B$2,7,1),0)),28,"")</f>
        <v>28</v>
      </c>
      <c r="CQ33" s="11">
        <f>IF(29&lt;=DAY(EOMONTH(DATE($B$2,7,1),0)),29,"")</f>
        <v>29</v>
      </c>
      <c r="CR33" s="11">
        <f>IF(30&lt;=DAY(EOMONTH(DATE($B$2,7,1),0)),30,"")</f>
        <v>30</v>
      </c>
      <c r="CS33" s="12">
        <f>IF(31&lt;=DAY(EOMONTH(DATE($B$2,7,1),0)),31,"")</f>
        <v>31</v>
      </c>
      <c r="CT33" s="9"/>
      <c r="CU33" s="10">
        <f>IF(1&lt;=DAY(EOMONTH(DATE($B$2,8,1),0)),1,"")</f>
        <v>1</v>
      </c>
      <c r="CV33" s="11">
        <f>IF(2&lt;=DAY(EOMONTH(DATE($B$2,8,1),0)),2,"")</f>
        <v>2</v>
      </c>
      <c r="CW33" s="11">
        <f>IF(3&lt;=DAY(EOMONTH(DATE($B$2,8,1),0)),3,"")</f>
        <v>3</v>
      </c>
      <c r="CX33" s="11">
        <f>IF(4&lt;=DAY(EOMONTH(DATE($B$2,8,1),0)),4,"")</f>
        <v>4</v>
      </c>
      <c r="CY33" s="11">
        <f>IF(5&lt;=DAY(EOMONTH(DATE($B$2,8,1),0)),5,"")</f>
        <v>5</v>
      </c>
      <c r="CZ33" s="11">
        <f>IF(6&lt;=DAY(EOMONTH(DATE($B$2,8,1),0)),6,"")</f>
        <v>6</v>
      </c>
      <c r="DA33" s="11">
        <f>IF(7&lt;=DAY(EOMONTH(DATE($B$2,8,1),0)),7,"")</f>
        <v>7</v>
      </c>
      <c r="DB33" s="11">
        <f>IF(8&lt;=DAY(EOMONTH(DATE($B$2,8,1),0)),8,"")</f>
        <v>8</v>
      </c>
      <c r="DC33" s="11">
        <f>IF(9&lt;=DAY(EOMONTH(DATE($B$2,8,1),0)),9,"")</f>
        <v>9</v>
      </c>
      <c r="DD33" s="11">
        <f>IF(10&lt;=DAY(EOMONTH(DATE($B$2,8,1),0)),10,"")</f>
        <v>10</v>
      </c>
      <c r="DE33" s="11">
        <f>IF(11&lt;=DAY(EOMONTH(DATE($B$2,8,1),0)),11,"")</f>
        <v>11</v>
      </c>
      <c r="DF33" s="11">
        <f>IF(12&lt;=DAY(EOMONTH(DATE($B$2,8,1),0)),12,"")</f>
        <v>12</v>
      </c>
      <c r="DG33" s="11">
        <f>IF(13&lt;=DAY(EOMONTH(DATE($B$2,8,1),0)),13,"")</f>
        <v>13</v>
      </c>
      <c r="DH33" s="11">
        <f>IF(14&lt;=DAY(EOMONTH(DATE($B$2,8,1),0)),14,"")</f>
        <v>14</v>
      </c>
      <c r="DI33" s="11">
        <f>IF(15&lt;=DAY(EOMONTH(DATE($B$2,8,1),0)),15,"")</f>
        <v>15</v>
      </c>
      <c r="DJ33" s="11">
        <f>IF(16&lt;=DAY(EOMONTH(DATE($B$2,8,1),0)),16,"")</f>
        <v>16</v>
      </c>
      <c r="DK33" s="11">
        <f>IF(17&lt;=DAY(EOMONTH(DATE($B$2,8,1),0)),17,"")</f>
        <v>17</v>
      </c>
      <c r="DL33" s="11">
        <f>IF(18&lt;=DAY(EOMONTH(DATE($B$2,8,1),0)),18,"")</f>
        <v>18</v>
      </c>
      <c r="DM33" s="11">
        <f>IF(19&lt;=DAY(EOMONTH(DATE($B$2,8,1),0)),19,"")</f>
        <v>19</v>
      </c>
      <c r="DN33" s="11">
        <f>IF(20&lt;=DAY(EOMONTH(DATE($B$2,8,1),0)),20,"")</f>
        <v>20</v>
      </c>
      <c r="DO33" s="11">
        <f>IF(21&lt;=DAY(EOMONTH(DATE($B$2,8,1),0)),21,"")</f>
        <v>21</v>
      </c>
      <c r="DP33" s="11">
        <f>IF(22&lt;=DAY(EOMONTH(DATE($B$2,8,1),0)),22,"")</f>
        <v>22</v>
      </c>
      <c r="DQ33" s="11">
        <f>IF(23&lt;=DAY(EOMONTH(DATE($B$2,8,1),0)),23,"")</f>
        <v>23</v>
      </c>
      <c r="DR33" s="11">
        <f>IF(24&lt;=DAY(EOMONTH(DATE($B$2,8,1),0)),24,"")</f>
        <v>24</v>
      </c>
      <c r="DS33" s="11">
        <f>IF(25&lt;=DAY(EOMONTH(DATE($B$2,8,1),0)),25,"")</f>
        <v>25</v>
      </c>
      <c r="DT33" s="11">
        <f>IF(26&lt;=DAY(EOMONTH(DATE($B$2,8,1),0)),26,"")</f>
        <v>26</v>
      </c>
      <c r="DU33" s="11">
        <f>IF(27&lt;=DAY(EOMONTH(DATE($B$2,8,1),0)),27,"")</f>
        <v>27</v>
      </c>
      <c r="DV33" s="11">
        <f>IF(28&lt;=DAY(EOMONTH(DATE($B$2,8,1),0)),28,"")</f>
        <v>28</v>
      </c>
      <c r="DW33" s="11">
        <f>IF(29&lt;=DAY(EOMONTH(DATE($B$2,8,1),0)),29,"")</f>
        <v>29</v>
      </c>
      <c r="DX33" s="11">
        <f>IF(30&lt;=DAY(EOMONTH(DATE($B$2,8,1),0)),30,"")</f>
        <v>30</v>
      </c>
      <c r="DY33" s="12">
        <f>IF(31&lt;=DAY(EOMONTH(DATE($B$2,8,1),0)),31,"")</f>
        <v>31</v>
      </c>
    </row>
    <row r="34" spans="1:129" x14ac:dyDescent="0.3">
      <c r="A34" s="7" t="s">
        <v>17</v>
      </c>
      <c r="B34" s="8" t="s">
        <v>17</v>
      </c>
      <c r="C34" s="13" t="str">
        <f t="shared" ref="C34:AG34" si="8">IF(C53="","",CHOOSE(WEEKDAY(C53,2),"Mo","Di","Mi","Do","Fr","Sa","So"))</f>
        <v>Fr</v>
      </c>
      <c r="D34" s="14" t="str">
        <f t="shared" si="8"/>
        <v>Sa</v>
      </c>
      <c r="E34" s="14" t="str">
        <f t="shared" si="8"/>
        <v>So</v>
      </c>
      <c r="F34" s="14" t="str">
        <f t="shared" si="8"/>
        <v>Mo</v>
      </c>
      <c r="G34" s="14" t="str">
        <f t="shared" si="8"/>
        <v>Di</v>
      </c>
      <c r="H34" s="14" t="str">
        <f t="shared" si="8"/>
        <v>Mi</v>
      </c>
      <c r="I34" s="14" t="str">
        <f t="shared" si="8"/>
        <v>Do</v>
      </c>
      <c r="J34" s="14" t="str">
        <f t="shared" si="8"/>
        <v>Fr</v>
      </c>
      <c r="K34" s="14" t="str">
        <f t="shared" si="8"/>
        <v>Sa</v>
      </c>
      <c r="L34" s="14" t="str">
        <f t="shared" si="8"/>
        <v>So</v>
      </c>
      <c r="M34" s="14" t="str">
        <f t="shared" si="8"/>
        <v>Mo</v>
      </c>
      <c r="N34" s="14" t="str">
        <f t="shared" si="8"/>
        <v>Di</v>
      </c>
      <c r="O34" s="14" t="str">
        <f t="shared" si="8"/>
        <v>Mi</v>
      </c>
      <c r="P34" s="14" t="str">
        <f t="shared" si="8"/>
        <v>Do</v>
      </c>
      <c r="Q34" s="14" t="str">
        <f t="shared" si="8"/>
        <v>Fr</v>
      </c>
      <c r="R34" s="14" t="str">
        <f t="shared" si="8"/>
        <v>Sa</v>
      </c>
      <c r="S34" s="14" t="str">
        <f t="shared" si="8"/>
        <v>So</v>
      </c>
      <c r="T34" s="14" t="str">
        <f t="shared" si="8"/>
        <v>Mo</v>
      </c>
      <c r="U34" s="14" t="str">
        <f t="shared" si="8"/>
        <v>Di</v>
      </c>
      <c r="V34" s="14" t="str">
        <f t="shared" si="8"/>
        <v>Mi</v>
      </c>
      <c r="W34" s="14" t="str">
        <f t="shared" si="8"/>
        <v>Do</v>
      </c>
      <c r="X34" s="14" t="str">
        <f t="shared" si="8"/>
        <v>Fr</v>
      </c>
      <c r="Y34" s="14" t="str">
        <f t="shared" si="8"/>
        <v>Sa</v>
      </c>
      <c r="Z34" s="14" t="str">
        <f t="shared" si="8"/>
        <v>So</v>
      </c>
      <c r="AA34" s="14" t="str">
        <f t="shared" si="8"/>
        <v>Mo</v>
      </c>
      <c r="AB34" s="14" t="str">
        <f t="shared" si="8"/>
        <v>Di</v>
      </c>
      <c r="AC34" s="14" t="str">
        <f t="shared" si="8"/>
        <v>Mi</v>
      </c>
      <c r="AD34" s="14" t="str">
        <f t="shared" si="8"/>
        <v>Do</v>
      </c>
      <c r="AE34" s="14" t="str">
        <f t="shared" si="8"/>
        <v>Fr</v>
      </c>
      <c r="AF34" s="14" t="str">
        <f t="shared" si="8"/>
        <v>Sa</v>
      </c>
      <c r="AG34" s="15" t="str">
        <f t="shared" si="8"/>
        <v>So</v>
      </c>
      <c r="AH34" s="9"/>
      <c r="AI34" s="13" t="str">
        <f t="shared" ref="AI34:BM34" si="9">IF(AI53="","",CHOOSE(WEEKDAY(AI53,2),"Mo","Di","Mi","Do","Fr","Sa","So"))</f>
        <v>Mo</v>
      </c>
      <c r="AJ34" s="14" t="str">
        <f t="shared" si="9"/>
        <v>Di</v>
      </c>
      <c r="AK34" s="14" t="str">
        <f t="shared" si="9"/>
        <v>Mi</v>
      </c>
      <c r="AL34" s="14" t="str">
        <f t="shared" si="9"/>
        <v>Do</v>
      </c>
      <c r="AM34" s="14" t="str">
        <f t="shared" si="9"/>
        <v>Fr</v>
      </c>
      <c r="AN34" s="14" t="str">
        <f t="shared" si="9"/>
        <v>Sa</v>
      </c>
      <c r="AO34" s="14" t="str">
        <f t="shared" si="9"/>
        <v>So</v>
      </c>
      <c r="AP34" s="14" t="str">
        <f t="shared" si="9"/>
        <v>Mo</v>
      </c>
      <c r="AQ34" s="14" t="str">
        <f t="shared" si="9"/>
        <v>Di</v>
      </c>
      <c r="AR34" s="14" t="str">
        <f t="shared" si="9"/>
        <v>Mi</v>
      </c>
      <c r="AS34" s="14" t="str">
        <f t="shared" si="9"/>
        <v>Do</v>
      </c>
      <c r="AT34" s="14" t="str">
        <f t="shared" si="9"/>
        <v>Fr</v>
      </c>
      <c r="AU34" s="14" t="str">
        <f t="shared" si="9"/>
        <v>Sa</v>
      </c>
      <c r="AV34" s="14" t="str">
        <f t="shared" si="9"/>
        <v>So</v>
      </c>
      <c r="AW34" s="14" t="str">
        <f t="shared" si="9"/>
        <v>Mo</v>
      </c>
      <c r="AX34" s="14" t="str">
        <f t="shared" si="9"/>
        <v>Di</v>
      </c>
      <c r="AY34" s="14" t="str">
        <f t="shared" si="9"/>
        <v>Mi</v>
      </c>
      <c r="AZ34" s="14" t="str">
        <f t="shared" si="9"/>
        <v>Do</v>
      </c>
      <c r="BA34" s="14" t="str">
        <f t="shared" si="9"/>
        <v>Fr</v>
      </c>
      <c r="BB34" s="14" t="str">
        <f t="shared" si="9"/>
        <v>Sa</v>
      </c>
      <c r="BC34" s="14" t="str">
        <f t="shared" si="9"/>
        <v>So</v>
      </c>
      <c r="BD34" s="14" t="str">
        <f t="shared" si="9"/>
        <v>Mo</v>
      </c>
      <c r="BE34" s="14" t="str">
        <f t="shared" si="9"/>
        <v>Di</v>
      </c>
      <c r="BF34" s="14" t="str">
        <f t="shared" si="9"/>
        <v>Mi</v>
      </c>
      <c r="BG34" s="14" t="str">
        <f t="shared" si="9"/>
        <v>Do</v>
      </c>
      <c r="BH34" s="14" t="str">
        <f t="shared" si="9"/>
        <v>Fr</v>
      </c>
      <c r="BI34" s="14" t="str">
        <f t="shared" si="9"/>
        <v>Sa</v>
      </c>
      <c r="BJ34" s="14" t="str">
        <f t="shared" si="9"/>
        <v>So</v>
      </c>
      <c r="BK34" s="14" t="str">
        <f t="shared" si="9"/>
        <v>Mo</v>
      </c>
      <c r="BL34" s="14" t="str">
        <f t="shared" si="9"/>
        <v>Di</v>
      </c>
      <c r="BM34" s="15" t="str">
        <f t="shared" si="9"/>
        <v/>
      </c>
      <c r="BN34" s="9"/>
      <c r="BO34" s="13" t="str">
        <f t="shared" ref="BO34:CS34" si="10">IF(BO53="","",CHOOSE(WEEKDAY(BO53,2),"Mo","Di","Mi","Do","Fr","Sa","So"))</f>
        <v>Mi</v>
      </c>
      <c r="BP34" s="14" t="str">
        <f t="shared" si="10"/>
        <v>Do</v>
      </c>
      <c r="BQ34" s="14" t="str">
        <f t="shared" si="10"/>
        <v>Fr</v>
      </c>
      <c r="BR34" s="14" t="str">
        <f t="shared" si="10"/>
        <v>Sa</v>
      </c>
      <c r="BS34" s="14" t="str">
        <f t="shared" si="10"/>
        <v>So</v>
      </c>
      <c r="BT34" s="14" t="str">
        <f t="shared" si="10"/>
        <v>Mo</v>
      </c>
      <c r="BU34" s="14" t="str">
        <f t="shared" si="10"/>
        <v>Di</v>
      </c>
      <c r="BV34" s="14" t="str">
        <f t="shared" si="10"/>
        <v>Mi</v>
      </c>
      <c r="BW34" s="14" t="str">
        <f t="shared" si="10"/>
        <v>Do</v>
      </c>
      <c r="BX34" s="14" t="str">
        <f t="shared" si="10"/>
        <v>Fr</v>
      </c>
      <c r="BY34" s="14" t="str">
        <f t="shared" si="10"/>
        <v>Sa</v>
      </c>
      <c r="BZ34" s="14" t="str">
        <f t="shared" si="10"/>
        <v>So</v>
      </c>
      <c r="CA34" s="14" t="str">
        <f t="shared" si="10"/>
        <v>Mo</v>
      </c>
      <c r="CB34" s="14" t="str">
        <f t="shared" si="10"/>
        <v>Di</v>
      </c>
      <c r="CC34" s="14" t="str">
        <f t="shared" si="10"/>
        <v>Mi</v>
      </c>
      <c r="CD34" s="14" t="str">
        <f t="shared" si="10"/>
        <v>Do</v>
      </c>
      <c r="CE34" s="14" t="str">
        <f t="shared" si="10"/>
        <v>Fr</v>
      </c>
      <c r="CF34" s="14" t="str">
        <f t="shared" si="10"/>
        <v>Sa</v>
      </c>
      <c r="CG34" s="14" t="str">
        <f t="shared" si="10"/>
        <v>So</v>
      </c>
      <c r="CH34" s="14" t="str">
        <f t="shared" si="10"/>
        <v>Mo</v>
      </c>
      <c r="CI34" s="14" t="str">
        <f t="shared" si="10"/>
        <v>Di</v>
      </c>
      <c r="CJ34" s="14" t="str">
        <f t="shared" si="10"/>
        <v>Mi</v>
      </c>
      <c r="CK34" s="14" t="str">
        <f t="shared" si="10"/>
        <v>Do</v>
      </c>
      <c r="CL34" s="14" t="str">
        <f t="shared" si="10"/>
        <v>Fr</v>
      </c>
      <c r="CM34" s="14" t="str">
        <f t="shared" si="10"/>
        <v>Sa</v>
      </c>
      <c r="CN34" s="14" t="str">
        <f t="shared" si="10"/>
        <v>So</v>
      </c>
      <c r="CO34" s="14" t="str">
        <f t="shared" si="10"/>
        <v>Mo</v>
      </c>
      <c r="CP34" s="14" t="str">
        <f t="shared" si="10"/>
        <v>Di</v>
      </c>
      <c r="CQ34" s="14" t="str">
        <f t="shared" si="10"/>
        <v>Mi</v>
      </c>
      <c r="CR34" s="14" t="str">
        <f t="shared" si="10"/>
        <v>Do</v>
      </c>
      <c r="CS34" s="15" t="str">
        <f t="shared" si="10"/>
        <v>Fr</v>
      </c>
      <c r="CT34" s="9"/>
      <c r="CU34" s="13" t="str">
        <f t="shared" ref="CU34:DY34" si="11">IF(CU53="","",CHOOSE(WEEKDAY(CU53,2),"Mo","Di","Mi","Do","Fr","Sa","So"))</f>
        <v>Sa</v>
      </c>
      <c r="CV34" s="14" t="str">
        <f t="shared" si="11"/>
        <v>So</v>
      </c>
      <c r="CW34" s="14" t="str">
        <f t="shared" si="11"/>
        <v>Mo</v>
      </c>
      <c r="CX34" s="14" t="str">
        <f t="shared" si="11"/>
        <v>Di</v>
      </c>
      <c r="CY34" s="14" t="str">
        <f t="shared" si="11"/>
        <v>Mi</v>
      </c>
      <c r="CZ34" s="14" t="str">
        <f t="shared" si="11"/>
        <v>Do</v>
      </c>
      <c r="DA34" s="14" t="str">
        <f t="shared" si="11"/>
        <v>Fr</v>
      </c>
      <c r="DB34" s="14" t="str">
        <f t="shared" si="11"/>
        <v>Sa</v>
      </c>
      <c r="DC34" s="14" t="str">
        <f t="shared" si="11"/>
        <v>So</v>
      </c>
      <c r="DD34" s="14" t="str">
        <f t="shared" si="11"/>
        <v>Mo</v>
      </c>
      <c r="DE34" s="14" t="str">
        <f t="shared" si="11"/>
        <v>Di</v>
      </c>
      <c r="DF34" s="14" t="str">
        <f t="shared" si="11"/>
        <v>Mi</v>
      </c>
      <c r="DG34" s="14" t="str">
        <f t="shared" si="11"/>
        <v>Do</v>
      </c>
      <c r="DH34" s="14" t="str">
        <f t="shared" si="11"/>
        <v>Fr</v>
      </c>
      <c r="DI34" s="14" t="str">
        <f t="shared" si="11"/>
        <v>Sa</v>
      </c>
      <c r="DJ34" s="14" t="str">
        <f t="shared" si="11"/>
        <v>So</v>
      </c>
      <c r="DK34" s="14" t="str">
        <f t="shared" si="11"/>
        <v>Mo</v>
      </c>
      <c r="DL34" s="14" t="str">
        <f t="shared" si="11"/>
        <v>Di</v>
      </c>
      <c r="DM34" s="14" t="str">
        <f t="shared" si="11"/>
        <v>Mi</v>
      </c>
      <c r="DN34" s="14" t="str">
        <f t="shared" si="11"/>
        <v>Do</v>
      </c>
      <c r="DO34" s="14" t="str">
        <f t="shared" si="11"/>
        <v>Fr</v>
      </c>
      <c r="DP34" s="14" t="str">
        <f t="shared" si="11"/>
        <v>Sa</v>
      </c>
      <c r="DQ34" s="14" t="str">
        <f t="shared" si="11"/>
        <v>So</v>
      </c>
      <c r="DR34" s="14" t="str">
        <f t="shared" si="11"/>
        <v>Mo</v>
      </c>
      <c r="DS34" s="14" t="str">
        <f t="shared" si="11"/>
        <v>Di</v>
      </c>
      <c r="DT34" s="14" t="str">
        <f t="shared" si="11"/>
        <v>Mi</v>
      </c>
      <c r="DU34" s="14" t="str">
        <f t="shared" si="11"/>
        <v>Do</v>
      </c>
      <c r="DV34" s="14" t="str">
        <f t="shared" si="11"/>
        <v>Fr</v>
      </c>
      <c r="DW34" s="14" t="str">
        <f t="shared" si="11"/>
        <v>Sa</v>
      </c>
      <c r="DX34" s="14" t="str">
        <f t="shared" si="11"/>
        <v>So</v>
      </c>
      <c r="DY34" s="15" t="str">
        <f t="shared" si="11"/>
        <v>Mo</v>
      </c>
    </row>
    <row r="35" spans="1:129" x14ac:dyDescent="0.3">
      <c r="A35" s="16">
        <v>1</v>
      </c>
      <c r="B35" s="17" t="str">
        <f>IF(Einstellungen!$B$6="","Mitarbeiter 1",Einstellungen!$B$6)</f>
        <v>Mitarbeiter 1</v>
      </c>
      <c r="C35" s="18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20"/>
      <c r="AH35" s="9"/>
      <c r="AI35" s="18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20"/>
      <c r="BN35" s="9"/>
      <c r="BO35" s="18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19"/>
      <c r="CO35" s="19"/>
      <c r="CP35" s="19"/>
      <c r="CQ35" s="19"/>
      <c r="CR35" s="19"/>
      <c r="CS35" s="20"/>
      <c r="CT35" s="9"/>
      <c r="CU35" s="18"/>
      <c r="CV35" s="19"/>
      <c r="CW35" s="19"/>
      <c r="CX35" s="19"/>
      <c r="CY35" s="19"/>
      <c r="CZ35" s="19"/>
      <c r="DA35" s="19"/>
      <c r="DB35" s="19"/>
      <c r="DC35" s="19"/>
      <c r="DD35" s="19"/>
      <c r="DE35" s="19"/>
      <c r="DF35" s="19"/>
      <c r="DG35" s="19"/>
      <c r="DH35" s="19"/>
      <c r="DI35" s="19"/>
      <c r="DJ35" s="19"/>
      <c r="DK35" s="19"/>
      <c r="DL35" s="19"/>
      <c r="DM35" s="19"/>
      <c r="DN35" s="19"/>
      <c r="DO35" s="19"/>
      <c r="DP35" s="19"/>
      <c r="DQ35" s="19"/>
      <c r="DR35" s="19"/>
      <c r="DS35" s="19"/>
      <c r="DT35" s="19"/>
      <c r="DU35" s="19"/>
      <c r="DV35" s="19"/>
      <c r="DW35" s="19"/>
      <c r="DX35" s="19"/>
      <c r="DY35" s="20"/>
    </row>
    <row r="36" spans="1:129" x14ac:dyDescent="0.3">
      <c r="A36" s="16">
        <v>2</v>
      </c>
      <c r="B36" s="17" t="str">
        <f>IF(Einstellungen!$B$7="","Mitarbeiter 2",Einstellungen!$B$7)</f>
        <v>Mitarbeiter 2</v>
      </c>
      <c r="C36" s="18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20"/>
      <c r="AH36" s="9"/>
      <c r="AI36" s="18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20"/>
      <c r="BN36" s="9"/>
      <c r="BO36" s="18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19"/>
      <c r="CN36" s="19"/>
      <c r="CO36" s="19"/>
      <c r="CP36" s="19"/>
      <c r="CQ36" s="19"/>
      <c r="CR36" s="19"/>
      <c r="CS36" s="20"/>
      <c r="CT36" s="9"/>
      <c r="CU36" s="18"/>
      <c r="CV36" s="19"/>
      <c r="CW36" s="19"/>
      <c r="CX36" s="19"/>
      <c r="CY36" s="19"/>
      <c r="CZ36" s="19"/>
      <c r="DA36" s="19"/>
      <c r="DB36" s="19"/>
      <c r="DC36" s="19"/>
      <c r="DD36" s="19"/>
      <c r="DE36" s="19"/>
      <c r="DF36" s="19"/>
      <c r="DG36" s="19"/>
      <c r="DH36" s="19"/>
      <c r="DI36" s="19"/>
      <c r="DJ36" s="19"/>
      <c r="DK36" s="19"/>
      <c r="DL36" s="19"/>
      <c r="DM36" s="19"/>
      <c r="DN36" s="19"/>
      <c r="DO36" s="19"/>
      <c r="DP36" s="19"/>
      <c r="DQ36" s="19"/>
      <c r="DR36" s="19"/>
      <c r="DS36" s="19"/>
      <c r="DT36" s="19"/>
      <c r="DU36" s="19"/>
      <c r="DV36" s="19"/>
      <c r="DW36" s="19"/>
      <c r="DX36" s="19"/>
      <c r="DY36" s="20"/>
    </row>
    <row r="37" spans="1:129" x14ac:dyDescent="0.3">
      <c r="A37" s="16">
        <v>3</v>
      </c>
      <c r="B37" s="17" t="str">
        <f>IF(Einstellungen!$B$8="","Mitarbeiter 3",Einstellungen!$B$8)</f>
        <v>Mitarbeiter 3</v>
      </c>
      <c r="C37" s="18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20"/>
      <c r="AH37" s="9"/>
      <c r="AI37" s="18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20"/>
      <c r="BN37" s="9"/>
      <c r="BO37" s="18"/>
      <c r="BP37" s="19"/>
      <c r="BQ37" s="19"/>
      <c r="BR37" s="19"/>
      <c r="BS37" s="19"/>
      <c r="BT37" s="19"/>
      <c r="BU37" s="19"/>
      <c r="BV37" s="19"/>
      <c r="BW37" s="19"/>
      <c r="BX37" s="19"/>
      <c r="BY37" s="19"/>
      <c r="BZ37" s="19"/>
      <c r="CA37" s="19"/>
      <c r="CB37" s="19"/>
      <c r="CC37" s="19"/>
      <c r="CD37" s="19"/>
      <c r="CE37" s="19"/>
      <c r="CF37" s="19"/>
      <c r="CG37" s="19"/>
      <c r="CH37" s="19"/>
      <c r="CI37" s="19"/>
      <c r="CJ37" s="19"/>
      <c r="CK37" s="19"/>
      <c r="CL37" s="19"/>
      <c r="CM37" s="19"/>
      <c r="CN37" s="19"/>
      <c r="CO37" s="19"/>
      <c r="CP37" s="19"/>
      <c r="CQ37" s="19"/>
      <c r="CR37" s="19"/>
      <c r="CS37" s="20"/>
      <c r="CT37" s="9"/>
      <c r="CU37" s="18"/>
      <c r="CV37" s="19"/>
      <c r="CW37" s="19"/>
      <c r="CX37" s="19"/>
      <c r="CY37" s="19"/>
      <c r="CZ37" s="19"/>
      <c r="DA37" s="19"/>
      <c r="DB37" s="19"/>
      <c r="DC37" s="19"/>
      <c r="DD37" s="19"/>
      <c r="DE37" s="19"/>
      <c r="DF37" s="19"/>
      <c r="DG37" s="19"/>
      <c r="DH37" s="19"/>
      <c r="DI37" s="19"/>
      <c r="DJ37" s="19"/>
      <c r="DK37" s="19"/>
      <c r="DL37" s="19"/>
      <c r="DM37" s="19"/>
      <c r="DN37" s="19"/>
      <c r="DO37" s="19"/>
      <c r="DP37" s="19"/>
      <c r="DQ37" s="19"/>
      <c r="DR37" s="19"/>
      <c r="DS37" s="19"/>
      <c r="DT37" s="19"/>
      <c r="DU37" s="19"/>
      <c r="DV37" s="19"/>
      <c r="DW37" s="19"/>
      <c r="DX37" s="19"/>
      <c r="DY37" s="20"/>
    </row>
    <row r="38" spans="1:129" x14ac:dyDescent="0.3">
      <c r="A38" s="16">
        <v>4</v>
      </c>
      <c r="B38" s="17" t="str">
        <f>IF(Einstellungen!$B$9="","Mitarbeiter 4",Einstellungen!$B$9)</f>
        <v>Mitarbeiter 4</v>
      </c>
      <c r="C38" s="18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20"/>
      <c r="AH38" s="9"/>
      <c r="AI38" s="18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20"/>
      <c r="BN38" s="9"/>
      <c r="BO38" s="18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  <c r="CK38" s="19"/>
      <c r="CL38" s="19"/>
      <c r="CM38" s="19"/>
      <c r="CN38" s="19"/>
      <c r="CO38" s="19"/>
      <c r="CP38" s="19"/>
      <c r="CQ38" s="19"/>
      <c r="CR38" s="19"/>
      <c r="CS38" s="20"/>
      <c r="CT38" s="9"/>
      <c r="CU38" s="18"/>
      <c r="CV38" s="19"/>
      <c r="CW38" s="19"/>
      <c r="CX38" s="19"/>
      <c r="CY38" s="19"/>
      <c r="CZ38" s="19"/>
      <c r="DA38" s="19"/>
      <c r="DB38" s="19"/>
      <c r="DC38" s="19"/>
      <c r="DD38" s="19"/>
      <c r="DE38" s="19"/>
      <c r="DF38" s="19"/>
      <c r="DG38" s="19"/>
      <c r="DH38" s="19"/>
      <c r="DI38" s="19"/>
      <c r="DJ38" s="19"/>
      <c r="DK38" s="19"/>
      <c r="DL38" s="19"/>
      <c r="DM38" s="19"/>
      <c r="DN38" s="19"/>
      <c r="DO38" s="19"/>
      <c r="DP38" s="19"/>
      <c r="DQ38" s="19"/>
      <c r="DR38" s="19"/>
      <c r="DS38" s="19"/>
      <c r="DT38" s="19"/>
      <c r="DU38" s="19"/>
      <c r="DV38" s="19"/>
      <c r="DW38" s="19"/>
      <c r="DX38" s="19"/>
      <c r="DY38" s="20"/>
    </row>
    <row r="39" spans="1:129" x14ac:dyDescent="0.3">
      <c r="A39" s="16">
        <v>5</v>
      </c>
      <c r="B39" s="17" t="str">
        <f>IF(Einstellungen!$B$10="","Mitarbeiter 5",Einstellungen!$B$10)</f>
        <v>Mitarbeiter 5</v>
      </c>
      <c r="C39" s="18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20"/>
      <c r="AH39" s="9"/>
      <c r="AI39" s="18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20"/>
      <c r="BN39" s="9"/>
      <c r="BO39" s="18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19"/>
      <c r="CB39" s="19"/>
      <c r="CC39" s="19"/>
      <c r="CD39" s="19"/>
      <c r="CE39" s="19"/>
      <c r="CF39" s="19"/>
      <c r="CG39" s="19"/>
      <c r="CH39" s="19"/>
      <c r="CI39" s="19"/>
      <c r="CJ39" s="19"/>
      <c r="CK39" s="19"/>
      <c r="CL39" s="19"/>
      <c r="CM39" s="19"/>
      <c r="CN39" s="19"/>
      <c r="CO39" s="19"/>
      <c r="CP39" s="19"/>
      <c r="CQ39" s="19"/>
      <c r="CR39" s="19"/>
      <c r="CS39" s="20"/>
      <c r="CT39" s="9"/>
      <c r="CU39" s="18"/>
      <c r="CV39" s="19"/>
      <c r="CW39" s="19"/>
      <c r="CX39" s="19"/>
      <c r="CY39" s="19"/>
      <c r="CZ39" s="19"/>
      <c r="DA39" s="19"/>
      <c r="DB39" s="19"/>
      <c r="DC39" s="19"/>
      <c r="DD39" s="19"/>
      <c r="DE39" s="19"/>
      <c r="DF39" s="19"/>
      <c r="DG39" s="19"/>
      <c r="DH39" s="19"/>
      <c r="DI39" s="19"/>
      <c r="DJ39" s="19"/>
      <c r="DK39" s="19"/>
      <c r="DL39" s="19"/>
      <c r="DM39" s="19"/>
      <c r="DN39" s="19"/>
      <c r="DO39" s="19"/>
      <c r="DP39" s="19"/>
      <c r="DQ39" s="19"/>
      <c r="DR39" s="19"/>
      <c r="DS39" s="19"/>
      <c r="DT39" s="19"/>
      <c r="DU39" s="19"/>
      <c r="DV39" s="19"/>
      <c r="DW39" s="19"/>
      <c r="DX39" s="19"/>
      <c r="DY39" s="20"/>
    </row>
    <row r="40" spans="1:129" x14ac:dyDescent="0.3">
      <c r="A40" s="16">
        <v>6</v>
      </c>
      <c r="B40" s="17" t="str">
        <f>IF(Einstellungen!$B$11="","Mitarbeiter 6",Einstellungen!$B$11)</f>
        <v>Mitarbeiter 6</v>
      </c>
      <c r="C40" s="18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20"/>
      <c r="AH40" s="9"/>
      <c r="AI40" s="18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20"/>
      <c r="BN40" s="9"/>
      <c r="BO40" s="18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  <c r="CA40" s="19"/>
      <c r="CB40" s="19"/>
      <c r="CC40" s="19"/>
      <c r="CD40" s="19"/>
      <c r="CE40" s="19"/>
      <c r="CF40" s="19"/>
      <c r="CG40" s="19"/>
      <c r="CH40" s="19"/>
      <c r="CI40" s="19"/>
      <c r="CJ40" s="19"/>
      <c r="CK40" s="19"/>
      <c r="CL40" s="19"/>
      <c r="CM40" s="19"/>
      <c r="CN40" s="19"/>
      <c r="CO40" s="19"/>
      <c r="CP40" s="19"/>
      <c r="CQ40" s="19"/>
      <c r="CR40" s="19"/>
      <c r="CS40" s="20"/>
      <c r="CT40" s="9"/>
      <c r="CU40" s="18"/>
      <c r="CV40" s="19"/>
      <c r="CW40" s="19"/>
      <c r="CX40" s="19"/>
      <c r="CY40" s="19"/>
      <c r="CZ40" s="19"/>
      <c r="DA40" s="19"/>
      <c r="DB40" s="19"/>
      <c r="DC40" s="19"/>
      <c r="DD40" s="19"/>
      <c r="DE40" s="19"/>
      <c r="DF40" s="19"/>
      <c r="DG40" s="19"/>
      <c r="DH40" s="19"/>
      <c r="DI40" s="19"/>
      <c r="DJ40" s="19"/>
      <c r="DK40" s="19"/>
      <c r="DL40" s="19"/>
      <c r="DM40" s="19"/>
      <c r="DN40" s="19"/>
      <c r="DO40" s="19"/>
      <c r="DP40" s="19"/>
      <c r="DQ40" s="19"/>
      <c r="DR40" s="19"/>
      <c r="DS40" s="19"/>
      <c r="DT40" s="19"/>
      <c r="DU40" s="19"/>
      <c r="DV40" s="19"/>
      <c r="DW40" s="19"/>
      <c r="DX40" s="19"/>
      <c r="DY40" s="20"/>
    </row>
    <row r="41" spans="1:129" x14ac:dyDescent="0.3">
      <c r="A41" s="16">
        <v>7</v>
      </c>
      <c r="B41" s="17" t="str">
        <f>IF(Einstellungen!$B$12="","Mitarbeiter 7",Einstellungen!$B$12)</f>
        <v>Mitarbeiter 7</v>
      </c>
      <c r="C41" s="18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20"/>
      <c r="AH41" s="9"/>
      <c r="AI41" s="18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20"/>
      <c r="BN41" s="9"/>
      <c r="BO41" s="18"/>
      <c r="BP41" s="19"/>
      <c r="BQ41" s="19"/>
      <c r="BR41" s="19"/>
      <c r="BS41" s="19"/>
      <c r="BT41" s="19"/>
      <c r="BU41" s="19"/>
      <c r="BV41" s="19"/>
      <c r="BW41" s="19"/>
      <c r="BX41" s="19"/>
      <c r="BY41" s="19"/>
      <c r="BZ41" s="19"/>
      <c r="CA41" s="19"/>
      <c r="CB41" s="19"/>
      <c r="CC41" s="19"/>
      <c r="CD41" s="19"/>
      <c r="CE41" s="19"/>
      <c r="CF41" s="19"/>
      <c r="CG41" s="19"/>
      <c r="CH41" s="19"/>
      <c r="CI41" s="19"/>
      <c r="CJ41" s="19"/>
      <c r="CK41" s="19"/>
      <c r="CL41" s="19"/>
      <c r="CM41" s="19"/>
      <c r="CN41" s="19"/>
      <c r="CO41" s="19"/>
      <c r="CP41" s="19"/>
      <c r="CQ41" s="19"/>
      <c r="CR41" s="19"/>
      <c r="CS41" s="20"/>
      <c r="CT41" s="9"/>
      <c r="CU41" s="18"/>
      <c r="CV41" s="19"/>
      <c r="CW41" s="19"/>
      <c r="CX41" s="19"/>
      <c r="CY41" s="19"/>
      <c r="CZ41" s="19"/>
      <c r="DA41" s="19"/>
      <c r="DB41" s="19"/>
      <c r="DC41" s="19"/>
      <c r="DD41" s="19"/>
      <c r="DE41" s="19"/>
      <c r="DF41" s="19"/>
      <c r="DG41" s="19"/>
      <c r="DH41" s="19"/>
      <c r="DI41" s="19"/>
      <c r="DJ41" s="19"/>
      <c r="DK41" s="19"/>
      <c r="DL41" s="19"/>
      <c r="DM41" s="19"/>
      <c r="DN41" s="19"/>
      <c r="DO41" s="19"/>
      <c r="DP41" s="19"/>
      <c r="DQ41" s="19"/>
      <c r="DR41" s="19"/>
      <c r="DS41" s="19"/>
      <c r="DT41" s="19"/>
      <c r="DU41" s="19"/>
      <c r="DV41" s="19"/>
      <c r="DW41" s="19"/>
      <c r="DX41" s="19"/>
      <c r="DY41" s="20"/>
    </row>
    <row r="42" spans="1:129" x14ac:dyDescent="0.3">
      <c r="A42" s="16">
        <v>8</v>
      </c>
      <c r="B42" s="17" t="str">
        <f>IF(Einstellungen!$B$13="","Mitarbeiter 8",Einstellungen!$B$13)</f>
        <v>Mitarbeiter 8</v>
      </c>
      <c r="C42" s="18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20"/>
      <c r="AH42" s="9"/>
      <c r="AI42" s="18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20"/>
      <c r="BN42" s="9"/>
      <c r="BO42" s="18"/>
      <c r="BP42" s="19"/>
      <c r="BQ42" s="19"/>
      <c r="BR42" s="19"/>
      <c r="BS42" s="19"/>
      <c r="BT42" s="19"/>
      <c r="BU42" s="19"/>
      <c r="BV42" s="19"/>
      <c r="BW42" s="19"/>
      <c r="BX42" s="19"/>
      <c r="BY42" s="19"/>
      <c r="BZ42" s="19"/>
      <c r="CA42" s="19"/>
      <c r="CB42" s="19"/>
      <c r="CC42" s="19"/>
      <c r="CD42" s="19"/>
      <c r="CE42" s="19"/>
      <c r="CF42" s="19"/>
      <c r="CG42" s="19"/>
      <c r="CH42" s="19"/>
      <c r="CI42" s="19"/>
      <c r="CJ42" s="19"/>
      <c r="CK42" s="19"/>
      <c r="CL42" s="19"/>
      <c r="CM42" s="19"/>
      <c r="CN42" s="19"/>
      <c r="CO42" s="19"/>
      <c r="CP42" s="19"/>
      <c r="CQ42" s="19"/>
      <c r="CR42" s="19"/>
      <c r="CS42" s="20"/>
      <c r="CT42" s="9"/>
      <c r="CU42" s="18"/>
      <c r="CV42" s="19"/>
      <c r="CW42" s="19"/>
      <c r="CX42" s="19"/>
      <c r="CY42" s="19"/>
      <c r="CZ42" s="19"/>
      <c r="DA42" s="19"/>
      <c r="DB42" s="19"/>
      <c r="DC42" s="19"/>
      <c r="DD42" s="19"/>
      <c r="DE42" s="19"/>
      <c r="DF42" s="19"/>
      <c r="DG42" s="19"/>
      <c r="DH42" s="19"/>
      <c r="DI42" s="19"/>
      <c r="DJ42" s="19"/>
      <c r="DK42" s="19"/>
      <c r="DL42" s="19"/>
      <c r="DM42" s="19"/>
      <c r="DN42" s="19"/>
      <c r="DO42" s="19"/>
      <c r="DP42" s="19"/>
      <c r="DQ42" s="19"/>
      <c r="DR42" s="19"/>
      <c r="DS42" s="19"/>
      <c r="DT42" s="19"/>
      <c r="DU42" s="19"/>
      <c r="DV42" s="19"/>
      <c r="DW42" s="19"/>
      <c r="DX42" s="19"/>
      <c r="DY42" s="20"/>
    </row>
    <row r="43" spans="1:129" x14ac:dyDescent="0.3">
      <c r="A43" s="16">
        <v>9</v>
      </c>
      <c r="B43" s="17" t="str">
        <f>IF(Einstellungen!$B$14="","Mitarbeiter 9",Einstellungen!$B$14)</f>
        <v>Mitarbeiter 9</v>
      </c>
      <c r="C43" s="18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20"/>
      <c r="AH43" s="9"/>
      <c r="AI43" s="18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20"/>
      <c r="BN43" s="9"/>
      <c r="BO43" s="18"/>
      <c r="BP43" s="19"/>
      <c r="BQ43" s="19"/>
      <c r="BR43" s="19"/>
      <c r="BS43" s="19"/>
      <c r="BT43" s="19"/>
      <c r="BU43" s="19"/>
      <c r="BV43" s="19"/>
      <c r="BW43" s="19"/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19"/>
      <c r="CN43" s="19"/>
      <c r="CO43" s="19"/>
      <c r="CP43" s="19"/>
      <c r="CQ43" s="19"/>
      <c r="CR43" s="19"/>
      <c r="CS43" s="20"/>
      <c r="CT43" s="9"/>
      <c r="CU43" s="18"/>
      <c r="CV43" s="19"/>
      <c r="CW43" s="19"/>
      <c r="CX43" s="19"/>
      <c r="CY43" s="19"/>
      <c r="CZ43" s="19"/>
      <c r="DA43" s="19"/>
      <c r="DB43" s="19"/>
      <c r="DC43" s="19"/>
      <c r="DD43" s="19"/>
      <c r="DE43" s="19"/>
      <c r="DF43" s="19"/>
      <c r="DG43" s="19"/>
      <c r="DH43" s="19"/>
      <c r="DI43" s="19"/>
      <c r="DJ43" s="19"/>
      <c r="DK43" s="19"/>
      <c r="DL43" s="19"/>
      <c r="DM43" s="19"/>
      <c r="DN43" s="19"/>
      <c r="DO43" s="19"/>
      <c r="DP43" s="19"/>
      <c r="DQ43" s="19"/>
      <c r="DR43" s="19"/>
      <c r="DS43" s="19"/>
      <c r="DT43" s="19"/>
      <c r="DU43" s="19"/>
      <c r="DV43" s="19"/>
      <c r="DW43" s="19"/>
      <c r="DX43" s="19"/>
      <c r="DY43" s="20"/>
    </row>
    <row r="44" spans="1:129" x14ac:dyDescent="0.3">
      <c r="A44" s="16">
        <v>10</v>
      </c>
      <c r="B44" s="17" t="str">
        <f>IF(Einstellungen!$B$15="","Mitarbeiter 10",Einstellungen!$B$15)</f>
        <v>Mitarbeiter 10</v>
      </c>
      <c r="C44" s="18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20"/>
      <c r="AH44" s="9"/>
      <c r="AI44" s="18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20"/>
      <c r="BN44" s="9"/>
      <c r="BO44" s="18"/>
      <c r="BP44" s="19"/>
      <c r="BQ44" s="19"/>
      <c r="BR44" s="19"/>
      <c r="BS44" s="19"/>
      <c r="BT44" s="19"/>
      <c r="BU44" s="19"/>
      <c r="BV44" s="19"/>
      <c r="BW44" s="19"/>
      <c r="BX44" s="19"/>
      <c r="BY44" s="19"/>
      <c r="BZ44" s="19"/>
      <c r="CA44" s="19"/>
      <c r="CB44" s="19"/>
      <c r="CC44" s="19"/>
      <c r="CD44" s="19"/>
      <c r="CE44" s="19"/>
      <c r="CF44" s="19"/>
      <c r="CG44" s="19"/>
      <c r="CH44" s="19"/>
      <c r="CI44" s="19"/>
      <c r="CJ44" s="19"/>
      <c r="CK44" s="19"/>
      <c r="CL44" s="19"/>
      <c r="CM44" s="19"/>
      <c r="CN44" s="19"/>
      <c r="CO44" s="19"/>
      <c r="CP44" s="19"/>
      <c r="CQ44" s="19"/>
      <c r="CR44" s="19"/>
      <c r="CS44" s="20"/>
      <c r="CT44" s="9"/>
      <c r="CU44" s="18"/>
      <c r="CV44" s="19"/>
      <c r="CW44" s="19"/>
      <c r="CX44" s="19"/>
      <c r="CY44" s="19"/>
      <c r="CZ44" s="19"/>
      <c r="DA44" s="19"/>
      <c r="DB44" s="19"/>
      <c r="DC44" s="19"/>
      <c r="DD44" s="19"/>
      <c r="DE44" s="19"/>
      <c r="DF44" s="19"/>
      <c r="DG44" s="19"/>
      <c r="DH44" s="19"/>
      <c r="DI44" s="19"/>
      <c r="DJ44" s="19"/>
      <c r="DK44" s="19"/>
      <c r="DL44" s="19"/>
      <c r="DM44" s="19"/>
      <c r="DN44" s="19"/>
      <c r="DO44" s="19"/>
      <c r="DP44" s="19"/>
      <c r="DQ44" s="19"/>
      <c r="DR44" s="19"/>
      <c r="DS44" s="19"/>
      <c r="DT44" s="19"/>
      <c r="DU44" s="19"/>
      <c r="DV44" s="19"/>
      <c r="DW44" s="19"/>
      <c r="DX44" s="19"/>
      <c r="DY44" s="20"/>
    </row>
    <row r="45" spans="1:129" x14ac:dyDescent="0.3">
      <c r="A45" s="16">
        <v>11</v>
      </c>
      <c r="B45" s="17" t="str">
        <f>IF(Einstellungen!$B$16="","Mitarbeiter 11",Einstellungen!$B$16)</f>
        <v>Mitarbeiter 11</v>
      </c>
      <c r="C45" s="18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20"/>
      <c r="AH45" s="9"/>
      <c r="AI45" s="18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20"/>
      <c r="BN45" s="9"/>
      <c r="BO45" s="18"/>
      <c r="BP45" s="19"/>
      <c r="BQ45" s="19"/>
      <c r="BR45" s="19"/>
      <c r="BS45" s="19"/>
      <c r="BT45" s="19"/>
      <c r="BU45" s="19"/>
      <c r="BV45" s="19"/>
      <c r="BW45" s="19"/>
      <c r="BX45" s="19"/>
      <c r="BY45" s="19"/>
      <c r="BZ45" s="19"/>
      <c r="CA45" s="19"/>
      <c r="CB45" s="19"/>
      <c r="CC45" s="19"/>
      <c r="CD45" s="19"/>
      <c r="CE45" s="19"/>
      <c r="CF45" s="19"/>
      <c r="CG45" s="19"/>
      <c r="CH45" s="19"/>
      <c r="CI45" s="19"/>
      <c r="CJ45" s="19"/>
      <c r="CK45" s="19"/>
      <c r="CL45" s="19"/>
      <c r="CM45" s="19"/>
      <c r="CN45" s="19"/>
      <c r="CO45" s="19"/>
      <c r="CP45" s="19"/>
      <c r="CQ45" s="19"/>
      <c r="CR45" s="19"/>
      <c r="CS45" s="20"/>
      <c r="CT45" s="9"/>
      <c r="CU45" s="18"/>
      <c r="CV45" s="19"/>
      <c r="CW45" s="19"/>
      <c r="CX45" s="19"/>
      <c r="CY45" s="19"/>
      <c r="CZ45" s="19"/>
      <c r="DA45" s="19"/>
      <c r="DB45" s="19"/>
      <c r="DC45" s="19"/>
      <c r="DD45" s="19"/>
      <c r="DE45" s="19"/>
      <c r="DF45" s="19"/>
      <c r="DG45" s="19"/>
      <c r="DH45" s="19"/>
      <c r="DI45" s="19"/>
      <c r="DJ45" s="19"/>
      <c r="DK45" s="19"/>
      <c r="DL45" s="19"/>
      <c r="DM45" s="19"/>
      <c r="DN45" s="19"/>
      <c r="DO45" s="19"/>
      <c r="DP45" s="19"/>
      <c r="DQ45" s="19"/>
      <c r="DR45" s="19"/>
      <c r="DS45" s="19"/>
      <c r="DT45" s="19"/>
      <c r="DU45" s="19"/>
      <c r="DV45" s="19"/>
      <c r="DW45" s="19"/>
      <c r="DX45" s="19"/>
      <c r="DY45" s="20"/>
    </row>
    <row r="46" spans="1:129" x14ac:dyDescent="0.3">
      <c r="A46" s="16">
        <v>12</v>
      </c>
      <c r="B46" s="17" t="str">
        <f>IF(Einstellungen!$B$17="","Mitarbeiter 12",Einstellungen!$B$17)</f>
        <v>Mitarbeiter 12</v>
      </c>
      <c r="C46" s="18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20"/>
      <c r="AH46" s="9"/>
      <c r="AI46" s="18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20"/>
      <c r="BN46" s="9"/>
      <c r="BO46" s="18"/>
      <c r="BP46" s="19"/>
      <c r="BQ46" s="19"/>
      <c r="BR46" s="19"/>
      <c r="BS46" s="19"/>
      <c r="BT46" s="19"/>
      <c r="BU46" s="19"/>
      <c r="BV46" s="19"/>
      <c r="BW46" s="19"/>
      <c r="BX46" s="19"/>
      <c r="BY46" s="19"/>
      <c r="BZ46" s="19"/>
      <c r="CA46" s="19"/>
      <c r="CB46" s="19"/>
      <c r="CC46" s="19"/>
      <c r="CD46" s="19"/>
      <c r="CE46" s="19"/>
      <c r="CF46" s="19"/>
      <c r="CG46" s="19"/>
      <c r="CH46" s="19"/>
      <c r="CI46" s="19"/>
      <c r="CJ46" s="19"/>
      <c r="CK46" s="19"/>
      <c r="CL46" s="19"/>
      <c r="CM46" s="19"/>
      <c r="CN46" s="19"/>
      <c r="CO46" s="19"/>
      <c r="CP46" s="19"/>
      <c r="CQ46" s="19"/>
      <c r="CR46" s="19"/>
      <c r="CS46" s="20"/>
      <c r="CT46" s="9"/>
      <c r="CU46" s="18"/>
      <c r="CV46" s="19"/>
      <c r="CW46" s="19"/>
      <c r="CX46" s="19"/>
      <c r="CY46" s="19"/>
      <c r="CZ46" s="19"/>
      <c r="DA46" s="19"/>
      <c r="DB46" s="19"/>
      <c r="DC46" s="19"/>
      <c r="DD46" s="19"/>
      <c r="DE46" s="19"/>
      <c r="DF46" s="19"/>
      <c r="DG46" s="19"/>
      <c r="DH46" s="19"/>
      <c r="DI46" s="19"/>
      <c r="DJ46" s="19"/>
      <c r="DK46" s="19"/>
      <c r="DL46" s="19"/>
      <c r="DM46" s="19"/>
      <c r="DN46" s="19"/>
      <c r="DO46" s="19"/>
      <c r="DP46" s="19"/>
      <c r="DQ46" s="19"/>
      <c r="DR46" s="19"/>
      <c r="DS46" s="19"/>
      <c r="DT46" s="19"/>
      <c r="DU46" s="19"/>
      <c r="DV46" s="19"/>
      <c r="DW46" s="19"/>
      <c r="DX46" s="19"/>
      <c r="DY46" s="20"/>
    </row>
    <row r="47" spans="1:129" x14ac:dyDescent="0.3">
      <c r="A47" s="16">
        <v>13</v>
      </c>
      <c r="B47" s="17" t="str">
        <f>IF(Einstellungen!$B$18="","Mitarbeiter 13",Einstellungen!$B$18)</f>
        <v>Mitarbeiter 13</v>
      </c>
      <c r="C47" s="18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20"/>
      <c r="AH47" s="9"/>
      <c r="AI47" s="18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20"/>
      <c r="BN47" s="9"/>
      <c r="BO47" s="18"/>
      <c r="BP47" s="19"/>
      <c r="BQ47" s="19"/>
      <c r="BR47" s="19"/>
      <c r="BS47" s="19"/>
      <c r="BT47" s="19"/>
      <c r="BU47" s="19"/>
      <c r="BV47" s="19"/>
      <c r="BW47" s="19"/>
      <c r="BX47" s="19"/>
      <c r="BY47" s="19"/>
      <c r="BZ47" s="19"/>
      <c r="CA47" s="19"/>
      <c r="CB47" s="19"/>
      <c r="CC47" s="19"/>
      <c r="CD47" s="19"/>
      <c r="CE47" s="19"/>
      <c r="CF47" s="19"/>
      <c r="CG47" s="19"/>
      <c r="CH47" s="19"/>
      <c r="CI47" s="19"/>
      <c r="CJ47" s="19"/>
      <c r="CK47" s="19"/>
      <c r="CL47" s="19"/>
      <c r="CM47" s="19"/>
      <c r="CN47" s="19"/>
      <c r="CO47" s="19"/>
      <c r="CP47" s="19"/>
      <c r="CQ47" s="19"/>
      <c r="CR47" s="19"/>
      <c r="CS47" s="20"/>
      <c r="CT47" s="9"/>
      <c r="CU47" s="18"/>
      <c r="CV47" s="19"/>
      <c r="CW47" s="19"/>
      <c r="CX47" s="19"/>
      <c r="CY47" s="19"/>
      <c r="CZ47" s="19"/>
      <c r="DA47" s="19"/>
      <c r="DB47" s="19"/>
      <c r="DC47" s="19"/>
      <c r="DD47" s="19"/>
      <c r="DE47" s="19"/>
      <c r="DF47" s="19"/>
      <c r="DG47" s="19"/>
      <c r="DH47" s="19"/>
      <c r="DI47" s="19"/>
      <c r="DJ47" s="19"/>
      <c r="DK47" s="19"/>
      <c r="DL47" s="19"/>
      <c r="DM47" s="19"/>
      <c r="DN47" s="19"/>
      <c r="DO47" s="19"/>
      <c r="DP47" s="19"/>
      <c r="DQ47" s="19"/>
      <c r="DR47" s="19"/>
      <c r="DS47" s="19"/>
      <c r="DT47" s="19"/>
      <c r="DU47" s="19"/>
      <c r="DV47" s="19"/>
      <c r="DW47" s="19"/>
      <c r="DX47" s="19"/>
      <c r="DY47" s="20"/>
    </row>
    <row r="48" spans="1:129" x14ac:dyDescent="0.3">
      <c r="A48" s="16">
        <v>14</v>
      </c>
      <c r="B48" s="17" t="str">
        <f>IF(Einstellungen!$B$19="","Mitarbeiter 14",Einstellungen!$B$19)</f>
        <v>Mitarbeiter 14</v>
      </c>
      <c r="C48" s="18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20"/>
      <c r="AH48" s="9"/>
      <c r="AI48" s="18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20"/>
      <c r="BN48" s="9"/>
      <c r="BO48" s="18"/>
      <c r="BP48" s="19"/>
      <c r="BQ48" s="19"/>
      <c r="BR48" s="19"/>
      <c r="BS48" s="19"/>
      <c r="BT48" s="19"/>
      <c r="BU48" s="19"/>
      <c r="BV48" s="19"/>
      <c r="BW48" s="19"/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19"/>
      <c r="CN48" s="19"/>
      <c r="CO48" s="19"/>
      <c r="CP48" s="19"/>
      <c r="CQ48" s="19"/>
      <c r="CR48" s="19"/>
      <c r="CS48" s="20"/>
      <c r="CT48" s="9"/>
      <c r="CU48" s="18"/>
      <c r="CV48" s="19"/>
      <c r="CW48" s="19"/>
      <c r="CX48" s="19"/>
      <c r="CY48" s="19"/>
      <c r="CZ48" s="19"/>
      <c r="DA48" s="19"/>
      <c r="DB48" s="19"/>
      <c r="DC48" s="19"/>
      <c r="DD48" s="19"/>
      <c r="DE48" s="19"/>
      <c r="DF48" s="19"/>
      <c r="DG48" s="19"/>
      <c r="DH48" s="19"/>
      <c r="DI48" s="19"/>
      <c r="DJ48" s="19"/>
      <c r="DK48" s="19"/>
      <c r="DL48" s="19"/>
      <c r="DM48" s="19"/>
      <c r="DN48" s="19"/>
      <c r="DO48" s="19"/>
      <c r="DP48" s="19"/>
      <c r="DQ48" s="19"/>
      <c r="DR48" s="19"/>
      <c r="DS48" s="19"/>
      <c r="DT48" s="19"/>
      <c r="DU48" s="19"/>
      <c r="DV48" s="19"/>
      <c r="DW48" s="19"/>
      <c r="DX48" s="19"/>
      <c r="DY48" s="20"/>
    </row>
    <row r="49" spans="1:129" x14ac:dyDescent="0.3">
      <c r="A49" s="16">
        <v>15</v>
      </c>
      <c r="B49" s="17" t="str">
        <f>IF(Einstellungen!$B$20="","Mitarbeiter 15",Einstellungen!$B$20)</f>
        <v>Mitarbeiter 15</v>
      </c>
      <c r="C49" s="18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20"/>
      <c r="AH49" s="9"/>
      <c r="AI49" s="18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20"/>
      <c r="BN49" s="9"/>
      <c r="BO49" s="18"/>
      <c r="BP49" s="19"/>
      <c r="BQ49" s="19"/>
      <c r="BR49" s="19"/>
      <c r="BS49" s="19"/>
      <c r="BT49" s="19"/>
      <c r="BU49" s="19"/>
      <c r="BV49" s="19"/>
      <c r="BW49" s="19"/>
      <c r="BX49" s="19"/>
      <c r="BY49" s="19"/>
      <c r="BZ49" s="19"/>
      <c r="CA49" s="19"/>
      <c r="CB49" s="19"/>
      <c r="CC49" s="19"/>
      <c r="CD49" s="19"/>
      <c r="CE49" s="19"/>
      <c r="CF49" s="19"/>
      <c r="CG49" s="19"/>
      <c r="CH49" s="19"/>
      <c r="CI49" s="19"/>
      <c r="CJ49" s="19"/>
      <c r="CK49" s="19"/>
      <c r="CL49" s="19"/>
      <c r="CM49" s="19"/>
      <c r="CN49" s="19"/>
      <c r="CO49" s="19"/>
      <c r="CP49" s="19"/>
      <c r="CQ49" s="19"/>
      <c r="CR49" s="19"/>
      <c r="CS49" s="20"/>
      <c r="CT49" s="9"/>
      <c r="CU49" s="18"/>
      <c r="CV49" s="19"/>
      <c r="CW49" s="19"/>
      <c r="CX49" s="19"/>
      <c r="CY49" s="19"/>
      <c r="CZ49" s="19"/>
      <c r="DA49" s="19"/>
      <c r="DB49" s="19"/>
      <c r="DC49" s="19"/>
      <c r="DD49" s="19"/>
      <c r="DE49" s="19"/>
      <c r="DF49" s="19"/>
      <c r="DG49" s="19"/>
      <c r="DH49" s="19"/>
      <c r="DI49" s="19"/>
      <c r="DJ49" s="19"/>
      <c r="DK49" s="19"/>
      <c r="DL49" s="19"/>
      <c r="DM49" s="19"/>
      <c r="DN49" s="19"/>
      <c r="DO49" s="19"/>
      <c r="DP49" s="19"/>
      <c r="DQ49" s="19"/>
      <c r="DR49" s="19"/>
      <c r="DS49" s="19"/>
      <c r="DT49" s="19"/>
      <c r="DU49" s="19"/>
      <c r="DV49" s="19"/>
      <c r="DW49" s="19"/>
      <c r="DX49" s="19"/>
      <c r="DY49" s="20"/>
    </row>
    <row r="50" spans="1:129" x14ac:dyDescent="0.3">
      <c r="A50" s="16">
        <v>16</v>
      </c>
      <c r="B50" s="17" t="str">
        <f>IF(Einstellungen!$B$21="","Mitarbeiter 16",Einstellungen!$B$21)</f>
        <v>Mitarbeiter 16</v>
      </c>
      <c r="C50" s="18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20"/>
      <c r="AH50" s="9"/>
      <c r="AI50" s="18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20"/>
      <c r="BN50" s="9"/>
      <c r="BO50" s="18"/>
      <c r="BP50" s="19"/>
      <c r="BQ50" s="19"/>
      <c r="BR50" s="19"/>
      <c r="BS50" s="19"/>
      <c r="BT50" s="19"/>
      <c r="BU50" s="19"/>
      <c r="BV50" s="19"/>
      <c r="BW50" s="19"/>
      <c r="BX50" s="19"/>
      <c r="BY50" s="19"/>
      <c r="BZ50" s="19"/>
      <c r="CA50" s="19"/>
      <c r="CB50" s="19"/>
      <c r="CC50" s="19"/>
      <c r="CD50" s="19"/>
      <c r="CE50" s="19"/>
      <c r="CF50" s="19"/>
      <c r="CG50" s="19"/>
      <c r="CH50" s="19"/>
      <c r="CI50" s="19"/>
      <c r="CJ50" s="19"/>
      <c r="CK50" s="19"/>
      <c r="CL50" s="19"/>
      <c r="CM50" s="19"/>
      <c r="CN50" s="19"/>
      <c r="CO50" s="19"/>
      <c r="CP50" s="19"/>
      <c r="CQ50" s="19"/>
      <c r="CR50" s="19"/>
      <c r="CS50" s="20"/>
      <c r="CT50" s="9"/>
      <c r="CU50" s="18"/>
      <c r="CV50" s="19"/>
      <c r="CW50" s="19"/>
      <c r="CX50" s="19"/>
      <c r="CY50" s="19"/>
      <c r="CZ50" s="19"/>
      <c r="DA50" s="19"/>
      <c r="DB50" s="19"/>
      <c r="DC50" s="19"/>
      <c r="DD50" s="19"/>
      <c r="DE50" s="19"/>
      <c r="DF50" s="19"/>
      <c r="DG50" s="19"/>
      <c r="DH50" s="19"/>
      <c r="DI50" s="19"/>
      <c r="DJ50" s="19"/>
      <c r="DK50" s="19"/>
      <c r="DL50" s="19"/>
      <c r="DM50" s="19"/>
      <c r="DN50" s="19"/>
      <c r="DO50" s="19"/>
      <c r="DP50" s="19"/>
      <c r="DQ50" s="19"/>
      <c r="DR50" s="19"/>
      <c r="DS50" s="19"/>
      <c r="DT50" s="19"/>
      <c r="DU50" s="19"/>
      <c r="DV50" s="19"/>
      <c r="DW50" s="19"/>
      <c r="DX50" s="19"/>
      <c r="DY50" s="20"/>
    </row>
    <row r="51" spans="1:129" x14ac:dyDescent="0.3">
      <c r="A51" s="16">
        <v>17</v>
      </c>
      <c r="B51" s="17" t="str">
        <f>IF(Einstellungen!$B$22="","Mitarbeiter 17",Einstellungen!$B$22)</f>
        <v>Mitarbeiter 17</v>
      </c>
      <c r="C51" s="18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20"/>
      <c r="AH51" s="9"/>
      <c r="AI51" s="18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20"/>
      <c r="BN51" s="9"/>
      <c r="BO51" s="18"/>
      <c r="BP51" s="19"/>
      <c r="BQ51" s="19"/>
      <c r="BR51" s="19"/>
      <c r="BS51" s="19"/>
      <c r="BT51" s="19"/>
      <c r="BU51" s="19"/>
      <c r="BV51" s="19"/>
      <c r="BW51" s="19"/>
      <c r="BX51" s="19"/>
      <c r="BY51" s="19"/>
      <c r="BZ51" s="19"/>
      <c r="CA51" s="19"/>
      <c r="CB51" s="19"/>
      <c r="CC51" s="19"/>
      <c r="CD51" s="19"/>
      <c r="CE51" s="19"/>
      <c r="CF51" s="19"/>
      <c r="CG51" s="19"/>
      <c r="CH51" s="19"/>
      <c r="CI51" s="19"/>
      <c r="CJ51" s="19"/>
      <c r="CK51" s="19"/>
      <c r="CL51" s="19"/>
      <c r="CM51" s="19"/>
      <c r="CN51" s="19"/>
      <c r="CO51" s="19"/>
      <c r="CP51" s="19"/>
      <c r="CQ51" s="19"/>
      <c r="CR51" s="19"/>
      <c r="CS51" s="20"/>
      <c r="CT51" s="9"/>
      <c r="CU51" s="18"/>
      <c r="CV51" s="19"/>
      <c r="CW51" s="19"/>
      <c r="CX51" s="19"/>
      <c r="CY51" s="19"/>
      <c r="CZ51" s="19"/>
      <c r="DA51" s="19"/>
      <c r="DB51" s="19"/>
      <c r="DC51" s="19"/>
      <c r="DD51" s="19"/>
      <c r="DE51" s="19"/>
      <c r="DF51" s="19"/>
      <c r="DG51" s="19"/>
      <c r="DH51" s="19"/>
      <c r="DI51" s="19"/>
      <c r="DJ51" s="19"/>
      <c r="DK51" s="19"/>
      <c r="DL51" s="19"/>
      <c r="DM51" s="19"/>
      <c r="DN51" s="19"/>
      <c r="DO51" s="19"/>
      <c r="DP51" s="19"/>
      <c r="DQ51" s="19"/>
      <c r="DR51" s="19"/>
      <c r="DS51" s="19"/>
      <c r="DT51" s="19"/>
      <c r="DU51" s="19"/>
      <c r="DV51" s="19"/>
      <c r="DW51" s="19"/>
      <c r="DX51" s="19"/>
      <c r="DY51" s="20"/>
    </row>
    <row r="52" spans="1:129" x14ac:dyDescent="0.3">
      <c r="A52" s="16">
        <v>18</v>
      </c>
      <c r="B52" s="17" t="str">
        <f>IF(Einstellungen!$B$23="","Mitarbeiter 18",Einstellungen!$B$23)</f>
        <v>Mitarbeiter 18</v>
      </c>
      <c r="C52" s="18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20"/>
      <c r="AH52" s="9"/>
      <c r="AI52" s="18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20"/>
      <c r="BN52" s="9"/>
      <c r="BO52" s="18"/>
      <c r="BP52" s="19"/>
      <c r="BQ52" s="19"/>
      <c r="BR52" s="19"/>
      <c r="BS52" s="19"/>
      <c r="BT52" s="19"/>
      <c r="BU52" s="19"/>
      <c r="BV52" s="19"/>
      <c r="BW52" s="19"/>
      <c r="BX52" s="19"/>
      <c r="BY52" s="19"/>
      <c r="BZ52" s="19"/>
      <c r="CA52" s="19"/>
      <c r="CB52" s="19"/>
      <c r="CC52" s="19"/>
      <c r="CD52" s="19"/>
      <c r="CE52" s="19"/>
      <c r="CF52" s="19"/>
      <c r="CG52" s="19"/>
      <c r="CH52" s="19"/>
      <c r="CI52" s="19"/>
      <c r="CJ52" s="19"/>
      <c r="CK52" s="19"/>
      <c r="CL52" s="19"/>
      <c r="CM52" s="19"/>
      <c r="CN52" s="19"/>
      <c r="CO52" s="19"/>
      <c r="CP52" s="19"/>
      <c r="CQ52" s="19"/>
      <c r="CR52" s="19"/>
      <c r="CS52" s="20"/>
      <c r="CT52" s="9"/>
      <c r="CU52" s="18"/>
      <c r="CV52" s="19"/>
      <c r="CW52" s="19"/>
      <c r="CX52" s="19"/>
      <c r="CY52" s="19"/>
      <c r="CZ52" s="19"/>
      <c r="DA52" s="19"/>
      <c r="DB52" s="19"/>
      <c r="DC52" s="19"/>
      <c r="DD52" s="19"/>
      <c r="DE52" s="19"/>
      <c r="DF52" s="19"/>
      <c r="DG52" s="19"/>
      <c r="DH52" s="19"/>
      <c r="DI52" s="19"/>
      <c r="DJ52" s="19"/>
      <c r="DK52" s="19"/>
      <c r="DL52" s="19"/>
      <c r="DM52" s="19"/>
      <c r="DN52" s="19"/>
      <c r="DO52" s="19"/>
      <c r="DP52" s="19"/>
      <c r="DQ52" s="19"/>
      <c r="DR52" s="19"/>
      <c r="DS52" s="19"/>
      <c r="DT52" s="19"/>
      <c r="DU52" s="19"/>
      <c r="DV52" s="19"/>
      <c r="DW52" s="19"/>
      <c r="DX52" s="19"/>
      <c r="DY52" s="20"/>
    </row>
    <row r="53" spans="1:129" hidden="1" x14ac:dyDescent="0.3">
      <c r="C53">
        <f t="shared" ref="C53:AG53" si="12">IF(C33="","",DATE($B$2,5,C33))</f>
        <v>46143</v>
      </c>
      <c r="D53">
        <f t="shared" si="12"/>
        <v>46144</v>
      </c>
      <c r="E53">
        <f t="shared" si="12"/>
        <v>46145</v>
      </c>
      <c r="F53">
        <f t="shared" si="12"/>
        <v>46146</v>
      </c>
      <c r="G53">
        <f t="shared" si="12"/>
        <v>46147</v>
      </c>
      <c r="H53">
        <f t="shared" si="12"/>
        <v>46148</v>
      </c>
      <c r="I53">
        <f t="shared" si="12"/>
        <v>46149</v>
      </c>
      <c r="J53">
        <f t="shared" si="12"/>
        <v>46150</v>
      </c>
      <c r="K53">
        <f t="shared" si="12"/>
        <v>46151</v>
      </c>
      <c r="L53">
        <f t="shared" si="12"/>
        <v>46152</v>
      </c>
      <c r="M53">
        <f t="shared" si="12"/>
        <v>46153</v>
      </c>
      <c r="N53">
        <f t="shared" si="12"/>
        <v>46154</v>
      </c>
      <c r="O53">
        <f t="shared" si="12"/>
        <v>46155</v>
      </c>
      <c r="P53">
        <f t="shared" si="12"/>
        <v>46156</v>
      </c>
      <c r="Q53">
        <f t="shared" si="12"/>
        <v>46157</v>
      </c>
      <c r="R53">
        <f t="shared" si="12"/>
        <v>46158</v>
      </c>
      <c r="S53">
        <f t="shared" si="12"/>
        <v>46159</v>
      </c>
      <c r="T53">
        <f t="shared" si="12"/>
        <v>46160</v>
      </c>
      <c r="U53">
        <f t="shared" si="12"/>
        <v>46161</v>
      </c>
      <c r="V53">
        <f t="shared" si="12"/>
        <v>46162</v>
      </c>
      <c r="W53">
        <f t="shared" si="12"/>
        <v>46163</v>
      </c>
      <c r="X53">
        <f t="shared" si="12"/>
        <v>46164</v>
      </c>
      <c r="Y53">
        <f t="shared" si="12"/>
        <v>46165</v>
      </c>
      <c r="Z53">
        <f t="shared" si="12"/>
        <v>46166</v>
      </c>
      <c r="AA53">
        <f t="shared" si="12"/>
        <v>46167</v>
      </c>
      <c r="AB53">
        <f t="shared" si="12"/>
        <v>46168</v>
      </c>
      <c r="AC53">
        <f t="shared" si="12"/>
        <v>46169</v>
      </c>
      <c r="AD53">
        <f t="shared" si="12"/>
        <v>46170</v>
      </c>
      <c r="AE53">
        <f t="shared" si="12"/>
        <v>46171</v>
      </c>
      <c r="AF53">
        <f t="shared" si="12"/>
        <v>46172</v>
      </c>
      <c r="AG53">
        <f t="shared" si="12"/>
        <v>46173</v>
      </c>
      <c r="AI53">
        <f t="shared" ref="AI53:BM53" si="13">IF(AI33="","",DATE($B$2,6,AI33))</f>
        <v>46174</v>
      </c>
      <c r="AJ53">
        <f t="shared" si="13"/>
        <v>46175</v>
      </c>
      <c r="AK53">
        <f t="shared" si="13"/>
        <v>46176</v>
      </c>
      <c r="AL53">
        <f t="shared" si="13"/>
        <v>46177</v>
      </c>
      <c r="AM53">
        <f t="shared" si="13"/>
        <v>46178</v>
      </c>
      <c r="AN53">
        <f t="shared" si="13"/>
        <v>46179</v>
      </c>
      <c r="AO53">
        <f t="shared" si="13"/>
        <v>46180</v>
      </c>
      <c r="AP53">
        <f t="shared" si="13"/>
        <v>46181</v>
      </c>
      <c r="AQ53">
        <f t="shared" si="13"/>
        <v>46182</v>
      </c>
      <c r="AR53">
        <f t="shared" si="13"/>
        <v>46183</v>
      </c>
      <c r="AS53">
        <f t="shared" si="13"/>
        <v>46184</v>
      </c>
      <c r="AT53">
        <f t="shared" si="13"/>
        <v>46185</v>
      </c>
      <c r="AU53">
        <f t="shared" si="13"/>
        <v>46186</v>
      </c>
      <c r="AV53">
        <f t="shared" si="13"/>
        <v>46187</v>
      </c>
      <c r="AW53">
        <f t="shared" si="13"/>
        <v>46188</v>
      </c>
      <c r="AX53">
        <f t="shared" si="13"/>
        <v>46189</v>
      </c>
      <c r="AY53">
        <f t="shared" si="13"/>
        <v>46190</v>
      </c>
      <c r="AZ53">
        <f t="shared" si="13"/>
        <v>46191</v>
      </c>
      <c r="BA53">
        <f t="shared" si="13"/>
        <v>46192</v>
      </c>
      <c r="BB53">
        <f t="shared" si="13"/>
        <v>46193</v>
      </c>
      <c r="BC53">
        <f t="shared" si="13"/>
        <v>46194</v>
      </c>
      <c r="BD53">
        <f t="shared" si="13"/>
        <v>46195</v>
      </c>
      <c r="BE53">
        <f t="shared" si="13"/>
        <v>46196</v>
      </c>
      <c r="BF53">
        <f t="shared" si="13"/>
        <v>46197</v>
      </c>
      <c r="BG53">
        <f t="shared" si="13"/>
        <v>46198</v>
      </c>
      <c r="BH53">
        <f t="shared" si="13"/>
        <v>46199</v>
      </c>
      <c r="BI53">
        <f t="shared" si="13"/>
        <v>46200</v>
      </c>
      <c r="BJ53">
        <f t="shared" si="13"/>
        <v>46201</v>
      </c>
      <c r="BK53">
        <f t="shared" si="13"/>
        <v>46202</v>
      </c>
      <c r="BL53">
        <f t="shared" si="13"/>
        <v>46203</v>
      </c>
      <c r="BM53" t="str">
        <f t="shared" si="13"/>
        <v/>
      </c>
      <c r="BO53">
        <f t="shared" ref="BO53:CS53" si="14">IF(BO33="","",DATE($B$2,7,BO33))</f>
        <v>46204</v>
      </c>
      <c r="BP53">
        <f t="shared" si="14"/>
        <v>46205</v>
      </c>
      <c r="BQ53">
        <f t="shared" si="14"/>
        <v>46206</v>
      </c>
      <c r="BR53">
        <f t="shared" si="14"/>
        <v>46207</v>
      </c>
      <c r="BS53">
        <f t="shared" si="14"/>
        <v>46208</v>
      </c>
      <c r="BT53">
        <f t="shared" si="14"/>
        <v>46209</v>
      </c>
      <c r="BU53">
        <f t="shared" si="14"/>
        <v>46210</v>
      </c>
      <c r="BV53">
        <f t="shared" si="14"/>
        <v>46211</v>
      </c>
      <c r="BW53">
        <f t="shared" si="14"/>
        <v>46212</v>
      </c>
      <c r="BX53">
        <f t="shared" si="14"/>
        <v>46213</v>
      </c>
      <c r="BY53">
        <f t="shared" si="14"/>
        <v>46214</v>
      </c>
      <c r="BZ53">
        <f t="shared" si="14"/>
        <v>46215</v>
      </c>
      <c r="CA53">
        <f t="shared" si="14"/>
        <v>46216</v>
      </c>
      <c r="CB53">
        <f t="shared" si="14"/>
        <v>46217</v>
      </c>
      <c r="CC53">
        <f t="shared" si="14"/>
        <v>46218</v>
      </c>
      <c r="CD53">
        <f t="shared" si="14"/>
        <v>46219</v>
      </c>
      <c r="CE53">
        <f t="shared" si="14"/>
        <v>46220</v>
      </c>
      <c r="CF53">
        <f t="shared" si="14"/>
        <v>46221</v>
      </c>
      <c r="CG53">
        <f t="shared" si="14"/>
        <v>46222</v>
      </c>
      <c r="CH53">
        <f t="shared" si="14"/>
        <v>46223</v>
      </c>
      <c r="CI53">
        <f t="shared" si="14"/>
        <v>46224</v>
      </c>
      <c r="CJ53">
        <f t="shared" si="14"/>
        <v>46225</v>
      </c>
      <c r="CK53">
        <f t="shared" si="14"/>
        <v>46226</v>
      </c>
      <c r="CL53">
        <f t="shared" si="14"/>
        <v>46227</v>
      </c>
      <c r="CM53">
        <f t="shared" si="14"/>
        <v>46228</v>
      </c>
      <c r="CN53">
        <f t="shared" si="14"/>
        <v>46229</v>
      </c>
      <c r="CO53">
        <f t="shared" si="14"/>
        <v>46230</v>
      </c>
      <c r="CP53">
        <f t="shared" si="14"/>
        <v>46231</v>
      </c>
      <c r="CQ53">
        <f t="shared" si="14"/>
        <v>46232</v>
      </c>
      <c r="CR53">
        <f t="shared" si="14"/>
        <v>46233</v>
      </c>
      <c r="CS53">
        <f t="shared" si="14"/>
        <v>46234</v>
      </c>
      <c r="CU53">
        <f t="shared" ref="CU53:DY53" si="15">IF(CU33="","",DATE($B$2,8,CU33))</f>
        <v>46235</v>
      </c>
      <c r="CV53">
        <f t="shared" si="15"/>
        <v>46236</v>
      </c>
      <c r="CW53">
        <f t="shared" si="15"/>
        <v>46237</v>
      </c>
      <c r="CX53">
        <f t="shared" si="15"/>
        <v>46238</v>
      </c>
      <c r="CY53">
        <f t="shared" si="15"/>
        <v>46239</v>
      </c>
      <c r="CZ53">
        <f t="shared" si="15"/>
        <v>46240</v>
      </c>
      <c r="DA53">
        <f t="shared" si="15"/>
        <v>46241</v>
      </c>
      <c r="DB53">
        <f t="shared" si="15"/>
        <v>46242</v>
      </c>
      <c r="DC53">
        <f t="shared" si="15"/>
        <v>46243</v>
      </c>
      <c r="DD53">
        <f t="shared" si="15"/>
        <v>46244</v>
      </c>
      <c r="DE53">
        <f t="shared" si="15"/>
        <v>46245</v>
      </c>
      <c r="DF53">
        <f t="shared" si="15"/>
        <v>46246</v>
      </c>
      <c r="DG53">
        <f t="shared" si="15"/>
        <v>46247</v>
      </c>
      <c r="DH53">
        <f t="shared" si="15"/>
        <v>46248</v>
      </c>
      <c r="DI53">
        <f t="shared" si="15"/>
        <v>46249</v>
      </c>
      <c r="DJ53">
        <f t="shared" si="15"/>
        <v>46250</v>
      </c>
      <c r="DK53">
        <f t="shared" si="15"/>
        <v>46251</v>
      </c>
      <c r="DL53">
        <f t="shared" si="15"/>
        <v>46252</v>
      </c>
      <c r="DM53">
        <f t="shared" si="15"/>
        <v>46253</v>
      </c>
      <c r="DN53">
        <f t="shared" si="15"/>
        <v>46254</v>
      </c>
      <c r="DO53">
        <f t="shared" si="15"/>
        <v>46255</v>
      </c>
      <c r="DP53">
        <f t="shared" si="15"/>
        <v>46256</v>
      </c>
      <c r="DQ53">
        <f t="shared" si="15"/>
        <v>46257</v>
      </c>
      <c r="DR53">
        <f t="shared" si="15"/>
        <v>46258</v>
      </c>
      <c r="DS53">
        <f t="shared" si="15"/>
        <v>46259</v>
      </c>
      <c r="DT53">
        <f t="shared" si="15"/>
        <v>46260</v>
      </c>
      <c r="DU53">
        <f t="shared" si="15"/>
        <v>46261</v>
      </c>
      <c r="DV53">
        <f t="shared" si="15"/>
        <v>46262</v>
      </c>
      <c r="DW53">
        <f t="shared" si="15"/>
        <v>46263</v>
      </c>
      <c r="DX53">
        <f t="shared" si="15"/>
        <v>46264</v>
      </c>
      <c r="DY53">
        <f t="shared" si="15"/>
        <v>46265</v>
      </c>
    </row>
    <row r="57" spans="1:129" x14ac:dyDescent="0.3">
      <c r="B57" s="31" t="s">
        <v>23</v>
      </c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  <c r="AG57" s="28"/>
      <c r="AH57" s="28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8"/>
      <c r="AT57" s="28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8"/>
      <c r="BG57" s="28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8"/>
      <c r="BV57" s="28"/>
      <c r="BW57" s="28"/>
      <c r="BX57" s="28"/>
      <c r="BY57" s="28"/>
      <c r="BZ57" s="28"/>
      <c r="CA57" s="28"/>
      <c r="CB57" s="28"/>
      <c r="CC57" s="28"/>
      <c r="CD57" s="28"/>
      <c r="CE57" s="28"/>
      <c r="CF57" s="28"/>
      <c r="CG57" s="28"/>
      <c r="CH57" s="28"/>
      <c r="CI57" s="28"/>
      <c r="CJ57" s="28"/>
      <c r="CK57" s="28"/>
      <c r="CL57" s="28"/>
      <c r="CM57" s="28"/>
      <c r="CN57" s="28"/>
      <c r="CO57" s="28"/>
      <c r="CP57" s="28"/>
      <c r="CQ57" s="28"/>
      <c r="CR57" s="28"/>
      <c r="CS57" s="28"/>
      <c r="CT57" s="28"/>
      <c r="CU57" s="28"/>
      <c r="CV57" s="28"/>
      <c r="CW57" s="28"/>
      <c r="CX57" s="28"/>
      <c r="CY57" s="28"/>
      <c r="CZ57" s="28"/>
      <c r="DA57" s="28"/>
      <c r="DB57" s="28"/>
      <c r="DC57" s="28"/>
      <c r="DD57" s="28"/>
      <c r="DE57" s="28"/>
      <c r="DF57" s="28"/>
      <c r="DG57" s="28"/>
      <c r="DH57" s="28"/>
      <c r="DI57" s="28"/>
      <c r="DJ57" s="28"/>
      <c r="DK57" s="28"/>
      <c r="DL57" s="28"/>
      <c r="DM57" s="28"/>
      <c r="DN57" s="28"/>
      <c r="DO57" s="28"/>
      <c r="DP57" s="28"/>
      <c r="DQ57" s="28"/>
      <c r="DR57" s="28"/>
      <c r="DS57" s="28"/>
      <c r="DT57" s="28"/>
      <c r="DU57" s="28"/>
      <c r="DV57" s="28"/>
      <c r="DW57" s="28"/>
      <c r="DX57" s="28"/>
      <c r="DY57" s="28"/>
    </row>
    <row r="58" spans="1:129" x14ac:dyDescent="0.3">
      <c r="A58" s="7" t="s">
        <v>11</v>
      </c>
      <c r="B58" s="8" t="s">
        <v>12</v>
      </c>
      <c r="C58" s="29" t="s">
        <v>24</v>
      </c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30"/>
      <c r="AH58" s="9"/>
      <c r="AI58" s="29" t="s">
        <v>25</v>
      </c>
      <c r="AJ58" s="28"/>
      <c r="AK58" s="28"/>
      <c r="AL58" s="28"/>
      <c r="AM58" s="28"/>
      <c r="AN58" s="28"/>
      <c r="AO58" s="28"/>
      <c r="AP58" s="28"/>
      <c r="AQ58" s="28"/>
      <c r="AR58" s="28"/>
      <c r="AS58" s="28"/>
      <c r="AT58" s="28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8"/>
      <c r="BG58" s="28"/>
      <c r="BH58" s="28"/>
      <c r="BI58" s="28"/>
      <c r="BJ58" s="28"/>
      <c r="BK58" s="28"/>
      <c r="BL58" s="28"/>
      <c r="BM58" s="30"/>
      <c r="BN58" s="9"/>
      <c r="BO58" s="29" t="s">
        <v>26</v>
      </c>
      <c r="BP58" s="28"/>
      <c r="BQ58" s="28"/>
      <c r="BR58" s="28"/>
      <c r="BS58" s="28"/>
      <c r="BT58" s="28"/>
      <c r="BU58" s="28"/>
      <c r="BV58" s="28"/>
      <c r="BW58" s="28"/>
      <c r="BX58" s="28"/>
      <c r="BY58" s="28"/>
      <c r="BZ58" s="28"/>
      <c r="CA58" s="28"/>
      <c r="CB58" s="28"/>
      <c r="CC58" s="28"/>
      <c r="CD58" s="28"/>
      <c r="CE58" s="28"/>
      <c r="CF58" s="28"/>
      <c r="CG58" s="28"/>
      <c r="CH58" s="28"/>
      <c r="CI58" s="28"/>
      <c r="CJ58" s="28"/>
      <c r="CK58" s="28"/>
      <c r="CL58" s="28"/>
      <c r="CM58" s="28"/>
      <c r="CN58" s="28"/>
      <c r="CO58" s="28"/>
      <c r="CP58" s="28"/>
      <c r="CQ58" s="28"/>
      <c r="CR58" s="28"/>
      <c r="CS58" s="30"/>
      <c r="CT58" s="9"/>
      <c r="CU58" s="29" t="s">
        <v>27</v>
      </c>
      <c r="CV58" s="28"/>
      <c r="CW58" s="28"/>
      <c r="CX58" s="28"/>
      <c r="CY58" s="28"/>
      <c r="CZ58" s="28"/>
      <c r="DA58" s="28"/>
      <c r="DB58" s="28"/>
      <c r="DC58" s="28"/>
      <c r="DD58" s="28"/>
      <c r="DE58" s="28"/>
      <c r="DF58" s="28"/>
      <c r="DG58" s="28"/>
      <c r="DH58" s="28"/>
      <c r="DI58" s="28"/>
      <c r="DJ58" s="28"/>
      <c r="DK58" s="28"/>
      <c r="DL58" s="28"/>
      <c r="DM58" s="28"/>
      <c r="DN58" s="28"/>
      <c r="DO58" s="28"/>
      <c r="DP58" s="28"/>
      <c r="DQ58" s="28"/>
      <c r="DR58" s="28"/>
      <c r="DS58" s="28"/>
      <c r="DT58" s="28"/>
      <c r="DU58" s="28"/>
      <c r="DV58" s="28"/>
      <c r="DW58" s="28"/>
      <c r="DX58" s="28"/>
      <c r="DY58" s="30"/>
    </row>
    <row r="59" spans="1:129" x14ac:dyDescent="0.3">
      <c r="A59" s="7" t="s">
        <v>17</v>
      </c>
      <c r="B59" s="8" t="s">
        <v>17</v>
      </c>
      <c r="C59" s="10">
        <f>IF(1&lt;=DAY(EOMONTH(DATE($B$2,9,1),0)),1,"")</f>
        <v>1</v>
      </c>
      <c r="D59" s="11">
        <f>IF(2&lt;=DAY(EOMONTH(DATE($B$2,9,1),0)),2,"")</f>
        <v>2</v>
      </c>
      <c r="E59" s="11">
        <f>IF(3&lt;=DAY(EOMONTH(DATE($B$2,9,1),0)),3,"")</f>
        <v>3</v>
      </c>
      <c r="F59" s="11">
        <f>IF(4&lt;=DAY(EOMONTH(DATE($B$2,9,1),0)),4,"")</f>
        <v>4</v>
      </c>
      <c r="G59" s="11">
        <f>IF(5&lt;=DAY(EOMONTH(DATE($B$2,9,1),0)),5,"")</f>
        <v>5</v>
      </c>
      <c r="H59" s="11">
        <f>IF(6&lt;=DAY(EOMONTH(DATE($B$2,9,1),0)),6,"")</f>
        <v>6</v>
      </c>
      <c r="I59" s="11">
        <f>IF(7&lt;=DAY(EOMONTH(DATE($B$2,9,1),0)),7,"")</f>
        <v>7</v>
      </c>
      <c r="J59" s="11">
        <f>IF(8&lt;=DAY(EOMONTH(DATE($B$2,9,1),0)),8,"")</f>
        <v>8</v>
      </c>
      <c r="K59" s="11">
        <f>IF(9&lt;=DAY(EOMONTH(DATE($B$2,9,1),0)),9,"")</f>
        <v>9</v>
      </c>
      <c r="L59" s="11">
        <f>IF(10&lt;=DAY(EOMONTH(DATE($B$2,9,1),0)),10,"")</f>
        <v>10</v>
      </c>
      <c r="M59" s="11">
        <f>IF(11&lt;=DAY(EOMONTH(DATE($B$2,9,1),0)),11,"")</f>
        <v>11</v>
      </c>
      <c r="N59" s="11">
        <f>IF(12&lt;=DAY(EOMONTH(DATE($B$2,9,1),0)),12,"")</f>
        <v>12</v>
      </c>
      <c r="O59" s="11">
        <f>IF(13&lt;=DAY(EOMONTH(DATE($B$2,9,1),0)),13,"")</f>
        <v>13</v>
      </c>
      <c r="P59" s="11">
        <f>IF(14&lt;=DAY(EOMONTH(DATE($B$2,9,1),0)),14,"")</f>
        <v>14</v>
      </c>
      <c r="Q59" s="11">
        <f>IF(15&lt;=DAY(EOMONTH(DATE($B$2,9,1),0)),15,"")</f>
        <v>15</v>
      </c>
      <c r="R59" s="11">
        <f>IF(16&lt;=DAY(EOMONTH(DATE($B$2,9,1),0)),16,"")</f>
        <v>16</v>
      </c>
      <c r="S59" s="11">
        <f>IF(17&lt;=DAY(EOMONTH(DATE($B$2,9,1),0)),17,"")</f>
        <v>17</v>
      </c>
      <c r="T59" s="11">
        <f>IF(18&lt;=DAY(EOMONTH(DATE($B$2,9,1),0)),18,"")</f>
        <v>18</v>
      </c>
      <c r="U59" s="11">
        <f>IF(19&lt;=DAY(EOMONTH(DATE($B$2,9,1),0)),19,"")</f>
        <v>19</v>
      </c>
      <c r="V59" s="11">
        <f>IF(20&lt;=DAY(EOMONTH(DATE($B$2,9,1),0)),20,"")</f>
        <v>20</v>
      </c>
      <c r="W59" s="11">
        <f>IF(21&lt;=DAY(EOMONTH(DATE($B$2,9,1),0)),21,"")</f>
        <v>21</v>
      </c>
      <c r="X59" s="11">
        <f>IF(22&lt;=DAY(EOMONTH(DATE($B$2,9,1),0)),22,"")</f>
        <v>22</v>
      </c>
      <c r="Y59" s="11">
        <f>IF(23&lt;=DAY(EOMONTH(DATE($B$2,9,1),0)),23,"")</f>
        <v>23</v>
      </c>
      <c r="Z59" s="11">
        <f>IF(24&lt;=DAY(EOMONTH(DATE($B$2,9,1),0)),24,"")</f>
        <v>24</v>
      </c>
      <c r="AA59" s="11">
        <f>IF(25&lt;=DAY(EOMONTH(DATE($B$2,9,1),0)),25,"")</f>
        <v>25</v>
      </c>
      <c r="AB59" s="11">
        <f>IF(26&lt;=DAY(EOMONTH(DATE($B$2,9,1),0)),26,"")</f>
        <v>26</v>
      </c>
      <c r="AC59" s="11">
        <f>IF(27&lt;=DAY(EOMONTH(DATE($B$2,9,1),0)),27,"")</f>
        <v>27</v>
      </c>
      <c r="AD59" s="11">
        <f>IF(28&lt;=DAY(EOMONTH(DATE($B$2,9,1),0)),28,"")</f>
        <v>28</v>
      </c>
      <c r="AE59" s="11">
        <f>IF(29&lt;=DAY(EOMONTH(DATE($B$2,9,1),0)),29,"")</f>
        <v>29</v>
      </c>
      <c r="AF59" s="11">
        <f>IF(30&lt;=DAY(EOMONTH(DATE($B$2,9,1),0)),30,"")</f>
        <v>30</v>
      </c>
      <c r="AG59" s="12" t="str">
        <f>IF(31&lt;=DAY(EOMONTH(DATE($B$2,9,1),0)),31,"")</f>
        <v/>
      </c>
      <c r="AH59" s="9"/>
      <c r="AI59" s="10">
        <f>IF(1&lt;=DAY(EOMONTH(DATE($B$2,10,1),0)),1,"")</f>
        <v>1</v>
      </c>
      <c r="AJ59" s="11">
        <f>IF(2&lt;=DAY(EOMONTH(DATE($B$2,10,1),0)),2,"")</f>
        <v>2</v>
      </c>
      <c r="AK59" s="11">
        <f>IF(3&lt;=DAY(EOMONTH(DATE($B$2,10,1),0)),3,"")</f>
        <v>3</v>
      </c>
      <c r="AL59" s="11">
        <f>IF(4&lt;=DAY(EOMONTH(DATE($B$2,10,1),0)),4,"")</f>
        <v>4</v>
      </c>
      <c r="AM59" s="11">
        <f>IF(5&lt;=DAY(EOMONTH(DATE($B$2,10,1),0)),5,"")</f>
        <v>5</v>
      </c>
      <c r="AN59" s="11">
        <f>IF(6&lt;=DAY(EOMONTH(DATE($B$2,10,1),0)),6,"")</f>
        <v>6</v>
      </c>
      <c r="AO59" s="11">
        <f>IF(7&lt;=DAY(EOMONTH(DATE($B$2,10,1),0)),7,"")</f>
        <v>7</v>
      </c>
      <c r="AP59" s="11">
        <f>IF(8&lt;=DAY(EOMONTH(DATE($B$2,10,1),0)),8,"")</f>
        <v>8</v>
      </c>
      <c r="AQ59" s="11">
        <f>IF(9&lt;=DAY(EOMONTH(DATE($B$2,10,1),0)),9,"")</f>
        <v>9</v>
      </c>
      <c r="AR59" s="11">
        <f>IF(10&lt;=DAY(EOMONTH(DATE($B$2,10,1),0)),10,"")</f>
        <v>10</v>
      </c>
      <c r="AS59" s="11">
        <f>IF(11&lt;=DAY(EOMONTH(DATE($B$2,10,1),0)),11,"")</f>
        <v>11</v>
      </c>
      <c r="AT59" s="11">
        <f>IF(12&lt;=DAY(EOMONTH(DATE($B$2,10,1),0)),12,"")</f>
        <v>12</v>
      </c>
      <c r="AU59" s="11">
        <f>IF(13&lt;=DAY(EOMONTH(DATE($B$2,10,1),0)),13,"")</f>
        <v>13</v>
      </c>
      <c r="AV59" s="11">
        <f>IF(14&lt;=DAY(EOMONTH(DATE($B$2,10,1),0)),14,"")</f>
        <v>14</v>
      </c>
      <c r="AW59" s="11">
        <f>IF(15&lt;=DAY(EOMONTH(DATE($B$2,10,1),0)),15,"")</f>
        <v>15</v>
      </c>
      <c r="AX59" s="11">
        <f>IF(16&lt;=DAY(EOMONTH(DATE($B$2,10,1),0)),16,"")</f>
        <v>16</v>
      </c>
      <c r="AY59" s="11">
        <f>IF(17&lt;=DAY(EOMONTH(DATE($B$2,10,1),0)),17,"")</f>
        <v>17</v>
      </c>
      <c r="AZ59" s="11">
        <f>IF(18&lt;=DAY(EOMONTH(DATE($B$2,10,1),0)),18,"")</f>
        <v>18</v>
      </c>
      <c r="BA59" s="11">
        <f>IF(19&lt;=DAY(EOMONTH(DATE($B$2,10,1),0)),19,"")</f>
        <v>19</v>
      </c>
      <c r="BB59" s="11">
        <f>IF(20&lt;=DAY(EOMONTH(DATE($B$2,10,1),0)),20,"")</f>
        <v>20</v>
      </c>
      <c r="BC59" s="11">
        <f>IF(21&lt;=DAY(EOMONTH(DATE($B$2,10,1),0)),21,"")</f>
        <v>21</v>
      </c>
      <c r="BD59" s="11">
        <f>IF(22&lt;=DAY(EOMONTH(DATE($B$2,10,1),0)),22,"")</f>
        <v>22</v>
      </c>
      <c r="BE59" s="11">
        <f>IF(23&lt;=DAY(EOMONTH(DATE($B$2,10,1),0)),23,"")</f>
        <v>23</v>
      </c>
      <c r="BF59" s="11">
        <f>IF(24&lt;=DAY(EOMONTH(DATE($B$2,10,1),0)),24,"")</f>
        <v>24</v>
      </c>
      <c r="BG59" s="11">
        <f>IF(25&lt;=DAY(EOMONTH(DATE($B$2,10,1),0)),25,"")</f>
        <v>25</v>
      </c>
      <c r="BH59" s="11">
        <f>IF(26&lt;=DAY(EOMONTH(DATE($B$2,10,1),0)),26,"")</f>
        <v>26</v>
      </c>
      <c r="BI59" s="11">
        <f>IF(27&lt;=DAY(EOMONTH(DATE($B$2,10,1),0)),27,"")</f>
        <v>27</v>
      </c>
      <c r="BJ59" s="11">
        <f>IF(28&lt;=DAY(EOMONTH(DATE($B$2,10,1),0)),28,"")</f>
        <v>28</v>
      </c>
      <c r="BK59" s="11">
        <f>IF(29&lt;=DAY(EOMONTH(DATE($B$2,10,1),0)),29,"")</f>
        <v>29</v>
      </c>
      <c r="BL59" s="11">
        <f>IF(30&lt;=DAY(EOMONTH(DATE($B$2,10,1),0)),30,"")</f>
        <v>30</v>
      </c>
      <c r="BM59" s="12">
        <f>IF(31&lt;=DAY(EOMONTH(DATE($B$2,10,1),0)),31,"")</f>
        <v>31</v>
      </c>
      <c r="BN59" s="9"/>
      <c r="BO59" s="10">
        <f>IF(1&lt;=DAY(EOMONTH(DATE($B$2,11,1),0)),1,"")</f>
        <v>1</v>
      </c>
      <c r="BP59" s="11">
        <f>IF(2&lt;=DAY(EOMONTH(DATE($B$2,11,1),0)),2,"")</f>
        <v>2</v>
      </c>
      <c r="BQ59" s="11">
        <f>IF(3&lt;=DAY(EOMONTH(DATE($B$2,11,1),0)),3,"")</f>
        <v>3</v>
      </c>
      <c r="BR59" s="11">
        <f>IF(4&lt;=DAY(EOMONTH(DATE($B$2,11,1),0)),4,"")</f>
        <v>4</v>
      </c>
      <c r="BS59" s="11">
        <f>IF(5&lt;=DAY(EOMONTH(DATE($B$2,11,1),0)),5,"")</f>
        <v>5</v>
      </c>
      <c r="BT59" s="11">
        <f>IF(6&lt;=DAY(EOMONTH(DATE($B$2,11,1),0)),6,"")</f>
        <v>6</v>
      </c>
      <c r="BU59" s="11">
        <f>IF(7&lt;=DAY(EOMONTH(DATE($B$2,11,1),0)),7,"")</f>
        <v>7</v>
      </c>
      <c r="BV59" s="11">
        <f>IF(8&lt;=DAY(EOMONTH(DATE($B$2,11,1),0)),8,"")</f>
        <v>8</v>
      </c>
      <c r="BW59" s="11">
        <f>IF(9&lt;=DAY(EOMONTH(DATE($B$2,11,1),0)),9,"")</f>
        <v>9</v>
      </c>
      <c r="BX59" s="11">
        <f>IF(10&lt;=DAY(EOMONTH(DATE($B$2,11,1),0)),10,"")</f>
        <v>10</v>
      </c>
      <c r="BY59" s="11">
        <f>IF(11&lt;=DAY(EOMONTH(DATE($B$2,11,1),0)),11,"")</f>
        <v>11</v>
      </c>
      <c r="BZ59" s="11">
        <f>IF(12&lt;=DAY(EOMONTH(DATE($B$2,11,1),0)),12,"")</f>
        <v>12</v>
      </c>
      <c r="CA59" s="11">
        <f>IF(13&lt;=DAY(EOMONTH(DATE($B$2,11,1),0)),13,"")</f>
        <v>13</v>
      </c>
      <c r="CB59" s="11">
        <f>IF(14&lt;=DAY(EOMONTH(DATE($B$2,11,1),0)),14,"")</f>
        <v>14</v>
      </c>
      <c r="CC59" s="11">
        <f>IF(15&lt;=DAY(EOMONTH(DATE($B$2,11,1),0)),15,"")</f>
        <v>15</v>
      </c>
      <c r="CD59" s="11">
        <f>IF(16&lt;=DAY(EOMONTH(DATE($B$2,11,1),0)),16,"")</f>
        <v>16</v>
      </c>
      <c r="CE59" s="11">
        <f>IF(17&lt;=DAY(EOMONTH(DATE($B$2,11,1),0)),17,"")</f>
        <v>17</v>
      </c>
      <c r="CF59" s="11">
        <f>IF(18&lt;=DAY(EOMONTH(DATE($B$2,11,1),0)),18,"")</f>
        <v>18</v>
      </c>
      <c r="CG59" s="11">
        <f>IF(19&lt;=DAY(EOMONTH(DATE($B$2,11,1),0)),19,"")</f>
        <v>19</v>
      </c>
      <c r="CH59" s="11">
        <f>IF(20&lt;=DAY(EOMONTH(DATE($B$2,11,1),0)),20,"")</f>
        <v>20</v>
      </c>
      <c r="CI59" s="11">
        <f>IF(21&lt;=DAY(EOMONTH(DATE($B$2,11,1),0)),21,"")</f>
        <v>21</v>
      </c>
      <c r="CJ59" s="11">
        <f>IF(22&lt;=DAY(EOMONTH(DATE($B$2,11,1),0)),22,"")</f>
        <v>22</v>
      </c>
      <c r="CK59" s="11">
        <f>IF(23&lt;=DAY(EOMONTH(DATE($B$2,11,1),0)),23,"")</f>
        <v>23</v>
      </c>
      <c r="CL59" s="11">
        <f>IF(24&lt;=DAY(EOMONTH(DATE($B$2,11,1),0)),24,"")</f>
        <v>24</v>
      </c>
      <c r="CM59" s="11">
        <f>IF(25&lt;=DAY(EOMONTH(DATE($B$2,11,1),0)),25,"")</f>
        <v>25</v>
      </c>
      <c r="CN59" s="11">
        <f>IF(26&lt;=DAY(EOMONTH(DATE($B$2,11,1),0)),26,"")</f>
        <v>26</v>
      </c>
      <c r="CO59" s="11">
        <f>IF(27&lt;=DAY(EOMONTH(DATE($B$2,11,1),0)),27,"")</f>
        <v>27</v>
      </c>
      <c r="CP59" s="11">
        <f>IF(28&lt;=DAY(EOMONTH(DATE($B$2,11,1),0)),28,"")</f>
        <v>28</v>
      </c>
      <c r="CQ59" s="11">
        <f>IF(29&lt;=DAY(EOMONTH(DATE($B$2,11,1),0)),29,"")</f>
        <v>29</v>
      </c>
      <c r="CR59" s="11">
        <f>IF(30&lt;=DAY(EOMONTH(DATE($B$2,11,1),0)),30,"")</f>
        <v>30</v>
      </c>
      <c r="CS59" s="12" t="str">
        <f>IF(31&lt;=DAY(EOMONTH(DATE($B$2,11,1),0)),31,"")</f>
        <v/>
      </c>
      <c r="CT59" s="9"/>
      <c r="CU59" s="10">
        <f>IF(1&lt;=DAY(EOMONTH(DATE($B$2,12,1),0)),1,"")</f>
        <v>1</v>
      </c>
      <c r="CV59" s="11">
        <f>IF(2&lt;=DAY(EOMONTH(DATE($B$2,12,1),0)),2,"")</f>
        <v>2</v>
      </c>
      <c r="CW59" s="11">
        <f>IF(3&lt;=DAY(EOMONTH(DATE($B$2,12,1),0)),3,"")</f>
        <v>3</v>
      </c>
      <c r="CX59" s="11">
        <f>IF(4&lt;=DAY(EOMONTH(DATE($B$2,12,1),0)),4,"")</f>
        <v>4</v>
      </c>
      <c r="CY59" s="11">
        <f>IF(5&lt;=DAY(EOMONTH(DATE($B$2,12,1),0)),5,"")</f>
        <v>5</v>
      </c>
      <c r="CZ59" s="11">
        <f>IF(6&lt;=DAY(EOMONTH(DATE($B$2,12,1),0)),6,"")</f>
        <v>6</v>
      </c>
      <c r="DA59" s="11">
        <f>IF(7&lt;=DAY(EOMONTH(DATE($B$2,12,1),0)),7,"")</f>
        <v>7</v>
      </c>
      <c r="DB59" s="11">
        <f>IF(8&lt;=DAY(EOMONTH(DATE($B$2,12,1),0)),8,"")</f>
        <v>8</v>
      </c>
      <c r="DC59" s="11">
        <f>IF(9&lt;=DAY(EOMONTH(DATE($B$2,12,1),0)),9,"")</f>
        <v>9</v>
      </c>
      <c r="DD59" s="11">
        <f>IF(10&lt;=DAY(EOMONTH(DATE($B$2,12,1),0)),10,"")</f>
        <v>10</v>
      </c>
      <c r="DE59" s="11">
        <f>IF(11&lt;=DAY(EOMONTH(DATE($B$2,12,1),0)),11,"")</f>
        <v>11</v>
      </c>
      <c r="DF59" s="11">
        <f>IF(12&lt;=DAY(EOMONTH(DATE($B$2,12,1),0)),12,"")</f>
        <v>12</v>
      </c>
      <c r="DG59" s="11">
        <f>IF(13&lt;=DAY(EOMONTH(DATE($B$2,12,1),0)),13,"")</f>
        <v>13</v>
      </c>
      <c r="DH59" s="11">
        <f>IF(14&lt;=DAY(EOMONTH(DATE($B$2,12,1),0)),14,"")</f>
        <v>14</v>
      </c>
      <c r="DI59" s="11">
        <f>IF(15&lt;=DAY(EOMONTH(DATE($B$2,12,1),0)),15,"")</f>
        <v>15</v>
      </c>
      <c r="DJ59" s="11">
        <f>IF(16&lt;=DAY(EOMONTH(DATE($B$2,12,1),0)),16,"")</f>
        <v>16</v>
      </c>
      <c r="DK59" s="11">
        <f>IF(17&lt;=DAY(EOMONTH(DATE($B$2,12,1),0)),17,"")</f>
        <v>17</v>
      </c>
      <c r="DL59" s="11">
        <f>IF(18&lt;=DAY(EOMONTH(DATE($B$2,12,1),0)),18,"")</f>
        <v>18</v>
      </c>
      <c r="DM59" s="11">
        <f>IF(19&lt;=DAY(EOMONTH(DATE($B$2,12,1),0)),19,"")</f>
        <v>19</v>
      </c>
      <c r="DN59" s="11">
        <f>IF(20&lt;=DAY(EOMONTH(DATE($B$2,12,1),0)),20,"")</f>
        <v>20</v>
      </c>
      <c r="DO59" s="11">
        <f>IF(21&lt;=DAY(EOMONTH(DATE($B$2,12,1),0)),21,"")</f>
        <v>21</v>
      </c>
      <c r="DP59" s="11">
        <f>IF(22&lt;=DAY(EOMONTH(DATE($B$2,12,1),0)),22,"")</f>
        <v>22</v>
      </c>
      <c r="DQ59" s="11">
        <f>IF(23&lt;=DAY(EOMONTH(DATE($B$2,12,1),0)),23,"")</f>
        <v>23</v>
      </c>
      <c r="DR59" s="11">
        <f>IF(24&lt;=DAY(EOMONTH(DATE($B$2,12,1),0)),24,"")</f>
        <v>24</v>
      </c>
      <c r="DS59" s="11">
        <f>IF(25&lt;=DAY(EOMONTH(DATE($B$2,12,1),0)),25,"")</f>
        <v>25</v>
      </c>
      <c r="DT59" s="11">
        <f>IF(26&lt;=DAY(EOMONTH(DATE($B$2,12,1),0)),26,"")</f>
        <v>26</v>
      </c>
      <c r="DU59" s="11">
        <f>IF(27&lt;=DAY(EOMONTH(DATE($B$2,12,1),0)),27,"")</f>
        <v>27</v>
      </c>
      <c r="DV59" s="11">
        <f>IF(28&lt;=DAY(EOMONTH(DATE($B$2,12,1),0)),28,"")</f>
        <v>28</v>
      </c>
      <c r="DW59" s="11">
        <f>IF(29&lt;=DAY(EOMONTH(DATE($B$2,12,1),0)),29,"")</f>
        <v>29</v>
      </c>
      <c r="DX59" s="11">
        <f>IF(30&lt;=DAY(EOMONTH(DATE($B$2,12,1),0)),30,"")</f>
        <v>30</v>
      </c>
      <c r="DY59" s="12">
        <f>IF(31&lt;=DAY(EOMONTH(DATE($B$2,12,1),0)),31,"")</f>
        <v>31</v>
      </c>
    </row>
    <row r="60" spans="1:129" x14ac:dyDescent="0.3">
      <c r="A60" s="7" t="s">
        <v>17</v>
      </c>
      <c r="B60" s="8" t="s">
        <v>17</v>
      </c>
      <c r="C60" s="13" t="str">
        <f t="shared" ref="C60:AG60" si="16">IF(C79="","",CHOOSE(WEEKDAY(C79,2),"Mo","Di","Mi","Do","Fr","Sa","So"))</f>
        <v>Di</v>
      </c>
      <c r="D60" s="14" t="str">
        <f t="shared" si="16"/>
        <v>Mi</v>
      </c>
      <c r="E60" s="14" t="str">
        <f t="shared" si="16"/>
        <v>Do</v>
      </c>
      <c r="F60" s="14" t="str">
        <f t="shared" si="16"/>
        <v>Fr</v>
      </c>
      <c r="G60" s="14" t="str">
        <f t="shared" si="16"/>
        <v>Sa</v>
      </c>
      <c r="H60" s="14" t="str">
        <f t="shared" si="16"/>
        <v>So</v>
      </c>
      <c r="I60" s="14" t="str">
        <f t="shared" si="16"/>
        <v>Mo</v>
      </c>
      <c r="J60" s="14" t="str">
        <f t="shared" si="16"/>
        <v>Di</v>
      </c>
      <c r="K60" s="14" t="str">
        <f t="shared" si="16"/>
        <v>Mi</v>
      </c>
      <c r="L60" s="14" t="str">
        <f t="shared" si="16"/>
        <v>Do</v>
      </c>
      <c r="M60" s="14" t="str">
        <f t="shared" si="16"/>
        <v>Fr</v>
      </c>
      <c r="N60" s="14" t="str">
        <f t="shared" si="16"/>
        <v>Sa</v>
      </c>
      <c r="O60" s="14" t="str">
        <f t="shared" si="16"/>
        <v>So</v>
      </c>
      <c r="P60" s="14" t="str">
        <f t="shared" si="16"/>
        <v>Mo</v>
      </c>
      <c r="Q60" s="14" t="str">
        <f t="shared" si="16"/>
        <v>Di</v>
      </c>
      <c r="R60" s="14" t="str">
        <f t="shared" si="16"/>
        <v>Mi</v>
      </c>
      <c r="S60" s="14" t="str">
        <f t="shared" si="16"/>
        <v>Do</v>
      </c>
      <c r="T60" s="14" t="str">
        <f t="shared" si="16"/>
        <v>Fr</v>
      </c>
      <c r="U60" s="14" t="str">
        <f t="shared" si="16"/>
        <v>Sa</v>
      </c>
      <c r="V60" s="14" t="str">
        <f t="shared" si="16"/>
        <v>So</v>
      </c>
      <c r="W60" s="14" t="str">
        <f t="shared" si="16"/>
        <v>Mo</v>
      </c>
      <c r="X60" s="14" t="str">
        <f t="shared" si="16"/>
        <v>Di</v>
      </c>
      <c r="Y60" s="14" t="str">
        <f t="shared" si="16"/>
        <v>Mi</v>
      </c>
      <c r="Z60" s="14" t="str">
        <f t="shared" si="16"/>
        <v>Do</v>
      </c>
      <c r="AA60" s="14" t="str">
        <f t="shared" si="16"/>
        <v>Fr</v>
      </c>
      <c r="AB60" s="14" t="str">
        <f t="shared" si="16"/>
        <v>Sa</v>
      </c>
      <c r="AC60" s="14" t="str">
        <f t="shared" si="16"/>
        <v>So</v>
      </c>
      <c r="AD60" s="14" t="str">
        <f t="shared" si="16"/>
        <v>Mo</v>
      </c>
      <c r="AE60" s="14" t="str">
        <f t="shared" si="16"/>
        <v>Di</v>
      </c>
      <c r="AF60" s="14" t="str">
        <f t="shared" si="16"/>
        <v>Mi</v>
      </c>
      <c r="AG60" s="15" t="str">
        <f t="shared" si="16"/>
        <v/>
      </c>
      <c r="AH60" s="9"/>
      <c r="AI60" s="13" t="str">
        <f t="shared" ref="AI60:BM60" si="17">IF(AI79="","",CHOOSE(WEEKDAY(AI79,2),"Mo","Di","Mi","Do","Fr","Sa","So"))</f>
        <v>Do</v>
      </c>
      <c r="AJ60" s="14" t="str">
        <f t="shared" si="17"/>
        <v>Fr</v>
      </c>
      <c r="AK60" s="14" t="str">
        <f t="shared" si="17"/>
        <v>Sa</v>
      </c>
      <c r="AL60" s="14" t="str">
        <f t="shared" si="17"/>
        <v>So</v>
      </c>
      <c r="AM60" s="14" t="str">
        <f t="shared" si="17"/>
        <v>Mo</v>
      </c>
      <c r="AN60" s="14" t="str">
        <f t="shared" si="17"/>
        <v>Di</v>
      </c>
      <c r="AO60" s="14" t="str">
        <f t="shared" si="17"/>
        <v>Mi</v>
      </c>
      <c r="AP60" s="14" t="str">
        <f t="shared" si="17"/>
        <v>Do</v>
      </c>
      <c r="AQ60" s="14" t="str">
        <f t="shared" si="17"/>
        <v>Fr</v>
      </c>
      <c r="AR60" s="14" t="str">
        <f t="shared" si="17"/>
        <v>Sa</v>
      </c>
      <c r="AS60" s="14" t="str">
        <f t="shared" si="17"/>
        <v>So</v>
      </c>
      <c r="AT60" s="14" t="str">
        <f t="shared" si="17"/>
        <v>Mo</v>
      </c>
      <c r="AU60" s="14" t="str">
        <f t="shared" si="17"/>
        <v>Di</v>
      </c>
      <c r="AV60" s="14" t="str">
        <f t="shared" si="17"/>
        <v>Mi</v>
      </c>
      <c r="AW60" s="14" t="str">
        <f t="shared" si="17"/>
        <v>Do</v>
      </c>
      <c r="AX60" s="14" t="str">
        <f t="shared" si="17"/>
        <v>Fr</v>
      </c>
      <c r="AY60" s="14" t="str">
        <f t="shared" si="17"/>
        <v>Sa</v>
      </c>
      <c r="AZ60" s="14" t="str">
        <f t="shared" si="17"/>
        <v>So</v>
      </c>
      <c r="BA60" s="14" t="str">
        <f t="shared" si="17"/>
        <v>Mo</v>
      </c>
      <c r="BB60" s="14" t="str">
        <f t="shared" si="17"/>
        <v>Di</v>
      </c>
      <c r="BC60" s="14" t="str">
        <f t="shared" si="17"/>
        <v>Mi</v>
      </c>
      <c r="BD60" s="14" t="str">
        <f t="shared" si="17"/>
        <v>Do</v>
      </c>
      <c r="BE60" s="14" t="str">
        <f t="shared" si="17"/>
        <v>Fr</v>
      </c>
      <c r="BF60" s="14" t="str">
        <f t="shared" si="17"/>
        <v>Sa</v>
      </c>
      <c r="BG60" s="14" t="str">
        <f t="shared" si="17"/>
        <v>So</v>
      </c>
      <c r="BH60" s="14" t="str">
        <f t="shared" si="17"/>
        <v>Mo</v>
      </c>
      <c r="BI60" s="14" t="str">
        <f t="shared" si="17"/>
        <v>Di</v>
      </c>
      <c r="BJ60" s="14" t="str">
        <f t="shared" si="17"/>
        <v>Mi</v>
      </c>
      <c r="BK60" s="14" t="str">
        <f t="shared" si="17"/>
        <v>Do</v>
      </c>
      <c r="BL60" s="14" t="str">
        <f t="shared" si="17"/>
        <v>Fr</v>
      </c>
      <c r="BM60" s="15" t="str">
        <f t="shared" si="17"/>
        <v>Sa</v>
      </c>
      <c r="BN60" s="9"/>
      <c r="BO60" s="13" t="str">
        <f t="shared" ref="BO60:CS60" si="18">IF(BO79="","",CHOOSE(WEEKDAY(BO79,2),"Mo","Di","Mi","Do","Fr","Sa","So"))</f>
        <v>So</v>
      </c>
      <c r="BP60" s="14" t="str">
        <f t="shared" si="18"/>
        <v>Mo</v>
      </c>
      <c r="BQ60" s="14" t="str">
        <f t="shared" si="18"/>
        <v>Di</v>
      </c>
      <c r="BR60" s="14" t="str">
        <f t="shared" si="18"/>
        <v>Mi</v>
      </c>
      <c r="BS60" s="14" t="str">
        <f t="shared" si="18"/>
        <v>Do</v>
      </c>
      <c r="BT60" s="14" t="str">
        <f t="shared" si="18"/>
        <v>Fr</v>
      </c>
      <c r="BU60" s="14" t="str">
        <f t="shared" si="18"/>
        <v>Sa</v>
      </c>
      <c r="BV60" s="14" t="str">
        <f t="shared" si="18"/>
        <v>So</v>
      </c>
      <c r="BW60" s="14" t="str">
        <f t="shared" si="18"/>
        <v>Mo</v>
      </c>
      <c r="BX60" s="14" t="str">
        <f t="shared" si="18"/>
        <v>Di</v>
      </c>
      <c r="BY60" s="14" t="str">
        <f t="shared" si="18"/>
        <v>Mi</v>
      </c>
      <c r="BZ60" s="14" t="str">
        <f t="shared" si="18"/>
        <v>Do</v>
      </c>
      <c r="CA60" s="14" t="str">
        <f t="shared" si="18"/>
        <v>Fr</v>
      </c>
      <c r="CB60" s="14" t="str">
        <f t="shared" si="18"/>
        <v>Sa</v>
      </c>
      <c r="CC60" s="14" t="str">
        <f t="shared" si="18"/>
        <v>So</v>
      </c>
      <c r="CD60" s="14" t="str">
        <f t="shared" si="18"/>
        <v>Mo</v>
      </c>
      <c r="CE60" s="14" t="str">
        <f t="shared" si="18"/>
        <v>Di</v>
      </c>
      <c r="CF60" s="14" t="str">
        <f t="shared" si="18"/>
        <v>Mi</v>
      </c>
      <c r="CG60" s="14" t="str">
        <f t="shared" si="18"/>
        <v>Do</v>
      </c>
      <c r="CH60" s="14" t="str">
        <f t="shared" si="18"/>
        <v>Fr</v>
      </c>
      <c r="CI60" s="14" t="str">
        <f t="shared" si="18"/>
        <v>Sa</v>
      </c>
      <c r="CJ60" s="14" t="str">
        <f t="shared" si="18"/>
        <v>So</v>
      </c>
      <c r="CK60" s="14" t="str">
        <f t="shared" si="18"/>
        <v>Mo</v>
      </c>
      <c r="CL60" s="14" t="str">
        <f t="shared" si="18"/>
        <v>Di</v>
      </c>
      <c r="CM60" s="14" t="str">
        <f t="shared" si="18"/>
        <v>Mi</v>
      </c>
      <c r="CN60" s="14" t="str">
        <f t="shared" si="18"/>
        <v>Do</v>
      </c>
      <c r="CO60" s="14" t="str">
        <f t="shared" si="18"/>
        <v>Fr</v>
      </c>
      <c r="CP60" s="14" t="str">
        <f t="shared" si="18"/>
        <v>Sa</v>
      </c>
      <c r="CQ60" s="14" t="str">
        <f t="shared" si="18"/>
        <v>So</v>
      </c>
      <c r="CR60" s="14" t="str">
        <f t="shared" si="18"/>
        <v>Mo</v>
      </c>
      <c r="CS60" s="15" t="str">
        <f t="shared" si="18"/>
        <v/>
      </c>
      <c r="CT60" s="9"/>
      <c r="CU60" s="13" t="str">
        <f t="shared" ref="CU60:DY60" si="19">IF(CU79="","",CHOOSE(WEEKDAY(CU79,2),"Mo","Di","Mi","Do","Fr","Sa","So"))</f>
        <v>Di</v>
      </c>
      <c r="CV60" s="14" t="str">
        <f t="shared" si="19"/>
        <v>Mi</v>
      </c>
      <c r="CW60" s="14" t="str">
        <f t="shared" si="19"/>
        <v>Do</v>
      </c>
      <c r="CX60" s="14" t="str">
        <f t="shared" si="19"/>
        <v>Fr</v>
      </c>
      <c r="CY60" s="14" t="str">
        <f t="shared" si="19"/>
        <v>Sa</v>
      </c>
      <c r="CZ60" s="14" t="str">
        <f t="shared" si="19"/>
        <v>So</v>
      </c>
      <c r="DA60" s="14" t="str">
        <f t="shared" si="19"/>
        <v>Mo</v>
      </c>
      <c r="DB60" s="14" t="str">
        <f t="shared" si="19"/>
        <v>Di</v>
      </c>
      <c r="DC60" s="14" t="str">
        <f t="shared" si="19"/>
        <v>Mi</v>
      </c>
      <c r="DD60" s="14" t="str">
        <f t="shared" si="19"/>
        <v>Do</v>
      </c>
      <c r="DE60" s="14" t="str">
        <f t="shared" si="19"/>
        <v>Fr</v>
      </c>
      <c r="DF60" s="14" t="str">
        <f t="shared" si="19"/>
        <v>Sa</v>
      </c>
      <c r="DG60" s="14" t="str">
        <f t="shared" si="19"/>
        <v>So</v>
      </c>
      <c r="DH60" s="14" t="str">
        <f t="shared" si="19"/>
        <v>Mo</v>
      </c>
      <c r="DI60" s="14" t="str">
        <f t="shared" si="19"/>
        <v>Di</v>
      </c>
      <c r="DJ60" s="14" t="str">
        <f t="shared" si="19"/>
        <v>Mi</v>
      </c>
      <c r="DK60" s="14" t="str">
        <f t="shared" si="19"/>
        <v>Do</v>
      </c>
      <c r="DL60" s="14" t="str">
        <f t="shared" si="19"/>
        <v>Fr</v>
      </c>
      <c r="DM60" s="14" t="str">
        <f t="shared" si="19"/>
        <v>Sa</v>
      </c>
      <c r="DN60" s="14" t="str">
        <f t="shared" si="19"/>
        <v>So</v>
      </c>
      <c r="DO60" s="14" t="str">
        <f t="shared" si="19"/>
        <v>Mo</v>
      </c>
      <c r="DP60" s="14" t="str">
        <f t="shared" si="19"/>
        <v>Di</v>
      </c>
      <c r="DQ60" s="14" t="str">
        <f t="shared" si="19"/>
        <v>Mi</v>
      </c>
      <c r="DR60" s="14" t="str">
        <f t="shared" si="19"/>
        <v>Do</v>
      </c>
      <c r="DS60" s="14" t="str">
        <f t="shared" si="19"/>
        <v>Fr</v>
      </c>
      <c r="DT60" s="14" t="str">
        <f t="shared" si="19"/>
        <v>Sa</v>
      </c>
      <c r="DU60" s="14" t="str">
        <f t="shared" si="19"/>
        <v>So</v>
      </c>
      <c r="DV60" s="14" t="str">
        <f t="shared" si="19"/>
        <v>Mo</v>
      </c>
      <c r="DW60" s="14" t="str">
        <f t="shared" si="19"/>
        <v>Di</v>
      </c>
      <c r="DX60" s="14" t="str">
        <f t="shared" si="19"/>
        <v>Mi</v>
      </c>
      <c r="DY60" s="15" t="str">
        <f t="shared" si="19"/>
        <v>Do</v>
      </c>
    </row>
    <row r="61" spans="1:129" x14ac:dyDescent="0.3">
      <c r="A61" s="16">
        <v>1</v>
      </c>
      <c r="B61" s="17" t="str">
        <f>IF(Einstellungen!$B$6="","Mitarbeiter 1",Einstellungen!$B$6)</f>
        <v>Mitarbeiter 1</v>
      </c>
      <c r="C61" s="18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20"/>
      <c r="AH61" s="9"/>
      <c r="AI61" s="18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20"/>
      <c r="BN61" s="9"/>
      <c r="BO61" s="18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20"/>
      <c r="CT61" s="9"/>
      <c r="CU61" s="18"/>
      <c r="CV61" s="19"/>
      <c r="CW61" s="19"/>
      <c r="CX61" s="19"/>
      <c r="CY61" s="19"/>
      <c r="CZ61" s="19"/>
      <c r="DA61" s="19"/>
      <c r="DB61" s="19"/>
      <c r="DC61" s="19"/>
      <c r="DD61" s="19"/>
      <c r="DE61" s="19"/>
      <c r="DF61" s="19"/>
      <c r="DG61" s="19"/>
      <c r="DH61" s="19"/>
      <c r="DI61" s="19"/>
      <c r="DJ61" s="19"/>
      <c r="DK61" s="19"/>
      <c r="DL61" s="19"/>
      <c r="DM61" s="19"/>
      <c r="DN61" s="19"/>
      <c r="DO61" s="19"/>
      <c r="DP61" s="19"/>
      <c r="DQ61" s="19"/>
      <c r="DR61" s="19"/>
      <c r="DS61" s="19"/>
      <c r="DT61" s="19"/>
      <c r="DU61" s="19"/>
      <c r="DV61" s="19"/>
      <c r="DW61" s="19"/>
      <c r="DX61" s="19"/>
      <c r="DY61" s="20"/>
    </row>
    <row r="62" spans="1:129" x14ac:dyDescent="0.3">
      <c r="A62" s="16">
        <v>2</v>
      </c>
      <c r="B62" s="17" t="str">
        <f>IF(Einstellungen!$B$7="","Mitarbeiter 2",Einstellungen!$B$7)</f>
        <v>Mitarbeiter 2</v>
      </c>
      <c r="C62" s="18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20"/>
      <c r="AH62" s="9"/>
      <c r="AI62" s="18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20"/>
      <c r="BN62" s="9"/>
      <c r="BO62" s="18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20"/>
      <c r="CT62" s="9"/>
      <c r="CU62" s="18"/>
      <c r="CV62" s="19"/>
      <c r="CW62" s="19"/>
      <c r="CX62" s="19"/>
      <c r="CY62" s="19"/>
      <c r="CZ62" s="19"/>
      <c r="DA62" s="19"/>
      <c r="DB62" s="19"/>
      <c r="DC62" s="19"/>
      <c r="DD62" s="19"/>
      <c r="DE62" s="19"/>
      <c r="DF62" s="19"/>
      <c r="DG62" s="19"/>
      <c r="DH62" s="19"/>
      <c r="DI62" s="19"/>
      <c r="DJ62" s="19"/>
      <c r="DK62" s="19"/>
      <c r="DL62" s="19"/>
      <c r="DM62" s="19"/>
      <c r="DN62" s="19"/>
      <c r="DO62" s="19"/>
      <c r="DP62" s="19"/>
      <c r="DQ62" s="19"/>
      <c r="DR62" s="19"/>
      <c r="DS62" s="19"/>
      <c r="DT62" s="19"/>
      <c r="DU62" s="19"/>
      <c r="DV62" s="19"/>
      <c r="DW62" s="19"/>
      <c r="DX62" s="19"/>
      <c r="DY62" s="20"/>
    </row>
    <row r="63" spans="1:129" x14ac:dyDescent="0.3">
      <c r="A63" s="16">
        <v>3</v>
      </c>
      <c r="B63" s="17" t="str">
        <f>IF(Einstellungen!$B$8="","Mitarbeiter 3",Einstellungen!$B$8)</f>
        <v>Mitarbeiter 3</v>
      </c>
      <c r="C63" s="18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20"/>
      <c r="AH63" s="9"/>
      <c r="AI63" s="18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20"/>
      <c r="BN63" s="9"/>
      <c r="BO63" s="18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20"/>
      <c r="CT63" s="9"/>
      <c r="CU63" s="18"/>
      <c r="CV63" s="19"/>
      <c r="CW63" s="19"/>
      <c r="CX63" s="19"/>
      <c r="CY63" s="19"/>
      <c r="CZ63" s="19"/>
      <c r="DA63" s="19"/>
      <c r="DB63" s="19"/>
      <c r="DC63" s="19"/>
      <c r="DD63" s="19"/>
      <c r="DE63" s="19"/>
      <c r="DF63" s="19"/>
      <c r="DG63" s="19"/>
      <c r="DH63" s="19"/>
      <c r="DI63" s="19"/>
      <c r="DJ63" s="19"/>
      <c r="DK63" s="19"/>
      <c r="DL63" s="19"/>
      <c r="DM63" s="19"/>
      <c r="DN63" s="19"/>
      <c r="DO63" s="19"/>
      <c r="DP63" s="19"/>
      <c r="DQ63" s="19"/>
      <c r="DR63" s="19"/>
      <c r="DS63" s="19"/>
      <c r="DT63" s="19"/>
      <c r="DU63" s="19"/>
      <c r="DV63" s="19"/>
      <c r="DW63" s="19"/>
      <c r="DX63" s="19"/>
      <c r="DY63" s="20"/>
    </row>
    <row r="64" spans="1:129" x14ac:dyDescent="0.3">
      <c r="A64" s="16">
        <v>4</v>
      </c>
      <c r="B64" s="17" t="str">
        <f>IF(Einstellungen!$B$9="","Mitarbeiter 4",Einstellungen!$B$9)</f>
        <v>Mitarbeiter 4</v>
      </c>
      <c r="C64" s="18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20"/>
      <c r="AH64" s="9"/>
      <c r="AI64" s="18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20"/>
      <c r="BN64" s="9"/>
      <c r="BO64" s="18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20"/>
      <c r="CT64" s="9"/>
      <c r="CU64" s="18"/>
      <c r="CV64" s="19"/>
      <c r="CW64" s="19"/>
      <c r="CX64" s="19"/>
      <c r="CY64" s="19"/>
      <c r="CZ64" s="19"/>
      <c r="DA64" s="19"/>
      <c r="DB64" s="19"/>
      <c r="DC64" s="19"/>
      <c r="DD64" s="19"/>
      <c r="DE64" s="19"/>
      <c r="DF64" s="19"/>
      <c r="DG64" s="19"/>
      <c r="DH64" s="19"/>
      <c r="DI64" s="19"/>
      <c r="DJ64" s="19"/>
      <c r="DK64" s="19"/>
      <c r="DL64" s="19"/>
      <c r="DM64" s="19"/>
      <c r="DN64" s="19"/>
      <c r="DO64" s="19"/>
      <c r="DP64" s="19"/>
      <c r="DQ64" s="19"/>
      <c r="DR64" s="19"/>
      <c r="DS64" s="19"/>
      <c r="DT64" s="19"/>
      <c r="DU64" s="19"/>
      <c r="DV64" s="19"/>
      <c r="DW64" s="19"/>
      <c r="DX64" s="19"/>
      <c r="DY64" s="20"/>
    </row>
    <row r="65" spans="1:129" x14ac:dyDescent="0.3">
      <c r="A65" s="16">
        <v>5</v>
      </c>
      <c r="B65" s="17" t="str">
        <f>IF(Einstellungen!$B$10="","Mitarbeiter 5",Einstellungen!$B$10)</f>
        <v>Mitarbeiter 5</v>
      </c>
      <c r="C65" s="18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20"/>
      <c r="AH65" s="9"/>
      <c r="AI65" s="18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20"/>
      <c r="BN65" s="9"/>
      <c r="BO65" s="18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20"/>
      <c r="CT65" s="9"/>
      <c r="CU65" s="18"/>
      <c r="CV65" s="19"/>
      <c r="CW65" s="19"/>
      <c r="CX65" s="19"/>
      <c r="CY65" s="19"/>
      <c r="CZ65" s="19"/>
      <c r="DA65" s="19"/>
      <c r="DB65" s="19"/>
      <c r="DC65" s="19"/>
      <c r="DD65" s="19"/>
      <c r="DE65" s="19"/>
      <c r="DF65" s="19"/>
      <c r="DG65" s="19"/>
      <c r="DH65" s="19"/>
      <c r="DI65" s="19"/>
      <c r="DJ65" s="19"/>
      <c r="DK65" s="19"/>
      <c r="DL65" s="19"/>
      <c r="DM65" s="19"/>
      <c r="DN65" s="19"/>
      <c r="DO65" s="19"/>
      <c r="DP65" s="19"/>
      <c r="DQ65" s="19"/>
      <c r="DR65" s="19"/>
      <c r="DS65" s="19"/>
      <c r="DT65" s="19"/>
      <c r="DU65" s="19"/>
      <c r="DV65" s="19"/>
      <c r="DW65" s="19"/>
      <c r="DX65" s="19"/>
      <c r="DY65" s="20"/>
    </row>
    <row r="66" spans="1:129" x14ac:dyDescent="0.3">
      <c r="A66" s="16">
        <v>6</v>
      </c>
      <c r="B66" s="17" t="str">
        <f>IF(Einstellungen!$B$11="","Mitarbeiter 6",Einstellungen!$B$11)</f>
        <v>Mitarbeiter 6</v>
      </c>
      <c r="C66" s="18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20"/>
      <c r="AH66" s="9"/>
      <c r="AI66" s="18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20"/>
      <c r="BN66" s="9"/>
      <c r="BO66" s="18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20"/>
      <c r="CT66" s="9"/>
      <c r="CU66" s="18"/>
      <c r="CV66" s="19"/>
      <c r="CW66" s="19"/>
      <c r="CX66" s="19"/>
      <c r="CY66" s="19"/>
      <c r="CZ66" s="19"/>
      <c r="DA66" s="19"/>
      <c r="DB66" s="19"/>
      <c r="DC66" s="19"/>
      <c r="DD66" s="19"/>
      <c r="DE66" s="19"/>
      <c r="DF66" s="19"/>
      <c r="DG66" s="19"/>
      <c r="DH66" s="19"/>
      <c r="DI66" s="19"/>
      <c r="DJ66" s="19"/>
      <c r="DK66" s="19"/>
      <c r="DL66" s="19"/>
      <c r="DM66" s="19"/>
      <c r="DN66" s="19"/>
      <c r="DO66" s="19"/>
      <c r="DP66" s="19"/>
      <c r="DQ66" s="19"/>
      <c r="DR66" s="19"/>
      <c r="DS66" s="19"/>
      <c r="DT66" s="19"/>
      <c r="DU66" s="19"/>
      <c r="DV66" s="19"/>
      <c r="DW66" s="19"/>
      <c r="DX66" s="19"/>
      <c r="DY66" s="20"/>
    </row>
    <row r="67" spans="1:129" x14ac:dyDescent="0.3">
      <c r="A67" s="16">
        <v>7</v>
      </c>
      <c r="B67" s="17" t="str">
        <f>IF(Einstellungen!$B$12="","Mitarbeiter 7",Einstellungen!$B$12)</f>
        <v>Mitarbeiter 7</v>
      </c>
      <c r="C67" s="18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20"/>
      <c r="AH67" s="9"/>
      <c r="AI67" s="18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20"/>
      <c r="BN67" s="9"/>
      <c r="BO67" s="18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20"/>
      <c r="CT67" s="9"/>
      <c r="CU67" s="18"/>
      <c r="CV67" s="19"/>
      <c r="CW67" s="19"/>
      <c r="CX67" s="19"/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  <c r="DJ67" s="19"/>
      <c r="DK67" s="19"/>
      <c r="DL67" s="19"/>
      <c r="DM67" s="19"/>
      <c r="DN67" s="19"/>
      <c r="DO67" s="19"/>
      <c r="DP67" s="19"/>
      <c r="DQ67" s="19"/>
      <c r="DR67" s="19"/>
      <c r="DS67" s="19"/>
      <c r="DT67" s="19"/>
      <c r="DU67" s="19"/>
      <c r="DV67" s="19"/>
      <c r="DW67" s="19"/>
      <c r="DX67" s="19"/>
      <c r="DY67" s="20"/>
    </row>
    <row r="68" spans="1:129" x14ac:dyDescent="0.3">
      <c r="A68" s="16">
        <v>8</v>
      </c>
      <c r="B68" s="17" t="str">
        <f>IF(Einstellungen!$B$13="","Mitarbeiter 8",Einstellungen!$B$13)</f>
        <v>Mitarbeiter 8</v>
      </c>
      <c r="C68" s="18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20"/>
      <c r="AH68" s="9"/>
      <c r="AI68" s="18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20"/>
      <c r="BN68" s="9"/>
      <c r="BO68" s="18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  <c r="CF68" s="19"/>
      <c r="CG68" s="19"/>
      <c r="CH68" s="19"/>
      <c r="CI68" s="19"/>
      <c r="CJ68" s="19"/>
      <c r="CK68" s="19"/>
      <c r="CL68" s="19"/>
      <c r="CM68" s="19"/>
      <c r="CN68" s="19"/>
      <c r="CO68" s="19"/>
      <c r="CP68" s="19"/>
      <c r="CQ68" s="19"/>
      <c r="CR68" s="19"/>
      <c r="CS68" s="20"/>
      <c r="CT68" s="9"/>
      <c r="CU68" s="18"/>
      <c r="CV68" s="19"/>
      <c r="CW68" s="19"/>
      <c r="CX68" s="19"/>
      <c r="CY68" s="19"/>
      <c r="CZ68" s="19"/>
      <c r="DA68" s="19"/>
      <c r="DB68" s="19"/>
      <c r="DC68" s="19"/>
      <c r="DD68" s="19"/>
      <c r="DE68" s="19"/>
      <c r="DF68" s="19"/>
      <c r="DG68" s="19"/>
      <c r="DH68" s="19"/>
      <c r="DI68" s="19"/>
      <c r="DJ68" s="19"/>
      <c r="DK68" s="19"/>
      <c r="DL68" s="19"/>
      <c r="DM68" s="19"/>
      <c r="DN68" s="19"/>
      <c r="DO68" s="19"/>
      <c r="DP68" s="19"/>
      <c r="DQ68" s="19"/>
      <c r="DR68" s="19"/>
      <c r="DS68" s="19"/>
      <c r="DT68" s="19"/>
      <c r="DU68" s="19"/>
      <c r="DV68" s="19"/>
      <c r="DW68" s="19"/>
      <c r="DX68" s="19"/>
      <c r="DY68" s="20"/>
    </row>
    <row r="69" spans="1:129" x14ac:dyDescent="0.3">
      <c r="A69" s="16">
        <v>9</v>
      </c>
      <c r="B69" s="17" t="str">
        <f>IF(Einstellungen!$B$14="","Mitarbeiter 9",Einstellungen!$B$14)</f>
        <v>Mitarbeiter 9</v>
      </c>
      <c r="C69" s="18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20"/>
      <c r="AH69" s="9"/>
      <c r="AI69" s="18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20"/>
      <c r="BN69" s="9"/>
      <c r="BO69" s="18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  <c r="CF69" s="19"/>
      <c r="CG69" s="19"/>
      <c r="CH69" s="19"/>
      <c r="CI69" s="19"/>
      <c r="CJ69" s="19"/>
      <c r="CK69" s="19"/>
      <c r="CL69" s="19"/>
      <c r="CM69" s="19"/>
      <c r="CN69" s="19"/>
      <c r="CO69" s="19"/>
      <c r="CP69" s="19"/>
      <c r="CQ69" s="19"/>
      <c r="CR69" s="19"/>
      <c r="CS69" s="20"/>
      <c r="CT69" s="9"/>
      <c r="CU69" s="18"/>
      <c r="CV69" s="19"/>
      <c r="CW69" s="19"/>
      <c r="CX69" s="19"/>
      <c r="CY69" s="19"/>
      <c r="CZ69" s="19"/>
      <c r="DA69" s="19"/>
      <c r="DB69" s="19"/>
      <c r="DC69" s="19"/>
      <c r="DD69" s="19"/>
      <c r="DE69" s="19"/>
      <c r="DF69" s="19"/>
      <c r="DG69" s="19"/>
      <c r="DH69" s="19"/>
      <c r="DI69" s="19"/>
      <c r="DJ69" s="19"/>
      <c r="DK69" s="19"/>
      <c r="DL69" s="19"/>
      <c r="DM69" s="19"/>
      <c r="DN69" s="19"/>
      <c r="DO69" s="19"/>
      <c r="DP69" s="19"/>
      <c r="DQ69" s="19"/>
      <c r="DR69" s="19"/>
      <c r="DS69" s="19"/>
      <c r="DT69" s="19"/>
      <c r="DU69" s="19"/>
      <c r="DV69" s="19"/>
      <c r="DW69" s="19"/>
      <c r="DX69" s="19"/>
      <c r="DY69" s="20"/>
    </row>
    <row r="70" spans="1:129" x14ac:dyDescent="0.3">
      <c r="A70" s="16">
        <v>10</v>
      </c>
      <c r="B70" s="17" t="str">
        <f>IF(Einstellungen!$B$15="","Mitarbeiter 10",Einstellungen!$B$15)</f>
        <v>Mitarbeiter 10</v>
      </c>
      <c r="C70" s="18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20"/>
      <c r="AH70" s="9"/>
      <c r="AI70" s="18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20"/>
      <c r="BN70" s="9"/>
      <c r="BO70" s="18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  <c r="CF70" s="19"/>
      <c r="CG70" s="19"/>
      <c r="CH70" s="19"/>
      <c r="CI70" s="19"/>
      <c r="CJ70" s="19"/>
      <c r="CK70" s="19"/>
      <c r="CL70" s="19"/>
      <c r="CM70" s="19"/>
      <c r="CN70" s="19"/>
      <c r="CO70" s="19"/>
      <c r="CP70" s="19"/>
      <c r="CQ70" s="19"/>
      <c r="CR70" s="19"/>
      <c r="CS70" s="20"/>
      <c r="CT70" s="9"/>
      <c r="CU70" s="18"/>
      <c r="CV70" s="19"/>
      <c r="CW70" s="19"/>
      <c r="CX70" s="19"/>
      <c r="CY70" s="19"/>
      <c r="CZ70" s="19"/>
      <c r="DA70" s="19"/>
      <c r="DB70" s="19"/>
      <c r="DC70" s="19"/>
      <c r="DD70" s="19"/>
      <c r="DE70" s="19"/>
      <c r="DF70" s="19"/>
      <c r="DG70" s="19"/>
      <c r="DH70" s="19"/>
      <c r="DI70" s="19"/>
      <c r="DJ70" s="19"/>
      <c r="DK70" s="19"/>
      <c r="DL70" s="19"/>
      <c r="DM70" s="19"/>
      <c r="DN70" s="19"/>
      <c r="DO70" s="19"/>
      <c r="DP70" s="19"/>
      <c r="DQ70" s="19"/>
      <c r="DR70" s="19"/>
      <c r="DS70" s="19"/>
      <c r="DT70" s="19"/>
      <c r="DU70" s="19"/>
      <c r="DV70" s="19"/>
      <c r="DW70" s="19"/>
      <c r="DX70" s="19"/>
      <c r="DY70" s="20"/>
    </row>
    <row r="71" spans="1:129" x14ac:dyDescent="0.3">
      <c r="A71" s="16">
        <v>11</v>
      </c>
      <c r="B71" s="17" t="str">
        <f>IF(Einstellungen!$B$16="","Mitarbeiter 11",Einstellungen!$B$16)</f>
        <v>Mitarbeiter 11</v>
      </c>
      <c r="C71" s="18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20"/>
      <c r="AH71" s="9"/>
      <c r="AI71" s="18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20"/>
      <c r="BN71" s="9"/>
      <c r="BO71" s="18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  <c r="CF71" s="19"/>
      <c r="CG71" s="19"/>
      <c r="CH71" s="19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20"/>
      <c r="CT71" s="9"/>
      <c r="CU71" s="18"/>
      <c r="CV71" s="19"/>
      <c r="CW71" s="19"/>
      <c r="CX71" s="19"/>
      <c r="CY71" s="19"/>
      <c r="CZ71" s="19"/>
      <c r="DA71" s="19"/>
      <c r="DB71" s="19"/>
      <c r="DC71" s="19"/>
      <c r="DD71" s="19"/>
      <c r="DE71" s="19"/>
      <c r="DF71" s="19"/>
      <c r="DG71" s="19"/>
      <c r="DH71" s="19"/>
      <c r="DI71" s="19"/>
      <c r="DJ71" s="19"/>
      <c r="DK71" s="19"/>
      <c r="DL71" s="19"/>
      <c r="DM71" s="19"/>
      <c r="DN71" s="19"/>
      <c r="DO71" s="19"/>
      <c r="DP71" s="19"/>
      <c r="DQ71" s="19"/>
      <c r="DR71" s="19"/>
      <c r="DS71" s="19"/>
      <c r="DT71" s="19"/>
      <c r="DU71" s="19"/>
      <c r="DV71" s="19"/>
      <c r="DW71" s="19"/>
      <c r="DX71" s="19"/>
      <c r="DY71" s="20"/>
    </row>
    <row r="72" spans="1:129" x14ac:dyDescent="0.3">
      <c r="A72" s="16">
        <v>12</v>
      </c>
      <c r="B72" s="17" t="str">
        <f>IF(Einstellungen!$B$17="","Mitarbeiter 12",Einstellungen!$B$17)</f>
        <v>Mitarbeiter 12</v>
      </c>
      <c r="C72" s="18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20"/>
      <c r="AH72" s="9"/>
      <c r="AI72" s="18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20"/>
      <c r="BN72" s="9"/>
      <c r="BO72" s="18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20"/>
      <c r="CT72" s="9"/>
      <c r="CU72" s="18"/>
      <c r="CV72" s="19"/>
      <c r="CW72" s="19"/>
      <c r="CX72" s="19"/>
      <c r="CY72" s="19"/>
      <c r="CZ72" s="19"/>
      <c r="DA72" s="19"/>
      <c r="DB72" s="19"/>
      <c r="DC72" s="19"/>
      <c r="DD72" s="19"/>
      <c r="DE72" s="19"/>
      <c r="DF72" s="19"/>
      <c r="DG72" s="19"/>
      <c r="DH72" s="19"/>
      <c r="DI72" s="19"/>
      <c r="DJ72" s="19"/>
      <c r="DK72" s="19"/>
      <c r="DL72" s="19"/>
      <c r="DM72" s="19"/>
      <c r="DN72" s="19"/>
      <c r="DO72" s="19"/>
      <c r="DP72" s="19"/>
      <c r="DQ72" s="19"/>
      <c r="DR72" s="19"/>
      <c r="DS72" s="19"/>
      <c r="DT72" s="19"/>
      <c r="DU72" s="19"/>
      <c r="DV72" s="19"/>
      <c r="DW72" s="19"/>
      <c r="DX72" s="19"/>
      <c r="DY72" s="20"/>
    </row>
    <row r="73" spans="1:129" x14ac:dyDescent="0.3">
      <c r="A73" s="16">
        <v>13</v>
      </c>
      <c r="B73" s="17" t="str">
        <f>IF(Einstellungen!$B$18="","Mitarbeiter 13",Einstellungen!$B$18)</f>
        <v>Mitarbeiter 13</v>
      </c>
      <c r="C73" s="18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20"/>
      <c r="AH73" s="9"/>
      <c r="AI73" s="18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20"/>
      <c r="BN73" s="9"/>
      <c r="BO73" s="18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  <c r="CF73" s="19"/>
      <c r="CG73" s="19"/>
      <c r="CH73" s="19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20"/>
      <c r="CT73" s="9"/>
      <c r="CU73" s="18"/>
      <c r="CV73" s="19"/>
      <c r="CW73" s="19"/>
      <c r="CX73" s="19"/>
      <c r="CY73" s="19"/>
      <c r="CZ73" s="19"/>
      <c r="DA73" s="19"/>
      <c r="DB73" s="19"/>
      <c r="DC73" s="19"/>
      <c r="DD73" s="19"/>
      <c r="DE73" s="19"/>
      <c r="DF73" s="19"/>
      <c r="DG73" s="19"/>
      <c r="DH73" s="19"/>
      <c r="DI73" s="19"/>
      <c r="DJ73" s="19"/>
      <c r="DK73" s="19"/>
      <c r="DL73" s="19"/>
      <c r="DM73" s="19"/>
      <c r="DN73" s="19"/>
      <c r="DO73" s="19"/>
      <c r="DP73" s="19"/>
      <c r="DQ73" s="19"/>
      <c r="DR73" s="19"/>
      <c r="DS73" s="19"/>
      <c r="DT73" s="19"/>
      <c r="DU73" s="19"/>
      <c r="DV73" s="19"/>
      <c r="DW73" s="19"/>
      <c r="DX73" s="19"/>
      <c r="DY73" s="20"/>
    </row>
    <row r="74" spans="1:129" x14ac:dyDescent="0.3">
      <c r="A74" s="16">
        <v>14</v>
      </c>
      <c r="B74" s="17" t="str">
        <f>IF(Einstellungen!$B$19="","Mitarbeiter 14",Einstellungen!$B$19)</f>
        <v>Mitarbeiter 14</v>
      </c>
      <c r="C74" s="18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20"/>
      <c r="AH74" s="9"/>
      <c r="AI74" s="18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20"/>
      <c r="BN74" s="9"/>
      <c r="BO74" s="18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20"/>
      <c r="CT74" s="9"/>
      <c r="CU74" s="18"/>
      <c r="CV74" s="19"/>
      <c r="CW74" s="19"/>
      <c r="CX74" s="19"/>
      <c r="CY74" s="19"/>
      <c r="CZ74" s="19"/>
      <c r="DA74" s="19"/>
      <c r="DB74" s="19"/>
      <c r="DC74" s="19"/>
      <c r="DD74" s="19"/>
      <c r="DE74" s="19"/>
      <c r="DF74" s="19"/>
      <c r="DG74" s="19"/>
      <c r="DH74" s="19"/>
      <c r="DI74" s="19"/>
      <c r="DJ74" s="19"/>
      <c r="DK74" s="19"/>
      <c r="DL74" s="19"/>
      <c r="DM74" s="19"/>
      <c r="DN74" s="19"/>
      <c r="DO74" s="19"/>
      <c r="DP74" s="19"/>
      <c r="DQ74" s="19"/>
      <c r="DR74" s="19"/>
      <c r="DS74" s="19"/>
      <c r="DT74" s="19"/>
      <c r="DU74" s="19"/>
      <c r="DV74" s="19"/>
      <c r="DW74" s="19"/>
      <c r="DX74" s="19"/>
      <c r="DY74" s="20"/>
    </row>
    <row r="75" spans="1:129" x14ac:dyDescent="0.3">
      <c r="A75" s="16">
        <v>15</v>
      </c>
      <c r="B75" s="17" t="str">
        <f>IF(Einstellungen!$B$20="","Mitarbeiter 15",Einstellungen!$B$20)</f>
        <v>Mitarbeiter 15</v>
      </c>
      <c r="C75" s="18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20"/>
      <c r="AH75" s="9"/>
      <c r="AI75" s="18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20"/>
      <c r="BN75" s="9"/>
      <c r="BO75" s="18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20"/>
      <c r="CT75" s="9"/>
      <c r="CU75" s="18"/>
      <c r="CV75" s="19"/>
      <c r="CW75" s="19"/>
      <c r="CX75" s="19"/>
      <c r="CY75" s="19"/>
      <c r="CZ75" s="19"/>
      <c r="DA75" s="19"/>
      <c r="DB75" s="19"/>
      <c r="DC75" s="19"/>
      <c r="DD75" s="19"/>
      <c r="DE75" s="19"/>
      <c r="DF75" s="19"/>
      <c r="DG75" s="19"/>
      <c r="DH75" s="19"/>
      <c r="DI75" s="19"/>
      <c r="DJ75" s="19"/>
      <c r="DK75" s="19"/>
      <c r="DL75" s="19"/>
      <c r="DM75" s="19"/>
      <c r="DN75" s="19"/>
      <c r="DO75" s="19"/>
      <c r="DP75" s="19"/>
      <c r="DQ75" s="19"/>
      <c r="DR75" s="19"/>
      <c r="DS75" s="19"/>
      <c r="DT75" s="19"/>
      <c r="DU75" s="19"/>
      <c r="DV75" s="19"/>
      <c r="DW75" s="19"/>
      <c r="DX75" s="19"/>
      <c r="DY75" s="20"/>
    </row>
    <row r="76" spans="1:129" x14ac:dyDescent="0.3">
      <c r="A76" s="16">
        <v>16</v>
      </c>
      <c r="B76" s="17" t="str">
        <f>IF(Einstellungen!$B$21="","Mitarbeiter 16",Einstellungen!$B$21)</f>
        <v>Mitarbeiter 16</v>
      </c>
      <c r="C76" s="18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20"/>
      <c r="AH76" s="9"/>
      <c r="AI76" s="18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20"/>
      <c r="BN76" s="9"/>
      <c r="BO76" s="18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20"/>
      <c r="CT76" s="9"/>
      <c r="CU76" s="18"/>
      <c r="CV76" s="19"/>
      <c r="CW76" s="19"/>
      <c r="CX76" s="19"/>
      <c r="CY76" s="19"/>
      <c r="CZ76" s="19"/>
      <c r="DA76" s="19"/>
      <c r="DB76" s="19"/>
      <c r="DC76" s="19"/>
      <c r="DD76" s="19"/>
      <c r="DE76" s="19"/>
      <c r="DF76" s="19"/>
      <c r="DG76" s="19"/>
      <c r="DH76" s="19"/>
      <c r="DI76" s="19"/>
      <c r="DJ76" s="19"/>
      <c r="DK76" s="19"/>
      <c r="DL76" s="19"/>
      <c r="DM76" s="19"/>
      <c r="DN76" s="19"/>
      <c r="DO76" s="19"/>
      <c r="DP76" s="19"/>
      <c r="DQ76" s="19"/>
      <c r="DR76" s="19"/>
      <c r="DS76" s="19"/>
      <c r="DT76" s="19"/>
      <c r="DU76" s="19"/>
      <c r="DV76" s="19"/>
      <c r="DW76" s="19"/>
      <c r="DX76" s="19"/>
      <c r="DY76" s="20"/>
    </row>
    <row r="77" spans="1:129" x14ac:dyDescent="0.3">
      <c r="A77" s="16">
        <v>17</v>
      </c>
      <c r="B77" s="17" t="str">
        <f>IF(Einstellungen!$B$22="","Mitarbeiter 17",Einstellungen!$B$22)</f>
        <v>Mitarbeiter 17</v>
      </c>
      <c r="C77" s="18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20"/>
      <c r="AH77" s="9"/>
      <c r="AI77" s="18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20"/>
      <c r="BN77" s="9"/>
      <c r="BO77" s="18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20"/>
      <c r="CT77" s="9"/>
      <c r="CU77" s="18"/>
      <c r="CV77" s="19"/>
      <c r="CW77" s="19"/>
      <c r="CX77" s="19"/>
      <c r="CY77" s="19"/>
      <c r="CZ77" s="19"/>
      <c r="DA77" s="19"/>
      <c r="DB77" s="19"/>
      <c r="DC77" s="19"/>
      <c r="DD77" s="19"/>
      <c r="DE77" s="19"/>
      <c r="DF77" s="19"/>
      <c r="DG77" s="19"/>
      <c r="DH77" s="19"/>
      <c r="DI77" s="19"/>
      <c r="DJ77" s="19"/>
      <c r="DK77" s="19"/>
      <c r="DL77" s="19"/>
      <c r="DM77" s="19"/>
      <c r="DN77" s="19"/>
      <c r="DO77" s="19"/>
      <c r="DP77" s="19"/>
      <c r="DQ77" s="19"/>
      <c r="DR77" s="19"/>
      <c r="DS77" s="19"/>
      <c r="DT77" s="19"/>
      <c r="DU77" s="19"/>
      <c r="DV77" s="19"/>
      <c r="DW77" s="19"/>
      <c r="DX77" s="19"/>
      <c r="DY77" s="20"/>
    </row>
    <row r="78" spans="1:129" x14ac:dyDescent="0.3">
      <c r="A78" s="16">
        <v>18</v>
      </c>
      <c r="B78" s="17" t="str">
        <f>IF(Einstellungen!$B$23="","Mitarbeiter 18",Einstellungen!$B$23)</f>
        <v>Mitarbeiter 18</v>
      </c>
      <c r="C78" s="18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20"/>
      <c r="AH78" s="9"/>
      <c r="AI78" s="18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20"/>
      <c r="BN78" s="9"/>
      <c r="BO78" s="18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20"/>
      <c r="CT78" s="9"/>
      <c r="CU78" s="18"/>
      <c r="CV78" s="19"/>
      <c r="CW78" s="19"/>
      <c r="CX78" s="19"/>
      <c r="CY78" s="19"/>
      <c r="CZ78" s="19"/>
      <c r="DA78" s="19"/>
      <c r="DB78" s="19"/>
      <c r="DC78" s="19"/>
      <c r="DD78" s="19"/>
      <c r="DE78" s="19"/>
      <c r="DF78" s="19"/>
      <c r="DG78" s="19"/>
      <c r="DH78" s="19"/>
      <c r="DI78" s="19"/>
      <c r="DJ78" s="19"/>
      <c r="DK78" s="19"/>
      <c r="DL78" s="19"/>
      <c r="DM78" s="19"/>
      <c r="DN78" s="19"/>
      <c r="DO78" s="19"/>
      <c r="DP78" s="19"/>
      <c r="DQ78" s="19"/>
      <c r="DR78" s="19"/>
      <c r="DS78" s="19"/>
      <c r="DT78" s="19"/>
      <c r="DU78" s="19"/>
      <c r="DV78" s="19"/>
      <c r="DW78" s="19"/>
      <c r="DX78" s="19"/>
      <c r="DY78" s="20"/>
    </row>
    <row r="79" spans="1:129" hidden="1" x14ac:dyDescent="0.3">
      <c r="C79">
        <f t="shared" ref="C79:AG79" si="20">IF(C59="","",DATE($B$2,9,C59))</f>
        <v>46266</v>
      </c>
      <c r="D79">
        <f t="shared" si="20"/>
        <v>46267</v>
      </c>
      <c r="E79">
        <f t="shared" si="20"/>
        <v>46268</v>
      </c>
      <c r="F79">
        <f t="shared" si="20"/>
        <v>46269</v>
      </c>
      <c r="G79">
        <f t="shared" si="20"/>
        <v>46270</v>
      </c>
      <c r="H79">
        <f t="shared" si="20"/>
        <v>46271</v>
      </c>
      <c r="I79">
        <f t="shared" si="20"/>
        <v>46272</v>
      </c>
      <c r="J79">
        <f t="shared" si="20"/>
        <v>46273</v>
      </c>
      <c r="K79">
        <f t="shared" si="20"/>
        <v>46274</v>
      </c>
      <c r="L79">
        <f t="shared" si="20"/>
        <v>46275</v>
      </c>
      <c r="M79">
        <f t="shared" si="20"/>
        <v>46276</v>
      </c>
      <c r="N79">
        <f t="shared" si="20"/>
        <v>46277</v>
      </c>
      <c r="O79">
        <f t="shared" si="20"/>
        <v>46278</v>
      </c>
      <c r="P79">
        <f t="shared" si="20"/>
        <v>46279</v>
      </c>
      <c r="Q79">
        <f t="shared" si="20"/>
        <v>46280</v>
      </c>
      <c r="R79">
        <f t="shared" si="20"/>
        <v>46281</v>
      </c>
      <c r="S79">
        <f t="shared" si="20"/>
        <v>46282</v>
      </c>
      <c r="T79">
        <f t="shared" si="20"/>
        <v>46283</v>
      </c>
      <c r="U79">
        <f t="shared" si="20"/>
        <v>46284</v>
      </c>
      <c r="V79">
        <f t="shared" si="20"/>
        <v>46285</v>
      </c>
      <c r="W79">
        <f t="shared" si="20"/>
        <v>46286</v>
      </c>
      <c r="X79">
        <f t="shared" si="20"/>
        <v>46287</v>
      </c>
      <c r="Y79">
        <f t="shared" si="20"/>
        <v>46288</v>
      </c>
      <c r="Z79">
        <f t="shared" si="20"/>
        <v>46289</v>
      </c>
      <c r="AA79">
        <f t="shared" si="20"/>
        <v>46290</v>
      </c>
      <c r="AB79">
        <f t="shared" si="20"/>
        <v>46291</v>
      </c>
      <c r="AC79">
        <f t="shared" si="20"/>
        <v>46292</v>
      </c>
      <c r="AD79">
        <f t="shared" si="20"/>
        <v>46293</v>
      </c>
      <c r="AE79">
        <f t="shared" si="20"/>
        <v>46294</v>
      </c>
      <c r="AF79">
        <f t="shared" si="20"/>
        <v>46295</v>
      </c>
      <c r="AG79" t="str">
        <f t="shared" si="20"/>
        <v/>
      </c>
      <c r="AI79">
        <f t="shared" ref="AI79:BM79" si="21">IF(AI59="","",DATE($B$2,10,AI59))</f>
        <v>46296</v>
      </c>
      <c r="AJ79">
        <f t="shared" si="21"/>
        <v>46297</v>
      </c>
      <c r="AK79">
        <f t="shared" si="21"/>
        <v>46298</v>
      </c>
      <c r="AL79">
        <f t="shared" si="21"/>
        <v>46299</v>
      </c>
      <c r="AM79">
        <f t="shared" si="21"/>
        <v>46300</v>
      </c>
      <c r="AN79">
        <f t="shared" si="21"/>
        <v>46301</v>
      </c>
      <c r="AO79">
        <f t="shared" si="21"/>
        <v>46302</v>
      </c>
      <c r="AP79">
        <f t="shared" si="21"/>
        <v>46303</v>
      </c>
      <c r="AQ79">
        <f t="shared" si="21"/>
        <v>46304</v>
      </c>
      <c r="AR79">
        <f t="shared" si="21"/>
        <v>46305</v>
      </c>
      <c r="AS79">
        <f t="shared" si="21"/>
        <v>46306</v>
      </c>
      <c r="AT79">
        <f t="shared" si="21"/>
        <v>46307</v>
      </c>
      <c r="AU79">
        <f t="shared" si="21"/>
        <v>46308</v>
      </c>
      <c r="AV79">
        <f t="shared" si="21"/>
        <v>46309</v>
      </c>
      <c r="AW79">
        <f t="shared" si="21"/>
        <v>46310</v>
      </c>
      <c r="AX79">
        <f t="shared" si="21"/>
        <v>46311</v>
      </c>
      <c r="AY79">
        <f t="shared" si="21"/>
        <v>46312</v>
      </c>
      <c r="AZ79">
        <f t="shared" si="21"/>
        <v>46313</v>
      </c>
      <c r="BA79">
        <f t="shared" si="21"/>
        <v>46314</v>
      </c>
      <c r="BB79">
        <f t="shared" si="21"/>
        <v>46315</v>
      </c>
      <c r="BC79">
        <f t="shared" si="21"/>
        <v>46316</v>
      </c>
      <c r="BD79">
        <f t="shared" si="21"/>
        <v>46317</v>
      </c>
      <c r="BE79">
        <f t="shared" si="21"/>
        <v>46318</v>
      </c>
      <c r="BF79">
        <f t="shared" si="21"/>
        <v>46319</v>
      </c>
      <c r="BG79">
        <f t="shared" si="21"/>
        <v>46320</v>
      </c>
      <c r="BH79">
        <f t="shared" si="21"/>
        <v>46321</v>
      </c>
      <c r="BI79">
        <f t="shared" si="21"/>
        <v>46322</v>
      </c>
      <c r="BJ79">
        <f t="shared" si="21"/>
        <v>46323</v>
      </c>
      <c r="BK79">
        <f t="shared" si="21"/>
        <v>46324</v>
      </c>
      <c r="BL79">
        <f t="shared" si="21"/>
        <v>46325</v>
      </c>
      <c r="BM79">
        <f t="shared" si="21"/>
        <v>46326</v>
      </c>
      <c r="BO79">
        <f t="shared" ref="BO79:CS79" si="22">IF(BO59="","",DATE($B$2,11,BO59))</f>
        <v>46327</v>
      </c>
      <c r="BP79">
        <f t="shared" si="22"/>
        <v>46328</v>
      </c>
      <c r="BQ79">
        <f t="shared" si="22"/>
        <v>46329</v>
      </c>
      <c r="BR79">
        <f t="shared" si="22"/>
        <v>46330</v>
      </c>
      <c r="BS79">
        <f t="shared" si="22"/>
        <v>46331</v>
      </c>
      <c r="BT79">
        <f t="shared" si="22"/>
        <v>46332</v>
      </c>
      <c r="BU79">
        <f t="shared" si="22"/>
        <v>46333</v>
      </c>
      <c r="BV79">
        <f t="shared" si="22"/>
        <v>46334</v>
      </c>
      <c r="BW79">
        <f t="shared" si="22"/>
        <v>46335</v>
      </c>
      <c r="BX79">
        <f t="shared" si="22"/>
        <v>46336</v>
      </c>
      <c r="BY79">
        <f t="shared" si="22"/>
        <v>46337</v>
      </c>
      <c r="BZ79">
        <f t="shared" si="22"/>
        <v>46338</v>
      </c>
      <c r="CA79">
        <f t="shared" si="22"/>
        <v>46339</v>
      </c>
      <c r="CB79">
        <f t="shared" si="22"/>
        <v>46340</v>
      </c>
      <c r="CC79">
        <f t="shared" si="22"/>
        <v>46341</v>
      </c>
      <c r="CD79">
        <f t="shared" si="22"/>
        <v>46342</v>
      </c>
      <c r="CE79">
        <f t="shared" si="22"/>
        <v>46343</v>
      </c>
      <c r="CF79">
        <f t="shared" si="22"/>
        <v>46344</v>
      </c>
      <c r="CG79">
        <f t="shared" si="22"/>
        <v>46345</v>
      </c>
      <c r="CH79">
        <f t="shared" si="22"/>
        <v>46346</v>
      </c>
      <c r="CI79">
        <f t="shared" si="22"/>
        <v>46347</v>
      </c>
      <c r="CJ79">
        <f t="shared" si="22"/>
        <v>46348</v>
      </c>
      <c r="CK79">
        <f t="shared" si="22"/>
        <v>46349</v>
      </c>
      <c r="CL79">
        <f t="shared" si="22"/>
        <v>46350</v>
      </c>
      <c r="CM79">
        <f t="shared" si="22"/>
        <v>46351</v>
      </c>
      <c r="CN79">
        <f t="shared" si="22"/>
        <v>46352</v>
      </c>
      <c r="CO79">
        <f t="shared" si="22"/>
        <v>46353</v>
      </c>
      <c r="CP79">
        <f t="shared" si="22"/>
        <v>46354</v>
      </c>
      <c r="CQ79">
        <f t="shared" si="22"/>
        <v>46355</v>
      </c>
      <c r="CR79">
        <f t="shared" si="22"/>
        <v>46356</v>
      </c>
      <c r="CS79" t="str">
        <f t="shared" si="22"/>
        <v/>
      </c>
      <c r="CU79">
        <f t="shared" ref="CU79:DY79" si="23">IF(CU59="","",DATE($B$2,12,CU59))</f>
        <v>46357</v>
      </c>
      <c r="CV79">
        <f t="shared" si="23"/>
        <v>46358</v>
      </c>
      <c r="CW79">
        <f t="shared" si="23"/>
        <v>46359</v>
      </c>
      <c r="CX79">
        <f t="shared" si="23"/>
        <v>46360</v>
      </c>
      <c r="CY79">
        <f t="shared" si="23"/>
        <v>46361</v>
      </c>
      <c r="CZ79">
        <f t="shared" si="23"/>
        <v>46362</v>
      </c>
      <c r="DA79">
        <f t="shared" si="23"/>
        <v>46363</v>
      </c>
      <c r="DB79">
        <f t="shared" si="23"/>
        <v>46364</v>
      </c>
      <c r="DC79">
        <f t="shared" si="23"/>
        <v>46365</v>
      </c>
      <c r="DD79">
        <f t="shared" si="23"/>
        <v>46366</v>
      </c>
      <c r="DE79">
        <f t="shared" si="23"/>
        <v>46367</v>
      </c>
      <c r="DF79">
        <f t="shared" si="23"/>
        <v>46368</v>
      </c>
      <c r="DG79">
        <f t="shared" si="23"/>
        <v>46369</v>
      </c>
      <c r="DH79">
        <f t="shared" si="23"/>
        <v>46370</v>
      </c>
      <c r="DI79">
        <f t="shared" si="23"/>
        <v>46371</v>
      </c>
      <c r="DJ79">
        <f t="shared" si="23"/>
        <v>46372</v>
      </c>
      <c r="DK79">
        <f t="shared" si="23"/>
        <v>46373</v>
      </c>
      <c r="DL79">
        <f t="shared" si="23"/>
        <v>46374</v>
      </c>
      <c r="DM79">
        <f t="shared" si="23"/>
        <v>46375</v>
      </c>
      <c r="DN79">
        <f t="shared" si="23"/>
        <v>46376</v>
      </c>
      <c r="DO79">
        <f t="shared" si="23"/>
        <v>46377</v>
      </c>
      <c r="DP79">
        <f t="shared" si="23"/>
        <v>46378</v>
      </c>
      <c r="DQ79">
        <f t="shared" si="23"/>
        <v>46379</v>
      </c>
      <c r="DR79">
        <f t="shared" si="23"/>
        <v>46380</v>
      </c>
      <c r="DS79">
        <f t="shared" si="23"/>
        <v>46381</v>
      </c>
      <c r="DT79">
        <f t="shared" si="23"/>
        <v>46382</v>
      </c>
      <c r="DU79">
        <f t="shared" si="23"/>
        <v>46383</v>
      </c>
      <c r="DV79">
        <f t="shared" si="23"/>
        <v>46384</v>
      </c>
      <c r="DW79">
        <f t="shared" si="23"/>
        <v>46385</v>
      </c>
      <c r="DX79">
        <f t="shared" si="23"/>
        <v>46386</v>
      </c>
      <c r="DY79">
        <f t="shared" si="23"/>
        <v>46387</v>
      </c>
    </row>
    <row r="81" spans="2:18" x14ac:dyDescent="0.3">
      <c r="B81" s="32" t="s">
        <v>28</v>
      </c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</row>
  </sheetData>
  <mergeCells count="22">
    <mergeCell ref="CU58:DY58"/>
    <mergeCell ref="B5:DY5"/>
    <mergeCell ref="C6:AG6"/>
    <mergeCell ref="C58:AG58"/>
    <mergeCell ref="BO6:CS6"/>
    <mergeCell ref="CU32:DY32"/>
    <mergeCell ref="AI6:BM6"/>
    <mergeCell ref="B31:DY31"/>
    <mergeCell ref="BO32:CS32"/>
    <mergeCell ref="B81:R81"/>
    <mergeCell ref="AI58:BM58"/>
    <mergeCell ref="C32:AG32"/>
    <mergeCell ref="BO58:CS58"/>
    <mergeCell ref="D2:N2"/>
    <mergeCell ref="DO3:DP3"/>
    <mergeCell ref="DU3:DV3"/>
    <mergeCell ref="AI32:BM32"/>
    <mergeCell ref="B1:DY1"/>
    <mergeCell ref="B57:DY57"/>
    <mergeCell ref="CU6:DY6"/>
    <mergeCell ref="DR3:DS3"/>
    <mergeCell ref="DX3:DY3"/>
  </mergeCells>
  <conditionalFormatting sqref="C7:AG26">
    <cfRule type="expression" dxfId="83" priority="1">
      <formula>LEN(C$27)=0</formula>
    </cfRule>
    <cfRule type="expression" dxfId="81" priority="3">
      <formula>AND(C$27&lt;&gt;"",WEEKDAY(C$27,2)&gt;5)</formula>
    </cfRule>
  </conditionalFormatting>
  <conditionalFormatting sqref="C9:AG26">
    <cfRule type="cellIs" dxfId="80" priority="4" operator="equal">
      <formula>"U"</formula>
    </cfRule>
    <cfRule type="cellIs" dxfId="79" priority="5" operator="equal">
      <formula>"H"</formula>
    </cfRule>
    <cfRule type="cellIs" dxfId="78" priority="6" operator="equal">
      <formula>"K"</formula>
    </cfRule>
    <cfRule type="cellIs" dxfId="77" priority="7" operator="equal">
      <formula>"S"</formula>
    </cfRule>
  </conditionalFormatting>
  <conditionalFormatting sqref="C33:AG52">
    <cfRule type="expression" dxfId="76" priority="31">
      <formula>AND(C$53&lt;&gt;"",WEEKDAY(C$53,2)&gt;5)</formula>
    </cfRule>
    <cfRule type="expression" dxfId="74" priority="29">
      <formula>LEN(C$53)=0</formula>
    </cfRule>
  </conditionalFormatting>
  <conditionalFormatting sqref="C35:AG52">
    <cfRule type="cellIs" dxfId="73" priority="35" operator="equal">
      <formula>"S"</formula>
    </cfRule>
    <cfRule type="cellIs" dxfId="72" priority="34" operator="equal">
      <formula>"K"</formula>
    </cfRule>
    <cfRule type="cellIs" dxfId="71" priority="33" operator="equal">
      <formula>"H"</formula>
    </cfRule>
    <cfRule type="cellIs" dxfId="70" priority="32" operator="equal">
      <formula>"U"</formula>
    </cfRule>
  </conditionalFormatting>
  <conditionalFormatting sqref="C59:AG78">
    <cfRule type="expression" dxfId="69" priority="57">
      <formula>LEN(C$79)=0</formula>
    </cfRule>
    <cfRule type="expression" dxfId="67" priority="59">
      <formula>AND(C$79&lt;&gt;"",WEEKDAY(C$79,2)&gt;5)</formula>
    </cfRule>
  </conditionalFormatting>
  <conditionalFormatting sqref="C61:AG78">
    <cfRule type="cellIs" dxfId="66" priority="63" operator="equal">
      <formula>"S"</formula>
    </cfRule>
    <cfRule type="cellIs" dxfId="65" priority="62" operator="equal">
      <formula>"K"</formula>
    </cfRule>
    <cfRule type="cellIs" dxfId="64" priority="61" operator="equal">
      <formula>"H"</formula>
    </cfRule>
    <cfRule type="cellIs" dxfId="63" priority="60" operator="equal">
      <formula>"U"</formula>
    </cfRule>
  </conditionalFormatting>
  <conditionalFormatting sqref="AI7:BM26">
    <cfRule type="expression" dxfId="62" priority="8">
      <formula>LEN(AI$27)=0</formula>
    </cfRule>
    <cfRule type="expression" dxfId="60" priority="10">
      <formula>AND(AI$27&lt;&gt;"",WEEKDAY(AI$27,2)&gt;5)</formula>
    </cfRule>
  </conditionalFormatting>
  <conditionalFormatting sqref="AI9:BM26">
    <cfRule type="cellIs" dxfId="59" priority="11" operator="equal">
      <formula>"U"</formula>
    </cfRule>
    <cfRule type="cellIs" dxfId="58" priority="14" operator="equal">
      <formula>"S"</formula>
    </cfRule>
    <cfRule type="cellIs" dxfId="57" priority="13" operator="equal">
      <formula>"K"</formula>
    </cfRule>
    <cfRule type="cellIs" dxfId="56" priority="12" operator="equal">
      <formula>"H"</formula>
    </cfRule>
  </conditionalFormatting>
  <conditionalFormatting sqref="AI33:BM52">
    <cfRule type="expression" dxfId="55" priority="36">
      <formula>LEN(AI$53)=0</formula>
    </cfRule>
    <cfRule type="expression" dxfId="53" priority="38">
      <formula>AND(AI$53&lt;&gt;"",WEEKDAY(AI$53,2)&gt;5)</formula>
    </cfRule>
  </conditionalFormatting>
  <conditionalFormatting sqref="AI35:BM52">
    <cfRule type="cellIs" dxfId="52" priority="39" operator="equal">
      <formula>"U"</formula>
    </cfRule>
    <cfRule type="cellIs" dxfId="51" priority="40" operator="equal">
      <formula>"H"</formula>
    </cfRule>
    <cfRule type="cellIs" dxfId="50" priority="41" operator="equal">
      <formula>"K"</formula>
    </cfRule>
    <cfRule type="cellIs" dxfId="49" priority="42" operator="equal">
      <formula>"S"</formula>
    </cfRule>
  </conditionalFormatting>
  <conditionalFormatting sqref="AI59:BM78">
    <cfRule type="expression" dxfId="48" priority="64">
      <formula>LEN(AI$79)=0</formula>
    </cfRule>
    <cfRule type="expression" dxfId="46" priority="66">
      <formula>AND(AI$79&lt;&gt;"",WEEKDAY(AI$79,2)&gt;5)</formula>
    </cfRule>
  </conditionalFormatting>
  <conditionalFormatting sqref="AI61:BM78">
    <cfRule type="cellIs" dxfId="45" priority="67" operator="equal">
      <formula>"U"</formula>
    </cfRule>
    <cfRule type="cellIs" dxfId="44" priority="68" operator="equal">
      <formula>"H"</formula>
    </cfRule>
    <cfRule type="cellIs" dxfId="43" priority="69" operator="equal">
      <formula>"K"</formula>
    </cfRule>
    <cfRule type="cellIs" dxfId="42" priority="70" operator="equal">
      <formula>"S"</formula>
    </cfRule>
  </conditionalFormatting>
  <conditionalFormatting sqref="BO7:CS26">
    <cfRule type="expression" dxfId="41" priority="17">
      <formula>AND(BO$27&lt;&gt;"",WEEKDAY(BO$27,2)&gt;5)</formula>
    </cfRule>
    <cfRule type="expression" dxfId="39" priority="15">
      <formula>LEN(BO$27)=0</formula>
    </cfRule>
  </conditionalFormatting>
  <conditionalFormatting sqref="BO9:CS26">
    <cfRule type="cellIs" dxfId="38" priority="21" operator="equal">
      <formula>"S"</formula>
    </cfRule>
    <cfRule type="cellIs" dxfId="37" priority="20" operator="equal">
      <formula>"K"</formula>
    </cfRule>
    <cfRule type="cellIs" dxfId="36" priority="18" operator="equal">
      <formula>"U"</formula>
    </cfRule>
    <cfRule type="cellIs" dxfId="35" priority="19" operator="equal">
      <formula>"H"</formula>
    </cfRule>
  </conditionalFormatting>
  <conditionalFormatting sqref="BO33:CS52">
    <cfRule type="expression" dxfId="33" priority="45">
      <formula>AND(BO$53&lt;&gt;"",WEEKDAY(BO$53,2)&gt;5)</formula>
    </cfRule>
    <cfRule type="expression" dxfId="32" priority="43">
      <formula>LEN(BO$53)=0</formula>
    </cfRule>
  </conditionalFormatting>
  <conditionalFormatting sqref="BO35:CS52">
    <cfRule type="cellIs" dxfId="31" priority="46" operator="equal">
      <formula>"U"</formula>
    </cfRule>
    <cfRule type="cellIs" dxfId="30" priority="47" operator="equal">
      <formula>"H"</formula>
    </cfRule>
    <cfRule type="cellIs" dxfId="29" priority="48" operator="equal">
      <formula>"K"</formula>
    </cfRule>
    <cfRule type="cellIs" dxfId="28" priority="49" operator="equal">
      <formula>"S"</formula>
    </cfRule>
  </conditionalFormatting>
  <conditionalFormatting sqref="BO59:CS78">
    <cfRule type="expression" dxfId="27" priority="71">
      <formula>LEN(BO$79)=0</formula>
    </cfRule>
    <cfRule type="expression" dxfId="25" priority="73">
      <formula>AND(BO$79&lt;&gt;"",WEEKDAY(BO$79,2)&gt;5)</formula>
    </cfRule>
  </conditionalFormatting>
  <conditionalFormatting sqref="BO61:CS78">
    <cfRule type="cellIs" dxfId="24" priority="74" operator="equal">
      <formula>"U"</formula>
    </cfRule>
    <cfRule type="cellIs" dxfId="23" priority="75" operator="equal">
      <formula>"H"</formula>
    </cfRule>
    <cfRule type="cellIs" dxfId="22" priority="76" operator="equal">
      <formula>"K"</formula>
    </cfRule>
    <cfRule type="cellIs" dxfId="21" priority="77" operator="equal">
      <formula>"S"</formula>
    </cfRule>
  </conditionalFormatting>
  <conditionalFormatting sqref="CU7:DY26">
    <cfRule type="expression" dxfId="20" priority="24">
      <formula>AND(CU$27&lt;&gt;"",WEEKDAY(CU$27,2)&gt;5)</formula>
    </cfRule>
    <cfRule type="expression" dxfId="18" priority="22">
      <formula>LEN(CU$27)=0</formula>
    </cfRule>
  </conditionalFormatting>
  <conditionalFormatting sqref="CU9:DY26">
    <cfRule type="cellIs" dxfId="17" priority="28" operator="equal">
      <formula>"S"</formula>
    </cfRule>
    <cfRule type="cellIs" dxfId="16" priority="27" operator="equal">
      <formula>"K"</formula>
    </cfRule>
    <cfRule type="cellIs" dxfId="15" priority="26" operator="equal">
      <formula>"H"</formula>
    </cfRule>
    <cfRule type="cellIs" dxfId="14" priority="25" operator="equal">
      <formula>"U"</formula>
    </cfRule>
  </conditionalFormatting>
  <conditionalFormatting sqref="CU33:DY52">
    <cfRule type="expression" dxfId="13" priority="50">
      <formula>LEN(CU$53)=0</formula>
    </cfRule>
    <cfRule type="expression" dxfId="11" priority="52">
      <formula>AND(CU$53&lt;&gt;"",WEEKDAY(CU$53,2)&gt;5)</formula>
    </cfRule>
  </conditionalFormatting>
  <conditionalFormatting sqref="CU35:DY52">
    <cfRule type="cellIs" dxfId="10" priority="53" operator="equal">
      <formula>"U"</formula>
    </cfRule>
    <cfRule type="cellIs" dxfId="9" priority="54" operator="equal">
      <formula>"H"</formula>
    </cfRule>
    <cfRule type="cellIs" dxfId="8" priority="55" operator="equal">
      <formula>"K"</formula>
    </cfRule>
    <cfRule type="cellIs" dxfId="7" priority="56" operator="equal">
      <formula>"S"</formula>
    </cfRule>
  </conditionalFormatting>
  <conditionalFormatting sqref="CU59:DY78">
    <cfRule type="expression" dxfId="6" priority="78">
      <formula>LEN(CU$79)=0</formula>
    </cfRule>
    <cfRule type="expression" dxfId="4" priority="80">
      <formula>AND(CU$79&lt;&gt;"",WEEKDAY(CU$79,2)&gt;5)</formula>
    </cfRule>
  </conditionalFormatting>
  <conditionalFormatting sqref="CU61:DY78">
    <cfRule type="cellIs" dxfId="3" priority="81" operator="equal">
      <formula>"U"</formula>
    </cfRule>
    <cfRule type="cellIs" dxfId="2" priority="82" operator="equal">
      <formula>"H"</formula>
    </cfRule>
    <cfRule type="cellIs" dxfId="1" priority="83" operator="equal">
      <formula>"K"</formula>
    </cfRule>
    <cfRule type="cellIs" dxfId="0" priority="84" operator="equal">
      <formula>"S"</formula>
    </cfRule>
  </conditionalFormatting>
  <dataValidations count="2">
    <dataValidation type="whole" error="Bitte ein gültiges vierstelliges Jahr eingeben." prompt="Gib ein Jahr zwischen 2000 und 2099 ein." sqref="B2" xr:uid="{00000000-0002-0000-0000-000000000000}">
      <formula1>2000</formula1>
      <formula2>2099</formula2>
    </dataValidation>
    <dataValidation type="list" allowBlank="1" error="Erlaubt sind nur U, H, K, S oder leer." prompt="Verwende U, H, K oder S." sqref="C9:DY9 C10:DY10 C11:DY11 C12:DY12 C13:DY13 C14:DY14 C15:DY15 C16:DY16 C17:DY17 C18:DY18 C19:DY19 C20:DY20 C21:DY21 C22:DY22 C23:DY23 C24:DY24 C25:DY25 C26:DY26 C35:DY35 C36:DY36 C37:DY37 C38:DY38 C39:DY39 C40:DY40 C41:DY41 C42:DY42 C43:DY43 C44:DY44 C45:DY45 C46:DY46 C47:DY47 C48:DY48 C49:DY49 C50:DY50 C51:DY51 C52:DY52 C61:DY61 C62:DY62 C63:DY63 C64:DY64 C65:DY65 C66:DY66 C67:DY67 C68:DY68 C69:DY69 C70:DY70 C71:DY71 C72:DY72 C73:DY73 C74:DY74 C75:DY75 C76:DY76 C77:DY77 C78:DY78" xr:uid="{00000000-0002-0000-0000-000001000000}">
      <formula1>"U,H,K,S"</formula1>
    </dataValidation>
  </dataValidations>
  <pageMargins left="0.7" right="0.7" top="0.75" bottom="0.75" header="0.3" footer="0.3"/>
  <drawing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" id="{00000000-000E-0000-0000-000002000000}">
            <xm:f>AND(C$27&lt;&gt;"",COUNTIF(Feiertage!$A$2:$A$30,C$27)&gt;0)</xm:f>
            <x14:dxf>
              <fill>
                <patternFill>
                  <bgColor rgb="FFFCE4D6"/>
                </patternFill>
              </fill>
            </x14:dxf>
          </x14:cfRule>
          <xm:sqref>C7:AG26</xm:sqref>
        </x14:conditionalFormatting>
        <x14:conditionalFormatting xmlns:xm="http://schemas.microsoft.com/office/excel/2006/main">
          <x14:cfRule type="expression" priority="30" id="{00000000-000E-0000-0000-00001E000000}">
            <xm:f>AND(C$53&lt;&gt;"",COUNTIF(Feiertage!$A$2:$A$30,C$53)&gt;0)</xm:f>
            <x14:dxf>
              <fill>
                <patternFill>
                  <bgColor rgb="FFFCE4D6"/>
                </patternFill>
              </fill>
            </x14:dxf>
          </x14:cfRule>
          <xm:sqref>C33:AG52</xm:sqref>
        </x14:conditionalFormatting>
        <x14:conditionalFormatting xmlns:xm="http://schemas.microsoft.com/office/excel/2006/main">
          <x14:cfRule type="expression" priority="58" id="{00000000-000E-0000-0000-00003A000000}">
            <xm:f>AND(C$79&lt;&gt;"",COUNTIF(Feiertage!$A$2:$A$30,C$79)&gt;0)</xm:f>
            <x14:dxf>
              <fill>
                <patternFill>
                  <bgColor rgb="FFFCE4D6"/>
                </patternFill>
              </fill>
            </x14:dxf>
          </x14:cfRule>
          <xm:sqref>C59:AG78</xm:sqref>
        </x14:conditionalFormatting>
        <x14:conditionalFormatting xmlns:xm="http://schemas.microsoft.com/office/excel/2006/main">
          <x14:cfRule type="expression" priority="9" id="{00000000-000E-0000-0000-000009000000}">
            <xm:f>AND(AI$27&lt;&gt;"",COUNTIF(Feiertage!$A$2:$A$30,AI$27)&gt;0)</xm:f>
            <x14:dxf>
              <fill>
                <patternFill>
                  <bgColor rgb="FFFCE4D6"/>
                </patternFill>
              </fill>
            </x14:dxf>
          </x14:cfRule>
          <xm:sqref>AI7:BM26</xm:sqref>
        </x14:conditionalFormatting>
        <x14:conditionalFormatting xmlns:xm="http://schemas.microsoft.com/office/excel/2006/main">
          <x14:cfRule type="expression" priority="37" id="{00000000-000E-0000-0000-000025000000}">
            <xm:f>AND(AI$53&lt;&gt;"",COUNTIF(Feiertage!$A$2:$A$30,AI$53)&gt;0)</xm:f>
            <x14:dxf>
              <fill>
                <patternFill>
                  <bgColor rgb="FFFCE4D6"/>
                </patternFill>
              </fill>
            </x14:dxf>
          </x14:cfRule>
          <xm:sqref>AI33:BM52</xm:sqref>
        </x14:conditionalFormatting>
        <x14:conditionalFormatting xmlns:xm="http://schemas.microsoft.com/office/excel/2006/main">
          <x14:cfRule type="expression" priority="65" id="{00000000-000E-0000-0000-000041000000}">
            <xm:f>AND(AI$79&lt;&gt;"",COUNTIF(Feiertage!$A$2:$A$30,AI$79)&gt;0)</xm:f>
            <x14:dxf>
              <fill>
                <patternFill>
                  <bgColor rgb="FFFCE4D6"/>
                </patternFill>
              </fill>
            </x14:dxf>
          </x14:cfRule>
          <xm:sqref>AI59:BM78</xm:sqref>
        </x14:conditionalFormatting>
        <x14:conditionalFormatting xmlns:xm="http://schemas.microsoft.com/office/excel/2006/main">
          <x14:cfRule type="expression" priority="16" id="{00000000-000E-0000-0000-000010000000}">
            <xm:f>AND(BO$27&lt;&gt;"",COUNTIF(Feiertage!$A$2:$A$30,BO$27)&gt;0)</xm:f>
            <x14:dxf>
              <fill>
                <patternFill>
                  <bgColor rgb="FFFCE4D6"/>
                </patternFill>
              </fill>
            </x14:dxf>
          </x14:cfRule>
          <xm:sqref>BO7:CS26</xm:sqref>
        </x14:conditionalFormatting>
        <x14:conditionalFormatting xmlns:xm="http://schemas.microsoft.com/office/excel/2006/main">
          <x14:cfRule type="expression" priority="44" id="{00000000-000E-0000-0000-00002C000000}">
            <xm:f>AND(BO$53&lt;&gt;"",COUNTIF(Feiertage!$A$2:$A$30,BO$53)&gt;0)</xm:f>
            <x14:dxf>
              <fill>
                <patternFill>
                  <bgColor rgb="FFFCE4D6"/>
                </patternFill>
              </fill>
            </x14:dxf>
          </x14:cfRule>
          <xm:sqref>BO33:CS52</xm:sqref>
        </x14:conditionalFormatting>
        <x14:conditionalFormatting xmlns:xm="http://schemas.microsoft.com/office/excel/2006/main">
          <x14:cfRule type="expression" priority="72" id="{00000000-000E-0000-0000-000048000000}">
            <xm:f>AND(BO$79&lt;&gt;"",COUNTIF(Feiertage!$A$2:$A$30,BO$79)&gt;0)</xm:f>
            <x14:dxf>
              <fill>
                <patternFill>
                  <bgColor rgb="FFFCE4D6"/>
                </patternFill>
              </fill>
            </x14:dxf>
          </x14:cfRule>
          <xm:sqref>BO59:CS78</xm:sqref>
        </x14:conditionalFormatting>
        <x14:conditionalFormatting xmlns:xm="http://schemas.microsoft.com/office/excel/2006/main">
          <x14:cfRule type="expression" priority="23" id="{00000000-000E-0000-0000-000017000000}">
            <xm:f>AND(CU$27&lt;&gt;"",COUNTIF(Feiertage!$A$2:$A$30,CU$27)&gt;0)</xm:f>
            <x14:dxf>
              <fill>
                <patternFill>
                  <bgColor rgb="FFFCE4D6"/>
                </patternFill>
              </fill>
            </x14:dxf>
          </x14:cfRule>
          <xm:sqref>CU7:DY26</xm:sqref>
        </x14:conditionalFormatting>
        <x14:conditionalFormatting xmlns:xm="http://schemas.microsoft.com/office/excel/2006/main">
          <x14:cfRule type="expression" priority="51" id="{00000000-000E-0000-0000-000033000000}">
            <xm:f>AND(CU$53&lt;&gt;"",COUNTIF(Feiertage!$A$2:$A$30,CU$53)&gt;0)</xm:f>
            <x14:dxf>
              <fill>
                <patternFill>
                  <bgColor rgb="FFFCE4D6"/>
                </patternFill>
              </fill>
            </x14:dxf>
          </x14:cfRule>
          <xm:sqref>CU33:DY52</xm:sqref>
        </x14:conditionalFormatting>
        <x14:conditionalFormatting xmlns:xm="http://schemas.microsoft.com/office/excel/2006/main">
          <x14:cfRule type="expression" priority="79" id="{00000000-000E-0000-0000-00004F000000}">
            <xm:f>AND(CU$79&lt;&gt;"",COUNTIF(Feiertage!$A$2:$A$30,CU$79)&gt;0)</xm:f>
            <x14:dxf>
              <fill>
                <patternFill>
                  <bgColor rgb="FFFCE4D6"/>
                </patternFill>
              </fill>
            </x14:dxf>
          </x14:cfRule>
          <xm:sqref>CU59:DY78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3"/>
  <sheetViews>
    <sheetView showGridLines="0" workbookViewId="0"/>
  </sheetViews>
  <sheetFormatPr baseColWidth="10" defaultColWidth="8.88671875" defaultRowHeight="14.4" x14ac:dyDescent="0.3"/>
  <cols>
    <col min="1" max="1" width="6" customWidth="1"/>
    <col min="2" max="2" width="28" customWidth="1"/>
    <col min="3" max="3" width="4" customWidth="1"/>
    <col min="4" max="4" width="8" customWidth="1"/>
    <col min="5" max="5" width="18" customWidth="1"/>
  </cols>
  <sheetData>
    <row r="1" spans="1:5" ht="18" x14ac:dyDescent="0.35">
      <c r="A1" s="34" t="s">
        <v>29</v>
      </c>
      <c r="B1" s="28"/>
      <c r="C1" s="28"/>
      <c r="D1" s="28"/>
      <c r="E1" s="28"/>
    </row>
    <row r="2" spans="1:5" x14ac:dyDescent="0.3">
      <c r="A2" t="s">
        <v>30</v>
      </c>
      <c r="B2">
        <f>Urlaubsplaner!$B$2</f>
        <v>2026</v>
      </c>
    </row>
    <row r="4" spans="1:5" x14ac:dyDescent="0.3">
      <c r="A4" s="28" t="s">
        <v>31</v>
      </c>
      <c r="B4" s="28"/>
      <c r="C4" s="28"/>
      <c r="D4" s="28"/>
      <c r="E4" s="28"/>
    </row>
    <row r="5" spans="1:5" x14ac:dyDescent="0.3">
      <c r="A5" s="21" t="s">
        <v>11</v>
      </c>
      <c r="B5" s="21" t="s">
        <v>32</v>
      </c>
      <c r="D5" s="21" t="s">
        <v>33</v>
      </c>
      <c r="E5" s="21" t="s">
        <v>34</v>
      </c>
    </row>
    <row r="6" spans="1:5" x14ac:dyDescent="0.3">
      <c r="A6" s="22">
        <v>1</v>
      </c>
      <c r="B6" s="23" t="s">
        <v>35</v>
      </c>
      <c r="D6" s="22" t="s">
        <v>2</v>
      </c>
      <c r="E6" s="22" t="s">
        <v>3</v>
      </c>
    </row>
    <row r="7" spans="1:5" x14ac:dyDescent="0.3">
      <c r="A7" s="22">
        <v>2</v>
      </c>
      <c r="B7" s="23" t="s">
        <v>36</v>
      </c>
      <c r="D7" s="22" t="s">
        <v>4</v>
      </c>
      <c r="E7" s="22" t="s">
        <v>5</v>
      </c>
    </row>
    <row r="8" spans="1:5" x14ac:dyDescent="0.3">
      <c r="A8" s="22">
        <v>3</v>
      </c>
      <c r="B8" s="23" t="s">
        <v>37</v>
      </c>
      <c r="D8" s="22" t="s">
        <v>6</v>
      </c>
      <c r="E8" s="22" t="s">
        <v>7</v>
      </c>
    </row>
    <row r="9" spans="1:5" x14ac:dyDescent="0.3">
      <c r="A9" s="22">
        <v>4</v>
      </c>
      <c r="B9" s="23" t="s">
        <v>38</v>
      </c>
      <c r="D9" s="22" t="s">
        <v>8</v>
      </c>
      <c r="E9" s="22" t="s">
        <v>9</v>
      </c>
    </row>
    <row r="10" spans="1:5" x14ac:dyDescent="0.3">
      <c r="A10" s="22">
        <v>5</v>
      </c>
      <c r="B10" s="23" t="s">
        <v>39</v>
      </c>
    </row>
    <row r="11" spans="1:5" x14ac:dyDescent="0.3">
      <c r="A11" s="22">
        <v>6</v>
      </c>
      <c r="B11" s="23" t="s">
        <v>40</v>
      </c>
    </row>
    <row r="12" spans="1:5" x14ac:dyDescent="0.3">
      <c r="A12" s="22">
        <v>7</v>
      </c>
      <c r="B12" s="23" t="s">
        <v>41</v>
      </c>
    </row>
    <row r="13" spans="1:5" x14ac:dyDescent="0.3">
      <c r="A13" s="22">
        <v>8</v>
      </c>
      <c r="B13" s="23" t="s">
        <v>42</v>
      </c>
    </row>
    <row r="14" spans="1:5" x14ac:dyDescent="0.3">
      <c r="A14" s="22">
        <v>9</v>
      </c>
      <c r="B14" s="23" t="s">
        <v>43</v>
      </c>
    </row>
    <row r="15" spans="1:5" x14ac:dyDescent="0.3">
      <c r="A15" s="22">
        <v>10</v>
      </c>
      <c r="B15" s="23" t="s">
        <v>44</v>
      </c>
    </row>
    <row r="16" spans="1:5" x14ac:dyDescent="0.3">
      <c r="A16" s="22">
        <v>11</v>
      </c>
      <c r="B16" s="23" t="s">
        <v>45</v>
      </c>
    </row>
    <row r="17" spans="1:2" x14ac:dyDescent="0.3">
      <c r="A17" s="22">
        <v>12</v>
      </c>
      <c r="B17" s="23" t="s">
        <v>46</v>
      </c>
    </row>
    <row r="18" spans="1:2" x14ac:dyDescent="0.3">
      <c r="A18" s="22">
        <v>13</v>
      </c>
      <c r="B18" s="23" t="s">
        <v>47</v>
      </c>
    </row>
    <row r="19" spans="1:2" x14ac:dyDescent="0.3">
      <c r="A19" s="22">
        <v>14</v>
      </c>
      <c r="B19" s="23" t="s">
        <v>48</v>
      </c>
    </row>
    <row r="20" spans="1:2" x14ac:dyDescent="0.3">
      <c r="A20" s="22">
        <v>15</v>
      </c>
      <c r="B20" s="23" t="s">
        <v>49</v>
      </c>
    </row>
    <row r="21" spans="1:2" x14ac:dyDescent="0.3">
      <c r="A21" s="22">
        <v>16</v>
      </c>
      <c r="B21" s="23" t="s">
        <v>50</v>
      </c>
    </row>
    <row r="22" spans="1:2" x14ac:dyDescent="0.3">
      <c r="A22" s="22">
        <v>17</v>
      </c>
      <c r="B22" s="23" t="s">
        <v>51</v>
      </c>
    </row>
    <row r="23" spans="1:2" x14ac:dyDescent="0.3">
      <c r="A23" s="22">
        <v>18</v>
      </c>
      <c r="B23" s="23" t="s">
        <v>52</v>
      </c>
    </row>
  </sheetData>
  <mergeCells count="2">
    <mergeCell ref="A1:E1"/>
    <mergeCell ref="A4:E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0"/>
  <sheetViews>
    <sheetView showGridLines="0" workbookViewId="0"/>
  </sheetViews>
  <sheetFormatPr baseColWidth="10" defaultColWidth="8.88671875" defaultRowHeight="14.4" x14ac:dyDescent="0.3"/>
  <cols>
    <col min="1" max="1" width="14" customWidth="1"/>
    <col min="2" max="2" width="28" customWidth="1"/>
    <col min="3" max="3" width="24" customWidth="1"/>
    <col min="6" max="6" width="13" hidden="1" customWidth="1"/>
  </cols>
  <sheetData>
    <row r="1" spans="1:6" ht="18" x14ac:dyDescent="0.35">
      <c r="A1" s="34" t="s">
        <v>53</v>
      </c>
      <c r="B1" s="28"/>
      <c r="C1" s="28"/>
    </row>
    <row r="2" spans="1:6" x14ac:dyDescent="0.3">
      <c r="A2" s="24" t="s">
        <v>54</v>
      </c>
      <c r="B2" s="21" t="s">
        <v>55</v>
      </c>
      <c r="C2" s="21" t="s">
        <v>56</v>
      </c>
      <c r="F2">
        <f>Urlaubsplaner!$B$2</f>
        <v>2026</v>
      </c>
    </row>
    <row r="3" spans="1:6" x14ac:dyDescent="0.3">
      <c r="A3" s="25">
        <f>DATE(Urlaubsplaner!$B$2,1,1)</f>
        <v>46023</v>
      </c>
      <c r="B3" s="22" t="s">
        <v>57</v>
      </c>
      <c r="C3" s="22" t="s">
        <v>58</v>
      </c>
      <c r="F3">
        <f>MOD(F2,19)</f>
        <v>12</v>
      </c>
    </row>
    <row r="4" spans="1:6" x14ac:dyDescent="0.3">
      <c r="A4" s="25">
        <f>F17-2</f>
        <v>46115</v>
      </c>
      <c r="B4" s="22" t="s">
        <v>59</v>
      </c>
      <c r="C4" s="22" t="s">
        <v>58</v>
      </c>
      <c r="F4">
        <f>INT(F2/100)</f>
        <v>20</v>
      </c>
    </row>
    <row r="5" spans="1:6" x14ac:dyDescent="0.3">
      <c r="A5" s="25">
        <f>F17+1</f>
        <v>46118</v>
      </c>
      <c r="B5" s="22" t="s">
        <v>60</v>
      </c>
      <c r="C5" s="22" t="s">
        <v>58</v>
      </c>
      <c r="F5">
        <f>MOD(F2,100)</f>
        <v>26</v>
      </c>
    </row>
    <row r="6" spans="1:6" x14ac:dyDescent="0.3">
      <c r="A6" s="25">
        <f>DATE(Urlaubsplaner!$B$2,5,1)</f>
        <v>46143</v>
      </c>
      <c r="B6" s="22" t="s">
        <v>61</v>
      </c>
      <c r="C6" s="22" t="s">
        <v>58</v>
      </c>
      <c r="F6">
        <f>INT(F4/4)</f>
        <v>5</v>
      </c>
    </row>
    <row r="7" spans="1:6" x14ac:dyDescent="0.3">
      <c r="A7" s="25">
        <f>F17+39</f>
        <v>46156</v>
      </c>
      <c r="B7" s="22" t="s">
        <v>62</v>
      </c>
      <c r="C7" s="22" t="s">
        <v>58</v>
      </c>
      <c r="F7">
        <f>MOD(F4,4)</f>
        <v>0</v>
      </c>
    </row>
    <row r="8" spans="1:6" x14ac:dyDescent="0.3">
      <c r="A8" s="25">
        <f>F17+50</f>
        <v>46167</v>
      </c>
      <c r="B8" s="22" t="s">
        <v>63</v>
      </c>
      <c r="C8" s="22" t="s">
        <v>58</v>
      </c>
      <c r="F8">
        <f>INT((F4+8)/25)</f>
        <v>1</v>
      </c>
    </row>
    <row r="9" spans="1:6" x14ac:dyDescent="0.3">
      <c r="A9" s="25">
        <f>DATE(Urlaubsplaner!$B$2,10,3)</f>
        <v>46298</v>
      </c>
      <c r="B9" s="22" t="s">
        <v>64</v>
      </c>
      <c r="C9" s="22" t="s">
        <v>58</v>
      </c>
      <c r="F9">
        <f>INT((F4-F8+1)/3)</f>
        <v>6</v>
      </c>
    </row>
    <row r="10" spans="1:6" x14ac:dyDescent="0.3">
      <c r="A10" s="25">
        <f>DATE(Urlaubsplaner!$B$2,12,25)</f>
        <v>46381</v>
      </c>
      <c r="B10" s="22" t="s">
        <v>65</v>
      </c>
      <c r="C10" s="22" t="s">
        <v>58</v>
      </c>
      <c r="F10">
        <f>MOD(19*F3+F4-F6-F9+15,30)</f>
        <v>12</v>
      </c>
    </row>
    <row r="11" spans="1:6" x14ac:dyDescent="0.3">
      <c r="A11" s="25">
        <f>DATE(Urlaubsplaner!$B$2,12,26)</f>
        <v>46382</v>
      </c>
      <c r="B11" s="22" t="s">
        <v>66</v>
      </c>
      <c r="C11" s="22" t="s">
        <v>58</v>
      </c>
      <c r="F11">
        <f>INT(F5/4)</f>
        <v>6</v>
      </c>
    </row>
    <row r="12" spans="1:6" x14ac:dyDescent="0.3">
      <c r="A12" s="26" t="s">
        <v>17</v>
      </c>
      <c r="B12" s="27" t="s">
        <v>17</v>
      </c>
      <c r="C12" s="22" t="s">
        <v>17</v>
      </c>
      <c r="F12">
        <f>MOD(F5,4)</f>
        <v>2</v>
      </c>
    </row>
    <row r="13" spans="1:6" x14ac:dyDescent="0.3">
      <c r="A13" s="26" t="s">
        <v>17</v>
      </c>
      <c r="B13" s="27" t="s">
        <v>17</v>
      </c>
      <c r="C13" s="22" t="s">
        <v>17</v>
      </c>
      <c r="F13">
        <f>MOD(32+2*F7+2*F11-F10-F12,7)</f>
        <v>2</v>
      </c>
    </row>
    <row r="14" spans="1:6" x14ac:dyDescent="0.3">
      <c r="A14" s="26" t="s">
        <v>17</v>
      </c>
      <c r="B14" s="27" t="s">
        <v>17</v>
      </c>
      <c r="C14" s="22" t="s">
        <v>17</v>
      </c>
      <c r="F14">
        <f>INT((F3+11*F10+22*F13)/451)</f>
        <v>0</v>
      </c>
    </row>
    <row r="15" spans="1:6" x14ac:dyDescent="0.3">
      <c r="A15" s="26" t="s">
        <v>17</v>
      </c>
      <c r="B15" s="27" t="s">
        <v>17</v>
      </c>
      <c r="C15" s="22" t="s">
        <v>17</v>
      </c>
      <c r="F15">
        <f>INT((F10+F13-7*F14+114)/31)</f>
        <v>4</v>
      </c>
    </row>
    <row r="16" spans="1:6" x14ac:dyDescent="0.3">
      <c r="A16" s="26" t="s">
        <v>17</v>
      </c>
      <c r="B16" s="27" t="s">
        <v>17</v>
      </c>
      <c r="C16" s="22" t="s">
        <v>17</v>
      </c>
      <c r="F16">
        <f>MOD(F10+F13-7*F14+114,31)+1</f>
        <v>5</v>
      </c>
    </row>
    <row r="17" spans="1:6" x14ac:dyDescent="0.3">
      <c r="A17" s="26" t="s">
        <v>17</v>
      </c>
      <c r="B17" s="27" t="s">
        <v>17</v>
      </c>
      <c r="C17" s="22" t="s">
        <v>17</v>
      </c>
      <c r="F17">
        <f>DATE(F2,F15,F16)</f>
        <v>46117</v>
      </c>
    </row>
    <row r="18" spans="1:6" x14ac:dyDescent="0.3">
      <c r="A18" s="26" t="s">
        <v>17</v>
      </c>
      <c r="B18" s="27" t="s">
        <v>17</v>
      </c>
      <c r="C18" s="22" t="s">
        <v>17</v>
      </c>
    </row>
    <row r="19" spans="1:6" x14ac:dyDescent="0.3">
      <c r="A19" s="26" t="s">
        <v>17</v>
      </c>
      <c r="B19" s="27" t="s">
        <v>17</v>
      </c>
      <c r="C19" s="22" t="s">
        <v>17</v>
      </c>
    </row>
    <row r="20" spans="1:6" x14ac:dyDescent="0.3">
      <c r="A20" s="26" t="s">
        <v>17</v>
      </c>
      <c r="B20" s="27" t="s">
        <v>17</v>
      </c>
      <c r="C20" s="22" t="s">
        <v>17</v>
      </c>
    </row>
    <row r="21" spans="1:6" x14ac:dyDescent="0.3">
      <c r="A21" s="26" t="s">
        <v>17</v>
      </c>
      <c r="B21" s="27" t="s">
        <v>17</v>
      </c>
      <c r="C21" s="22" t="s">
        <v>17</v>
      </c>
    </row>
    <row r="22" spans="1:6" x14ac:dyDescent="0.3">
      <c r="A22" s="26" t="s">
        <v>17</v>
      </c>
      <c r="B22" s="27" t="s">
        <v>17</v>
      </c>
      <c r="C22" s="22" t="s">
        <v>17</v>
      </c>
    </row>
    <row r="23" spans="1:6" x14ac:dyDescent="0.3">
      <c r="A23" s="26" t="s">
        <v>17</v>
      </c>
      <c r="B23" s="27" t="s">
        <v>17</v>
      </c>
      <c r="C23" s="22" t="s">
        <v>17</v>
      </c>
    </row>
    <row r="24" spans="1:6" x14ac:dyDescent="0.3">
      <c r="A24" s="26" t="s">
        <v>17</v>
      </c>
      <c r="B24" s="27" t="s">
        <v>17</v>
      </c>
      <c r="C24" s="22" t="s">
        <v>17</v>
      </c>
    </row>
    <row r="25" spans="1:6" x14ac:dyDescent="0.3">
      <c r="A25" s="26" t="s">
        <v>17</v>
      </c>
      <c r="B25" s="27" t="s">
        <v>17</v>
      </c>
      <c r="C25" s="22" t="s">
        <v>17</v>
      </c>
    </row>
    <row r="26" spans="1:6" x14ac:dyDescent="0.3">
      <c r="A26" s="26" t="s">
        <v>17</v>
      </c>
      <c r="B26" s="27" t="s">
        <v>17</v>
      </c>
      <c r="C26" s="22" t="s">
        <v>17</v>
      </c>
    </row>
    <row r="27" spans="1:6" x14ac:dyDescent="0.3">
      <c r="A27" s="26" t="s">
        <v>17</v>
      </c>
      <c r="B27" s="27" t="s">
        <v>17</v>
      </c>
      <c r="C27" s="22" t="s">
        <v>17</v>
      </c>
    </row>
    <row r="28" spans="1:6" x14ac:dyDescent="0.3">
      <c r="A28" s="26" t="s">
        <v>17</v>
      </c>
      <c r="B28" s="27" t="s">
        <v>17</v>
      </c>
      <c r="C28" s="22" t="s">
        <v>17</v>
      </c>
    </row>
    <row r="29" spans="1:6" x14ac:dyDescent="0.3">
      <c r="A29" s="26" t="s">
        <v>17</v>
      </c>
      <c r="B29" s="27" t="s">
        <v>17</v>
      </c>
      <c r="C29" s="22" t="s">
        <v>17</v>
      </c>
    </row>
    <row r="30" spans="1:6" x14ac:dyDescent="0.3">
      <c r="A30" s="26" t="s">
        <v>17</v>
      </c>
      <c r="B30" s="27" t="s">
        <v>17</v>
      </c>
      <c r="C30" s="22" t="s">
        <v>17</v>
      </c>
    </row>
  </sheetData>
  <mergeCells count="1">
    <mergeCell ref="A1:C1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Urlaubsplaner</vt:lpstr>
      <vt:lpstr>Einstellungen</vt:lpstr>
      <vt:lpstr>Feiertage</vt:lpstr>
      <vt:lpstr>Urlaubsplaner!Druckbereich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2026-04-15T07:47:16Z</dcterms:modified>
</cp:coreProperties>
</file>