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Vorlage\Generador\"/>
    </mc:Choice>
  </mc:AlternateContent>
  <xr:revisionPtr revIDLastSave="0" documentId="13_ncr:1_{9EDCE28D-8829-4C16-9E77-9028EF854224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Tilgungsplan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1" i="1" l="1"/>
  <c r="D21" i="1"/>
  <c r="C21" i="1"/>
  <c r="K17" i="1"/>
  <c r="F17" i="1"/>
  <c r="C17" i="1"/>
  <c r="K16" i="1"/>
  <c r="F16" i="1"/>
  <c r="C16" i="1"/>
  <c r="K15" i="1"/>
  <c r="F15" i="1"/>
  <c r="C15" i="1"/>
  <c r="K14" i="1"/>
  <c r="F14" i="1"/>
  <c r="C14" i="1"/>
  <c r="K13" i="1"/>
  <c r="F13" i="1"/>
  <c r="C13" i="1"/>
  <c r="F21" i="1" l="1"/>
  <c r="H21" i="1" l="1"/>
  <c r="C22" i="1" l="1"/>
  <c r="D22" i="1"/>
  <c r="E22" i="1"/>
  <c r="G22" i="1"/>
  <c r="F22" i="1" l="1"/>
  <c r="H22" i="1" l="1"/>
  <c r="G23" i="1" l="1"/>
  <c r="E23" i="1"/>
  <c r="D23" i="1"/>
  <c r="C23" i="1"/>
  <c r="F23" i="1" l="1"/>
  <c r="H23" i="1" l="1"/>
  <c r="G24" i="1" l="1"/>
  <c r="E24" i="1"/>
  <c r="D24" i="1"/>
  <c r="C24" i="1"/>
  <c r="F24" i="1" l="1"/>
  <c r="H24" i="1" l="1"/>
  <c r="G25" i="1" l="1"/>
  <c r="E25" i="1"/>
  <c r="D25" i="1"/>
  <c r="C25" i="1"/>
  <c r="F25" i="1" l="1"/>
  <c r="H25" i="1" s="1"/>
  <c r="G26" i="1" l="1"/>
  <c r="E26" i="1"/>
  <c r="D26" i="1"/>
  <c r="F26" i="1" s="1"/>
  <c r="H26" i="1" s="1"/>
  <c r="C26" i="1"/>
  <c r="C27" i="1" l="1"/>
  <c r="D27" i="1"/>
  <c r="F27" i="1" s="1"/>
  <c r="H27" i="1" s="1"/>
  <c r="E27" i="1"/>
  <c r="G27" i="1"/>
  <c r="C28" i="1" l="1"/>
  <c r="D28" i="1"/>
  <c r="E28" i="1"/>
  <c r="G28" i="1"/>
  <c r="F28" i="1" l="1"/>
  <c r="H28" i="1" s="1"/>
  <c r="G29" i="1" l="1"/>
  <c r="H29" i="1" s="1"/>
  <c r="E29" i="1"/>
  <c r="D29" i="1"/>
  <c r="F29" i="1" s="1"/>
  <c r="C29" i="1"/>
  <c r="C30" i="1" l="1"/>
  <c r="D30" i="1"/>
  <c r="F30" i="1" s="1"/>
  <c r="H30" i="1" s="1"/>
  <c r="E30" i="1"/>
  <c r="G30" i="1"/>
  <c r="C31" i="1" l="1"/>
  <c r="E31" i="1"/>
  <c r="G31" i="1"/>
  <c r="D31" i="1"/>
  <c r="F31" i="1" l="1"/>
  <c r="H31" i="1" s="1"/>
  <c r="E32" i="1" l="1"/>
  <c r="N5" i="1" s="1"/>
  <c r="D32" i="1"/>
  <c r="C32" i="1"/>
  <c r="F32" i="1" l="1"/>
  <c r="G32" i="1" l="1"/>
  <c r="O5" i="1"/>
  <c r="P5" i="1" l="1"/>
  <c r="H32" i="1"/>
  <c r="D33" i="1" l="1"/>
  <c r="C33" i="1"/>
  <c r="E33" i="1"/>
  <c r="G33" i="1"/>
  <c r="Q5" i="1"/>
  <c r="F33" i="1" l="1"/>
  <c r="H33" i="1" l="1"/>
  <c r="G34" i="1" l="1"/>
  <c r="E34" i="1"/>
  <c r="C34" i="1"/>
  <c r="D34" i="1"/>
  <c r="F34" i="1" l="1"/>
  <c r="H34" i="1" l="1"/>
  <c r="G35" i="1" l="1"/>
  <c r="D35" i="1"/>
  <c r="F35" i="1" s="1"/>
  <c r="H35" i="1" s="1"/>
  <c r="C35" i="1"/>
  <c r="E35" i="1"/>
  <c r="D36" i="1" l="1"/>
  <c r="E36" i="1"/>
  <c r="G36" i="1"/>
  <c r="C36" i="1"/>
  <c r="F36" i="1" l="1"/>
  <c r="H36" i="1" l="1"/>
  <c r="E37" i="1" l="1"/>
  <c r="C37" i="1"/>
  <c r="G37" i="1"/>
  <c r="D37" i="1"/>
  <c r="F37" i="1" l="1"/>
  <c r="H37" i="1" s="1"/>
  <c r="G38" i="1" l="1"/>
  <c r="D38" i="1"/>
  <c r="F38" i="1" s="1"/>
  <c r="H38" i="1" s="1"/>
  <c r="E38" i="1"/>
  <c r="C38" i="1"/>
  <c r="D39" i="1" l="1"/>
  <c r="F39" i="1" s="1"/>
  <c r="H39" i="1" s="1"/>
  <c r="G39" i="1"/>
  <c r="C39" i="1"/>
  <c r="E39" i="1"/>
  <c r="D40" i="1" l="1"/>
  <c r="C40" i="1"/>
  <c r="E40" i="1"/>
  <c r="G40" i="1"/>
  <c r="F40" i="1" l="1"/>
  <c r="H40" i="1" s="1"/>
  <c r="G41" i="1" l="1"/>
  <c r="D41" i="1"/>
  <c r="F41" i="1" s="1"/>
  <c r="H41" i="1" s="1"/>
  <c r="C41" i="1"/>
  <c r="E41" i="1"/>
  <c r="C42" i="1" l="1"/>
  <c r="E42" i="1"/>
  <c r="D42" i="1"/>
  <c r="F42" i="1" s="1"/>
  <c r="H42" i="1" s="1"/>
  <c r="G42" i="1"/>
  <c r="E43" i="1" l="1"/>
  <c r="D43" i="1"/>
  <c r="F43" i="1" s="1"/>
  <c r="H43" i="1" s="1"/>
  <c r="C43" i="1"/>
  <c r="G43" i="1"/>
  <c r="E44" i="1" l="1"/>
  <c r="N6" i="1" s="1"/>
  <c r="C44" i="1"/>
  <c r="D44" i="1"/>
  <c r="F44" i="1" s="1"/>
  <c r="O6" i="1" l="1"/>
  <c r="G44" i="1"/>
  <c r="P6" i="1" l="1"/>
  <c r="H44" i="1"/>
  <c r="D45" i="1" l="1"/>
  <c r="C45" i="1"/>
  <c r="E45" i="1"/>
  <c r="G45" i="1"/>
  <c r="Q6" i="1"/>
  <c r="F45" i="1" l="1"/>
  <c r="H45" i="1" l="1"/>
  <c r="G46" i="1" l="1"/>
  <c r="E46" i="1"/>
  <c r="D46" i="1"/>
  <c r="F46" i="1" s="1"/>
  <c r="H46" i="1" s="1"/>
  <c r="C46" i="1"/>
  <c r="C47" i="1" l="1"/>
  <c r="E47" i="1"/>
  <c r="G47" i="1"/>
  <c r="D47" i="1"/>
  <c r="F47" i="1" s="1"/>
  <c r="H47" i="1" s="1"/>
  <c r="E48" i="1" l="1"/>
  <c r="C48" i="1"/>
  <c r="G48" i="1"/>
  <c r="D48" i="1"/>
  <c r="F48" i="1" s="1"/>
  <c r="H48" i="1" s="1"/>
  <c r="D49" i="1" l="1"/>
  <c r="E49" i="1"/>
  <c r="C49" i="1"/>
  <c r="G49" i="1"/>
  <c r="F49" i="1" l="1"/>
  <c r="H49" i="1" s="1"/>
  <c r="G50" i="1" l="1"/>
  <c r="D50" i="1"/>
  <c r="F50" i="1" s="1"/>
  <c r="H50" i="1" s="1"/>
  <c r="C50" i="1"/>
  <c r="E50" i="1"/>
  <c r="C51" i="1" l="1"/>
  <c r="E51" i="1"/>
  <c r="G51" i="1"/>
  <c r="D51" i="1"/>
  <c r="F51" i="1" s="1"/>
  <c r="H51" i="1" s="1"/>
  <c r="G52" i="1" l="1"/>
  <c r="D52" i="1"/>
  <c r="F52" i="1" s="1"/>
  <c r="H52" i="1" s="1"/>
  <c r="C52" i="1"/>
  <c r="E52" i="1"/>
  <c r="D53" i="1" l="1"/>
  <c r="F53" i="1" s="1"/>
  <c r="H53" i="1" s="1"/>
  <c r="C53" i="1"/>
  <c r="G53" i="1"/>
  <c r="E53" i="1"/>
  <c r="D54" i="1" l="1"/>
  <c r="F54" i="1" s="1"/>
  <c r="C54" i="1"/>
  <c r="H54" i="1"/>
  <c r="E54" i="1"/>
  <c r="G54" i="1"/>
  <c r="D55" i="1" l="1"/>
  <c r="E55" i="1"/>
  <c r="C55" i="1"/>
  <c r="G55" i="1"/>
  <c r="F55" i="1" l="1"/>
  <c r="H55" i="1" s="1"/>
  <c r="D56" i="1" l="1"/>
  <c r="E56" i="1"/>
  <c r="N7" i="1" s="1"/>
  <c r="C56" i="1"/>
  <c r="F56" i="1" l="1"/>
  <c r="G56" i="1" l="1"/>
  <c r="O7" i="1"/>
  <c r="P7" i="1" l="1"/>
  <c r="H56" i="1"/>
  <c r="E57" i="1" l="1"/>
  <c r="Q7" i="1"/>
  <c r="C57" i="1"/>
  <c r="D57" i="1"/>
  <c r="F57" i="1" s="1"/>
  <c r="H57" i="1" s="1"/>
  <c r="G57" i="1"/>
  <c r="D58" i="1" l="1"/>
  <c r="C58" i="1"/>
  <c r="E58" i="1"/>
  <c r="G58" i="1"/>
  <c r="F58" i="1" l="1"/>
  <c r="H58" i="1" l="1"/>
  <c r="G59" i="1" l="1"/>
  <c r="E59" i="1"/>
  <c r="D59" i="1"/>
  <c r="F59" i="1" s="1"/>
  <c r="H59" i="1" s="1"/>
  <c r="C59" i="1"/>
  <c r="E60" i="1" l="1"/>
  <c r="C60" i="1"/>
  <c r="D60" i="1"/>
  <c r="F60" i="1" s="1"/>
  <c r="H60" i="1" s="1"/>
  <c r="G60" i="1"/>
  <c r="E61" i="1" l="1"/>
  <c r="D61" i="1"/>
  <c r="F61" i="1" s="1"/>
  <c r="H61" i="1"/>
  <c r="C61" i="1"/>
  <c r="G61" i="1"/>
  <c r="C62" i="1" l="1"/>
  <c r="E62" i="1"/>
  <c r="D62" i="1"/>
  <c r="F62" i="1" s="1"/>
  <c r="H62" i="1" s="1"/>
  <c r="G62" i="1"/>
  <c r="D63" i="1" l="1"/>
  <c r="E63" i="1"/>
  <c r="G63" i="1"/>
  <c r="C63" i="1"/>
  <c r="F63" i="1" l="1"/>
  <c r="H63" i="1" s="1"/>
  <c r="D64" i="1" l="1"/>
  <c r="F64" i="1" s="1"/>
  <c r="H64" i="1" s="1"/>
  <c r="G64" i="1"/>
  <c r="C64" i="1"/>
  <c r="E64" i="1"/>
  <c r="D65" i="1" l="1"/>
  <c r="F65" i="1" s="1"/>
  <c r="H65" i="1" s="1"/>
  <c r="G65" i="1"/>
  <c r="C65" i="1"/>
  <c r="E65" i="1"/>
  <c r="D66" i="1" l="1"/>
  <c r="F66" i="1" s="1"/>
  <c r="G66" i="1"/>
  <c r="H66" i="1"/>
  <c r="C66" i="1"/>
  <c r="E66" i="1"/>
  <c r="D67" i="1" l="1"/>
  <c r="F67" i="1" s="1"/>
  <c r="H67" i="1" s="1"/>
  <c r="G67" i="1"/>
  <c r="C67" i="1"/>
  <c r="E67" i="1"/>
  <c r="E68" i="1" l="1"/>
  <c r="N8" i="1" s="1"/>
  <c r="C68" i="1"/>
  <c r="D68" i="1"/>
  <c r="F68" i="1" s="1"/>
  <c r="O8" i="1" l="1"/>
  <c r="G68" i="1"/>
  <c r="P8" i="1" l="1"/>
  <c r="H68" i="1"/>
  <c r="C69" i="1" l="1"/>
  <c r="E69" i="1"/>
  <c r="G69" i="1"/>
  <c r="Q8" i="1"/>
  <c r="D69" i="1"/>
  <c r="F69" i="1" s="1"/>
  <c r="H69" i="1" s="1"/>
  <c r="D70" i="1" l="1"/>
  <c r="F70" i="1" s="1"/>
  <c r="H70" i="1" s="1"/>
  <c r="C70" i="1"/>
  <c r="G70" i="1"/>
  <c r="E70" i="1"/>
  <c r="D71" i="1" l="1"/>
  <c r="C71" i="1"/>
  <c r="E71" i="1"/>
  <c r="G71" i="1"/>
  <c r="F71" i="1" l="1"/>
  <c r="H71" i="1" l="1"/>
  <c r="C72" i="1" l="1"/>
  <c r="G72" i="1"/>
  <c r="E72" i="1"/>
  <c r="D72" i="1"/>
  <c r="F72" i="1" l="1"/>
  <c r="H72" i="1" l="1"/>
  <c r="G73" i="1" l="1"/>
  <c r="D73" i="1"/>
  <c r="F73" i="1" s="1"/>
  <c r="H73" i="1" s="1"/>
  <c r="C73" i="1"/>
  <c r="E73" i="1"/>
  <c r="C74" i="1" l="1"/>
  <c r="D74" i="1"/>
  <c r="E74" i="1"/>
  <c r="G74" i="1"/>
  <c r="F74" i="1" l="1"/>
  <c r="H74" i="1" s="1"/>
  <c r="G75" i="1" l="1"/>
  <c r="E75" i="1"/>
  <c r="D75" i="1"/>
  <c r="F75" i="1" s="1"/>
  <c r="H75" i="1" s="1"/>
  <c r="C75" i="1"/>
  <c r="C76" i="1" l="1"/>
  <c r="D76" i="1"/>
  <c r="E76" i="1"/>
  <c r="G76" i="1"/>
  <c r="F76" i="1" l="1"/>
  <c r="H76" i="1" s="1"/>
  <c r="G77" i="1" l="1"/>
  <c r="E77" i="1"/>
  <c r="D77" i="1"/>
  <c r="F77" i="1" s="1"/>
  <c r="H77" i="1" s="1"/>
  <c r="C77" i="1"/>
  <c r="C78" i="1" l="1"/>
  <c r="D78" i="1"/>
  <c r="E78" i="1"/>
  <c r="G78" i="1"/>
  <c r="F78" i="1" l="1"/>
  <c r="H78" i="1" s="1"/>
  <c r="G79" i="1" l="1"/>
  <c r="E79" i="1"/>
  <c r="D79" i="1"/>
  <c r="F79" i="1" s="1"/>
  <c r="H79" i="1" s="1"/>
  <c r="C79" i="1"/>
  <c r="C80" i="1" l="1"/>
  <c r="D80" i="1"/>
  <c r="F80" i="1" s="1"/>
  <c r="E80" i="1"/>
  <c r="N9" i="1" s="1"/>
  <c r="O9" i="1" l="1"/>
  <c r="G80" i="1"/>
  <c r="P9" i="1" l="1"/>
  <c r="H80" i="1"/>
  <c r="C81" i="1" l="1"/>
  <c r="D81" i="1"/>
  <c r="F81" i="1" s="1"/>
  <c r="H81" i="1" s="1"/>
  <c r="E81" i="1"/>
  <c r="G81" i="1"/>
  <c r="Q9" i="1"/>
  <c r="C82" i="1" l="1"/>
  <c r="D82" i="1"/>
  <c r="F82" i="1" s="1"/>
  <c r="H82" i="1" s="1"/>
  <c r="E82" i="1"/>
  <c r="G82" i="1"/>
  <c r="C83" i="1" l="1"/>
  <c r="D83" i="1"/>
  <c r="F83" i="1" s="1"/>
  <c r="H83" i="1" s="1"/>
  <c r="E83" i="1"/>
  <c r="G83" i="1"/>
  <c r="C84" i="1" l="1"/>
  <c r="D84" i="1"/>
  <c r="F84" i="1" s="1"/>
  <c r="H84" i="1" s="1"/>
  <c r="E84" i="1"/>
  <c r="G84" i="1"/>
  <c r="C85" i="1" l="1"/>
  <c r="D85" i="1"/>
  <c r="E85" i="1"/>
  <c r="G85" i="1"/>
  <c r="F85" i="1" l="1"/>
  <c r="H85" i="1" s="1"/>
  <c r="G86" i="1" l="1"/>
  <c r="E86" i="1"/>
  <c r="D86" i="1"/>
  <c r="F86" i="1" s="1"/>
  <c r="H86" i="1" s="1"/>
  <c r="C86" i="1"/>
  <c r="C87" i="1" l="1"/>
  <c r="D87" i="1"/>
  <c r="E87" i="1"/>
  <c r="G87" i="1"/>
  <c r="F87" i="1" l="1"/>
  <c r="H87" i="1" s="1"/>
  <c r="G88" i="1" l="1"/>
  <c r="E88" i="1"/>
  <c r="D88" i="1"/>
  <c r="F88" i="1" s="1"/>
  <c r="H88" i="1" s="1"/>
  <c r="C88" i="1"/>
  <c r="C89" i="1" l="1"/>
  <c r="D89" i="1"/>
  <c r="E89" i="1"/>
  <c r="G89" i="1"/>
  <c r="F89" i="1" l="1"/>
  <c r="H89" i="1" s="1"/>
  <c r="G90" i="1" l="1"/>
  <c r="E90" i="1"/>
  <c r="D90" i="1"/>
  <c r="F90" i="1" s="1"/>
  <c r="H90" i="1" s="1"/>
  <c r="C90" i="1"/>
  <c r="C91" i="1" l="1"/>
  <c r="D91" i="1"/>
  <c r="E91" i="1"/>
  <c r="G91" i="1"/>
  <c r="F91" i="1" l="1"/>
  <c r="H91" i="1" s="1"/>
  <c r="G92" i="1" l="1"/>
  <c r="P10" i="1" s="1"/>
  <c r="E92" i="1"/>
  <c r="N10" i="1" s="1"/>
  <c r="D92" i="1"/>
  <c r="F92" i="1" s="1"/>
  <c r="C92" i="1"/>
  <c r="O10" i="1" l="1"/>
  <c r="H92" i="1"/>
  <c r="Q10" i="1" l="1"/>
  <c r="G93" i="1"/>
  <c r="E93" i="1"/>
  <c r="D93" i="1"/>
  <c r="F93" i="1" s="1"/>
  <c r="H93" i="1" s="1"/>
  <c r="C93" i="1"/>
  <c r="C94" i="1" l="1"/>
  <c r="D94" i="1"/>
  <c r="E94" i="1"/>
  <c r="G94" i="1"/>
  <c r="F94" i="1" l="1"/>
  <c r="H94" i="1" l="1"/>
  <c r="G95" i="1" l="1"/>
  <c r="E95" i="1"/>
  <c r="D95" i="1"/>
  <c r="F95" i="1" s="1"/>
  <c r="H95" i="1" s="1"/>
  <c r="C95" i="1"/>
  <c r="C96" i="1" l="1"/>
  <c r="D96" i="1"/>
  <c r="F96" i="1" s="1"/>
  <c r="H96" i="1" s="1"/>
  <c r="E96" i="1"/>
  <c r="G96" i="1"/>
  <c r="C97" i="1" l="1"/>
  <c r="D97" i="1"/>
  <c r="E97" i="1"/>
  <c r="G97" i="1"/>
  <c r="F97" i="1" l="1"/>
  <c r="H97" i="1" s="1"/>
  <c r="G98" i="1" l="1"/>
  <c r="E98" i="1"/>
  <c r="D98" i="1"/>
  <c r="F98" i="1" s="1"/>
  <c r="H98" i="1" s="1"/>
  <c r="C98" i="1"/>
  <c r="C99" i="1" l="1"/>
  <c r="D99" i="1"/>
  <c r="E99" i="1"/>
  <c r="G99" i="1"/>
  <c r="F99" i="1" l="1"/>
  <c r="H99" i="1" s="1"/>
  <c r="G100" i="1" l="1"/>
  <c r="E100" i="1"/>
  <c r="D100" i="1"/>
  <c r="F100" i="1" s="1"/>
  <c r="H100" i="1" s="1"/>
  <c r="C100" i="1"/>
  <c r="C101" i="1" l="1"/>
  <c r="D101" i="1"/>
  <c r="F101" i="1" s="1"/>
  <c r="H101" i="1" s="1"/>
  <c r="E101" i="1"/>
  <c r="G101" i="1"/>
  <c r="C102" i="1" l="1"/>
  <c r="D102" i="1"/>
  <c r="F102" i="1" s="1"/>
  <c r="H102" i="1" s="1"/>
  <c r="E102" i="1"/>
  <c r="G102" i="1"/>
  <c r="C103" i="1" l="1"/>
  <c r="D103" i="1"/>
  <c r="E103" i="1"/>
  <c r="G103" i="1"/>
  <c r="F103" i="1" l="1"/>
  <c r="H103" i="1" s="1"/>
  <c r="E104" i="1" l="1"/>
  <c r="N11" i="1" s="1"/>
  <c r="D104" i="1"/>
  <c r="F104" i="1" s="1"/>
  <c r="C104" i="1"/>
  <c r="O11" i="1" l="1"/>
  <c r="G104" i="1"/>
  <c r="P11" i="1" l="1"/>
  <c r="H104" i="1"/>
  <c r="C105" i="1" l="1"/>
  <c r="D105" i="1"/>
  <c r="E105" i="1"/>
  <c r="G105" i="1"/>
  <c r="Q11" i="1"/>
  <c r="F105" i="1" l="1"/>
  <c r="H105" i="1" l="1"/>
  <c r="G106" i="1" l="1"/>
  <c r="E106" i="1"/>
  <c r="D106" i="1"/>
  <c r="F106" i="1" s="1"/>
  <c r="H106" i="1" s="1"/>
  <c r="C106" i="1"/>
  <c r="C107" i="1" l="1"/>
  <c r="D107" i="1"/>
  <c r="E107" i="1"/>
  <c r="G107" i="1"/>
  <c r="F107" i="1" l="1"/>
  <c r="H107" i="1" l="1"/>
  <c r="G108" i="1" l="1"/>
  <c r="E108" i="1"/>
  <c r="D108" i="1"/>
  <c r="F108" i="1" s="1"/>
  <c r="H108" i="1" s="1"/>
  <c r="C108" i="1"/>
  <c r="C109" i="1" l="1"/>
  <c r="D109" i="1"/>
  <c r="E109" i="1"/>
  <c r="G109" i="1"/>
  <c r="F109" i="1" l="1"/>
  <c r="H109" i="1" s="1"/>
  <c r="G110" i="1" l="1"/>
  <c r="E110" i="1"/>
  <c r="D110" i="1"/>
  <c r="F110" i="1" s="1"/>
  <c r="H110" i="1" s="1"/>
  <c r="C110" i="1"/>
  <c r="C111" i="1" l="1"/>
  <c r="D111" i="1"/>
  <c r="E111" i="1"/>
  <c r="G111" i="1"/>
  <c r="F111" i="1" l="1"/>
  <c r="H111" i="1" s="1"/>
  <c r="G112" i="1" l="1"/>
  <c r="E112" i="1"/>
  <c r="D112" i="1"/>
  <c r="F112" i="1" s="1"/>
  <c r="H112" i="1" s="1"/>
  <c r="C112" i="1"/>
  <c r="C113" i="1" l="1"/>
  <c r="D113" i="1"/>
  <c r="E113" i="1"/>
  <c r="G113" i="1"/>
  <c r="F113" i="1" l="1"/>
  <c r="H113" i="1" s="1"/>
  <c r="G114" i="1" l="1"/>
  <c r="E114" i="1"/>
  <c r="D114" i="1"/>
  <c r="F114" i="1" s="1"/>
  <c r="H114" i="1" s="1"/>
  <c r="C114" i="1"/>
  <c r="C115" i="1" l="1"/>
  <c r="D115" i="1"/>
  <c r="E115" i="1"/>
  <c r="G115" i="1"/>
  <c r="F115" i="1" l="1"/>
  <c r="H115" i="1" s="1"/>
  <c r="E116" i="1" l="1"/>
  <c r="N12" i="1" s="1"/>
  <c r="D116" i="1"/>
  <c r="F116" i="1" s="1"/>
  <c r="C116" i="1"/>
  <c r="O12" i="1" l="1"/>
  <c r="G116" i="1"/>
  <c r="P12" i="1" l="1"/>
  <c r="H116" i="1"/>
  <c r="C117" i="1" l="1"/>
  <c r="D117" i="1"/>
  <c r="F117" i="1" s="1"/>
  <c r="H117" i="1" s="1"/>
  <c r="E117" i="1"/>
  <c r="G117" i="1"/>
  <c r="Q12" i="1"/>
  <c r="C118" i="1" l="1"/>
  <c r="D118" i="1"/>
  <c r="E118" i="1"/>
  <c r="G118" i="1"/>
  <c r="F118" i="1" l="1"/>
  <c r="H118" i="1" l="1"/>
  <c r="G119" i="1" l="1"/>
  <c r="E119" i="1"/>
  <c r="D119" i="1"/>
  <c r="F119" i="1" s="1"/>
  <c r="H119" i="1" s="1"/>
  <c r="C119" i="1"/>
  <c r="C120" i="1" l="1"/>
  <c r="D120" i="1"/>
  <c r="E120" i="1"/>
  <c r="G120" i="1"/>
  <c r="F120" i="1" l="1"/>
  <c r="H120" i="1" l="1"/>
  <c r="G121" i="1" l="1"/>
  <c r="E121" i="1"/>
  <c r="D121" i="1"/>
  <c r="F121" i="1" s="1"/>
  <c r="H121" i="1" s="1"/>
  <c r="C121" i="1"/>
  <c r="C122" i="1" l="1"/>
  <c r="D122" i="1"/>
  <c r="E122" i="1"/>
  <c r="G122" i="1"/>
  <c r="F122" i="1" l="1"/>
  <c r="H122" i="1" s="1"/>
  <c r="G123" i="1" l="1"/>
  <c r="E123" i="1"/>
  <c r="D123" i="1"/>
  <c r="F123" i="1" s="1"/>
  <c r="H123" i="1" s="1"/>
  <c r="C123" i="1"/>
  <c r="C124" i="1" l="1"/>
  <c r="D124" i="1"/>
  <c r="E124" i="1"/>
  <c r="G124" i="1"/>
  <c r="F124" i="1" l="1"/>
  <c r="H124" i="1" s="1"/>
  <c r="G125" i="1" l="1"/>
  <c r="E125" i="1"/>
  <c r="D125" i="1"/>
  <c r="F125" i="1" s="1"/>
  <c r="H125" i="1" s="1"/>
  <c r="C125" i="1"/>
  <c r="C126" i="1" l="1"/>
  <c r="D126" i="1"/>
  <c r="E126" i="1"/>
  <c r="G126" i="1"/>
  <c r="F126" i="1" l="1"/>
  <c r="H126" i="1" s="1"/>
  <c r="G127" i="1" l="1"/>
  <c r="E127" i="1"/>
  <c r="D127" i="1"/>
  <c r="C127" i="1"/>
  <c r="F127" i="1" l="1"/>
  <c r="H127" i="1" s="1"/>
  <c r="E128" i="1" l="1"/>
  <c r="N13" i="1" s="1"/>
  <c r="D128" i="1"/>
  <c r="F128" i="1" s="1"/>
  <c r="C128" i="1"/>
  <c r="O13" i="1" l="1"/>
  <c r="G128" i="1"/>
  <c r="P13" i="1" l="1"/>
  <c r="H128" i="1"/>
  <c r="C129" i="1" l="1"/>
  <c r="D129" i="1"/>
  <c r="E129" i="1"/>
  <c r="G129" i="1"/>
  <c r="Q13" i="1"/>
  <c r="F129" i="1" l="1"/>
  <c r="H129" i="1" l="1"/>
  <c r="G130" i="1" l="1"/>
  <c r="E130" i="1"/>
  <c r="D130" i="1"/>
  <c r="F130" i="1" s="1"/>
  <c r="H130" i="1" s="1"/>
  <c r="C130" i="1"/>
  <c r="C131" i="1" l="1"/>
  <c r="D131" i="1"/>
  <c r="E131" i="1"/>
  <c r="G131" i="1"/>
  <c r="F131" i="1" l="1"/>
  <c r="H131" i="1" l="1"/>
  <c r="G132" i="1" l="1"/>
  <c r="E132" i="1"/>
  <c r="D132" i="1"/>
  <c r="F132" i="1" s="1"/>
  <c r="H132" i="1" s="1"/>
  <c r="C132" i="1"/>
  <c r="C133" i="1" l="1"/>
  <c r="D133" i="1"/>
  <c r="E133" i="1"/>
  <c r="G133" i="1"/>
  <c r="F133" i="1" l="1"/>
  <c r="H133" i="1" s="1"/>
  <c r="G134" i="1" l="1"/>
  <c r="E134" i="1"/>
  <c r="D134" i="1"/>
  <c r="F134" i="1" s="1"/>
  <c r="H134" i="1" s="1"/>
  <c r="C134" i="1"/>
  <c r="C135" i="1" l="1"/>
  <c r="D135" i="1"/>
  <c r="E135" i="1"/>
  <c r="G135" i="1"/>
  <c r="F135" i="1" l="1"/>
  <c r="H135" i="1" s="1"/>
  <c r="G136" i="1" l="1"/>
  <c r="E136" i="1"/>
  <c r="D136" i="1"/>
  <c r="F136" i="1" s="1"/>
  <c r="H136" i="1" s="1"/>
  <c r="C136" i="1"/>
  <c r="C137" i="1" l="1"/>
  <c r="D137" i="1"/>
  <c r="E137" i="1"/>
  <c r="G137" i="1"/>
  <c r="F137" i="1" l="1"/>
  <c r="H137" i="1" s="1"/>
  <c r="G138" i="1" l="1"/>
  <c r="E138" i="1"/>
  <c r="D138" i="1"/>
  <c r="F138" i="1" s="1"/>
  <c r="H138" i="1" s="1"/>
  <c r="C138" i="1"/>
  <c r="C139" i="1" l="1"/>
  <c r="D139" i="1"/>
  <c r="E139" i="1"/>
  <c r="G139" i="1"/>
  <c r="F139" i="1" l="1"/>
  <c r="H139" i="1" s="1"/>
  <c r="E140" i="1" l="1"/>
  <c r="N14" i="1" s="1"/>
  <c r="D140" i="1"/>
  <c r="F140" i="1" s="1"/>
  <c r="C140" i="1"/>
  <c r="O14" i="1" l="1"/>
  <c r="G140" i="1"/>
  <c r="P14" i="1" l="1"/>
  <c r="H140" i="1"/>
  <c r="C141" i="1" l="1"/>
  <c r="D141" i="1"/>
  <c r="E141" i="1"/>
  <c r="G141" i="1"/>
  <c r="Q14" i="1"/>
  <c r="F141" i="1" l="1"/>
  <c r="H141" i="1" l="1"/>
  <c r="G142" i="1" l="1"/>
  <c r="E142" i="1"/>
  <c r="D142" i="1"/>
  <c r="F142" i="1" s="1"/>
  <c r="H142" i="1" s="1"/>
  <c r="C142" i="1"/>
  <c r="C143" i="1" l="1"/>
  <c r="D143" i="1"/>
  <c r="E143" i="1"/>
  <c r="G143" i="1"/>
  <c r="F143" i="1" l="1"/>
  <c r="H143" i="1" l="1"/>
  <c r="G144" i="1" l="1"/>
  <c r="E144" i="1"/>
  <c r="D144" i="1"/>
  <c r="F144" i="1" s="1"/>
  <c r="H144" i="1" s="1"/>
  <c r="C144" i="1"/>
  <c r="C145" i="1" l="1"/>
  <c r="D145" i="1"/>
  <c r="E145" i="1"/>
  <c r="G145" i="1"/>
  <c r="F145" i="1" l="1"/>
  <c r="H145" i="1" s="1"/>
  <c r="G146" i="1" l="1"/>
  <c r="E146" i="1"/>
  <c r="D146" i="1"/>
  <c r="F146" i="1" s="1"/>
  <c r="H146" i="1" s="1"/>
  <c r="C146" i="1"/>
  <c r="C147" i="1" l="1"/>
  <c r="D147" i="1"/>
  <c r="E147" i="1"/>
  <c r="G147" i="1"/>
  <c r="F147" i="1" l="1"/>
  <c r="H147" i="1" s="1"/>
  <c r="G148" i="1" l="1"/>
  <c r="E148" i="1"/>
  <c r="D148" i="1"/>
  <c r="F148" i="1" s="1"/>
  <c r="H148" i="1" s="1"/>
  <c r="C148" i="1"/>
  <c r="C149" i="1" l="1"/>
  <c r="D149" i="1"/>
  <c r="E149" i="1"/>
  <c r="G149" i="1"/>
  <c r="F149" i="1" l="1"/>
  <c r="H149" i="1" s="1"/>
  <c r="G150" i="1" l="1"/>
  <c r="E150" i="1"/>
  <c r="D150" i="1"/>
  <c r="F150" i="1" s="1"/>
  <c r="H150" i="1" s="1"/>
  <c r="C150" i="1"/>
  <c r="C151" i="1" l="1"/>
  <c r="D151" i="1"/>
  <c r="E151" i="1"/>
  <c r="G151" i="1"/>
  <c r="F151" i="1" l="1"/>
  <c r="H151" i="1" s="1"/>
  <c r="E152" i="1" l="1"/>
  <c r="N15" i="1" s="1"/>
  <c r="D152" i="1"/>
  <c r="C152" i="1"/>
  <c r="F152" i="1" l="1"/>
  <c r="G152" i="1" l="1"/>
  <c r="O15" i="1"/>
  <c r="P15" i="1" l="1"/>
  <c r="H152" i="1"/>
  <c r="C153" i="1" l="1"/>
  <c r="D153" i="1"/>
  <c r="E153" i="1"/>
  <c r="G153" i="1"/>
  <c r="Q15" i="1"/>
  <c r="F153" i="1" l="1"/>
  <c r="H153" i="1" l="1"/>
  <c r="G154" i="1" l="1"/>
  <c r="E154" i="1"/>
  <c r="D154" i="1"/>
  <c r="F154" i="1" s="1"/>
  <c r="H154" i="1" s="1"/>
  <c r="C154" i="1"/>
  <c r="C155" i="1" l="1"/>
  <c r="D155" i="1"/>
  <c r="E155" i="1"/>
  <c r="G155" i="1"/>
  <c r="F155" i="1" l="1"/>
  <c r="H155" i="1" l="1"/>
  <c r="G156" i="1" l="1"/>
  <c r="E156" i="1"/>
  <c r="D156" i="1"/>
  <c r="F156" i="1" s="1"/>
  <c r="H156" i="1" s="1"/>
  <c r="C156" i="1"/>
  <c r="C157" i="1" l="1"/>
  <c r="D157" i="1"/>
  <c r="E157" i="1"/>
  <c r="G157" i="1"/>
  <c r="F157" i="1" l="1"/>
  <c r="H157" i="1" s="1"/>
  <c r="G158" i="1" l="1"/>
  <c r="E158" i="1"/>
  <c r="D158" i="1"/>
  <c r="C158" i="1"/>
  <c r="F158" i="1" l="1"/>
  <c r="H158" i="1" s="1"/>
  <c r="D159" i="1" l="1"/>
  <c r="F159" i="1" s="1"/>
  <c r="H159" i="1" s="1"/>
  <c r="G159" i="1"/>
  <c r="E159" i="1"/>
  <c r="C159" i="1"/>
  <c r="E160" i="1" l="1"/>
  <c r="G160" i="1"/>
  <c r="C160" i="1"/>
  <c r="D160" i="1"/>
  <c r="F160" i="1" s="1"/>
  <c r="H160" i="1"/>
  <c r="C161" i="1" l="1"/>
  <c r="E161" i="1"/>
  <c r="D161" i="1"/>
  <c r="G161" i="1"/>
  <c r="F161" i="1" l="1"/>
  <c r="H161" i="1" s="1"/>
  <c r="G162" i="1" l="1"/>
  <c r="E162" i="1"/>
  <c r="C162" i="1"/>
  <c r="D162" i="1"/>
  <c r="F162" i="1" l="1"/>
  <c r="H162" i="1" s="1"/>
  <c r="G163" i="1" l="1"/>
  <c r="E163" i="1"/>
  <c r="C163" i="1"/>
  <c r="D163" i="1"/>
  <c r="F163" i="1" s="1"/>
  <c r="H163" i="1" s="1"/>
  <c r="D164" i="1" l="1"/>
  <c r="F164" i="1" s="1"/>
  <c r="C164" i="1"/>
  <c r="E164" i="1"/>
  <c r="N16" i="1" s="1"/>
  <c r="O16" i="1" l="1"/>
  <c r="G164" i="1"/>
  <c r="H164" i="1" l="1"/>
  <c r="P16" i="1"/>
  <c r="G165" i="1" l="1"/>
  <c r="E165" i="1"/>
  <c r="C165" i="1"/>
  <c r="Q16" i="1"/>
  <c r="D165" i="1"/>
  <c r="F165" i="1" l="1"/>
  <c r="H165" i="1" l="1"/>
  <c r="E166" i="1" l="1"/>
  <c r="C166" i="1"/>
  <c r="G166" i="1"/>
  <c r="D166" i="1"/>
  <c r="F166" i="1" l="1"/>
  <c r="H166" i="1" l="1"/>
  <c r="G167" i="1" l="1"/>
  <c r="E167" i="1"/>
  <c r="C167" i="1"/>
  <c r="D167" i="1"/>
  <c r="F167" i="1" s="1"/>
  <c r="H167" i="1" s="1"/>
  <c r="D168" i="1" l="1"/>
  <c r="F168" i="1" s="1"/>
  <c r="H168" i="1" s="1"/>
  <c r="C168" i="1"/>
  <c r="E168" i="1"/>
  <c r="G168" i="1"/>
  <c r="D169" i="1" l="1"/>
  <c r="F169" i="1" s="1"/>
  <c r="H169" i="1" s="1"/>
  <c r="C169" i="1"/>
  <c r="E169" i="1"/>
  <c r="G169" i="1"/>
  <c r="E170" i="1" l="1"/>
  <c r="G170" i="1"/>
  <c r="C170" i="1"/>
  <c r="D170" i="1"/>
  <c r="F170" i="1" l="1"/>
  <c r="H170" i="1" s="1"/>
  <c r="G171" i="1" l="1"/>
  <c r="E171" i="1"/>
  <c r="C171" i="1"/>
  <c r="D171" i="1"/>
  <c r="F171" i="1" s="1"/>
  <c r="H171" i="1" s="1"/>
  <c r="D172" i="1" l="1"/>
  <c r="F172" i="1" s="1"/>
  <c r="H172" i="1" s="1"/>
  <c r="E172" i="1"/>
  <c r="G172" i="1"/>
  <c r="C172" i="1"/>
  <c r="D173" i="1" l="1"/>
  <c r="F173" i="1" s="1"/>
  <c r="H173" i="1" s="1"/>
  <c r="C173" i="1"/>
  <c r="E173" i="1"/>
  <c r="G173" i="1"/>
  <c r="D174" i="1" l="1"/>
  <c r="F174" i="1" s="1"/>
  <c r="H174" i="1" s="1"/>
  <c r="C174" i="1"/>
  <c r="E174" i="1"/>
  <c r="G174" i="1"/>
  <c r="E175" i="1" l="1"/>
  <c r="G175" i="1"/>
  <c r="C175" i="1"/>
  <c r="D175" i="1"/>
  <c r="F175" i="1" l="1"/>
  <c r="H175" i="1" s="1"/>
  <c r="G176" i="1" l="1"/>
  <c r="P17" i="1" s="1"/>
  <c r="E176" i="1"/>
  <c r="N17" i="1" s="1"/>
  <c r="C176" i="1"/>
  <c r="D176" i="1"/>
  <c r="F176" i="1" s="1"/>
  <c r="O17" i="1" l="1"/>
  <c r="H176" i="1"/>
  <c r="Q17" i="1" l="1"/>
  <c r="G177" i="1"/>
  <c r="E177" i="1"/>
  <c r="C177" i="1"/>
  <c r="D177" i="1"/>
  <c r="F177" i="1" s="1"/>
  <c r="H177" i="1" s="1"/>
  <c r="D178" i="1" l="1"/>
  <c r="F178" i="1" s="1"/>
  <c r="H178" i="1" s="1"/>
  <c r="C178" i="1"/>
  <c r="E178" i="1"/>
  <c r="G178" i="1"/>
  <c r="D179" i="1" l="1"/>
  <c r="F179" i="1" s="1"/>
  <c r="H179" i="1" s="1"/>
  <c r="C179" i="1"/>
  <c r="E179" i="1"/>
  <c r="G179" i="1"/>
  <c r="D180" i="1" l="1"/>
  <c r="F180" i="1" s="1"/>
  <c r="H180" i="1" s="1"/>
  <c r="C180" i="1"/>
  <c r="E180" i="1"/>
  <c r="G180" i="1"/>
  <c r="D181" i="1" l="1"/>
  <c r="F181" i="1" s="1"/>
  <c r="H181" i="1" s="1"/>
  <c r="C181" i="1"/>
  <c r="E181" i="1"/>
  <c r="G181" i="1"/>
  <c r="D182" i="1" l="1"/>
  <c r="F182" i="1" s="1"/>
  <c r="H182" i="1" s="1"/>
  <c r="C182" i="1"/>
  <c r="E182" i="1"/>
  <c r="G182" i="1"/>
  <c r="C183" i="1" l="1"/>
  <c r="E183" i="1"/>
  <c r="G183" i="1"/>
  <c r="D183" i="1"/>
  <c r="F183" i="1" l="1"/>
  <c r="H183" i="1" s="1"/>
  <c r="D184" i="1" l="1"/>
  <c r="F184" i="1" s="1"/>
  <c r="H184" i="1" s="1"/>
  <c r="C184" i="1"/>
  <c r="G184" i="1"/>
  <c r="E184" i="1"/>
  <c r="C185" i="1" l="1"/>
  <c r="E185" i="1"/>
  <c r="D185" i="1"/>
  <c r="G185" i="1"/>
  <c r="F185" i="1" l="1"/>
  <c r="H185" i="1" s="1"/>
  <c r="D186" i="1" l="1"/>
  <c r="F186" i="1" s="1"/>
  <c r="H186" i="1" s="1"/>
  <c r="C186" i="1"/>
  <c r="G186" i="1"/>
  <c r="E186" i="1"/>
  <c r="C187" i="1" l="1"/>
  <c r="D187" i="1"/>
  <c r="F187" i="1" s="1"/>
  <c r="H187" i="1" s="1"/>
  <c r="E187" i="1"/>
  <c r="G187" i="1"/>
  <c r="C188" i="1" l="1"/>
  <c r="D188" i="1"/>
  <c r="F188" i="1" s="1"/>
  <c r="E188" i="1"/>
  <c r="N18" i="1" s="1"/>
  <c r="O18" i="1" l="1"/>
  <c r="G188" i="1"/>
  <c r="P18" i="1" l="1"/>
  <c r="H188" i="1"/>
  <c r="C189" i="1" l="1"/>
  <c r="D189" i="1"/>
  <c r="F189" i="1" s="1"/>
  <c r="H189" i="1" s="1"/>
  <c r="E189" i="1"/>
  <c r="G189" i="1"/>
  <c r="Q18" i="1"/>
  <c r="C190" i="1" l="1"/>
  <c r="D190" i="1"/>
  <c r="F190" i="1" s="1"/>
  <c r="H190" i="1" s="1"/>
  <c r="E190" i="1"/>
  <c r="G190" i="1"/>
  <c r="C191" i="1" l="1"/>
  <c r="D191" i="1"/>
  <c r="F191" i="1" s="1"/>
  <c r="H191" i="1" s="1"/>
  <c r="E191" i="1"/>
  <c r="G191" i="1"/>
  <c r="C192" i="1" l="1"/>
  <c r="D192" i="1"/>
  <c r="F192" i="1" s="1"/>
  <c r="H192" i="1" s="1"/>
  <c r="E192" i="1"/>
  <c r="G192" i="1"/>
  <c r="C193" i="1" l="1"/>
  <c r="D193" i="1"/>
  <c r="F193" i="1" s="1"/>
  <c r="H193" i="1" s="1"/>
  <c r="E193" i="1"/>
  <c r="G193" i="1"/>
  <c r="C194" i="1" l="1"/>
  <c r="D194" i="1"/>
  <c r="F194" i="1" s="1"/>
  <c r="H194" i="1" s="1"/>
  <c r="E194" i="1"/>
  <c r="G194" i="1"/>
  <c r="E195" i="1" l="1"/>
  <c r="G195" i="1"/>
  <c r="C195" i="1"/>
  <c r="D195" i="1"/>
  <c r="F195" i="1" l="1"/>
  <c r="H195" i="1" s="1"/>
  <c r="E196" i="1" l="1"/>
  <c r="C196" i="1"/>
  <c r="G196" i="1"/>
  <c r="D196" i="1"/>
  <c r="F196" i="1" s="1"/>
  <c r="H196" i="1" s="1"/>
  <c r="D197" i="1" l="1"/>
  <c r="E197" i="1"/>
  <c r="G197" i="1"/>
  <c r="C197" i="1"/>
  <c r="F197" i="1" l="1"/>
  <c r="H197" i="1" s="1"/>
  <c r="G198" i="1" l="1"/>
  <c r="E198" i="1"/>
  <c r="C198" i="1"/>
  <c r="D198" i="1"/>
  <c r="F198" i="1" l="1"/>
  <c r="H198" i="1" s="1"/>
  <c r="G199" i="1" l="1"/>
  <c r="E199" i="1"/>
  <c r="C199" i="1"/>
  <c r="D199" i="1"/>
  <c r="F199" i="1" l="1"/>
  <c r="H199" i="1" s="1"/>
  <c r="E200" i="1" l="1"/>
  <c r="N19" i="1" s="1"/>
  <c r="C200" i="1"/>
  <c r="D200" i="1"/>
  <c r="F200" i="1" l="1"/>
  <c r="H200" i="1" l="1"/>
  <c r="G200" i="1"/>
  <c r="P19" i="1" s="1"/>
  <c r="O19" i="1"/>
  <c r="Q19" i="1" l="1"/>
  <c r="G201" i="1"/>
  <c r="E201" i="1"/>
  <c r="C201" i="1"/>
  <c r="D201" i="1"/>
  <c r="F201" i="1" s="1"/>
  <c r="H201" i="1" s="1"/>
  <c r="D202" i="1" l="1"/>
  <c r="C202" i="1"/>
  <c r="E202" i="1"/>
  <c r="G202" i="1"/>
  <c r="F202" i="1" l="1"/>
  <c r="H202" i="1" l="1"/>
  <c r="G203" i="1" l="1"/>
  <c r="E203" i="1"/>
  <c r="C203" i="1"/>
  <c r="D203" i="1"/>
  <c r="F203" i="1" l="1"/>
  <c r="H203" i="1" l="1"/>
  <c r="D204" i="1" l="1"/>
  <c r="C204" i="1"/>
  <c r="G204" i="1"/>
  <c r="E204" i="1"/>
  <c r="F204" i="1" l="1"/>
  <c r="H204" i="1" l="1"/>
  <c r="G205" i="1" l="1"/>
  <c r="E205" i="1"/>
  <c r="C205" i="1"/>
  <c r="D205" i="1"/>
  <c r="F205" i="1" l="1"/>
  <c r="H205" i="1" s="1"/>
  <c r="D206" i="1" l="1"/>
  <c r="C206" i="1"/>
  <c r="G206" i="1"/>
  <c r="E206" i="1"/>
  <c r="F206" i="1" l="1"/>
  <c r="H206" i="1" s="1"/>
  <c r="E207" i="1" l="1"/>
  <c r="C207" i="1"/>
  <c r="G207" i="1"/>
  <c r="D207" i="1"/>
  <c r="F207" i="1" l="1"/>
  <c r="H207" i="1" s="1"/>
  <c r="G208" i="1" l="1"/>
  <c r="E208" i="1"/>
  <c r="C208" i="1"/>
  <c r="D208" i="1"/>
  <c r="F208" i="1" l="1"/>
  <c r="H208" i="1" s="1"/>
  <c r="G209" i="1" l="1"/>
  <c r="E209" i="1"/>
  <c r="C209" i="1"/>
  <c r="D209" i="1"/>
  <c r="F209" i="1" l="1"/>
  <c r="H209" i="1" s="1"/>
  <c r="D210" i="1" l="1"/>
  <c r="F210" i="1" s="1"/>
  <c r="H210" i="1" s="1"/>
  <c r="C210" i="1"/>
  <c r="G210" i="1"/>
  <c r="E210" i="1"/>
  <c r="D211" i="1" l="1"/>
  <c r="C211" i="1"/>
  <c r="E211" i="1"/>
  <c r="G211" i="1"/>
  <c r="F211" i="1" l="1"/>
  <c r="H211" i="1" s="1"/>
  <c r="C212" i="1" l="1"/>
  <c r="E212" i="1"/>
  <c r="N20" i="1" s="1"/>
  <c r="D212" i="1"/>
  <c r="F212" i="1" s="1"/>
  <c r="O20" i="1" l="1"/>
  <c r="G212" i="1"/>
  <c r="P20" i="1" l="1"/>
  <c r="H212" i="1"/>
  <c r="D213" i="1" l="1"/>
  <c r="Q20" i="1"/>
  <c r="C213" i="1"/>
  <c r="E213" i="1"/>
  <c r="G213" i="1"/>
  <c r="F213" i="1" l="1"/>
  <c r="H213" i="1" l="1"/>
  <c r="G214" i="1" l="1"/>
  <c r="E214" i="1"/>
  <c r="C214" i="1"/>
  <c r="D214" i="1"/>
  <c r="F214" i="1" l="1"/>
  <c r="H214" i="1" l="1"/>
  <c r="C215" i="1" l="1"/>
  <c r="G215" i="1"/>
  <c r="E215" i="1"/>
  <c r="D215" i="1"/>
  <c r="F215" i="1" s="1"/>
  <c r="H215" i="1" s="1"/>
  <c r="D216" i="1" l="1"/>
  <c r="E216" i="1"/>
  <c r="G216" i="1"/>
  <c r="C216" i="1"/>
  <c r="F216" i="1" l="1"/>
  <c r="H216" i="1" l="1"/>
  <c r="E217" i="1" l="1"/>
  <c r="C217" i="1"/>
  <c r="G217" i="1"/>
  <c r="D217" i="1"/>
  <c r="F217" i="1" l="1"/>
  <c r="H217" i="1" s="1"/>
  <c r="G218" i="1" l="1"/>
  <c r="E218" i="1"/>
  <c r="C218" i="1"/>
  <c r="D218" i="1"/>
  <c r="F218" i="1" s="1"/>
  <c r="H218" i="1" s="1"/>
  <c r="C219" i="1" l="1"/>
  <c r="D219" i="1"/>
  <c r="F219" i="1" s="1"/>
  <c r="H219" i="1" s="1"/>
  <c r="E219" i="1"/>
  <c r="G219" i="1"/>
  <c r="C220" i="1" l="1"/>
  <c r="D220" i="1"/>
  <c r="F220" i="1" s="1"/>
  <c r="H220" i="1" s="1"/>
  <c r="E220" i="1"/>
  <c r="G220" i="1"/>
  <c r="C221" i="1" l="1"/>
  <c r="D221" i="1"/>
  <c r="F221" i="1" s="1"/>
  <c r="H221" i="1" s="1"/>
  <c r="E221" i="1"/>
  <c r="G221" i="1"/>
  <c r="C222" i="1" l="1"/>
  <c r="D222" i="1"/>
  <c r="F222" i="1" s="1"/>
  <c r="H222" i="1" s="1"/>
  <c r="E222" i="1"/>
  <c r="G222" i="1"/>
  <c r="C223" i="1" l="1"/>
  <c r="D223" i="1"/>
  <c r="F223" i="1" s="1"/>
  <c r="H223" i="1" s="1"/>
  <c r="E223" i="1"/>
  <c r="G223" i="1"/>
  <c r="C224" i="1" l="1"/>
  <c r="D224" i="1"/>
  <c r="F224" i="1" s="1"/>
  <c r="E224" i="1"/>
  <c r="N21" i="1" s="1"/>
  <c r="O21" i="1" l="1"/>
  <c r="G224" i="1"/>
  <c r="P21" i="1" l="1"/>
  <c r="H224" i="1"/>
  <c r="C225" i="1" l="1"/>
  <c r="D225" i="1"/>
  <c r="F225" i="1" s="1"/>
  <c r="H225" i="1" s="1"/>
  <c r="E225" i="1"/>
  <c r="G225" i="1"/>
  <c r="Q21" i="1"/>
  <c r="C226" i="1" l="1"/>
  <c r="D226" i="1"/>
  <c r="F226" i="1" s="1"/>
  <c r="H226" i="1" s="1"/>
  <c r="E226" i="1"/>
  <c r="G226" i="1"/>
  <c r="C227" i="1" l="1"/>
  <c r="D227" i="1"/>
  <c r="E227" i="1"/>
  <c r="G227" i="1"/>
  <c r="F227" i="1" l="1"/>
  <c r="H227" i="1" l="1"/>
  <c r="G228" i="1" l="1"/>
  <c r="E228" i="1"/>
  <c r="D228" i="1"/>
  <c r="C228" i="1"/>
  <c r="F228" i="1" l="1"/>
  <c r="H228" i="1" l="1"/>
  <c r="G229" i="1" l="1"/>
  <c r="E229" i="1"/>
  <c r="D229" i="1"/>
  <c r="C229" i="1"/>
  <c r="F229" i="1" l="1"/>
  <c r="H229" i="1" s="1"/>
  <c r="G230" i="1" l="1"/>
  <c r="E230" i="1"/>
  <c r="D230" i="1"/>
  <c r="C230" i="1"/>
  <c r="F230" i="1" l="1"/>
  <c r="H230" i="1" s="1"/>
  <c r="G231" i="1" l="1"/>
  <c r="E231" i="1"/>
  <c r="D231" i="1"/>
  <c r="C231" i="1"/>
  <c r="F231" i="1" l="1"/>
  <c r="H231" i="1" s="1"/>
  <c r="G232" i="1" l="1"/>
  <c r="E232" i="1"/>
  <c r="D232" i="1"/>
  <c r="F232" i="1" s="1"/>
  <c r="H232" i="1" s="1"/>
  <c r="C232" i="1"/>
  <c r="C233" i="1" l="1"/>
  <c r="D233" i="1"/>
  <c r="E233" i="1"/>
  <c r="G233" i="1"/>
  <c r="F233" i="1" l="1"/>
  <c r="H233" i="1" s="1"/>
  <c r="G234" i="1" l="1"/>
  <c r="E234" i="1"/>
  <c r="D234" i="1"/>
  <c r="F234" i="1" s="1"/>
  <c r="H234" i="1" s="1"/>
  <c r="C234" i="1"/>
  <c r="C235" i="1" l="1"/>
  <c r="D235" i="1"/>
  <c r="F235" i="1" s="1"/>
  <c r="H235" i="1" s="1"/>
  <c r="E235" i="1"/>
  <c r="G235" i="1"/>
  <c r="C236" i="1" l="1"/>
  <c r="D236" i="1"/>
  <c r="F236" i="1" s="1"/>
  <c r="E236" i="1"/>
  <c r="N22" i="1" s="1"/>
  <c r="O22" i="1" l="1"/>
  <c r="G236" i="1"/>
  <c r="P22" i="1" l="1"/>
  <c r="H236" i="1"/>
  <c r="C237" i="1" l="1"/>
  <c r="D237" i="1"/>
  <c r="E237" i="1"/>
  <c r="G237" i="1"/>
  <c r="Q22" i="1"/>
  <c r="F237" i="1" l="1"/>
  <c r="H237" i="1" l="1"/>
  <c r="G238" i="1" l="1"/>
  <c r="E238" i="1"/>
  <c r="D238" i="1"/>
  <c r="C238" i="1"/>
  <c r="F238" i="1" l="1"/>
  <c r="H238" i="1" l="1"/>
  <c r="G239" i="1" l="1"/>
  <c r="E239" i="1"/>
  <c r="D239" i="1"/>
  <c r="C239" i="1"/>
  <c r="F239" i="1" l="1"/>
  <c r="H239" i="1" l="1"/>
  <c r="G240" i="1" l="1"/>
  <c r="E240" i="1"/>
  <c r="D240" i="1"/>
  <c r="F240" i="1" s="1"/>
  <c r="H240" i="1" s="1"/>
  <c r="C240" i="1"/>
  <c r="C241" i="1" l="1"/>
  <c r="D241" i="1"/>
  <c r="F241" i="1" s="1"/>
  <c r="H241" i="1" s="1"/>
  <c r="E241" i="1"/>
  <c r="G241" i="1"/>
  <c r="C242" i="1" l="1"/>
  <c r="D242" i="1"/>
  <c r="E242" i="1"/>
  <c r="G242" i="1"/>
  <c r="F242" i="1" l="1"/>
  <c r="H242" i="1" s="1"/>
  <c r="G243" i="1" l="1"/>
  <c r="E243" i="1"/>
  <c r="D243" i="1"/>
  <c r="F243" i="1" s="1"/>
  <c r="H243" i="1" s="1"/>
  <c r="C243" i="1"/>
  <c r="C244" i="1" l="1"/>
  <c r="D244" i="1"/>
  <c r="F244" i="1" s="1"/>
  <c r="H244" i="1" s="1"/>
  <c r="E244" i="1"/>
  <c r="G244" i="1"/>
  <c r="C245" i="1" l="1"/>
  <c r="D245" i="1"/>
  <c r="F245" i="1" s="1"/>
  <c r="H245" i="1" s="1"/>
  <c r="E245" i="1"/>
  <c r="G245" i="1"/>
  <c r="C246" i="1" l="1"/>
  <c r="D246" i="1"/>
  <c r="F246" i="1" s="1"/>
  <c r="H246" i="1" s="1"/>
  <c r="E246" i="1"/>
  <c r="G246" i="1"/>
  <c r="C247" i="1" l="1"/>
  <c r="D247" i="1"/>
  <c r="F247" i="1" s="1"/>
  <c r="H247" i="1" s="1"/>
  <c r="E247" i="1"/>
  <c r="G247" i="1"/>
  <c r="C248" i="1" l="1"/>
  <c r="D248" i="1"/>
  <c r="E248" i="1"/>
  <c r="N23" i="1" s="1"/>
  <c r="F248" i="1" l="1"/>
  <c r="G248" i="1" l="1"/>
  <c r="O23" i="1"/>
  <c r="P23" i="1" l="1"/>
  <c r="H248" i="1"/>
  <c r="C249" i="1" l="1"/>
  <c r="D249" i="1"/>
  <c r="F249" i="1" s="1"/>
  <c r="H249" i="1" s="1"/>
  <c r="E249" i="1"/>
  <c r="G249" i="1"/>
  <c r="Q23" i="1"/>
  <c r="C250" i="1" l="1"/>
  <c r="D250" i="1"/>
  <c r="E250" i="1"/>
  <c r="G250" i="1"/>
  <c r="F250" i="1" l="1"/>
  <c r="H250" i="1" l="1"/>
  <c r="G251" i="1" l="1"/>
  <c r="E251" i="1"/>
  <c r="D251" i="1"/>
  <c r="C251" i="1"/>
  <c r="F251" i="1" l="1"/>
  <c r="H251" i="1" l="1"/>
  <c r="G252" i="1" l="1"/>
  <c r="E252" i="1"/>
  <c r="D252" i="1"/>
  <c r="C252" i="1"/>
  <c r="F252" i="1" l="1"/>
  <c r="H252" i="1" l="1"/>
  <c r="G253" i="1" l="1"/>
  <c r="E253" i="1"/>
  <c r="D253" i="1"/>
  <c r="C253" i="1"/>
  <c r="F253" i="1" l="1"/>
  <c r="H253" i="1" s="1"/>
  <c r="G254" i="1" l="1"/>
  <c r="H254" i="1" s="1"/>
  <c r="E254" i="1"/>
  <c r="D254" i="1"/>
  <c r="F254" i="1" s="1"/>
  <c r="C254" i="1"/>
  <c r="C255" i="1" l="1"/>
  <c r="D255" i="1"/>
  <c r="F255" i="1" s="1"/>
  <c r="H255" i="1" s="1"/>
  <c r="E255" i="1"/>
  <c r="G255" i="1"/>
  <c r="C256" i="1" l="1"/>
  <c r="D256" i="1"/>
  <c r="F256" i="1" s="1"/>
  <c r="H256" i="1" s="1"/>
  <c r="E256" i="1"/>
  <c r="G256" i="1"/>
  <c r="C257" i="1" l="1"/>
  <c r="D257" i="1"/>
  <c r="F257" i="1" s="1"/>
  <c r="H257" i="1" s="1"/>
  <c r="E257" i="1"/>
  <c r="G257" i="1"/>
  <c r="C258" i="1" l="1"/>
  <c r="D258" i="1"/>
  <c r="F258" i="1" s="1"/>
  <c r="H258" i="1" s="1"/>
  <c r="E258" i="1"/>
  <c r="G258" i="1"/>
  <c r="C259" i="1" l="1"/>
  <c r="D259" i="1"/>
  <c r="F259" i="1" s="1"/>
  <c r="H259" i="1" s="1"/>
  <c r="E259" i="1"/>
  <c r="G259" i="1"/>
  <c r="C260" i="1" l="1"/>
  <c r="D260" i="1"/>
  <c r="E260" i="1"/>
  <c r="D261" i="1" l="1"/>
  <c r="F260" i="1"/>
  <c r="N24" i="1"/>
  <c r="E261" i="1"/>
  <c r="G260" i="1" l="1"/>
  <c r="H260" i="1" s="1"/>
  <c r="Q24" i="1" s="1"/>
  <c r="O24" i="1"/>
  <c r="F261" i="1"/>
  <c r="G261" i="1" l="1"/>
  <c r="P24" i="1"/>
</calcChain>
</file>

<file path=xl/sharedStrings.xml><?xml version="1.0" encoding="utf-8"?>
<sst xmlns="http://schemas.openxmlformats.org/spreadsheetml/2006/main" count="47" uniqueCount="39">
  <si>
    <t xml:space="preserve">  KREDITDATEN – EINGABE</t>
  </si>
  <si>
    <t>Jahr</t>
  </si>
  <si>
    <t>Zinsen</t>
  </si>
  <si>
    <t>Tilgung</t>
  </si>
  <si>
    <t>Sondertilg</t>
  </si>
  <si>
    <t>Restschuld</t>
  </si>
  <si>
    <t>Finanzierungsbetrag</t>
  </si>
  <si>
    <t>Laufzeit (Monate)</t>
  </si>
  <si>
    <t>Nominalzins p.a.</t>
  </si>
  <si>
    <t>Vertragsbeginn</t>
  </si>
  <si>
    <t>Schlussrate / Restwert</t>
  </si>
  <si>
    <t>Sondertilgung p.a.</t>
  </si>
  <si>
    <t>Blaue Felder anpassen – Tabelle aktualisiert sich automatisch</t>
  </si>
  <si>
    <t xml:space="preserve">  ERGEBNISÜBERSICHT</t>
  </si>
  <si>
    <t>Monatliche Rate</t>
  </si>
  <si>
    <t>Monatl. Rate (Basis)</t>
  </si>
  <si>
    <t>Gesamtzahlung (inkl. Restwert)</t>
  </si>
  <si>
    <t>Laufzeit</t>
  </si>
  <si>
    <t>Zinskosten gesamt</t>
  </si>
  <si>
    <t>Gesamtzinsen</t>
  </si>
  <si>
    <t>Schlussrate</t>
  </si>
  <si>
    <t>Tilgung gesamt</t>
  </si>
  <si>
    <t>Zinsanteil 1. Rate</t>
  </si>
  <si>
    <t>Letzter Zahltag</t>
  </si>
  <si>
    <t>Tilgungsanteil 1. Rate</t>
  </si>
  <si>
    <t>Max. Sondertilg. 5%</t>
  </si>
  <si>
    <t>Sondertilg. OK?</t>
  </si>
  <si>
    <t>Nr.</t>
  </si>
  <si>
    <t>Datum</t>
  </si>
  <si>
    <t>Rate</t>
  </si>
  <si>
    <t>Zinsanteil</t>
  </si>
  <si>
    <t>Tilgungsanteil</t>
  </si>
  <si>
    <t>Sondertilgung</t>
  </si>
  <si>
    <t xml:space="preserve">  Grafische Auswertung</t>
  </si>
  <si>
    <t>(EUR)</t>
  </si>
  <si>
    <t>SUMMEN</t>
  </si>
  <si>
    <t>—</t>
  </si>
  <si>
    <t>Hinweis: Sondertilgungen werden jeweils am Jahresende (Monat 12, 24, 36 …) verrechnet. Pruefen Sie, ob Ihr Vertrag eine Sondertilgungsoption vorsieht (ueblich: bis 5 % p.a. ohne Vorfaelligkeitsgebuehr). Die monatliche Rate basiert auf der Annuitaetenformel fuer Ballondarlehen mit Schlussrate.</t>
  </si>
  <si>
    <t>TILGUNGSPLAN  ·  KREDITRECHNER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</si>
</sst>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&quot; €&quot;"/>
    <numFmt numFmtId="165" formatCode="0&quot; Mon.&quot;"/>
    <numFmt numFmtId="166" formatCode="dd\.mm\.yyyy"/>
    <numFmt numFmtId="167" formatCode="mmm\ yyyy"/>
  </numFmts>
  <fonts count="16" x14ac:knownFonts="1">
    <font>
      <sz val="11"/>
      <color theme="1"/>
      <name val="Calibri"/>
      <family val="2"/>
      <charset val="1"/>
    </font>
    <font>
      <b/>
      <sz val="18"/>
      <color rgb="FFFFFFFF"/>
      <name val="Arial"/>
      <charset val="1"/>
    </font>
    <font>
      <b/>
      <sz val="9"/>
      <color rgb="FFFFFFFF"/>
      <name val="Arial"/>
      <charset val="1"/>
    </font>
    <font>
      <sz val="9"/>
      <color rgb="FF0F172A"/>
      <name val="Arial"/>
      <charset val="1"/>
    </font>
    <font>
      <b/>
      <sz val="10"/>
      <color rgb="FF1D4ED8"/>
      <name val="Arial"/>
      <charset val="1"/>
    </font>
    <font>
      <b/>
      <sz val="9"/>
      <color rgb="FF475569"/>
      <name val="Arial"/>
      <charset val="1"/>
    </font>
    <font>
      <b/>
      <sz val="10"/>
      <color rgb="FF1B3A6B"/>
      <name val="Arial"/>
      <charset val="1"/>
    </font>
    <font>
      <b/>
      <sz val="10"/>
      <color rgb="FF0F172A"/>
      <name val="Arial"/>
      <charset val="1"/>
    </font>
    <font>
      <i/>
      <sz val="8"/>
      <color rgb="FFFFFFFF"/>
      <name val="Arial"/>
      <charset val="1"/>
    </font>
    <font>
      <sz val="9"/>
      <color rgb="FF475569"/>
      <name val="Arial"/>
      <charset val="1"/>
    </font>
    <font>
      <b/>
      <sz val="9"/>
      <color rgb="FF0D7377"/>
      <name val="Arial"/>
      <charset val="1"/>
    </font>
    <font>
      <b/>
      <sz val="9"/>
      <color rgb="FF1B3A6B"/>
      <name val="Arial"/>
      <charset val="1"/>
    </font>
    <font>
      <b/>
      <sz val="10"/>
      <color rgb="FFFFFFFF"/>
      <name val="Arial"/>
      <charset val="1"/>
    </font>
    <font>
      <i/>
      <sz val="8"/>
      <color rgb="FF475569"/>
      <name val="Arial"/>
      <charset val="1"/>
    </font>
    <font>
      <i/>
      <sz val="8"/>
      <color rgb="FF1D4ED8"/>
      <name val="Arial"/>
      <family val="2"/>
    </font>
    <font>
      <b/>
      <sz val="18"/>
      <color rgb="FFFFFFFF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1B3A6B"/>
        <bgColor rgb="FF333399"/>
      </patternFill>
    </fill>
    <fill>
      <patternFill patternType="solid">
        <fgColor rgb="FF2563A8"/>
        <bgColor rgb="FF1D4ED8"/>
      </patternFill>
    </fill>
    <fill>
      <patternFill patternType="solid">
        <fgColor rgb="FFF1F5F9"/>
        <bgColor rgb="FFEFF6FF"/>
      </patternFill>
    </fill>
    <fill>
      <patternFill patternType="solid">
        <fgColor rgb="FFEFF6FF"/>
        <bgColor rgb="FFF1F5F9"/>
      </patternFill>
    </fill>
    <fill>
      <patternFill patternType="solid">
        <fgColor rgb="FF0D7377"/>
        <bgColor rgb="FF008080"/>
      </patternFill>
    </fill>
    <fill>
      <patternFill patternType="solid">
        <fgColor rgb="FFFFFFFF"/>
        <bgColor rgb="FFF1F5F9"/>
      </patternFill>
    </fill>
    <fill>
      <patternFill patternType="solid">
        <fgColor theme="0"/>
        <bgColor rgb="FF1D4ED8"/>
      </patternFill>
    </fill>
  </fills>
  <borders count="3">
    <border>
      <left/>
      <right/>
      <top/>
      <bottom/>
      <diagonal/>
    </border>
    <border>
      <left style="thin">
        <color rgb="FFCBD5E1"/>
      </left>
      <right style="thin">
        <color rgb="FFCBD5E1"/>
      </right>
      <top style="thin">
        <color rgb="FFCBD5E1"/>
      </top>
      <bottom style="thin">
        <color rgb="FFCBD5E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3" fillId="4" borderId="0" xfId="0" applyFont="1" applyFill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6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0" fillId="3" borderId="0" xfId="0" applyFill="1"/>
    <xf numFmtId="0" fontId="3" fillId="4" borderId="1" xfId="0" applyFont="1" applyFill="1" applyBorder="1" applyAlignment="1">
      <alignment horizontal="left" vertical="center"/>
    </xf>
    <xf numFmtId="164" fontId="4" fillId="5" borderId="1" xfId="0" applyNumberFormat="1" applyFont="1" applyFill="1" applyBorder="1" applyAlignment="1">
      <alignment horizontal="center" vertical="center"/>
    </xf>
    <xf numFmtId="164" fontId="0" fillId="0" borderId="0" xfId="0" applyNumberFormat="1"/>
    <xf numFmtId="165" fontId="4" fillId="5" borderId="1" xfId="0" applyNumberFormat="1" applyFont="1" applyFill="1" applyBorder="1" applyAlignment="1">
      <alignment horizontal="center" vertical="center"/>
    </xf>
    <xf numFmtId="10" fontId="4" fillId="5" borderId="1" xfId="0" applyNumberFormat="1" applyFont="1" applyFill="1" applyBorder="1" applyAlignment="1">
      <alignment horizontal="center" vertical="center"/>
    </xf>
    <xf numFmtId="166" fontId="4" fillId="5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left" vertical="center"/>
    </xf>
    <xf numFmtId="164" fontId="6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49" fontId="6" fillId="7" borderId="1" xfId="0" applyNumberFormat="1" applyFont="1" applyFill="1" applyBorder="1" applyAlignment="1">
      <alignment horizontal="center" vertical="center"/>
    </xf>
    <xf numFmtId="166" fontId="7" fillId="7" borderId="1" xfId="0" applyNumberFormat="1" applyFont="1" applyFill="1" applyBorder="1" applyAlignment="1">
      <alignment horizontal="center" vertical="center"/>
    </xf>
    <xf numFmtId="49" fontId="7" fillId="7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1" fontId="3" fillId="7" borderId="1" xfId="0" applyNumberFormat="1" applyFont="1" applyFill="1" applyBorder="1" applyAlignment="1">
      <alignment horizontal="center" vertical="center"/>
    </xf>
    <xf numFmtId="167" fontId="3" fillId="7" borderId="1" xfId="0" applyNumberFormat="1" applyFont="1" applyFill="1" applyBorder="1" applyAlignment="1">
      <alignment horizontal="center" vertical="center"/>
    </xf>
    <xf numFmtId="164" fontId="3" fillId="7" borderId="1" xfId="0" applyNumberFormat="1" applyFont="1" applyFill="1" applyBorder="1" applyAlignment="1">
      <alignment horizontal="center" vertical="center"/>
    </xf>
    <xf numFmtId="164" fontId="9" fillId="7" borderId="1" xfId="0" applyNumberFormat="1" applyFont="1" applyFill="1" applyBorder="1" applyAlignment="1">
      <alignment horizontal="center" vertical="center"/>
    </xf>
    <xf numFmtId="164" fontId="10" fillId="7" borderId="1" xfId="0" applyNumberFormat="1" applyFont="1" applyFill="1" applyBorder="1" applyAlignment="1">
      <alignment horizontal="center" vertical="center"/>
    </xf>
    <xf numFmtId="164" fontId="11" fillId="7" borderId="1" xfId="0" applyNumberFormat="1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>
      <alignment horizontal="center" vertical="center"/>
    </xf>
    <xf numFmtId="167" fontId="3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4" fontId="9" fillId="4" borderId="1" xfId="0" applyNumberFormat="1" applyFont="1" applyFill="1" applyBorder="1" applyAlignment="1">
      <alignment horizontal="center" vertical="center"/>
    </xf>
    <xf numFmtId="164" fontId="10" fillId="4" borderId="1" xfId="0" applyNumberFormat="1" applyFont="1" applyFill="1" applyBorder="1" applyAlignment="1">
      <alignment horizontal="center" vertical="center"/>
    </xf>
    <xf numFmtId="164" fontId="11" fillId="4" borderId="1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164" fontId="12" fillId="2" borderId="2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2" fillId="8" borderId="0" xfId="0" applyFont="1" applyFill="1" applyAlignment="1">
      <alignment horizontal="left" vertical="center"/>
    </xf>
    <xf numFmtId="0" fontId="0" fillId="8" borderId="0" xfId="0" applyFill="1"/>
    <xf numFmtId="0" fontId="15" fillId="2" borderId="0" xfId="0" applyFont="1" applyFill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D7377"/>
      <rgbColor rgb="FFD9D9D9"/>
      <rgbColor rgb="FF878787"/>
      <rgbColor rgb="FF9999FF"/>
      <rgbColor rgb="FFB45309"/>
      <rgbColor rgb="FFF1F5F9"/>
      <rgbColor rgb="FFEFF6FF"/>
      <rgbColor rgb="FF660066"/>
      <rgbColor rgb="FFFF8080"/>
      <rgbColor rgb="FF2563A8"/>
      <rgbColor rgb="FFCBD5E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1D4ED8"/>
      <rgbColor rgb="FF33CCCC"/>
      <rgbColor rgb="FF99CC00"/>
      <rgbColor rgb="FFFFCC00"/>
      <rgbColor rgb="FFFF9900"/>
      <rgbColor rgb="FFFF6600"/>
      <rgbColor rgb="FF475569"/>
      <rgbColor rgb="FF969696"/>
      <rgbColor rgb="FF1B3A6B"/>
      <rgbColor rgb="FF339966"/>
      <rgbColor rgb="FF0F172A"/>
      <rgbColor rgb="FF333300"/>
      <rgbColor rgb="FF991B1B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title>
      <c:tx>
        <c:rich>
          <a:bodyPr rot="0"/>
          <a:lstStyle/>
          <a:p>
            <a:pPr>
              <a:defRPr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de-DE" sz="1800" b="1" strike="noStrike" spc="-1">
                <a:solidFill>
                  <a:srgbClr val="000000"/>
                </a:solidFill>
                <a:latin typeface="Calibri"/>
              </a:rPr>
              <a:t>Jährliche Zins- &amp; Tilgungsstruktur  |  Restschuld (rote Linie)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Tilgungsplan!$N$4</c:f>
              <c:strCache>
                <c:ptCount val="1"/>
                <c:pt idx="0">
                  <c:v>Zinsen</c:v>
                </c:pt>
              </c:strCache>
            </c:strRef>
          </c:tx>
          <c:spPr>
            <a:solidFill>
              <a:srgbClr val="B45309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Tilgungsplan!$M$5:$M$24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cat>
          <c:val>
            <c:numRef>
              <c:f>Tilgungsplan!$N$5:$N$24</c:f>
              <c:numCache>
                <c:formatCode>General</c:formatCode>
                <c:ptCount val="20"/>
                <c:pt idx="0">
                  <c:v>1585.5600000000004</c:v>
                </c:pt>
                <c:pt idx="1">
                  <c:v>1518.24</c:v>
                </c:pt>
                <c:pt idx="2">
                  <c:v>1450.8000000000002</c:v>
                </c:pt>
                <c:pt idx="3">
                  <c:v>1383.4799999999998</c:v>
                </c:pt>
                <c:pt idx="4">
                  <c:v>1316.1600000000005</c:v>
                </c:pt>
                <c:pt idx="5">
                  <c:v>1248.8399999999995</c:v>
                </c:pt>
                <c:pt idx="6">
                  <c:v>1181.4000000000003</c:v>
                </c:pt>
                <c:pt idx="7">
                  <c:v>1114.0800000000002</c:v>
                </c:pt>
                <c:pt idx="8">
                  <c:v>1046.76</c:v>
                </c:pt>
                <c:pt idx="9">
                  <c:v>979.44</c:v>
                </c:pt>
                <c:pt idx="10">
                  <c:v>912</c:v>
                </c:pt>
                <c:pt idx="11">
                  <c:v>844.68</c:v>
                </c:pt>
                <c:pt idx="12">
                  <c:v>777.35999999999979</c:v>
                </c:pt>
                <c:pt idx="13">
                  <c:v>710.04</c:v>
                </c:pt>
                <c:pt idx="14">
                  <c:v>642.59999999999991</c:v>
                </c:pt>
                <c:pt idx="15">
                  <c:v>575.28</c:v>
                </c:pt>
                <c:pt idx="16">
                  <c:v>507.95999999999987</c:v>
                </c:pt>
                <c:pt idx="17">
                  <c:v>440.6400000000001</c:v>
                </c:pt>
                <c:pt idx="18">
                  <c:v>373.20000000000005</c:v>
                </c:pt>
                <c:pt idx="19">
                  <c:v>305.88000000000005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E7-4838-B8F8-A7FEFFE4EC5E}"/>
            </c:ext>
          </c:extLst>
        </c:ser>
        <c:ser>
          <c:idx val="1"/>
          <c:order val="1"/>
          <c:tx>
            <c:strRef>
              <c:f>Tilgungsplan!$O$4</c:f>
              <c:strCache>
                <c:ptCount val="1"/>
                <c:pt idx="0">
                  <c:v>Tilgung</c:v>
                </c:pt>
              </c:strCache>
            </c:strRef>
          </c:tx>
          <c:spPr>
            <a:solidFill>
              <a:srgbClr val="1B3A6B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Tilgungsplan!$M$5:$M$24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cat>
          <c:val>
            <c:numRef>
              <c:f>Tilgungsplan!$O$5:$O$24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E7-4838-B8F8-A7FEFFE4EC5E}"/>
            </c:ext>
          </c:extLst>
        </c:ser>
        <c:ser>
          <c:idx val="2"/>
          <c:order val="2"/>
          <c:tx>
            <c:strRef>
              <c:f>Tilgungsplan!$P$4</c:f>
              <c:strCache>
                <c:ptCount val="1"/>
                <c:pt idx="0">
                  <c:v>Sondertilg</c:v>
                </c:pt>
              </c:strCache>
            </c:strRef>
          </c:tx>
          <c:spPr>
            <a:solidFill>
              <a:srgbClr val="0D7377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Tilgungsplan!$M$5:$M$24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cat>
          <c:val>
            <c:numRef>
              <c:f>Tilgungsplan!$P$5:$P$24</c:f>
              <c:numCache>
                <c:formatCode>General</c:formatCode>
                <c:ptCount val="20"/>
                <c:pt idx="0">
                  <c:v>1500</c:v>
                </c:pt>
                <c:pt idx="1">
                  <c:v>1500</c:v>
                </c:pt>
                <c:pt idx="2">
                  <c:v>1500</c:v>
                </c:pt>
                <c:pt idx="3">
                  <c:v>1500</c:v>
                </c:pt>
                <c:pt idx="4">
                  <c:v>1500</c:v>
                </c:pt>
                <c:pt idx="5">
                  <c:v>1500</c:v>
                </c:pt>
                <c:pt idx="6">
                  <c:v>1500</c:v>
                </c:pt>
                <c:pt idx="7">
                  <c:v>1500</c:v>
                </c:pt>
                <c:pt idx="8">
                  <c:v>1500</c:v>
                </c:pt>
                <c:pt idx="9">
                  <c:v>1500</c:v>
                </c:pt>
                <c:pt idx="10">
                  <c:v>1500</c:v>
                </c:pt>
                <c:pt idx="11">
                  <c:v>1500</c:v>
                </c:pt>
                <c:pt idx="12">
                  <c:v>1500</c:v>
                </c:pt>
                <c:pt idx="13">
                  <c:v>1500</c:v>
                </c:pt>
                <c:pt idx="14">
                  <c:v>1500</c:v>
                </c:pt>
                <c:pt idx="15">
                  <c:v>1500</c:v>
                </c:pt>
                <c:pt idx="16">
                  <c:v>1500</c:v>
                </c:pt>
                <c:pt idx="17">
                  <c:v>1500</c:v>
                </c:pt>
                <c:pt idx="18">
                  <c:v>1500</c:v>
                </c:pt>
                <c:pt idx="19">
                  <c:v>1500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E7-4838-B8F8-A7FEFFE4E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9051814"/>
        <c:axId val="66569203"/>
      </c:barChart>
      <c:lineChart>
        <c:grouping val="stacked"/>
        <c:varyColors val="0"/>
        <c:ser>
          <c:idx val="3"/>
          <c:order val="3"/>
          <c:tx>
            <c:strRef>
              <c:f>Tilgungsplan!$Q$4</c:f>
              <c:strCache>
                <c:ptCount val="1"/>
                <c:pt idx="0">
                  <c:v>Restschuld</c:v>
                </c:pt>
              </c:strCache>
            </c:strRef>
          </c:tx>
          <c:spPr>
            <a:ln w="24840">
              <a:solidFill>
                <a:srgbClr val="991B1B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Tilgungsplan!$M$5:$M$24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cat>
          <c:val>
            <c:numRef>
              <c:f>Tilgungsplan!$Q$5:$Q$24</c:f>
              <c:numCache>
                <c:formatCode>#,##0.00" €"</c:formatCode>
                <c:ptCount val="20"/>
                <c:pt idx="0">
                  <c:v>33812.92</c:v>
                </c:pt>
                <c:pt idx="1">
                  <c:v>32312.92</c:v>
                </c:pt>
                <c:pt idx="2">
                  <c:v>30812.92</c:v>
                </c:pt>
                <c:pt idx="3">
                  <c:v>29312.92</c:v>
                </c:pt>
                <c:pt idx="4">
                  <c:v>27812.92</c:v>
                </c:pt>
                <c:pt idx="5">
                  <c:v>26312.92</c:v>
                </c:pt>
                <c:pt idx="6">
                  <c:v>24812.92</c:v>
                </c:pt>
                <c:pt idx="7">
                  <c:v>23312.92</c:v>
                </c:pt>
                <c:pt idx="8">
                  <c:v>21812.92</c:v>
                </c:pt>
                <c:pt idx="9">
                  <c:v>20312.919999999998</c:v>
                </c:pt>
                <c:pt idx="10">
                  <c:v>18812.919999999998</c:v>
                </c:pt>
                <c:pt idx="11">
                  <c:v>17312.919999999998</c:v>
                </c:pt>
                <c:pt idx="12">
                  <c:v>15812.92</c:v>
                </c:pt>
                <c:pt idx="13">
                  <c:v>14312.92</c:v>
                </c:pt>
                <c:pt idx="14">
                  <c:v>12812.92</c:v>
                </c:pt>
                <c:pt idx="15">
                  <c:v>11312.92</c:v>
                </c:pt>
                <c:pt idx="16">
                  <c:v>9812.92</c:v>
                </c:pt>
                <c:pt idx="17">
                  <c:v>8312.92</c:v>
                </c:pt>
                <c:pt idx="18">
                  <c:v>6812.92</c:v>
                </c:pt>
                <c:pt idx="19">
                  <c:v>5312.92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CBE7-4838-B8F8-A7FEFFE4E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75808461"/>
        <c:axId val="84744402"/>
      </c:lineChart>
      <c:catAx>
        <c:axId val="5905181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de-DE" sz="1000" b="1" strike="noStrike" spc="-1">
                    <a:solidFill>
                      <a:srgbClr val="000000"/>
                    </a:solidFill>
                    <a:latin typeface="Calibri"/>
                  </a:rPr>
                  <a:t>Jahr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de-DE"/>
          </a:p>
        </c:txPr>
        <c:crossAx val="66569203"/>
        <c:crosses val="autoZero"/>
        <c:auto val="1"/>
        <c:lblAlgn val="ctr"/>
        <c:lblOffset val="100"/>
        <c:noMultiLvlLbl val="0"/>
      </c:catAx>
      <c:valAx>
        <c:axId val="66569203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de-DE" sz="1000" b="1" strike="noStrike" spc="-1">
                    <a:solidFill>
                      <a:srgbClr val="000000"/>
                    </a:solidFill>
                    <a:latin typeface="Calibri"/>
                  </a:rPr>
                  <a:t>EUR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de-DE"/>
          </a:p>
        </c:txPr>
        <c:crossAx val="59051814"/>
        <c:crosses val="autoZero"/>
        <c:crossBetween val="between"/>
      </c:valAx>
      <c:catAx>
        <c:axId val="7580846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4744402"/>
        <c:crosses val="autoZero"/>
        <c:auto val="1"/>
        <c:lblAlgn val="ctr"/>
        <c:lblOffset val="100"/>
        <c:noMultiLvlLbl val="0"/>
      </c:catAx>
      <c:valAx>
        <c:axId val="84744402"/>
        <c:scaling>
          <c:orientation val="minMax"/>
        </c:scaling>
        <c:delete val="0"/>
        <c:axPos val="r"/>
        <c:numFmt formatCode="#,##0.00&quot; €&quot;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de-DE"/>
          </a:p>
        </c:txPr>
        <c:crossAx val="75808461"/>
        <c:crosses val="max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de-DE"/>
        </a:p>
      </c:txPr>
    </c:legend>
    <c:plotVisOnly val="1"/>
    <c:dispBlanksAs val="gap"/>
    <c:showDLblsOverMax val="1"/>
  </c:chart>
  <c:spPr>
    <a:solidFill>
      <a:srgbClr val="FFFFCC"/>
    </a:solidFill>
    <a:ln w="9360">
      <a:solidFill>
        <a:srgbClr val="D9D9D9"/>
      </a:solidFill>
      <a:round/>
    </a:ln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2</xdr:row>
      <xdr:rowOff>38100</xdr:rowOff>
    </xdr:from>
    <xdr:to>
      <xdr:col>8</xdr:col>
      <xdr:colOff>47625</xdr:colOff>
      <xdr:row>10</xdr:row>
      <xdr:rowOff>485775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B3A6B"/>
    <pageSetUpPr fitToPage="1"/>
  </sheetPr>
  <dimension ref="B1:Q262"/>
  <sheetViews>
    <sheetView showGridLines="0" tabSelected="1" zoomScaleNormal="100" workbookViewId="0">
      <pane xSplit="1" topLeftCell="B1" activePane="topRight" state="frozen"/>
      <selection activeCell="A22" sqref="A22"/>
      <selection pane="topRight" activeCell="V8" sqref="V8"/>
    </sheetView>
  </sheetViews>
  <sheetFormatPr baseColWidth="10" defaultColWidth="8.7109375" defaultRowHeight="15" x14ac:dyDescent="0.25"/>
  <cols>
    <col min="1" max="1" width="1.5703125" customWidth="1"/>
    <col min="2" max="2" width="26.7109375" bestFit="1" customWidth="1"/>
    <col min="3" max="3" width="13" customWidth="1"/>
    <col min="4" max="7" width="15" customWidth="1"/>
    <col min="8" max="8" width="16" customWidth="1"/>
    <col min="9" max="9" width="1.5703125" customWidth="1"/>
    <col min="10" max="10" width="18" customWidth="1"/>
    <col min="11" max="11" width="15.7109375" bestFit="1" customWidth="1"/>
    <col min="12" max="12" width="1.5703125" customWidth="1"/>
    <col min="13" max="17" width="0.140625" customWidth="1"/>
  </cols>
  <sheetData>
    <row r="1" spans="2:17" ht="6" customHeight="1" x14ac:dyDescent="0.25"/>
    <row r="2" spans="2:17" ht="36" customHeight="1" x14ac:dyDescent="0.25">
      <c r="B2" s="39" t="s">
        <v>38</v>
      </c>
      <c r="C2" s="6"/>
      <c r="D2" s="6"/>
      <c r="E2" s="6"/>
      <c r="F2" s="6"/>
      <c r="G2" s="6"/>
      <c r="H2" s="6"/>
      <c r="I2" s="6"/>
      <c r="J2" s="6"/>
      <c r="K2" s="6"/>
    </row>
    <row r="3" spans="2:17" ht="4.5" customHeight="1" x14ac:dyDescent="0.25">
      <c r="B3" s="38"/>
      <c r="C3" s="38"/>
      <c r="D3" s="38"/>
      <c r="E3" s="38"/>
      <c r="F3" s="38"/>
      <c r="G3" s="38"/>
      <c r="H3" s="38"/>
      <c r="I3" s="38"/>
      <c r="J3" s="7"/>
      <c r="K3" s="7"/>
    </row>
    <row r="4" spans="2:17" ht="18" customHeight="1" x14ac:dyDescent="0.25">
      <c r="B4" s="37"/>
      <c r="C4" s="37"/>
      <c r="D4" s="37"/>
      <c r="E4" s="37"/>
      <c r="F4" s="37"/>
      <c r="G4" s="37"/>
      <c r="H4" s="37"/>
      <c r="J4" s="5" t="s">
        <v>0</v>
      </c>
      <c r="K4" s="5"/>
      <c r="M4" t="s">
        <v>1</v>
      </c>
      <c r="N4" t="s">
        <v>2</v>
      </c>
      <c r="O4" t="s">
        <v>3</v>
      </c>
      <c r="P4" t="s">
        <v>4</v>
      </c>
      <c r="Q4" t="s">
        <v>5</v>
      </c>
    </row>
    <row r="5" spans="2:17" ht="24.75" customHeight="1" x14ac:dyDescent="0.25">
      <c r="J5" s="8" t="s">
        <v>6</v>
      </c>
      <c r="K5" s="9">
        <v>42000</v>
      </c>
      <c r="M5">
        <v>1</v>
      </c>
      <c r="N5">
        <f>IFERROR(SUM(E21:E32),0)</f>
        <v>1585.5600000000004</v>
      </c>
      <c r="O5">
        <f>IFERROR(SUM(F21:F32),0)</f>
        <v>0</v>
      </c>
      <c r="P5">
        <f>IFERROR(SUM(G21:G32),0)</f>
        <v>1500</v>
      </c>
      <c r="Q5" s="10">
        <f>IFERROR(H32,0)</f>
        <v>33812.92</v>
      </c>
    </row>
    <row r="6" spans="2:17" ht="24.75" customHeight="1" x14ac:dyDescent="0.25">
      <c r="J6" s="8" t="s">
        <v>7</v>
      </c>
      <c r="K6" s="11">
        <v>48</v>
      </c>
      <c r="M6">
        <v>2</v>
      </c>
      <c r="N6">
        <f>IFERROR(SUM(E33:E44),0)</f>
        <v>1518.24</v>
      </c>
      <c r="O6">
        <f>IFERROR(SUM(F33:F44),0)</f>
        <v>0</v>
      </c>
      <c r="P6">
        <f>IFERROR(SUM(G33:G44),0)</f>
        <v>1500</v>
      </c>
      <c r="Q6" s="10">
        <f>IFERROR(H44,0)</f>
        <v>32312.92</v>
      </c>
    </row>
    <row r="7" spans="2:17" ht="24.75" customHeight="1" x14ac:dyDescent="0.25">
      <c r="J7" s="8" t="s">
        <v>8</v>
      </c>
      <c r="K7" s="12">
        <v>4.4900000000000002E-2</v>
      </c>
      <c r="M7">
        <v>3</v>
      </c>
      <c r="N7">
        <f>IFERROR(SUM(E45:E56),0)</f>
        <v>1450.8000000000002</v>
      </c>
      <c r="O7">
        <f>IFERROR(SUM(F45:F56),0)</f>
        <v>0</v>
      </c>
      <c r="P7">
        <f>IFERROR(SUM(G45:G56),0)</f>
        <v>1500</v>
      </c>
      <c r="Q7" s="10">
        <f>IFERROR(H56,0)</f>
        <v>30812.92</v>
      </c>
    </row>
    <row r="8" spans="2:17" ht="24.75" customHeight="1" x14ac:dyDescent="0.25">
      <c r="J8" s="8" t="s">
        <v>9</v>
      </c>
      <c r="K8" s="13">
        <v>45292</v>
      </c>
      <c r="M8">
        <v>4</v>
      </c>
      <c r="N8">
        <f>IFERROR(SUM(E57:E68),0)</f>
        <v>1383.4799999999998</v>
      </c>
      <c r="O8">
        <f>IFERROR(SUM(F57:F68),0)</f>
        <v>0</v>
      </c>
      <c r="P8">
        <f>IFERROR(SUM(G57:G68),0)</f>
        <v>1500</v>
      </c>
      <c r="Q8" s="10">
        <f>IFERROR(H68,0)</f>
        <v>29312.92</v>
      </c>
    </row>
    <row r="9" spans="2:17" ht="24.75" customHeight="1" x14ac:dyDescent="0.25">
      <c r="J9" s="8" t="s">
        <v>10</v>
      </c>
      <c r="K9" s="9">
        <v>8000</v>
      </c>
      <c r="M9">
        <v>5</v>
      </c>
      <c r="N9">
        <f>IFERROR(SUM(E69:E80),0)</f>
        <v>1316.1600000000005</v>
      </c>
      <c r="O9">
        <f>IFERROR(SUM(F69:F80),0)</f>
        <v>0</v>
      </c>
      <c r="P9">
        <f>IFERROR(SUM(G69:G80),0)</f>
        <v>1500</v>
      </c>
      <c r="Q9" s="10">
        <f>IFERROR(H80,0)</f>
        <v>27812.92</v>
      </c>
    </row>
    <row r="10" spans="2:17" ht="24.75" customHeight="1" x14ac:dyDescent="0.25">
      <c r="J10" s="8" t="s">
        <v>11</v>
      </c>
      <c r="K10" s="9">
        <v>1500</v>
      </c>
      <c r="M10">
        <v>6</v>
      </c>
      <c r="N10">
        <f>IFERROR(SUM(E81:E92),0)</f>
        <v>1248.8399999999995</v>
      </c>
      <c r="O10">
        <f>IFERROR(SUM(F81:F92),0)</f>
        <v>0</v>
      </c>
      <c r="P10">
        <f>IFERROR(SUM(G81:G92),0)</f>
        <v>1500</v>
      </c>
      <c r="Q10" s="10">
        <f>IFERROR(H92,0)</f>
        <v>26312.92</v>
      </c>
    </row>
    <row r="11" spans="2:17" ht="41.25" customHeight="1" x14ac:dyDescent="0.25">
      <c r="J11" s="36" t="s">
        <v>12</v>
      </c>
      <c r="K11" s="36"/>
      <c r="M11">
        <v>7</v>
      </c>
      <c r="N11">
        <f>IFERROR(SUM(E93:E104),0)</f>
        <v>1181.4000000000003</v>
      </c>
      <c r="O11">
        <f>IFERROR(SUM(F93:F104),0)</f>
        <v>0</v>
      </c>
      <c r="P11">
        <f>IFERROR(SUM(G93:G104),0)</f>
        <v>1500</v>
      </c>
      <c r="Q11" s="10">
        <f>IFERROR(H104,0)</f>
        <v>24812.92</v>
      </c>
    </row>
    <row r="12" spans="2:17" x14ac:dyDescent="0.25">
      <c r="B12" s="4" t="s">
        <v>13</v>
      </c>
      <c r="C12" s="4"/>
      <c r="D12" s="4"/>
      <c r="E12" s="4"/>
      <c r="F12" s="4"/>
      <c r="G12" s="4"/>
      <c r="H12" s="4"/>
      <c r="J12" s="4" t="s">
        <v>13</v>
      </c>
      <c r="K12" s="4"/>
      <c r="M12">
        <v>8</v>
      </c>
      <c r="N12">
        <f>IFERROR(SUM(E105:E116),0)</f>
        <v>1114.0800000000002</v>
      </c>
      <c r="O12">
        <f>IFERROR(SUM(F105:F116),0)</f>
        <v>0</v>
      </c>
      <c r="P12">
        <f>IFERROR(SUM(G105:G116),0)</f>
        <v>1500</v>
      </c>
      <c r="Q12" s="10">
        <f>IFERROR(H116,0)</f>
        <v>23312.92</v>
      </c>
    </row>
    <row r="13" spans="2:17" x14ac:dyDescent="0.25">
      <c r="B13" s="14" t="s">
        <v>14</v>
      </c>
      <c r="C13" s="15">
        <f>IFERROR(ROUND(-PMT($K$7/12,$K$6,$K$5-$K$9/(1+$K$7/12)^$K$6),2),0)</f>
        <v>805.1</v>
      </c>
      <c r="E13" s="14" t="s">
        <v>6</v>
      </c>
      <c r="F13" s="15">
        <f>$K$5</f>
        <v>42000</v>
      </c>
      <c r="J13" s="8" t="s">
        <v>15</v>
      </c>
      <c r="K13" s="16" t="str">
        <f>$B$13</f>
        <v>Monatliche Rate</v>
      </c>
      <c r="M13">
        <v>9</v>
      </c>
      <c r="N13">
        <f>IFERROR(SUM(E117:E128),0)</f>
        <v>1046.76</v>
      </c>
      <c r="O13">
        <f>IFERROR(SUM(F117:F128),0)</f>
        <v>0</v>
      </c>
      <c r="P13">
        <f>IFERROR(SUM(G117:G128),0)</f>
        <v>1500</v>
      </c>
      <c r="Q13" s="10">
        <f>IFERROR(H128,0)</f>
        <v>21812.92</v>
      </c>
    </row>
    <row r="14" spans="2:17" x14ac:dyDescent="0.25">
      <c r="B14" s="14" t="s">
        <v>16</v>
      </c>
      <c r="C14" s="15">
        <f>IFERROR(B13*$K$6+$K$9,0)</f>
        <v>0</v>
      </c>
      <c r="E14" s="14" t="s">
        <v>17</v>
      </c>
      <c r="F14" s="17" t="str">
        <f>$K$6&amp;" Monate"</f>
        <v>48 Monate</v>
      </c>
      <c r="J14" s="8" t="s">
        <v>18</v>
      </c>
      <c r="K14" s="16" t="str">
        <f>$B$15</f>
        <v>Gesamtzinsen</v>
      </c>
      <c r="M14">
        <v>10</v>
      </c>
      <c r="N14">
        <f>IFERROR(SUM(E129:E140),0)</f>
        <v>979.44</v>
      </c>
      <c r="O14">
        <f>IFERROR(SUM(F129:F140),0)</f>
        <v>0</v>
      </c>
      <c r="P14">
        <f>IFERROR(SUM(G129:G140),0)</f>
        <v>1500</v>
      </c>
      <c r="Q14" s="10">
        <f>IFERROR(H140,0)</f>
        <v>20312.919999999998</v>
      </c>
    </row>
    <row r="15" spans="2:17" x14ac:dyDescent="0.25">
      <c r="B15" s="14" t="s">
        <v>19</v>
      </c>
      <c r="C15" s="15">
        <f>IFERROR(B14-$K$5,0)</f>
        <v>0</v>
      </c>
      <c r="E15" s="14" t="s">
        <v>20</v>
      </c>
      <c r="F15" s="15">
        <f>$K$9</f>
        <v>8000</v>
      </c>
      <c r="J15" s="8" t="s">
        <v>21</v>
      </c>
      <c r="K15" s="16">
        <f>IFERROR($B$13*$K$6-$B$15,0)</f>
        <v>0</v>
      </c>
      <c r="M15">
        <v>11</v>
      </c>
      <c r="N15">
        <f>IFERROR(SUM(E141:E152),0)</f>
        <v>912</v>
      </c>
      <c r="O15">
        <f>IFERROR(SUM(F141:F152),0)</f>
        <v>0</v>
      </c>
      <c r="P15">
        <f>IFERROR(SUM(G141:G152),0)</f>
        <v>1500</v>
      </c>
      <c r="Q15" s="10">
        <f>IFERROR(H152,0)</f>
        <v>18812.919999999998</v>
      </c>
    </row>
    <row r="16" spans="2:17" x14ac:dyDescent="0.25">
      <c r="B16" s="14" t="s">
        <v>22</v>
      </c>
      <c r="C16" s="15">
        <f>IFERROR(ROUND(($K$5-$K$9/(1+$K$7/12)^$K$6)*$K$7/12,2),0)</f>
        <v>132.13</v>
      </c>
      <c r="E16" s="14" t="s">
        <v>11</v>
      </c>
      <c r="F16" s="15">
        <f>$K$10</f>
        <v>1500</v>
      </c>
      <c r="J16" s="8" t="s">
        <v>23</v>
      </c>
      <c r="K16" s="18">
        <f>IFERROR(EDATE($K$8,$K$6),0)</f>
        <v>46753</v>
      </c>
      <c r="M16">
        <v>12</v>
      </c>
      <c r="N16">
        <f>IFERROR(SUM(E153:E164),0)</f>
        <v>844.68</v>
      </c>
      <c r="O16">
        <f>IFERROR(SUM(F153:F164),0)</f>
        <v>0</v>
      </c>
      <c r="P16">
        <f>IFERROR(SUM(G153:G164),0)</f>
        <v>1500</v>
      </c>
      <c r="Q16" s="10">
        <f>IFERROR(H164,0)</f>
        <v>17312.919999999998</v>
      </c>
    </row>
    <row r="17" spans="2:17" x14ac:dyDescent="0.25">
      <c r="B17" s="14" t="s">
        <v>24</v>
      </c>
      <c r="C17" s="15">
        <f>IFERROR(B13-B16,0)</f>
        <v>0</v>
      </c>
      <c r="E17" s="14" t="s">
        <v>25</v>
      </c>
      <c r="F17" s="15">
        <f>$K$5*0.05</f>
        <v>2100</v>
      </c>
      <c r="J17" s="8" t="s">
        <v>26</v>
      </c>
      <c r="K17" s="19" t="str">
        <f>IF($K$10&lt;=$K$5*0.05,"Ja - im Rahmen","Kreditvertrag pruefen!")</f>
        <v>Ja - im Rahmen</v>
      </c>
      <c r="M17">
        <v>13</v>
      </c>
      <c r="N17">
        <f>IFERROR(SUM(E165:E176),0)</f>
        <v>777.35999999999979</v>
      </c>
      <c r="O17">
        <f>IFERROR(SUM(F165:F176),0)</f>
        <v>0</v>
      </c>
      <c r="P17">
        <f>IFERROR(SUM(G165:G176),0)</f>
        <v>1500</v>
      </c>
      <c r="Q17" s="10">
        <f>IFERROR(H176,0)</f>
        <v>15812.92</v>
      </c>
    </row>
    <row r="18" spans="2:17" ht="9.75" customHeight="1" x14ac:dyDescent="0.25">
      <c r="M18">
        <v>14</v>
      </c>
      <c r="N18">
        <f>IFERROR(SUM(E177:E188),0)</f>
        <v>710.04</v>
      </c>
      <c r="O18">
        <f>IFERROR(SUM(F177:F188),0)</f>
        <v>0</v>
      </c>
      <c r="P18">
        <f>IFERROR(SUM(G177:G188),0)</f>
        <v>1500</v>
      </c>
      <c r="Q18" s="10">
        <f>IFERROR(H188,0)</f>
        <v>14312.92</v>
      </c>
    </row>
    <row r="19" spans="2:17" ht="19.5" customHeight="1" x14ac:dyDescent="0.25">
      <c r="B19" s="20" t="s">
        <v>27</v>
      </c>
      <c r="C19" s="20" t="s">
        <v>28</v>
      </c>
      <c r="D19" s="20" t="s">
        <v>29</v>
      </c>
      <c r="E19" s="20" t="s">
        <v>30</v>
      </c>
      <c r="F19" s="20" t="s">
        <v>31</v>
      </c>
      <c r="G19" s="20" t="s">
        <v>32</v>
      </c>
      <c r="H19" s="20" t="s">
        <v>5</v>
      </c>
      <c r="J19" s="3" t="s">
        <v>33</v>
      </c>
      <c r="K19" s="3"/>
      <c r="M19">
        <v>15</v>
      </c>
      <c r="N19">
        <f>IFERROR(SUM(E189:E200),0)</f>
        <v>642.59999999999991</v>
      </c>
      <c r="O19">
        <f>IFERROR(SUM(F189:F200),0)</f>
        <v>0</v>
      </c>
      <c r="P19">
        <f>IFERROR(SUM(G189:G200),0)</f>
        <v>1500</v>
      </c>
      <c r="Q19" s="10">
        <f>IFERROR(H200,0)</f>
        <v>12812.92</v>
      </c>
    </row>
    <row r="20" spans="2:17" ht="13.5" customHeight="1" x14ac:dyDescent="0.25">
      <c r="B20" s="21"/>
      <c r="C20" s="21"/>
      <c r="D20" s="21" t="s">
        <v>34</v>
      </c>
      <c r="E20" s="21" t="s">
        <v>34</v>
      </c>
      <c r="F20" s="21" t="s">
        <v>34</v>
      </c>
      <c r="G20" s="21" t="s">
        <v>34</v>
      </c>
      <c r="H20" s="21" t="s">
        <v>34</v>
      </c>
      <c r="M20">
        <v>16</v>
      </c>
      <c r="N20">
        <f>IFERROR(SUM(E201:E212),0)</f>
        <v>575.28</v>
      </c>
      <c r="O20">
        <f>IFERROR(SUM(F201:F212),0)</f>
        <v>0</v>
      </c>
      <c r="P20">
        <f>IFERROR(SUM(G201:G212),0)</f>
        <v>1500</v>
      </c>
      <c r="Q20" s="10">
        <f>IFERROR(H212,0)</f>
        <v>11312.92</v>
      </c>
    </row>
    <row r="21" spans="2:17" ht="13.5" customHeight="1" x14ac:dyDescent="0.25">
      <c r="B21" s="22">
        <v>1</v>
      </c>
      <c r="C21" s="23">
        <f>IFERROR(EDATE($K$8,1),"")</f>
        <v>45323</v>
      </c>
      <c r="D21" s="24" t="str">
        <f>IF($K$5&gt;0,$B$13,0)</f>
        <v>Monatliche Rate</v>
      </c>
      <c r="E21" s="25">
        <f>IFERROR(ROUND(($K$5-$K$9/(1+$K$7/12)^$K$6)*$K$7/12,2),0)</f>
        <v>132.13</v>
      </c>
      <c r="F21" s="25">
        <f t="shared" ref="F21:F84" si="0">IF(D21&gt;0,IFERROR(ROUND(D21-E21,2),0),0)</f>
        <v>0</v>
      </c>
      <c r="G21" s="26">
        <v>0</v>
      </c>
      <c r="H21" s="27">
        <f>IFERROR(ROUND(MAX($K$5-$K$9/(1+$K$7/12)^$K$6-F21-G21,0),2),0)</f>
        <v>35312.92</v>
      </c>
      <c r="M21">
        <v>17</v>
      </c>
      <c r="N21">
        <f>IFERROR(SUM(E213:E224),0)</f>
        <v>507.95999999999987</v>
      </c>
      <c r="O21">
        <f>IFERROR(SUM(F213:F224),0)</f>
        <v>0</v>
      </c>
      <c r="P21">
        <f>IFERROR(SUM(G213:G224),0)</f>
        <v>1500</v>
      </c>
      <c r="Q21" s="10">
        <f>IFERROR(H224,0)</f>
        <v>9812.92</v>
      </c>
    </row>
    <row r="22" spans="2:17" ht="13.5" customHeight="1" x14ac:dyDescent="0.25">
      <c r="B22" s="28">
        <v>2</v>
      </c>
      <c r="C22" s="29">
        <f t="shared" ref="C22:C85" si="1">IF(H21&gt;0,IFERROR(EDATE(C21,1),""),"")</f>
        <v>45352</v>
      </c>
      <c r="D22" s="30" t="str">
        <f t="shared" ref="D22:D85" si="2">IF(H21&gt;0,$B$13,0)</f>
        <v>Monatliche Rate</v>
      </c>
      <c r="E22" s="31">
        <f t="shared" ref="E22:E85" si="3">IF(H21&gt;0,IFERROR(ROUND(H21*$K$7/12,2),0),0)</f>
        <v>132.13</v>
      </c>
      <c r="F22" s="31">
        <f t="shared" si="0"/>
        <v>0</v>
      </c>
      <c r="G22" s="32">
        <f t="shared" ref="G22:G85" si="4">IF(AND(MOD(B22,12)=0,H21&gt;0),IFERROR(ROUND(MIN($K$10,MAX(H21-F22,0)),2),0),0)</f>
        <v>0</v>
      </c>
      <c r="H22" s="33">
        <f t="shared" ref="H22:H85" si="5">IF(H21&gt;0,IFERROR(ROUND(MAX(H21-F22-G22,0),2),0),0)</f>
        <v>35312.92</v>
      </c>
      <c r="M22">
        <v>18</v>
      </c>
      <c r="N22">
        <f>IFERROR(SUM(E225:E236),0)</f>
        <v>440.6400000000001</v>
      </c>
      <c r="O22">
        <f>IFERROR(SUM(F225:F236),0)</f>
        <v>0</v>
      </c>
      <c r="P22">
        <f>IFERROR(SUM(G225:G236),0)</f>
        <v>1500</v>
      </c>
      <c r="Q22" s="10">
        <f>IFERROR(H236,0)</f>
        <v>8312.92</v>
      </c>
    </row>
    <row r="23" spans="2:17" ht="13.5" customHeight="1" x14ac:dyDescent="0.25">
      <c r="B23" s="22">
        <v>3</v>
      </c>
      <c r="C23" s="23">
        <f t="shared" si="1"/>
        <v>45383</v>
      </c>
      <c r="D23" s="24" t="str">
        <f t="shared" si="2"/>
        <v>Monatliche Rate</v>
      </c>
      <c r="E23" s="25">
        <f t="shared" si="3"/>
        <v>132.13</v>
      </c>
      <c r="F23" s="25">
        <f t="shared" si="0"/>
        <v>0</v>
      </c>
      <c r="G23" s="26">
        <f t="shared" si="4"/>
        <v>0</v>
      </c>
      <c r="H23" s="27">
        <f t="shared" si="5"/>
        <v>35312.92</v>
      </c>
      <c r="M23">
        <v>19</v>
      </c>
      <c r="N23">
        <f>IFERROR(SUM(E237:E248),0)</f>
        <v>373.20000000000005</v>
      </c>
      <c r="O23">
        <f>IFERROR(SUM(F237:F248),0)</f>
        <v>0</v>
      </c>
      <c r="P23">
        <f>IFERROR(SUM(G237:G248),0)</f>
        <v>1500</v>
      </c>
      <c r="Q23" s="10">
        <f>IFERROR(H248,0)</f>
        <v>6812.92</v>
      </c>
    </row>
    <row r="24" spans="2:17" ht="13.5" customHeight="1" x14ac:dyDescent="0.25">
      <c r="B24" s="28">
        <v>4</v>
      </c>
      <c r="C24" s="29">
        <f t="shared" si="1"/>
        <v>45413</v>
      </c>
      <c r="D24" s="30" t="str">
        <f t="shared" si="2"/>
        <v>Monatliche Rate</v>
      </c>
      <c r="E24" s="31">
        <f t="shared" si="3"/>
        <v>132.13</v>
      </c>
      <c r="F24" s="31">
        <f t="shared" si="0"/>
        <v>0</v>
      </c>
      <c r="G24" s="32">
        <f t="shared" si="4"/>
        <v>0</v>
      </c>
      <c r="H24" s="33">
        <f t="shared" si="5"/>
        <v>35312.92</v>
      </c>
      <c r="M24">
        <v>20</v>
      </c>
      <c r="N24">
        <f>IFERROR(SUM(E249:E260),0)</f>
        <v>305.88000000000005</v>
      </c>
      <c r="O24">
        <f>IFERROR(SUM(F249:F260),0)</f>
        <v>0</v>
      </c>
      <c r="P24">
        <f>IFERROR(SUM(G249:G260),0)</f>
        <v>1500</v>
      </c>
      <c r="Q24" s="10">
        <f>IFERROR(H260,0)</f>
        <v>5312.92</v>
      </c>
    </row>
    <row r="25" spans="2:17" ht="13.5" customHeight="1" x14ac:dyDescent="0.25">
      <c r="B25" s="22">
        <v>5</v>
      </c>
      <c r="C25" s="23">
        <f t="shared" si="1"/>
        <v>45444</v>
      </c>
      <c r="D25" s="24" t="str">
        <f t="shared" si="2"/>
        <v>Monatliche Rate</v>
      </c>
      <c r="E25" s="25">
        <f t="shared" si="3"/>
        <v>132.13</v>
      </c>
      <c r="F25" s="25">
        <f t="shared" si="0"/>
        <v>0</v>
      </c>
      <c r="G25" s="26">
        <f t="shared" si="4"/>
        <v>0</v>
      </c>
      <c r="H25" s="27">
        <f t="shared" si="5"/>
        <v>35312.92</v>
      </c>
    </row>
    <row r="26" spans="2:17" ht="13.5" customHeight="1" x14ac:dyDescent="0.25">
      <c r="B26" s="28">
        <v>6</v>
      </c>
      <c r="C26" s="29">
        <f t="shared" si="1"/>
        <v>45474</v>
      </c>
      <c r="D26" s="30" t="str">
        <f t="shared" si="2"/>
        <v>Monatliche Rate</v>
      </c>
      <c r="E26" s="31">
        <f t="shared" si="3"/>
        <v>132.13</v>
      </c>
      <c r="F26" s="31">
        <f t="shared" si="0"/>
        <v>0</v>
      </c>
      <c r="G26" s="32">
        <f t="shared" si="4"/>
        <v>0</v>
      </c>
      <c r="H26" s="33">
        <f t="shared" si="5"/>
        <v>35312.92</v>
      </c>
    </row>
    <row r="27" spans="2:17" ht="13.5" customHeight="1" x14ac:dyDescent="0.25">
      <c r="B27" s="22">
        <v>7</v>
      </c>
      <c r="C27" s="23">
        <f t="shared" si="1"/>
        <v>45505</v>
      </c>
      <c r="D27" s="24" t="str">
        <f t="shared" si="2"/>
        <v>Monatliche Rate</v>
      </c>
      <c r="E27" s="25">
        <f t="shared" si="3"/>
        <v>132.13</v>
      </c>
      <c r="F27" s="25">
        <f t="shared" si="0"/>
        <v>0</v>
      </c>
      <c r="G27" s="26">
        <f t="shared" si="4"/>
        <v>0</v>
      </c>
      <c r="H27" s="27">
        <f t="shared" si="5"/>
        <v>35312.92</v>
      </c>
    </row>
    <row r="28" spans="2:17" ht="13.5" customHeight="1" x14ac:dyDescent="0.25">
      <c r="B28" s="28">
        <v>8</v>
      </c>
      <c r="C28" s="29">
        <f t="shared" si="1"/>
        <v>45536</v>
      </c>
      <c r="D28" s="30" t="str">
        <f t="shared" si="2"/>
        <v>Monatliche Rate</v>
      </c>
      <c r="E28" s="31">
        <f t="shared" si="3"/>
        <v>132.13</v>
      </c>
      <c r="F28" s="31">
        <f t="shared" si="0"/>
        <v>0</v>
      </c>
      <c r="G28" s="32">
        <f t="shared" si="4"/>
        <v>0</v>
      </c>
      <c r="H28" s="33">
        <f t="shared" si="5"/>
        <v>35312.92</v>
      </c>
    </row>
    <row r="29" spans="2:17" ht="13.5" customHeight="1" x14ac:dyDescent="0.25">
      <c r="B29" s="22">
        <v>9</v>
      </c>
      <c r="C29" s="23">
        <f t="shared" si="1"/>
        <v>45566</v>
      </c>
      <c r="D29" s="24" t="str">
        <f t="shared" si="2"/>
        <v>Monatliche Rate</v>
      </c>
      <c r="E29" s="25">
        <f t="shared" si="3"/>
        <v>132.13</v>
      </c>
      <c r="F29" s="25">
        <f t="shared" si="0"/>
        <v>0</v>
      </c>
      <c r="G29" s="26">
        <f t="shared" si="4"/>
        <v>0</v>
      </c>
      <c r="H29" s="27">
        <f t="shared" si="5"/>
        <v>35312.92</v>
      </c>
    </row>
    <row r="30" spans="2:17" ht="13.5" customHeight="1" x14ac:dyDescent="0.25">
      <c r="B30" s="28">
        <v>10</v>
      </c>
      <c r="C30" s="29">
        <f t="shared" si="1"/>
        <v>45597</v>
      </c>
      <c r="D30" s="30" t="str">
        <f t="shared" si="2"/>
        <v>Monatliche Rate</v>
      </c>
      <c r="E30" s="31">
        <f t="shared" si="3"/>
        <v>132.13</v>
      </c>
      <c r="F30" s="31">
        <f t="shared" si="0"/>
        <v>0</v>
      </c>
      <c r="G30" s="32">
        <f t="shared" si="4"/>
        <v>0</v>
      </c>
      <c r="H30" s="33">
        <f t="shared" si="5"/>
        <v>35312.92</v>
      </c>
    </row>
    <row r="31" spans="2:17" ht="13.5" customHeight="1" x14ac:dyDescent="0.25">
      <c r="B31" s="22">
        <v>11</v>
      </c>
      <c r="C31" s="23">
        <f t="shared" si="1"/>
        <v>45627</v>
      </c>
      <c r="D31" s="24" t="str">
        <f t="shared" si="2"/>
        <v>Monatliche Rate</v>
      </c>
      <c r="E31" s="25">
        <f t="shared" si="3"/>
        <v>132.13</v>
      </c>
      <c r="F31" s="25">
        <f t="shared" si="0"/>
        <v>0</v>
      </c>
      <c r="G31" s="26">
        <f t="shared" si="4"/>
        <v>0</v>
      </c>
      <c r="H31" s="27">
        <f t="shared" si="5"/>
        <v>35312.92</v>
      </c>
    </row>
    <row r="32" spans="2:17" ht="13.5" customHeight="1" x14ac:dyDescent="0.25">
      <c r="B32" s="28">
        <v>12</v>
      </c>
      <c r="C32" s="29">
        <f t="shared" si="1"/>
        <v>45658</v>
      </c>
      <c r="D32" s="30" t="str">
        <f t="shared" si="2"/>
        <v>Monatliche Rate</v>
      </c>
      <c r="E32" s="31">
        <f t="shared" si="3"/>
        <v>132.13</v>
      </c>
      <c r="F32" s="31">
        <f t="shared" si="0"/>
        <v>0</v>
      </c>
      <c r="G32" s="32">
        <f t="shared" si="4"/>
        <v>1500</v>
      </c>
      <c r="H32" s="33">
        <f t="shared" si="5"/>
        <v>33812.92</v>
      </c>
    </row>
    <row r="33" spans="2:8" ht="13.5" customHeight="1" x14ac:dyDescent="0.25">
      <c r="B33" s="22">
        <v>13</v>
      </c>
      <c r="C33" s="23">
        <f t="shared" si="1"/>
        <v>45689</v>
      </c>
      <c r="D33" s="24" t="str">
        <f t="shared" si="2"/>
        <v>Monatliche Rate</v>
      </c>
      <c r="E33" s="25">
        <f t="shared" si="3"/>
        <v>126.52</v>
      </c>
      <c r="F33" s="25">
        <f t="shared" si="0"/>
        <v>0</v>
      </c>
      <c r="G33" s="26">
        <f t="shared" si="4"/>
        <v>0</v>
      </c>
      <c r="H33" s="27">
        <f t="shared" si="5"/>
        <v>33812.92</v>
      </c>
    </row>
    <row r="34" spans="2:8" ht="13.5" customHeight="1" x14ac:dyDescent="0.25">
      <c r="B34" s="28">
        <v>14</v>
      </c>
      <c r="C34" s="29">
        <f t="shared" si="1"/>
        <v>45717</v>
      </c>
      <c r="D34" s="30" t="str">
        <f t="shared" si="2"/>
        <v>Monatliche Rate</v>
      </c>
      <c r="E34" s="31">
        <f t="shared" si="3"/>
        <v>126.52</v>
      </c>
      <c r="F34" s="31">
        <f t="shared" si="0"/>
        <v>0</v>
      </c>
      <c r="G34" s="32">
        <f t="shared" si="4"/>
        <v>0</v>
      </c>
      <c r="H34" s="33">
        <f t="shared" si="5"/>
        <v>33812.92</v>
      </c>
    </row>
    <row r="35" spans="2:8" ht="13.5" customHeight="1" x14ac:dyDescent="0.25">
      <c r="B35" s="22">
        <v>15</v>
      </c>
      <c r="C35" s="23">
        <f t="shared" si="1"/>
        <v>45748</v>
      </c>
      <c r="D35" s="24" t="str">
        <f t="shared" si="2"/>
        <v>Monatliche Rate</v>
      </c>
      <c r="E35" s="25">
        <f t="shared" si="3"/>
        <v>126.52</v>
      </c>
      <c r="F35" s="25">
        <f t="shared" si="0"/>
        <v>0</v>
      </c>
      <c r="G35" s="26">
        <f t="shared" si="4"/>
        <v>0</v>
      </c>
      <c r="H35" s="27">
        <f t="shared" si="5"/>
        <v>33812.92</v>
      </c>
    </row>
    <row r="36" spans="2:8" ht="13.5" customHeight="1" x14ac:dyDescent="0.25">
      <c r="B36" s="28">
        <v>16</v>
      </c>
      <c r="C36" s="29">
        <f t="shared" si="1"/>
        <v>45778</v>
      </c>
      <c r="D36" s="30" t="str">
        <f t="shared" si="2"/>
        <v>Monatliche Rate</v>
      </c>
      <c r="E36" s="31">
        <f t="shared" si="3"/>
        <v>126.52</v>
      </c>
      <c r="F36" s="31">
        <f t="shared" si="0"/>
        <v>0</v>
      </c>
      <c r="G36" s="32">
        <f t="shared" si="4"/>
        <v>0</v>
      </c>
      <c r="H36" s="33">
        <f t="shared" si="5"/>
        <v>33812.92</v>
      </c>
    </row>
    <row r="37" spans="2:8" ht="13.5" customHeight="1" x14ac:dyDescent="0.25">
      <c r="B37" s="22">
        <v>17</v>
      </c>
      <c r="C37" s="23">
        <f t="shared" si="1"/>
        <v>45809</v>
      </c>
      <c r="D37" s="24" t="str">
        <f t="shared" si="2"/>
        <v>Monatliche Rate</v>
      </c>
      <c r="E37" s="25">
        <f t="shared" si="3"/>
        <v>126.52</v>
      </c>
      <c r="F37" s="25">
        <f t="shared" si="0"/>
        <v>0</v>
      </c>
      <c r="G37" s="26">
        <f t="shared" si="4"/>
        <v>0</v>
      </c>
      <c r="H37" s="27">
        <f t="shared" si="5"/>
        <v>33812.92</v>
      </c>
    </row>
    <row r="38" spans="2:8" ht="13.5" customHeight="1" x14ac:dyDescent="0.25">
      <c r="B38" s="28">
        <v>18</v>
      </c>
      <c r="C38" s="29">
        <f t="shared" si="1"/>
        <v>45839</v>
      </c>
      <c r="D38" s="30" t="str">
        <f t="shared" si="2"/>
        <v>Monatliche Rate</v>
      </c>
      <c r="E38" s="31">
        <f t="shared" si="3"/>
        <v>126.52</v>
      </c>
      <c r="F38" s="31">
        <f t="shared" si="0"/>
        <v>0</v>
      </c>
      <c r="G38" s="32">
        <f t="shared" si="4"/>
        <v>0</v>
      </c>
      <c r="H38" s="33">
        <f t="shared" si="5"/>
        <v>33812.92</v>
      </c>
    </row>
    <row r="39" spans="2:8" ht="13.5" customHeight="1" x14ac:dyDescent="0.25">
      <c r="B39" s="22">
        <v>19</v>
      </c>
      <c r="C39" s="23">
        <f t="shared" si="1"/>
        <v>45870</v>
      </c>
      <c r="D39" s="24" t="str">
        <f t="shared" si="2"/>
        <v>Monatliche Rate</v>
      </c>
      <c r="E39" s="25">
        <f t="shared" si="3"/>
        <v>126.52</v>
      </c>
      <c r="F39" s="25">
        <f t="shared" si="0"/>
        <v>0</v>
      </c>
      <c r="G39" s="26">
        <f t="shared" si="4"/>
        <v>0</v>
      </c>
      <c r="H39" s="27">
        <f t="shared" si="5"/>
        <v>33812.92</v>
      </c>
    </row>
    <row r="40" spans="2:8" ht="13.5" customHeight="1" x14ac:dyDescent="0.25">
      <c r="B40" s="28">
        <v>20</v>
      </c>
      <c r="C40" s="29">
        <f t="shared" si="1"/>
        <v>45901</v>
      </c>
      <c r="D40" s="30" t="str">
        <f t="shared" si="2"/>
        <v>Monatliche Rate</v>
      </c>
      <c r="E40" s="31">
        <f t="shared" si="3"/>
        <v>126.52</v>
      </c>
      <c r="F40" s="31">
        <f t="shared" si="0"/>
        <v>0</v>
      </c>
      <c r="G40" s="32">
        <f t="shared" si="4"/>
        <v>0</v>
      </c>
      <c r="H40" s="33">
        <f t="shared" si="5"/>
        <v>33812.92</v>
      </c>
    </row>
    <row r="41" spans="2:8" ht="13.5" customHeight="1" x14ac:dyDescent="0.25">
      <c r="B41" s="22">
        <v>21</v>
      </c>
      <c r="C41" s="23">
        <f t="shared" si="1"/>
        <v>45931</v>
      </c>
      <c r="D41" s="24" t="str">
        <f t="shared" si="2"/>
        <v>Monatliche Rate</v>
      </c>
      <c r="E41" s="25">
        <f t="shared" si="3"/>
        <v>126.52</v>
      </c>
      <c r="F41" s="25">
        <f t="shared" si="0"/>
        <v>0</v>
      </c>
      <c r="G41" s="26">
        <f t="shared" si="4"/>
        <v>0</v>
      </c>
      <c r="H41" s="27">
        <f t="shared" si="5"/>
        <v>33812.92</v>
      </c>
    </row>
    <row r="42" spans="2:8" ht="13.5" customHeight="1" x14ac:dyDescent="0.25">
      <c r="B42" s="28">
        <v>22</v>
      </c>
      <c r="C42" s="29">
        <f t="shared" si="1"/>
        <v>45962</v>
      </c>
      <c r="D42" s="30" t="str">
        <f t="shared" si="2"/>
        <v>Monatliche Rate</v>
      </c>
      <c r="E42" s="31">
        <f t="shared" si="3"/>
        <v>126.52</v>
      </c>
      <c r="F42" s="31">
        <f t="shared" si="0"/>
        <v>0</v>
      </c>
      <c r="G42" s="32">
        <f t="shared" si="4"/>
        <v>0</v>
      </c>
      <c r="H42" s="33">
        <f t="shared" si="5"/>
        <v>33812.92</v>
      </c>
    </row>
    <row r="43" spans="2:8" ht="13.5" customHeight="1" x14ac:dyDescent="0.25">
      <c r="B43" s="22">
        <v>23</v>
      </c>
      <c r="C43" s="23">
        <f t="shared" si="1"/>
        <v>45992</v>
      </c>
      <c r="D43" s="24" t="str">
        <f t="shared" si="2"/>
        <v>Monatliche Rate</v>
      </c>
      <c r="E43" s="25">
        <f t="shared" si="3"/>
        <v>126.52</v>
      </c>
      <c r="F43" s="25">
        <f t="shared" si="0"/>
        <v>0</v>
      </c>
      <c r="G43" s="26">
        <f t="shared" si="4"/>
        <v>0</v>
      </c>
      <c r="H43" s="27">
        <f t="shared" si="5"/>
        <v>33812.92</v>
      </c>
    </row>
    <row r="44" spans="2:8" ht="13.5" customHeight="1" x14ac:dyDescent="0.25">
      <c r="B44" s="28">
        <v>24</v>
      </c>
      <c r="C44" s="29">
        <f t="shared" si="1"/>
        <v>46023</v>
      </c>
      <c r="D44" s="30" t="str">
        <f t="shared" si="2"/>
        <v>Monatliche Rate</v>
      </c>
      <c r="E44" s="31">
        <f t="shared" si="3"/>
        <v>126.52</v>
      </c>
      <c r="F44" s="31">
        <f t="shared" si="0"/>
        <v>0</v>
      </c>
      <c r="G44" s="32">
        <f t="shared" si="4"/>
        <v>1500</v>
      </c>
      <c r="H44" s="33">
        <f t="shared" si="5"/>
        <v>32312.92</v>
      </c>
    </row>
    <row r="45" spans="2:8" ht="13.5" customHeight="1" x14ac:dyDescent="0.25">
      <c r="B45" s="22">
        <v>25</v>
      </c>
      <c r="C45" s="23">
        <f t="shared" si="1"/>
        <v>46054</v>
      </c>
      <c r="D45" s="24" t="str">
        <f t="shared" si="2"/>
        <v>Monatliche Rate</v>
      </c>
      <c r="E45" s="25">
        <f t="shared" si="3"/>
        <v>120.9</v>
      </c>
      <c r="F45" s="25">
        <f t="shared" si="0"/>
        <v>0</v>
      </c>
      <c r="G45" s="26">
        <f t="shared" si="4"/>
        <v>0</v>
      </c>
      <c r="H45" s="27">
        <f t="shared" si="5"/>
        <v>32312.92</v>
      </c>
    </row>
    <row r="46" spans="2:8" ht="13.5" customHeight="1" x14ac:dyDescent="0.25">
      <c r="B46" s="28">
        <v>26</v>
      </c>
      <c r="C46" s="29">
        <f t="shared" si="1"/>
        <v>46082</v>
      </c>
      <c r="D46" s="30" t="str">
        <f t="shared" si="2"/>
        <v>Monatliche Rate</v>
      </c>
      <c r="E46" s="31">
        <f t="shared" si="3"/>
        <v>120.9</v>
      </c>
      <c r="F46" s="31">
        <f t="shared" si="0"/>
        <v>0</v>
      </c>
      <c r="G46" s="32">
        <f t="shared" si="4"/>
        <v>0</v>
      </c>
      <c r="H46" s="33">
        <f t="shared" si="5"/>
        <v>32312.92</v>
      </c>
    </row>
    <row r="47" spans="2:8" ht="13.5" customHeight="1" x14ac:dyDescent="0.25">
      <c r="B47" s="22">
        <v>27</v>
      </c>
      <c r="C47" s="23">
        <f t="shared" si="1"/>
        <v>46113</v>
      </c>
      <c r="D47" s="24" t="str">
        <f t="shared" si="2"/>
        <v>Monatliche Rate</v>
      </c>
      <c r="E47" s="25">
        <f t="shared" si="3"/>
        <v>120.9</v>
      </c>
      <c r="F47" s="25">
        <f t="shared" si="0"/>
        <v>0</v>
      </c>
      <c r="G47" s="26">
        <f t="shared" si="4"/>
        <v>0</v>
      </c>
      <c r="H47" s="27">
        <f t="shared" si="5"/>
        <v>32312.92</v>
      </c>
    </row>
    <row r="48" spans="2:8" ht="13.5" customHeight="1" x14ac:dyDescent="0.25">
      <c r="B48" s="28">
        <v>28</v>
      </c>
      <c r="C48" s="29">
        <f t="shared" si="1"/>
        <v>46143</v>
      </c>
      <c r="D48" s="30" t="str">
        <f t="shared" si="2"/>
        <v>Monatliche Rate</v>
      </c>
      <c r="E48" s="31">
        <f t="shared" si="3"/>
        <v>120.9</v>
      </c>
      <c r="F48" s="31">
        <f t="shared" si="0"/>
        <v>0</v>
      </c>
      <c r="G48" s="32">
        <f t="shared" si="4"/>
        <v>0</v>
      </c>
      <c r="H48" s="33">
        <f t="shared" si="5"/>
        <v>32312.92</v>
      </c>
    </row>
    <row r="49" spans="2:8" ht="13.5" customHeight="1" x14ac:dyDescent="0.25">
      <c r="B49" s="22">
        <v>29</v>
      </c>
      <c r="C49" s="23">
        <f t="shared" si="1"/>
        <v>46174</v>
      </c>
      <c r="D49" s="24" t="str">
        <f t="shared" si="2"/>
        <v>Monatliche Rate</v>
      </c>
      <c r="E49" s="25">
        <f t="shared" si="3"/>
        <v>120.9</v>
      </c>
      <c r="F49" s="25">
        <f t="shared" si="0"/>
        <v>0</v>
      </c>
      <c r="G49" s="26">
        <f t="shared" si="4"/>
        <v>0</v>
      </c>
      <c r="H49" s="27">
        <f t="shared" si="5"/>
        <v>32312.92</v>
      </c>
    </row>
    <row r="50" spans="2:8" ht="13.5" customHeight="1" x14ac:dyDescent="0.25">
      <c r="B50" s="28">
        <v>30</v>
      </c>
      <c r="C50" s="29">
        <f t="shared" si="1"/>
        <v>46204</v>
      </c>
      <c r="D50" s="30" t="str">
        <f t="shared" si="2"/>
        <v>Monatliche Rate</v>
      </c>
      <c r="E50" s="31">
        <f t="shared" si="3"/>
        <v>120.9</v>
      </c>
      <c r="F50" s="31">
        <f t="shared" si="0"/>
        <v>0</v>
      </c>
      <c r="G50" s="32">
        <f t="shared" si="4"/>
        <v>0</v>
      </c>
      <c r="H50" s="33">
        <f t="shared" si="5"/>
        <v>32312.92</v>
      </c>
    </row>
    <row r="51" spans="2:8" ht="13.5" customHeight="1" x14ac:dyDescent="0.25">
      <c r="B51" s="22">
        <v>31</v>
      </c>
      <c r="C51" s="23">
        <f t="shared" si="1"/>
        <v>46235</v>
      </c>
      <c r="D51" s="24" t="str">
        <f t="shared" si="2"/>
        <v>Monatliche Rate</v>
      </c>
      <c r="E51" s="25">
        <f t="shared" si="3"/>
        <v>120.9</v>
      </c>
      <c r="F51" s="25">
        <f t="shared" si="0"/>
        <v>0</v>
      </c>
      <c r="G51" s="26">
        <f t="shared" si="4"/>
        <v>0</v>
      </c>
      <c r="H51" s="27">
        <f t="shared" si="5"/>
        <v>32312.92</v>
      </c>
    </row>
    <row r="52" spans="2:8" ht="13.5" customHeight="1" x14ac:dyDescent="0.25">
      <c r="B52" s="28">
        <v>32</v>
      </c>
      <c r="C52" s="29">
        <f t="shared" si="1"/>
        <v>46266</v>
      </c>
      <c r="D52" s="30" t="str">
        <f t="shared" si="2"/>
        <v>Monatliche Rate</v>
      </c>
      <c r="E52" s="31">
        <f t="shared" si="3"/>
        <v>120.9</v>
      </c>
      <c r="F52" s="31">
        <f t="shared" si="0"/>
        <v>0</v>
      </c>
      <c r="G52" s="32">
        <f t="shared" si="4"/>
        <v>0</v>
      </c>
      <c r="H52" s="33">
        <f t="shared" si="5"/>
        <v>32312.92</v>
      </c>
    </row>
    <row r="53" spans="2:8" ht="13.5" customHeight="1" x14ac:dyDescent="0.25">
      <c r="B53" s="22">
        <v>33</v>
      </c>
      <c r="C53" s="23">
        <f t="shared" si="1"/>
        <v>46296</v>
      </c>
      <c r="D53" s="24" t="str">
        <f t="shared" si="2"/>
        <v>Monatliche Rate</v>
      </c>
      <c r="E53" s="25">
        <f t="shared" si="3"/>
        <v>120.9</v>
      </c>
      <c r="F53" s="25">
        <f t="shared" si="0"/>
        <v>0</v>
      </c>
      <c r="G53" s="26">
        <f t="shared" si="4"/>
        <v>0</v>
      </c>
      <c r="H53" s="27">
        <f t="shared" si="5"/>
        <v>32312.92</v>
      </c>
    </row>
    <row r="54" spans="2:8" ht="13.5" customHeight="1" x14ac:dyDescent="0.25">
      <c r="B54" s="28">
        <v>34</v>
      </c>
      <c r="C54" s="29">
        <f t="shared" si="1"/>
        <v>46327</v>
      </c>
      <c r="D54" s="30" t="str">
        <f t="shared" si="2"/>
        <v>Monatliche Rate</v>
      </c>
      <c r="E54" s="31">
        <f t="shared" si="3"/>
        <v>120.9</v>
      </c>
      <c r="F54" s="31">
        <f t="shared" si="0"/>
        <v>0</v>
      </c>
      <c r="G54" s="32">
        <f t="shared" si="4"/>
        <v>0</v>
      </c>
      <c r="H54" s="33">
        <f t="shared" si="5"/>
        <v>32312.92</v>
      </c>
    </row>
    <row r="55" spans="2:8" ht="13.5" customHeight="1" x14ac:dyDescent="0.25">
      <c r="B55" s="22">
        <v>35</v>
      </c>
      <c r="C55" s="23">
        <f t="shared" si="1"/>
        <v>46357</v>
      </c>
      <c r="D55" s="24" t="str">
        <f t="shared" si="2"/>
        <v>Monatliche Rate</v>
      </c>
      <c r="E55" s="25">
        <f t="shared" si="3"/>
        <v>120.9</v>
      </c>
      <c r="F55" s="25">
        <f t="shared" si="0"/>
        <v>0</v>
      </c>
      <c r="G55" s="26">
        <f t="shared" si="4"/>
        <v>0</v>
      </c>
      <c r="H55" s="27">
        <f t="shared" si="5"/>
        <v>32312.92</v>
      </c>
    </row>
    <row r="56" spans="2:8" ht="13.5" customHeight="1" x14ac:dyDescent="0.25">
      <c r="B56" s="28">
        <v>36</v>
      </c>
      <c r="C56" s="29">
        <f t="shared" si="1"/>
        <v>46388</v>
      </c>
      <c r="D56" s="30" t="str">
        <f t="shared" si="2"/>
        <v>Monatliche Rate</v>
      </c>
      <c r="E56" s="31">
        <f t="shared" si="3"/>
        <v>120.9</v>
      </c>
      <c r="F56" s="31">
        <f t="shared" si="0"/>
        <v>0</v>
      </c>
      <c r="G56" s="32">
        <f t="shared" si="4"/>
        <v>1500</v>
      </c>
      <c r="H56" s="33">
        <f t="shared" si="5"/>
        <v>30812.92</v>
      </c>
    </row>
    <row r="57" spans="2:8" ht="13.5" customHeight="1" x14ac:dyDescent="0.25">
      <c r="B57" s="22">
        <v>37</v>
      </c>
      <c r="C57" s="23">
        <f t="shared" si="1"/>
        <v>46419</v>
      </c>
      <c r="D57" s="24" t="str">
        <f t="shared" si="2"/>
        <v>Monatliche Rate</v>
      </c>
      <c r="E57" s="25">
        <f t="shared" si="3"/>
        <v>115.29</v>
      </c>
      <c r="F57" s="25">
        <f t="shared" si="0"/>
        <v>0</v>
      </c>
      <c r="G57" s="26">
        <f t="shared" si="4"/>
        <v>0</v>
      </c>
      <c r="H57" s="27">
        <f t="shared" si="5"/>
        <v>30812.92</v>
      </c>
    </row>
    <row r="58" spans="2:8" ht="13.5" customHeight="1" x14ac:dyDescent="0.25">
      <c r="B58" s="28">
        <v>38</v>
      </c>
      <c r="C58" s="29">
        <f t="shared" si="1"/>
        <v>46447</v>
      </c>
      <c r="D58" s="30" t="str">
        <f t="shared" si="2"/>
        <v>Monatliche Rate</v>
      </c>
      <c r="E58" s="31">
        <f t="shared" si="3"/>
        <v>115.29</v>
      </c>
      <c r="F58" s="31">
        <f t="shared" si="0"/>
        <v>0</v>
      </c>
      <c r="G58" s="32">
        <f t="shared" si="4"/>
        <v>0</v>
      </c>
      <c r="H58" s="33">
        <f t="shared" si="5"/>
        <v>30812.92</v>
      </c>
    </row>
    <row r="59" spans="2:8" ht="13.5" customHeight="1" x14ac:dyDescent="0.25">
      <c r="B59" s="22">
        <v>39</v>
      </c>
      <c r="C59" s="23">
        <f t="shared" si="1"/>
        <v>46478</v>
      </c>
      <c r="D59" s="24" t="str">
        <f t="shared" si="2"/>
        <v>Monatliche Rate</v>
      </c>
      <c r="E59" s="25">
        <f t="shared" si="3"/>
        <v>115.29</v>
      </c>
      <c r="F59" s="25">
        <f t="shared" si="0"/>
        <v>0</v>
      </c>
      <c r="G59" s="26">
        <f t="shared" si="4"/>
        <v>0</v>
      </c>
      <c r="H59" s="27">
        <f t="shared" si="5"/>
        <v>30812.92</v>
      </c>
    </row>
    <row r="60" spans="2:8" ht="13.5" customHeight="1" x14ac:dyDescent="0.25">
      <c r="B60" s="28">
        <v>40</v>
      </c>
      <c r="C60" s="29">
        <f t="shared" si="1"/>
        <v>46508</v>
      </c>
      <c r="D60" s="30" t="str">
        <f t="shared" si="2"/>
        <v>Monatliche Rate</v>
      </c>
      <c r="E60" s="31">
        <f t="shared" si="3"/>
        <v>115.29</v>
      </c>
      <c r="F60" s="31">
        <f t="shared" si="0"/>
        <v>0</v>
      </c>
      <c r="G60" s="32">
        <f t="shared" si="4"/>
        <v>0</v>
      </c>
      <c r="H60" s="33">
        <f t="shared" si="5"/>
        <v>30812.92</v>
      </c>
    </row>
    <row r="61" spans="2:8" ht="13.5" customHeight="1" x14ac:dyDescent="0.25">
      <c r="B61" s="22">
        <v>41</v>
      </c>
      <c r="C61" s="23">
        <f t="shared" si="1"/>
        <v>46539</v>
      </c>
      <c r="D61" s="24" t="str">
        <f t="shared" si="2"/>
        <v>Monatliche Rate</v>
      </c>
      <c r="E61" s="25">
        <f t="shared" si="3"/>
        <v>115.29</v>
      </c>
      <c r="F61" s="25">
        <f t="shared" si="0"/>
        <v>0</v>
      </c>
      <c r="G61" s="26">
        <f t="shared" si="4"/>
        <v>0</v>
      </c>
      <c r="H61" s="27">
        <f t="shared" si="5"/>
        <v>30812.92</v>
      </c>
    </row>
    <row r="62" spans="2:8" ht="13.5" customHeight="1" x14ac:dyDescent="0.25">
      <c r="B62" s="28">
        <v>42</v>
      </c>
      <c r="C62" s="29">
        <f t="shared" si="1"/>
        <v>46569</v>
      </c>
      <c r="D62" s="30" t="str">
        <f t="shared" si="2"/>
        <v>Monatliche Rate</v>
      </c>
      <c r="E62" s="31">
        <f t="shared" si="3"/>
        <v>115.29</v>
      </c>
      <c r="F62" s="31">
        <f t="shared" si="0"/>
        <v>0</v>
      </c>
      <c r="G62" s="32">
        <f t="shared" si="4"/>
        <v>0</v>
      </c>
      <c r="H62" s="33">
        <f t="shared" si="5"/>
        <v>30812.92</v>
      </c>
    </row>
    <row r="63" spans="2:8" ht="13.5" customHeight="1" x14ac:dyDescent="0.25">
      <c r="B63" s="22">
        <v>43</v>
      </c>
      <c r="C63" s="23">
        <f t="shared" si="1"/>
        <v>46600</v>
      </c>
      <c r="D63" s="24" t="str">
        <f t="shared" si="2"/>
        <v>Monatliche Rate</v>
      </c>
      <c r="E63" s="25">
        <f t="shared" si="3"/>
        <v>115.29</v>
      </c>
      <c r="F63" s="25">
        <f t="shared" si="0"/>
        <v>0</v>
      </c>
      <c r="G63" s="26">
        <f t="shared" si="4"/>
        <v>0</v>
      </c>
      <c r="H63" s="27">
        <f t="shared" si="5"/>
        <v>30812.92</v>
      </c>
    </row>
    <row r="64" spans="2:8" ht="13.5" customHeight="1" x14ac:dyDescent="0.25">
      <c r="B64" s="28">
        <v>44</v>
      </c>
      <c r="C64" s="29">
        <f t="shared" si="1"/>
        <v>46631</v>
      </c>
      <c r="D64" s="30" t="str">
        <f t="shared" si="2"/>
        <v>Monatliche Rate</v>
      </c>
      <c r="E64" s="31">
        <f t="shared" si="3"/>
        <v>115.29</v>
      </c>
      <c r="F64" s="31">
        <f t="shared" si="0"/>
        <v>0</v>
      </c>
      <c r="G64" s="32">
        <f t="shared" si="4"/>
        <v>0</v>
      </c>
      <c r="H64" s="33">
        <f t="shared" si="5"/>
        <v>30812.92</v>
      </c>
    </row>
    <row r="65" spans="2:8" ht="13.5" customHeight="1" x14ac:dyDescent="0.25">
      <c r="B65" s="22">
        <v>45</v>
      </c>
      <c r="C65" s="23">
        <f t="shared" si="1"/>
        <v>46661</v>
      </c>
      <c r="D65" s="24" t="str">
        <f t="shared" si="2"/>
        <v>Monatliche Rate</v>
      </c>
      <c r="E65" s="25">
        <f t="shared" si="3"/>
        <v>115.29</v>
      </c>
      <c r="F65" s="25">
        <f t="shared" si="0"/>
        <v>0</v>
      </c>
      <c r="G65" s="26">
        <f t="shared" si="4"/>
        <v>0</v>
      </c>
      <c r="H65" s="27">
        <f t="shared" si="5"/>
        <v>30812.92</v>
      </c>
    </row>
    <row r="66" spans="2:8" ht="13.5" customHeight="1" x14ac:dyDescent="0.25">
      <c r="B66" s="28">
        <v>46</v>
      </c>
      <c r="C66" s="29">
        <f t="shared" si="1"/>
        <v>46692</v>
      </c>
      <c r="D66" s="30" t="str">
        <f t="shared" si="2"/>
        <v>Monatliche Rate</v>
      </c>
      <c r="E66" s="31">
        <f t="shared" si="3"/>
        <v>115.29</v>
      </c>
      <c r="F66" s="31">
        <f t="shared" si="0"/>
        <v>0</v>
      </c>
      <c r="G66" s="32">
        <f t="shared" si="4"/>
        <v>0</v>
      </c>
      <c r="H66" s="33">
        <f t="shared" si="5"/>
        <v>30812.92</v>
      </c>
    </row>
    <row r="67" spans="2:8" ht="13.5" customHeight="1" x14ac:dyDescent="0.25">
      <c r="B67" s="22">
        <v>47</v>
      </c>
      <c r="C67" s="23">
        <f t="shared" si="1"/>
        <v>46722</v>
      </c>
      <c r="D67" s="24" t="str">
        <f t="shared" si="2"/>
        <v>Monatliche Rate</v>
      </c>
      <c r="E67" s="25">
        <f t="shared" si="3"/>
        <v>115.29</v>
      </c>
      <c r="F67" s="25">
        <f t="shared" si="0"/>
        <v>0</v>
      </c>
      <c r="G67" s="26">
        <f t="shared" si="4"/>
        <v>0</v>
      </c>
      <c r="H67" s="27">
        <f t="shared" si="5"/>
        <v>30812.92</v>
      </c>
    </row>
    <row r="68" spans="2:8" ht="13.5" customHeight="1" x14ac:dyDescent="0.25">
      <c r="B68" s="28">
        <v>48</v>
      </c>
      <c r="C68" s="29">
        <f t="shared" si="1"/>
        <v>46753</v>
      </c>
      <c r="D68" s="30" t="str">
        <f t="shared" si="2"/>
        <v>Monatliche Rate</v>
      </c>
      <c r="E68" s="31">
        <f t="shared" si="3"/>
        <v>115.29</v>
      </c>
      <c r="F68" s="31">
        <f t="shared" si="0"/>
        <v>0</v>
      </c>
      <c r="G68" s="32">
        <f t="shared" si="4"/>
        <v>1500</v>
      </c>
      <c r="H68" s="33">
        <f t="shared" si="5"/>
        <v>29312.92</v>
      </c>
    </row>
    <row r="69" spans="2:8" ht="13.5" customHeight="1" x14ac:dyDescent="0.25">
      <c r="B69" s="22">
        <v>49</v>
      </c>
      <c r="C69" s="23">
        <f t="shared" si="1"/>
        <v>46784</v>
      </c>
      <c r="D69" s="24" t="str">
        <f t="shared" si="2"/>
        <v>Monatliche Rate</v>
      </c>
      <c r="E69" s="25">
        <f t="shared" si="3"/>
        <v>109.68</v>
      </c>
      <c r="F69" s="25">
        <f t="shared" si="0"/>
        <v>0</v>
      </c>
      <c r="G69" s="26">
        <f t="shared" si="4"/>
        <v>0</v>
      </c>
      <c r="H69" s="27">
        <f t="shared" si="5"/>
        <v>29312.92</v>
      </c>
    </row>
    <row r="70" spans="2:8" ht="13.5" customHeight="1" x14ac:dyDescent="0.25">
      <c r="B70" s="28">
        <v>50</v>
      </c>
      <c r="C70" s="29">
        <f t="shared" si="1"/>
        <v>46813</v>
      </c>
      <c r="D70" s="30" t="str">
        <f t="shared" si="2"/>
        <v>Monatliche Rate</v>
      </c>
      <c r="E70" s="31">
        <f t="shared" si="3"/>
        <v>109.68</v>
      </c>
      <c r="F70" s="31">
        <f t="shared" si="0"/>
        <v>0</v>
      </c>
      <c r="G70" s="32">
        <f t="shared" si="4"/>
        <v>0</v>
      </c>
      <c r="H70" s="33">
        <f t="shared" si="5"/>
        <v>29312.92</v>
      </c>
    </row>
    <row r="71" spans="2:8" ht="13.5" customHeight="1" x14ac:dyDescent="0.25">
      <c r="B71" s="22">
        <v>51</v>
      </c>
      <c r="C71" s="23">
        <f t="shared" si="1"/>
        <v>46844</v>
      </c>
      <c r="D71" s="24" t="str">
        <f t="shared" si="2"/>
        <v>Monatliche Rate</v>
      </c>
      <c r="E71" s="25">
        <f t="shared" si="3"/>
        <v>109.68</v>
      </c>
      <c r="F71" s="25">
        <f t="shared" si="0"/>
        <v>0</v>
      </c>
      <c r="G71" s="26">
        <f t="shared" si="4"/>
        <v>0</v>
      </c>
      <c r="H71" s="27">
        <f t="shared" si="5"/>
        <v>29312.92</v>
      </c>
    </row>
    <row r="72" spans="2:8" ht="13.5" customHeight="1" x14ac:dyDescent="0.25">
      <c r="B72" s="28">
        <v>52</v>
      </c>
      <c r="C72" s="29">
        <f t="shared" si="1"/>
        <v>46874</v>
      </c>
      <c r="D72" s="30" t="str">
        <f t="shared" si="2"/>
        <v>Monatliche Rate</v>
      </c>
      <c r="E72" s="31">
        <f t="shared" si="3"/>
        <v>109.68</v>
      </c>
      <c r="F72" s="31">
        <f t="shared" si="0"/>
        <v>0</v>
      </c>
      <c r="G72" s="32">
        <f t="shared" si="4"/>
        <v>0</v>
      </c>
      <c r="H72" s="33">
        <f t="shared" si="5"/>
        <v>29312.92</v>
      </c>
    </row>
    <row r="73" spans="2:8" ht="13.5" customHeight="1" x14ac:dyDescent="0.25">
      <c r="B73" s="22">
        <v>53</v>
      </c>
      <c r="C73" s="23">
        <f t="shared" si="1"/>
        <v>46905</v>
      </c>
      <c r="D73" s="24" t="str">
        <f t="shared" si="2"/>
        <v>Monatliche Rate</v>
      </c>
      <c r="E73" s="25">
        <f t="shared" si="3"/>
        <v>109.68</v>
      </c>
      <c r="F73" s="25">
        <f t="shared" si="0"/>
        <v>0</v>
      </c>
      <c r="G73" s="26">
        <f t="shared" si="4"/>
        <v>0</v>
      </c>
      <c r="H73" s="27">
        <f t="shared" si="5"/>
        <v>29312.92</v>
      </c>
    </row>
    <row r="74" spans="2:8" ht="13.5" customHeight="1" x14ac:dyDescent="0.25">
      <c r="B74" s="28">
        <v>54</v>
      </c>
      <c r="C74" s="29">
        <f t="shared" si="1"/>
        <v>46935</v>
      </c>
      <c r="D74" s="30" t="str">
        <f t="shared" si="2"/>
        <v>Monatliche Rate</v>
      </c>
      <c r="E74" s="31">
        <f t="shared" si="3"/>
        <v>109.68</v>
      </c>
      <c r="F74" s="31">
        <f t="shared" si="0"/>
        <v>0</v>
      </c>
      <c r="G74" s="32">
        <f t="shared" si="4"/>
        <v>0</v>
      </c>
      <c r="H74" s="33">
        <f t="shared" si="5"/>
        <v>29312.92</v>
      </c>
    </row>
    <row r="75" spans="2:8" ht="13.5" customHeight="1" x14ac:dyDescent="0.25">
      <c r="B75" s="22">
        <v>55</v>
      </c>
      <c r="C75" s="23">
        <f t="shared" si="1"/>
        <v>46966</v>
      </c>
      <c r="D75" s="24" t="str">
        <f t="shared" si="2"/>
        <v>Monatliche Rate</v>
      </c>
      <c r="E75" s="25">
        <f t="shared" si="3"/>
        <v>109.68</v>
      </c>
      <c r="F75" s="25">
        <f t="shared" si="0"/>
        <v>0</v>
      </c>
      <c r="G75" s="26">
        <f t="shared" si="4"/>
        <v>0</v>
      </c>
      <c r="H75" s="27">
        <f t="shared" si="5"/>
        <v>29312.92</v>
      </c>
    </row>
    <row r="76" spans="2:8" ht="13.5" customHeight="1" x14ac:dyDescent="0.25">
      <c r="B76" s="28">
        <v>56</v>
      </c>
      <c r="C76" s="29">
        <f t="shared" si="1"/>
        <v>46997</v>
      </c>
      <c r="D76" s="30" t="str">
        <f t="shared" si="2"/>
        <v>Monatliche Rate</v>
      </c>
      <c r="E76" s="31">
        <f t="shared" si="3"/>
        <v>109.68</v>
      </c>
      <c r="F76" s="31">
        <f t="shared" si="0"/>
        <v>0</v>
      </c>
      <c r="G76" s="32">
        <f t="shared" si="4"/>
        <v>0</v>
      </c>
      <c r="H76" s="33">
        <f t="shared" si="5"/>
        <v>29312.92</v>
      </c>
    </row>
    <row r="77" spans="2:8" ht="13.5" customHeight="1" x14ac:dyDescent="0.25">
      <c r="B77" s="22">
        <v>57</v>
      </c>
      <c r="C77" s="23">
        <f t="shared" si="1"/>
        <v>47027</v>
      </c>
      <c r="D77" s="24" t="str">
        <f t="shared" si="2"/>
        <v>Monatliche Rate</v>
      </c>
      <c r="E77" s="25">
        <f t="shared" si="3"/>
        <v>109.68</v>
      </c>
      <c r="F77" s="25">
        <f t="shared" si="0"/>
        <v>0</v>
      </c>
      <c r="G77" s="26">
        <f t="shared" si="4"/>
        <v>0</v>
      </c>
      <c r="H77" s="27">
        <f t="shared" si="5"/>
        <v>29312.92</v>
      </c>
    </row>
    <row r="78" spans="2:8" ht="13.5" customHeight="1" x14ac:dyDescent="0.25">
      <c r="B78" s="28">
        <v>58</v>
      </c>
      <c r="C78" s="29">
        <f t="shared" si="1"/>
        <v>47058</v>
      </c>
      <c r="D78" s="30" t="str">
        <f t="shared" si="2"/>
        <v>Monatliche Rate</v>
      </c>
      <c r="E78" s="31">
        <f t="shared" si="3"/>
        <v>109.68</v>
      </c>
      <c r="F78" s="31">
        <f t="shared" si="0"/>
        <v>0</v>
      </c>
      <c r="G78" s="32">
        <f t="shared" si="4"/>
        <v>0</v>
      </c>
      <c r="H78" s="33">
        <f t="shared" si="5"/>
        <v>29312.92</v>
      </c>
    </row>
    <row r="79" spans="2:8" ht="13.5" customHeight="1" x14ac:dyDescent="0.25">
      <c r="B79" s="22">
        <v>59</v>
      </c>
      <c r="C79" s="23">
        <f t="shared" si="1"/>
        <v>47088</v>
      </c>
      <c r="D79" s="24" t="str">
        <f t="shared" si="2"/>
        <v>Monatliche Rate</v>
      </c>
      <c r="E79" s="25">
        <f t="shared" si="3"/>
        <v>109.68</v>
      </c>
      <c r="F79" s="25">
        <f t="shared" si="0"/>
        <v>0</v>
      </c>
      <c r="G79" s="26">
        <f t="shared" si="4"/>
        <v>0</v>
      </c>
      <c r="H79" s="27">
        <f t="shared" si="5"/>
        <v>29312.92</v>
      </c>
    </row>
    <row r="80" spans="2:8" ht="13.5" customHeight="1" x14ac:dyDescent="0.25">
      <c r="B80" s="28">
        <v>60</v>
      </c>
      <c r="C80" s="29">
        <f t="shared" si="1"/>
        <v>47119</v>
      </c>
      <c r="D80" s="30" t="str">
        <f t="shared" si="2"/>
        <v>Monatliche Rate</v>
      </c>
      <c r="E80" s="31">
        <f t="shared" si="3"/>
        <v>109.68</v>
      </c>
      <c r="F80" s="31">
        <f t="shared" si="0"/>
        <v>0</v>
      </c>
      <c r="G80" s="32">
        <f t="shared" si="4"/>
        <v>1500</v>
      </c>
      <c r="H80" s="33">
        <f t="shared" si="5"/>
        <v>27812.92</v>
      </c>
    </row>
    <row r="81" spans="2:8" ht="13.5" customHeight="1" x14ac:dyDescent="0.25">
      <c r="B81" s="22">
        <v>61</v>
      </c>
      <c r="C81" s="23">
        <f t="shared" si="1"/>
        <v>47150</v>
      </c>
      <c r="D81" s="24" t="str">
        <f t="shared" si="2"/>
        <v>Monatliche Rate</v>
      </c>
      <c r="E81" s="25">
        <f t="shared" si="3"/>
        <v>104.07</v>
      </c>
      <c r="F81" s="25">
        <f t="shared" si="0"/>
        <v>0</v>
      </c>
      <c r="G81" s="26">
        <f t="shared" si="4"/>
        <v>0</v>
      </c>
      <c r="H81" s="27">
        <f t="shared" si="5"/>
        <v>27812.92</v>
      </c>
    </row>
    <row r="82" spans="2:8" ht="13.5" customHeight="1" x14ac:dyDescent="0.25">
      <c r="B82" s="28">
        <v>62</v>
      </c>
      <c r="C82" s="29">
        <f t="shared" si="1"/>
        <v>47178</v>
      </c>
      <c r="D82" s="30" t="str">
        <f t="shared" si="2"/>
        <v>Monatliche Rate</v>
      </c>
      <c r="E82" s="31">
        <f t="shared" si="3"/>
        <v>104.07</v>
      </c>
      <c r="F82" s="31">
        <f t="shared" si="0"/>
        <v>0</v>
      </c>
      <c r="G82" s="32">
        <f t="shared" si="4"/>
        <v>0</v>
      </c>
      <c r="H82" s="33">
        <f t="shared" si="5"/>
        <v>27812.92</v>
      </c>
    </row>
    <row r="83" spans="2:8" ht="13.5" customHeight="1" x14ac:dyDescent="0.25">
      <c r="B83" s="22">
        <v>63</v>
      </c>
      <c r="C83" s="23">
        <f t="shared" si="1"/>
        <v>47209</v>
      </c>
      <c r="D83" s="24" t="str">
        <f t="shared" si="2"/>
        <v>Monatliche Rate</v>
      </c>
      <c r="E83" s="25">
        <f t="shared" si="3"/>
        <v>104.07</v>
      </c>
      <c r="F83" s="25">
        <f t="shared" si="0"/>
        <v>0</v>
      </c>
      <c r="G83" s="26">
        <f t="shared" si="4"/>
        <v>0</v>
      </c>
      <c r="H83" s="27">
        <f t="shared" si="5"/>
        <v>27812.92</v>
      </c>
    </row>
    <row r="84" spans="2:8" ht="13.5" customHeight="1" x14ac:dyDescent="0.25">
      <c r="B84" s="28">
        <v>64</v>
      </c>
      <c r="C84" s="29">
        <f t="shared" si="1"/>
        <v>47239</v>
      </c>
      <c r="D84" s="30" t="str">
        <f t="shared" si="2"/>
        <v>Monatliche Rate</v>
      </c>
      <c r="E84" s="31">
        <f t="shared" si="3"/>
        <v>104.07</v>
      </c>
      <c r="F84" s="31">
        <f t="shared" si="0"/>
        <v>0</v>
      </c>
      <c r="G84" s="32">
        <f t="shared" si="4"/>
        <v>0</v>
      </c>
      <c r="H84" s="33">
        <f t="shared" si="5"/>
        <v>27812.92</v>
      </c>
    </row>
    <row r="85" spans="2:8" ht="13.5" customHeight="1" x14ac:dyDescent="0.25">
      <c r="B85" s="22">
        <v>65</v>
      </c>
      <c r="C85" s="23">
        <f t="shared" si="1"/>
        <v>47270</v>
      </c>
      <c r="D85" s="24" t="str">
        <f t="shared" si="2"/>
        <v>Monatliche Rate</v>
      </c>
      <c r="E85" s="25">
        <f t="shared" si="3"/>
        <v>104.07</v>
      </c>
      <c r="F85" s="25">
        <f t="shared" ref="F85:F148" si="6">IF(D85&gt;0,IFERROR(ROUND(D85-E85,2),0),0)</f>
        <v>0</v>
      </c>
      <c r="G85" s="26">
        <f t="shared" si="4"/>
        <v>0</v>
      </c>
      <c r="H85" s="27">
        <f t="shared" si="5"/>
        <v>27812.92</v>
      </c>
    </row>
    <row r="86" spans="2:8" ht="13.5" customHeight="1" x14ac:dyDescent="0.25">
      <c r="B86" s="28">
        <v>66</v>
      </c>
      <c r="C86" s="29">
        <f t="shared" ref="C86:C149" si="7">IF(H85&gt;0,IFERROR(EDATE(C85,1),""),"")</f>
        <v>47300</v>
      </c>
      <c r="D86" s="30" t="str">
        <f t="shared" ref="D86:D149" si="8">IF(H85&gt;0,$B$13,0)</f>
        <v>Monatliche Rate</v>
      </c>
      <c r="E86" s="31">
        <f t="shared" ref="E86:E149" si="9">IF(H85&gt;0,IFERROR(ROUND(H85*$K$7/12,2),0),0)</f>
        <v>104.07</v>
      </c>
      <c r="F86" s="31">
        <f t="shared" si="6"/>
        <v>0</v>
      </c>
      <c r="G86" s="32">
        <f t="shared" ref="G86:G149" si="10">IF(AND(MOD(B86,12)=0,H85&gt;0),IFERROR(ROUND(MIN($K$10,MAX(H85-F86,0)),2),0),0)</f>
        <v>0</v>
      </c>
      <c r="H86" s="33">
        <f t="shared" ref="H86:H149" si="11">IF(H85&gt;0,IFERROR(ROUND(MAX(H85-F86-G86,0),2),0),0)</f>
        <v>27812.92</v>
      </c>
    </row>
    <row r="87" spans="2:8" ht="13.5" customHeight="1" x14ac:dyDescent="0.25">
      <c r="B87" s="22">
        <v>67</v>
      </c>
      <c r="C87" s="23">
        <f t="shared" si="7"/>
        <v>47331</v>
      </c>
      <c r="D87" s="24" t="str">
        <f t="shared" si="8"/>
        <v>Monatliche Rate</v>
      </c>
      <c r="E87" s="25">
        <f t="shared" si="9"/>
        <v>104.07</v>
      </c>
      <c r="F87" s="25">
        <f t="shared" si="6"/>
        <v>0</v>
      </c>
      <c r="G87" s="26">
        <f t="shared" si="10"/>
        <v>0</v>
      </c>
      <c r="H87" s="27">
        <f t="shared" si="11"/>
        <v>27812.92</v>
      </c>
    </row>
    <row r="88" spans="2:8" ht="13.5" customHeight="1" x14ac:dyDescent="0.25">
      <c r="B88" s="28">
        <v>68</v>
      </c>
      <c r="C88" s="29">
        <f t="shared" si="7"/>
        <v>47362</v>
      </c>
      <c r="D88" s="30" t="str">
        <f t="shared" si="8"/>
        <v>Monatliche Rate</v>
      </c>
      <c r="E88" s="31">
        <f t="shared" si="9"/>
        <v>104.07</v>
      </c>
      <c r="F88" s="31">
        <f t="shared" si="6"/>
        <v>0</v>
      </c>
      <c r="G88" s="32">
        <f t="shared" si="10"/>
        <v>0</v>
      </c>
      <c r="H88" s="33">
        <f t="shared" si="11"/>
        <v>27812.92</v>
      </c>
    </row>
    <row r="89" spans="2:8" ht="13.5" customHeight="1" x14ac:dyDescent="0.25">
      <c r="B89" s="22">
        <v>69</v>
      </c>
      <c r="C89" s="23">
        <f t="shared" si="7"/>
        <v>47392</v>
      </c>
      <c r="D89" s="24" t="str">
        <f t="shared" si="8"/>
        <v>Monatliche Rate</v>
      </c>
      <c r="E89" s="25">
        <f t="shared" si="9"/>
        <v>104.07</v>
      </c>
      <c r="F89" s="25">
        <f t="shared" si="6"/>
        <v>0</v>
      </c>
      <c r="G89" s="26">
        <f t="shared" si="10"/>
        <v>0</v>
      </c>
      <c r="H89" s="27">
        <f t="shared" si="11"/>
        <v>27812.92</v>
      </c>
    </row>
    <row r="90" spans="2:8" ht="13.5" customHeight="1" x14ac:dyDescent="0.25">
      <c r="B90" s="28">
        <v>70</v>
      </c>
      <c r="C90" s="29">
        <f t="shared" si="7"/>
        <v>47423</v>
      </c>
      <c r="D90" s="30" t="str">
        <f t="shared" si="8"/>
        <v>Monatliche Rate</v>
      </c>
      <c r="E90" s="31">
        <f t="shared" si="9"/>
        <v>104.07</v>
      </c>
      <c r="F90" s="31">
        <f t="shared" si="6"/>
        <v>0</v>
      </c>
      <c r="G90" s="32">
        <f t="shared" si="10"/>
        <v>0</v>
      </c>
      <c r="H90" s="33">
        <f t="shared" si="11"/>
        <v>27812.92</v>
      </c>
    </row>
    <row r="91" spans="2:8" ht="13.5" customHeight="1" x14ac:dyDescent="0.25">
      <c r="B91" s="22">
        <v>71</v>
      </c>
      <c r="C91" s="23">
        <f t="shared" si="7"/>
        <v>47453</v>
      </c>
      <c r="D91" s="24" t="str">
        <f t="shared" si="8"/>
        <v>Monatliche Rate</v>
      </c>
      <c r="E91" s="25">
        <f t="shared" si="9"/>
        <v>104.07</v>
      </c>
      <c r="F91" s="25">
        <f t="shared" si="6"/>
        <v>0</v>
      </c>
      <c r="G91" s="26">
        <f t="shared" si="10"/>
        <v>0</v>
      </c>
      <c r="H91" s="27">
        <f t="shared" si="11"/>
        <v>27812.92</v>
      </c>
    </row>
    <row r="92" spans="2:8" ht="13.5" customHeight="1" x14ac:dyDescent="0.25">
      <c r="B92" s="28">
        <v>72</v>
      </c>
      <c r="C92" s="29">
        <f t="shared" si="7"/>
        <v>47484</v>
      </c>
      <c r="D92" s="30" t="str">
        <f t="shared" si="8"/>
        <v>Monatliche Rate</v>
      </c>
      <c r="E92" s="31">
        <f t="shared" si="9"/>
        <v>104.07</v>
      </c>
      <c r="F92" s="31">
        <f t="shared" si="6"/>
        <v>0</v>
      </c>
      <c r="G92" s="32">
        <f t="shared" si="10"/>
        <v>1500</v>
      </c>
      <c r="H92" s="33">
        <f t="shared" si="11"/>
        <v>26312.92</v>
      </c>
    </row>
    <row r="93" spans="2:8" ht="13.5" customHeight="1" x14ac:dyDescent="0.25">
      <c r="B93" s="22">
        <v>73</v>
      </c>
      <c r="C93" s="23">
        <f t="shared" si="7"/>
        <v>47515</v>
      </c>
      <c r="D93" s="24" t="str">
        <f t="shared" si="8"/>
        <v>Monatliche Rate</v>
      </c>
      <c r="E93" s="25">
        <f t="shared" si="9"/>
        <v>98.45</v>
      </c>
      <c r="F93" s="25">
        <f t="shared" si="6"/>
        <v>0</v>
      </c>
      <c r="G93" s="26">
        <f t="shared" si="10"/>
        <v>0</v>
      </c>
      <c r="H93" s="27">
        <f t="shared" si="11"/>
        <v>26312.92</v>
      </c>
    </row>
    <row r="94" spans="2:8" ht="13.5" customHeight="1" x14ac:dyDescent="0.25">
      <c r="B94" s="28">
        <v>74</v>
      </c>
      <c r="C94" s="29">
        <f t="shared" si="7"/>
        <v>47543</v>
      </c>
      <c r="D94" s="30" t="str">
        <f t="shared" si="8"/>
        <v>Monatliche Rate</v>
      </c>
      <c r="E94" s="31">
        <f t="shared" si="9"/>
        <v>98.45</v>
      </c>
      <c r="F94" s="31">
        <f t="shared" si="6"/>
        <v>0</v>
      </c>
      <c r="G94" s="32">
        <f t="shared" si="10"/>
        <v>0</v>
      </c>
      <c r="H94" s="33">
        <f t="shared" si="11"/>
        <v>26312.92</v>
      </c>
    </row>
    <row r="95" spans="2:8" ht="13.5" customHeight="1" x14ac:dyDescent="0.25">
      <c r="B95" s="22">
        <v>75</v>
      </c>
      <c r="C95" s="23">
        <f t="shared" si="7"/>
        <v>47574</v>
      </c>
      <c r="D95" s="24" t="str">
        <f t="shared" si="8"/>
        <v>Monatliche Rate</v>
      </c>
      <c r="E95" s="25">
        <f t="shared" si="9"/>
        <v>98.45</v>
      </c>
      <c r="F95" s="25">
        <f t="shared" si="6"/>
        <v>0</v>
      </c>
      <c r="G95" s="26">
        <f t="shared" si="10"/>
        <v>0</v>
      </c>
      <c r="H95" s="27">
        <f t="shared" si="11"/>
        <v>26312.92</v>
      </c>
    </row>
    <row r="96" spans="2:8" ht="13.5" customHeight="1" x14ac:dyDescent="0.25">
      <c r="B96" s="28">
        <v>76</v>
      </c>
      <c r="C96" s="29">
        <f t="shared" si="7"/>
        <v>47604</v>
      </c>
      <c r="D96" s="30" t="str">
        <f t="shared" si="8"/>
        <v>Monatliche Rate</v>
      </c>
      <c r="E96" s="31">
        <f t="shared" si="9"/>
        <v>98.45</v>
      </c>
      <c r="F96" s="31">
        <f t="shared" si="6"/>
        <v>0</v>
      </c>
      <c r="G96" s="32">
        <f t="shared" si="10"/>
        <v>0</v>
      </c>
      <c r="H96" s="33">
        <f t="shared" si="11"/>
        <v>26312.92</v>
      </c>
    </row>
    <row r="97" spans="2:8" ht="13.5" customHeight="1" x14ac:dyDescent="0.25">
      <c r="B97" s="22">
        <v>77</v>
      </c>
      <c r="C97" s="23">
        <f t="shared" si="7"/>
        <v>47635</v>
      </c>
      <c r="D97" s="24" t="str">
        <f t="shared" si="8"/>
        <v>Monatliche Rate</v>
      </c>
      <c r="E97" s="25">
        <f t="shared" si="9"/>
        <v>98.45</v>
      </c>
      <c r="F97" s="25">
        <f t="shared" si="6"/>
        <v>0</v>
      </c>
      <c r="G97" s="26">
        <f t="shared" si="10"/>
        <v>0</v>
      </c>
      <c r="H97" s="27">
        <f t="shared" si="11"/>
        <v>26312.92</v>
      </c>
    </row>
    <row r="98" spans="2:8" ht="13.5" customHeight="1" x14ac:dyDescent="0.25">
      <c r="B98" s="28">
        <v>78</v>
      </c>
      <c r="C98" s="29">
        <f t="shared" si="7"/>
        <v>47665</v>
      </c>
      <c r="D98" s="30" t="str">
        <f t="shared" si="8"/>
        <v>Monatliche Rate</v>
      </c>
      <c r="E98" s="31">
        <f t="shared" si="9"/>
        <v>98.45</v>
      </c>
      <c r="F98" s="31">
        <f t="shared" si="6"/>
        <v>0</v>
      </c>
      <c r="G98" s="32">
        <f t="shared" si="10"/>
        <v>0</v>
      </c>
      <c r="H98" s="33">
        <f t="shared" si="11"/>
        <v>26312.92</v>
      </c>
    </row>
    <row r="99" spans="2:8" ht="13.5" customHeight="1" x14ac:dyDescent="0.25">
      <c r="B99" s="22">
        <v>79</v>
      </c>
      <c r="C99" s="23">
        <f t="shared" si="7"/>
        <v>47696</v>
      </c>
      <c r="D99" s="24" t="str">
        <f t="shared" si="8"/>
        <v>Monatliche Rate</v>
      </c>
      <c r="E99" s="25">
        <f t="shared" si="9"/>
        <v>98.45</v>
      </c>
      <c r="F99" s="25">
        <f t="shared" si="6"/>
        <v>0</v>
      </c>
      <c r="G99" s="26">
        <f t="shared" si="10"/>
        <v>0</v>
      </c>
      <c r="H99" s="27">
        <f t="shared" si="11"/>
        <v>26312.92</v>
      </c>
    </row>
    <row r="100" spans="2:8" ht="13.5" customHeight="1" x14ac:dyDescent="0.25">
      <c r="B100" s="28">
        <v>80</v>
      </c>
      <c r="C100" s="29">
        <f t="shared" si="7"/>
        <v>47727</v>
      </c>
      <c r="D100" s="30" t="str">
        <f t="shared" si="8"/>
        <v>Monatliche Rate</v>
      </c>
      <c r="E100" s="31">
        <f t="shared" si="9"/>
        <v>98.45</v>
      </c>
      <c r="F100" s="31">
        <f t="shared" si="6"/>
        <v>0</v>
      </c>
      <c r="G100" s="32">
        <f t="shared" si="10"/>
        <v>0</v>
      </c>
      <c r="H100" s="33">
        <f t="shared" si="11"/>
        <v>26312.92</v>
      </c>
    </row>
    <row r="101" spans="2:8" ht="13.5" customHeight="1" x14ac:dyDescent="0.25">
      <c r="B101" s="22">
        <v>81</v>
      </c>
      <c r="C101" s="23">
        <f t="shared" si="7"/>
        <v>47757</v>
      </c>
      <c r="D101" s="24" t="str">
        <f t="shared" si="8"/>
        <v>Monatliche Rate</v>
      </c>
      <c r="E101" s="25">
        <f t="shared" si="9"/>
        <v>98.45</v>
      </c>
      <c r="F101" s="25">
        <f t="shared" si="6"/>
        <v>0</v>
      </c>
      <c r="G101" s="26">
        <f t="shared" si="10"/>
        <v>0</v>
      </c>
      <c r="H101" s="27">
        <f t="shared" si="11"/>
        <v>26312.92</v>
      </c>
    </row>
    <row r="102" spans="2:8" ht="13.5" customHeight="1" x14ac:dyDescent="0.25">
      <c r="B102" s="28">
        <v>82</v>
      </c>
      <c r="C102" s="29">
        <f t="shared" si="7"/>
        <v>47788</v>
      </c>
      <c r="D102" s="30" t="str">
        <f t="shared" si="8"/>
        <v>Monatliche Rate</v>
      </c>
      <c r="E102" s="31">
        <f t="shared" si="9"/>
        <v>98.45</v>
      </c>
      <c r="F102" s="31">
        <f t="shared" si="6"/>
        <v>0</v>
      </c>
      <c r="G102" s="32">
        <f t="shared" si="10"/>
        <v>0</v>
      </c>
      <c r="H102" s="33">
        <f t="shared" si="11"/>
        <v>26312.92</v>
      </c>
    </row>
    <row r="103" spans="2:8" ht="13.5" customHeight="1" x14ac:dyDescent="0.25">
      <c r="B103" s="22">
        <v>83</v>
      </c>
      <c r="C103" s="23">
        <f t="shared" si="7"/>
        <v>47818</v>
      </c>
      <c r="D103" s="24" t="str">
        <f t="shared" si="8"/>
        <v>Monatliche Rate</v>
      </c>
      <c r="E103" s="25">
        <f t="shared" si="9"/>
        <v>98.45</v>
      </c>
      <c r="F103" s="25">
        <f t="shared" si="6"/>
        <v>0</v>
      </c>
      <c r="G103" s="26">
        <f t="shared" si="10"/>
        <v>0</v>
      </c>
      <c r="H103" s="27">
        <f t="shared" si="11"/>
        <v>26312.92</v>
      </c>
    </row>
    <row r="104" spans="2:8" ht="13.5" customHeight="1" x14ac:dyDescent="0.25">
      <c r="B104" s="28">
        <v>84</v>
      </c>
      <c r="C104" s="29">
        <f t="shared" si="7"/>
        <v>47849</v>
      </c>
      <c r="D104" s="30" t="str">
        <f t="shared" si="8"/>
        <v>Monatliche Rate</v>
      </c>
      <c r="E104" s="31">
        <f t="shared" si="9"/>
        <v>98.45</v>
      </c>
      <c r="F104" s="31">
        <f t="shared" si="6"/>
        <v>0</v>
      </c>
      <c r="G104" s="32">
        <f t="shared" si="10"/>
        <v>1500</v>
      </c>
      <c r="H104" s="33">
        <f t="shared" si="11"/>
        <v>24812.92</v>
      </c>
    </row>
    <row r="105" spans="2:8" ht="13.5" customHeight="1" x14ac:dyDescent="0.25">
      <c r="B105" s="22">
        <v>85</v>
      </c>
      <c r="C105" s="23">
        <f t="shared" si="7"/>
        <v>47880</v>
      </c>
      <c r="D105" s="24" t="str">
        <f t="shared" si="8"/>
        <v>Monatliche Rate</v>
      </c>
      <c r="E105" s="25">
        <f t="shared" si="9"/>
        <v>92.84</v>
      </c>
      <c r="F105" s="25">
        <f t="shared" si="6"/>
        <v>0</v>
      </c>
      <c r="G105" s="26">
        <f t="shared" si="10"/>
        <v>0</v>
      </c>
      <c r="H105" s="27">
        <f t="shared" si="11"/>
        <v>24812.92</v>
      </c>
    </row>
    <row r="106" spans="2:8" ht="13.5" customHeight="1" x14ac:dyDescent="0.25">
      <c r="B106" s="28">
        <v>86</v>
      </c>
      <c r="C106" s="29">
        <f t="shared" si="7"/>
        <v>47908</v>
      </c>
      <c r="D106" s="30" t="str">
        <f t="shared" si="8"/>
        <v>Monatliche Rate</v>
      </c>
      <c r="E106" s="31">
        <f t="shared" si="9"/>
        <v>92.84</v>
      </c>
      <c r="F106" s="31">
        <f t="shared" si="6"/>
        <v>0</v>
      </c>
      <c r="G106" s="32">
        <f t="shared" si="10"/>
        <v>0</v>
      </c>
      <c r="H106" s="33">
        <f t="shared" si="11"/>
        <v>24812.92</v>
      </c>
    </row>
    <row r="107" spans="2:8" ht="13.5" customHeight="1" x14ac:dyDescent="0.25">
      <c r="B107" s="22">
        <v>87</v>
      </c>
      <c r="C107" s="23">
        <f t="shared" si="7"/>
        <v>47939</v>
      </c>
      <c r="D107" s="24" t="str">
        <f t="shared" si="8"/>
        <v>Monatliche Rate</v>
      </c>
      <c r="E107" s="25">
        <f t="shared" si="9"/>
        <v>92.84</v>
      </c>
      <c r="F107" s="25">
        <f t="shared" si="6"/>
        <v>0</v>
      </c>
      <c r="G107" s="26">
        <f t="shared" si="10"/>
        <v>0</v>
      </c>
      <c r="H107" s="27">
        <f t="shared" si="11"/>
        <v>24812.92</v>
      </c>
    </row>
    <row r="108" spans="2:8" ht="13.5" customHeight="1" x14ac:dyDescent="0.25">
      <c r="B108" s="28">
        <v>88</v>
      </c>
      <c r="C108" s="29">
        <f t="shared" si="7"/>
        <v>47969</v>
      </c>
      <c r="D108" s="30" t="str">
        <f t="shared" si="8"/>
        <v>Monatliche Rate</v>
      </c>
      <c r="E108" s="31">
        <f t="shared" si="9"/>
        <v>92.84</v>
      </c>
      <c r="F108" s="31">
        <f t="shared" si="6"/>
        <v>0</v>
      </c>
      <c r="G108" s="32">
        <f t="shared" si="10"/>
        <v>0</v>
      </c>
      <c r="H108" s="33">
        <f t="shared" si="11"/>
        <v>24812.92</v>
      </c>
    </row>
    <row r="109" spans="2:8" ht="13.5" customHeight="1" x14ac:dyDescent="0.25">
      <c r="B109" s="22">
        <v>89</v>
      </c>
      <c r="C109" s="23">
        <f t="shared" si="7"/>
        <v>48000</v>
      </c>
      <c r="D109" s="24" t="str">
        <f t="shared" si="8"/>
        <v>Monatliche Rate</v>
      </c>
      <c r="E109" s="25">
        <f t="shared" si="9"/>
        <v>92.84</v>
      </c>
      <c r="F109" s="25">
        <f t="shared" si="6"/>
        <v>0</v>
      </c>
      <c r="G109" s="26">
        <f t="shared" si="10"/>
        <v>0</v>
      </c>
      <c r="H109" s="27">
        <f t="shared" si="11"/>
        <v>24812.92</v>
      </c>
    </row>
    <row r="110" spans="2:8" ht="13.5" customHeight="1" x14ac:dyDescent="0.25">
      <c r="B110" s="28">
        <v>90</v>
      </c>
      <c r="C110" s="29">
        <f t="shared" si="7"/>
        <v>48030</v>
      </c>
      <c r="D110" s="30" t="str">
        <f t="shared" si="8"/>
        <v>Monatliche Rate</v>
      </c>
      <c r="E110" s="31">
        <f t="shared" si="9"/>
        <v>92.84</v>
      </c>
      <c r="F110" s="31">
        <f t="shared" si="6"/>
        <v>0</v>
      </c>
      <c r="G110" s="32">
        <f t="shared" si="10"/>
        <v>0</v>
      </c>
      <c r="H110" s="33">
        <f t="shared" si="11"/>
        <v>24812.92</v>
      </c>
    </row>
    <row r="111" spans="2:8" ht="13.5" customHeight="1" x14ac:dyDescent="0.25">
      <c r="B111" s="22">
        <v>91</v>
      </c>
      <c r="C111" s="23">
        <f t="shared" si="7"/>
        <v>48061</v>
      </c>
      <c r="D111" s="24" t="str">
        <f t="shared" si="8"/>
        <v>Monatliche Rate</v>
      </c>
      <c r="E111" s="25">
        <f t="shared" si="9"/>
        <v>92.84</v>
      </c>
      <c r="F111" s="25">
        <f t="shared" si="6"/>
        <v>0</v>
      </c>
      <c r="G111" s="26">
        <f t="shared" si="10"/>
        <v>0</v>
      </c>
      <c r="H111" s="27">
        <f t="shared" si="11"/>
        <v>24812.92</v>
      </c>
    </row>
    <row r="112" spans="2:8" ht="13.5" customHeight="1" x14ac:dyDescent="0.25">
      <c r="B112" s="28">
        <v>92</v>
      </c>
      <c r="C112" s="29">
        <f t="shared" si="7"/>
        <v>48092</v>
      </c>
      <c r="D112" s="30" t="str">
        <f t="shared" si="8"/>
        <v>Monatliche Rate</v>
      </c>
      <c r="E112" s="31">
        <f t="shared" si="9"/>
        <v>92.84</v>
      </c>
      <c r="F112" s="31">
        <f t="shared" si="6"/>
        <v>0</v>
      </c>
      <c r="G112" s="32">
        <f t="shared" si="10"/>
        <v>0</v>
      </c>
      <c r="H112" s="33">
        <f t="shared" si="11"/>
        <v>24812.92</v>
      </c>
    </row>
    <row r="113" spans="2:8" ht="13.5" customHeight="1" x14ac:dyDescent="0.25">
      <c r="B113" s="22">
        <v>93</v>
      </c>
      <c r="C113" s="23">
        <f t="shared" si="7"/>
        <v>48122</v>
      </c>
      <c r="D113" s="24" t="str">
        <f t="shared" si="8"/>
        <v>Monatliche Rate</v>
      </c>
      <c r="E113" s="25">
        <f t="shared" si="9"/>
        <v>92.84</v>
      </c>
      <c r="F113" s="25">
        <f t="shared" si="6"/>
        <v>0</v>
      </c>
      <c r="G113" s="26">
        <f t="shared" si="10"/>
        <v>0</v>
      </c>
      <c r="H113" s="27">
        <f t="shared" si="11"/>
        <v>24812.92</v>
      </c>
    </row>
    <row r="114" spans="2:8" ht="13.5" customHeight="1" x14ac:dyDescent="0.25">
      <c r="B114" s="28">
        <v>94</v>
      </c>
      <c r="C114" s="29">
        <f t="shared" si="7"/>
        <v>48153</v>
      </c>
      <c r="D114" s="30" t="str">
        <f t="shared" si="8"/>
        <v>Monatliche Rate</v>
      </c>
      <c r="E114" s="31">
        <f t="shared" si="9"/>
        <v>92.84</v>
      </c>
      <c r="F114" s="31">
        <f t="shared" si="6"/>
        <v>0</v>
      </c>
      <c r="G114" s="32">
        <f t="shared" si="10"/>
        <v>0</v>
      </c>
      <c r="H114" s="33">
        <f t="shared" si="11"/>
        <v>24812.92</v>
      </c>
    </row>
    <row r="115" spans="2:8" ht="13.5" customHeight="1" x14ac:dyDescent="0.25">
      <c r="B115" s="22">
        <v>95</v>
      </c>
      <c r="C115" s="23">
        <f t="shared" si="7"/>
        <v>48183</v>
      </c>
      <c r="D115" s="24" t="str">
        <f t="shared" si="8"/>
        <v>Monatliche Rate</v>
      </c>
      <c r="E115" s="25">
        <f t="shared" si="9"/>
        <v>92.84</v>
      </c>
      <c r="F115" s="25">
        <f t="shared" si="6"/>
        <v>0</v>
      </c>
      <c r="G115" s="26">
        <f t="shared" si="10"/>
        <v>0</v>
      </c>
      <c r="H115" s="27">
        <f t="shared" si="11"/>
        <v>24812.92</v>
      </c>
    </row>
    <row r="116" spans="2:8" ht="13.5" customHeight="1" x14ac:dyDescent="0.25">
      <c r="B116" s="28">
        <v>96</v>
      </c>
      <c r="C116" s="29">
        <f t="shared" si="7"/>
        <v>48214</v>
      </c>
      <c r="D116" s="30" t="str">
        <f t="shared" si="8"/>
        <v>Monatliche Rate</v>
      </c>
      <c r="E116" s="31">
        <f t="shared" si="9"/>
        <v>92.84</v>
      </c>
      <c r="F116" s="31">
        <f t="shared" si="6"/>
        <v>0</v>
      </c>
      <c r="G116" s="32">
        <f t="shared" si="10"/>
        <v>1500</v>
      </c>
      <c r="H116" s="33">
        <f t="shared" si="11"/>
        <v>23312.92</v>
      </c>
    </row>
    <row r="117" spans="2:8" ht="13.5" customHeight="1" x14ac:dyDescent="0.25">
      <c r="B117" s="22">
        <v>97</v>
      </c>
      <c r="C117" s="23">
        <f t="shared" si="7"/>
        <v>48245</v>
      </c>
      <c r="D117" s="24" t="str">
        <f t="shared" si="8"/>
        <v>Monatliche Rate</v>
      </c>
      <c r="E117" s="25">
        <f t="shared" si="9"/>
        <v>87.23</v>
      </c>
      <c r="F117" s="25">
        <f t="shared" si="6"/>
        <v>0</v>
      </c>
      <c r="G117" s="26">
        <f t="shared" si="10"/>
        <v>0</v>
      </c>
      <c r="H117" s="27">
        <f t="shared" si="11"/>
        <v>23312.92</v>
      </c>
    </row>
    <row r="118" spans="2:8" ht="13.5" customHeight="1" x14ac:dyDescent="0.25">
      <c r="B118" s="28">
        <v>98</v>
      </c>
      <c r="C118" s="29">
        <f t="shared" si="7"/>
        <v>48274</v>
      </c>
      <c r="D118" s="30" t="str">
        <f t="shared" si="8"/>
        <v>Monatliche Rate</v>
      </c>
      <c r="E118" s="31">
        <f t="shared" si="9"/>
        <v>87.23</v>
      </c>
      <c r="F118" s="31">
        <f t="shared" si="6"/>
        <v>0</v>
      </c>
      <c r="G118" s="32">
        <f t="shared" si="10"/>
        <v>0</v>
      </c>
      <c r="H118" s="33">
        <f t="shared" si="11"/>
        <v>23312.92</v>
      </c>
    </row>
    <row r="119" spans="2:8" ht="13.5" customHeight="1" x14ac:dyDescent="0.25">
      <c r="B119" s="22">
        <v>99</v>
      </c>
      <c r="C119" s="23">
        <f t="shared" si="7"/>
        <v>48305</v>
      </c>
      <c r="D119" s="24" t="str">
        <f t="shared" si="8"/>
        <v>Monatliche Rate</v>
      </c>
      <c r="E119" s="25">
        <f t="shared" si="9"/>
        <v>87.23</v>
      </c>
      <c r="F119" s="25">
        <f t="shared" si="6"/>
        <v>0</v>
      </c>
      <c r="G119" s="26">
        <f t="shared" si="10"/>
        <v>0</v>
      </c>
      <c r="H119" s="27">
        <f t="shared" si="11"/>
        <v>23312.92</v>
      </c>
    </row>
    <row r="120" spans="2:8" ht="13.5" customHeight="1" x14ac:dyDescent="0.25">
      <c r="B120" s="28">
        <v>100</v>
      </c>
      <c r="C120" s="29">
        <f t="shared" si="7"/>
        <v>48335</v>
      </c>
      <c r="D120" s="30" t="str">
        <f t="shared" si="8"/>
        <v>Monatliche Rate</v>
      </c>
      <c r="E120" s="31">
        <f t="shared" si="9"/>
        <v>87.23</v>
      </c>
      <c r="F120" s="31">
        <f t="shared" si="6"/>
        <v>0</v>
      </c>
      <c r="G120" s="32">
        <f t="shared" si="10"/>
        <v>0</v>
      </c>
      <c r="H120" s="33">
        <f t="shared" si="11"/>
        <v>23312.92</v>
      </c>
    </row>
    <row r="121" spans="2:8" ht="13.5" customHeight="1" x14ac:dyDescent="0.25">
      <c r="B121" s="22">
        <v>101</v>
      </c>
      <c r="C121" s="23">
        <f t="shared" si="7"/>
        <v>48366</v>
      </c>
      <c r="D121" s="24" t="str">
        <f t="shared" si="8"/>
        <v>Monatliche Rate</v>
      </c>
      <c r="E121" s="25">
        <f t="shared" si="9"/>
        <v>87.23</v>
      </c>
      <c r="F121" s="25">
        <f t="shared" si="6"/>
        <v>0</v>
      </c>
      <c r="G121" s="26">
        <f t="shared" si="10"/>
        <v>0</v>
      </c>
      <c r="H121" s="27">
        <f t="shared" si="11"/>
        <v>23312.92</v>
      </c>
    </row>
    <row r="122" spans="2:8" ht="13.5" customHeight="1" x14ac:dyDescent="0.25">
      <c r="B122" s="28">
        <v>102</v>
      </c>
      <c r="C122" s="29">
        <f t="shared" si="7"/>
        <v>48396</v>
      </c>
      <c r="D122" s="30" t="str">
        <f t="shared" si="8"/>
        <v>Monatliche Rate</v>
      </c>
      <c r="E122" s="31">
        <f t="shared" si="9"/>
        <v>87.23</v>
      </c>
      <c r="F122" s="31">
        <f t="shared" si="6"/>
        <v>0</v>
      </c>
      <c r="G122" s="32">
        <f t="shared" si="10"/>
        <v>0</v>
      </c>
      <c r="H122" s="33">
        <f t="shared" si="11"/>
        <v>23312.92</v>
      </c>
    </row>
    <row r="123" spans="2:8" ht="13.5" customHeight="1" x14ac:dyDescent="0.25">
      <c r="B123" s="22">
        <v>103</v>
      </c>
      <c r="C123" s="23">
        <f t="shared" si="7"/>
        <v>48427</v>
      </c>
      <c r="D123" s="24" t="str">
        <f t="shared" si="8"/>
        <v>Monatliche Rate</v>
      </c>
      <c r="E123" s="25">
        <f t="shared" si="9"/>
        <v>87.23</v>
      </c>
      <c r="F123" s="25">
        <f t="shared" si="6"/>
        <v>0</v>
      </c>
      <c r="G123" s="26">
        <f t="shared" si="10"/>
        <v>0</v>
      </c>
      <c r="H123" s="27">
        <f t="shared" si="11"/>
        <v>23312.92</v>
      </c>
    </row>
    <row r="124" spans="2:8" ht="13.5" customHeight="1" x14ac:dyDescent="0.25">
      <c r="B124" s="28">
        <v>104</v>
      </c>
      <c r="C124" s="29">
        <f t="shared" si="7"/>
        <v>48458</v>
      </c>
      <c r="D124" s="30" t="str">
        <f t="shared" si="8"/>
        <v>Monatliche Rate</v>
      </c>
      <c r="E124" s="31">
        <f t="shared" si="9"/>
        <v>87.23</v>
      </c>
      <c r="F124" s="31">
        <f t="shared" si="6"/>
        <v>0</v>
      </c>
      <c r="G124" s="32">
        <f t="shared" si="10"/>
        <v>0</v>
      </c>
      <c r="H124" s="33">
        <f t="shared" si="11"/>
        <v>23312.92</v>
      </c>
    </row>
    <row r="125" spans="2:8" ht="13.5" customHeight="1" x14ac:dyDescent="0.25">
      <c r="B125" s="22">
        <v>105</v>
      </c>
      <c r="C125" s="23">
        <f t="shared" si="7"/>
        <v>48488</v>
      </c>
      <c r="D125" s="24" t="str">
        <f t="shared" si="8"/>
        <v>Monatliche Rate</v>
      </c>
      <c r="E125" s="25">
        <f t="shared" si="9"/>
        <v>87.23</v>
      </c>
      <c r="F125" s="25">
        <f t="shared" si="6"/>
        <v>0</v>
      </c>
      <c r="G125" s="26">
        <f t="shared" si="10"/>
        <v>0</v>
      </c>
      <c r="H125" s="27">
        <f t="shared" si="11"/>
        <v>23312.92</v>
      </c>
    </row>
    <row r="126" spans="2:8" ht="13.5" customHeight="1" x14ac:dyDescent="0.25">
      <c r="B126" s="28">
        <v>106</v>
      </c>
      <c r="C126" s="29">
        <f t="shared" si="7"/>
        <v>48519</v>
      </c>
      <c r="D126" s="30" t="str">
        <f t="shared" si="8"/>
        <v>Monatliche Rate</v>
      </c>
      <c r="E126" s="31">
        <f t="shared" si="9"/>
        <v>87.23</v>
      </c>
      <c r="F126" s="31">
        <f t="shared" si="6"/>
        <v>0</v>
      </c>
      <c r="G126" s="32">
        <f t="shared" si="10"/>
        <v>0</v>
      </c>
      <c r="H126" s="33">
        <f t="shared" si="11"/>
        <v>23312.92</v>
      </c>
    </row>
    <row r="127" spans="2:8" ht="13.5" customHeight="1" x14ac:dyDescent="0.25">
      <c r="B127" s="22">
        <v>107</v>
      </c>
      <c r="C127" s="23">
        <f t="shared" si="7"/>
        <v>48549</v>
      </c>
      <c r="D127" s="24" t="str">
        <f t="shared" si="8"/>
        <v>Monatliche Rate</v>
      </c>
      <c r="E127" s="25">
        <f t="shared" si="9"/>
        <v>87.23</v>
      </c>
      <c r="F127" s="25">
        <f t="shared" si="6"/>
        <v>0</v>
      </c>
      <c r="G127" s="26">
        <f t="shared" si="10"/>
        <v>0</v>
      </c>
      <c r="H127" s="27">
        <f t="shared" si="11"/>
        <v>23312.92</v>
      </c>
    </row>
    <row r="128" spans="2:8" ht="13.5" customHeight="1" x14ac:dyDescent="0.25">
      <c r="B128" s="28">
        <v>108</v>
      </c>
      <c r="C128" s="29">
        <f t="shared" si="7"/>
        <v>48580</v>
      </c>
      <c r="D128" s="30" t="str">
        <f t="shared" si="8"/>
        <v>Monatliche Rate</v>
      </c>
      <c r="E128" s="31">
        <f t="shared" si="9"/>
        <v>87.23</v>
      </c>
      <c r="F128" s="31">
        <f t="shared" si="6"/>
        <v>0</v>
      </c>
      <c r="G128" s="32">
        <f t="shared" si="10"/>
        <v>1500</v>
      </c>
      <c r="H128" s="33">
        <f t="shared" si="11"/>
        <v>21812.92</v>
      </c>
    </row>
    <row r="129" spans="2:8" ht="13.5" customHeight="1" x14ac:dyDescent="0.25">
      <c r="B129" s="22">
        <v>109</v>
      </c>
      <c r="C129" s="23">
        <f t="shared" si="7"/>
        <v>48611</v>
      </c>
      <c r="D129" s="24" t="str">
        <f t="shared" si="8"/>
        <v>Monatliche Rate</v>
      </c>
      <c r="E129" s="25">
        <f t="shared" si="9"/>
        <v>81.62</v>
      </c>
      <c r="F129" s="25">
        <f t="shared" si="6"/>
        <v>0</v>
      </c>
      <c r="G129" s="26">
        <f t="shared" si="10"/>
        <v>0</v>
      </c>
      <c r="H129" s="27">
        <f t="shared" si="11"/>
        <v>21812.92</v>
      </c>
    </row>
    <row r="130" spans="2:8" ht="13.5" customHeight="1" x14ac:dyDescent="0.25">
      <c r="B130" s="28">
        <v>110</v>
      </c>
      <c r="C130" s="29">
        <f t="shared" si="7"/>
        <v>48639</v>
      </c>
      <c r="D130" s="30" t="str">
        <f t="shared" si="8"/>
        <v>Monatliche Rate</v>
      </c>
      <c r="E130" s="31">
        <f t="shared" si="9"/>
        <v>81.62</v>
      </c>
      <c r="F130" s="31">
        <f t="shared" si="6"/>
        <v>0</v>
      </c>
      <c r="G130" s="32">
        <f t="shared" si="10"/>
        <v>0</v>
      </c>
      <c r="H130" s="33">
        <f t="shared" si="11"/>
        <v>21812.92</v>
      </c>
    </row>
    <row r="131" spans="2:8" ht="13.5" customHeight="1" x14ac:dyDescent="0.25">
      <c r="B131" s="22">
        <v>111</v>
      </c>
      <c r="C131" s="23">
        <f t="shared" si="7"/>
        <v>48670</v>
      </c>
      <c r="D131" s="24" t="str">
        <f t="shared" si="8"/>
        <v>Monatliche Rate</v>
      </c>
      <c r="E131" s="25">
        <f t="shared" si="9"/>
        <v>81.62</v>
      </c>
      <c r="F131" s="25">
        <f t="shared" si="6"/>
        <v>0</v>
      </c>
      <c r="G131" s="26">
        <f t="shared" si="10"/>
        <v>0</v>
      </c>
      <c r="H131" s="27">
        <f t="shared" si="11"/>
        <v>21812.92</v>
      </c>
    </row>
    <row r="132" spans="2:8" ht="13.5" customHeight="1" x14ac:dyDescent="0.25">
      <c r="B132" s="28">
        <v>112</v>
      </c>
      <c r="C132" s="29">
        <f t="shared" si="7"/>
        <v>48700</v>
      </c>
      <c r="D132" s="30" t="str">
        <f t="shared" si="8"/>
        <v>Monatliche Rate</v>
      </c>
      <c r="E132" s="31">
        <f t="shared" si="9"/>
        <v>81.62</v>
      </c>
      <c r="F132" s="31">
        <f t="shared" si="6"/>
        <v>0</v>
      </c>
      <c r="G132" s="32">
        <f t="shared" si="10"/>
        <v>0</v>
      </c>
      <c r="H132" s="33">
        <f t="shared" si="11"/>
        <v>21812.92</v>
      </c>
    </row>
    <row r="133" spans="2:8" ht="13.5" customHeight="1" x14ac:dyDescent="0.25">
      <c r="B133" s="22">
        <v>113</v>
      </c>
      <c r="C133" s="23">
        <f t="shared" si="7"/>
        <v>48731</v>
      </c>
      <c r="D133" s="24" t="str">
        <f t="shared" si="8"/>
        <v>Monatliche Rate</v>
      </c>
      <c r="E133" s="25">
        <f t="shared" si="9"/>
        <v>81.62</v>
      </c>
      <c r="F133" s="25">
        <f t="shared" si="6"/>
        <v>0</v>
      </c>
      <c r="G133" s="26">
        <f t="shared" si="10"/>
        <v>0</v>
      </c>
      <c r="H133" s="27">
        <f t="shared" si="11"/>
        <v>21812.92</v>
      </c>
    </row>
    <row r="134" spans="2:8" ht="13.5" customHeight="1" x14ac:dyDescent="0.25">
      <c r="B134" s="28">
        <v>114</v>
      </c>
      <c r="C134" s="29">
        <f t="shared" si="7"/>
        <v>48761</v>
      </c>
      <c r="D134" s="30" t="str">
        <f t="shared" si="8"/>
        <v>Monatliche Rate</v>
      </c>
      <c r="E134" s="31">
        <f t="shared" si="9"/>
        <v>81.62</v>
      </c>
      <c r="F134" s="31">
        <f t="shared" si="6"/>
        <v>0</v>
      </c>
      <c r="G134" s="32">
        <f t="shared" si="10"/>
        <v>0</v>
      </c>
      <c r="H134" s="33">
        <f t="shared" si="11"/>
        <v>21812.92</v>
      </c>
    </row>
    <row r="135" spans="2:8" ht="13.5" customHeight="1" x14ac:dyDescent="0.25">
      <c r="B135" s="22">
        <v>115</v>
      </c>
      <c r="C135" s="23">
        <f t="shared" si="7"/>
        <v>48792</v>
      </c>
      <c r="D135" s="24" t="str">
        <f t="shared" si="8"/>
        <v>Monatliche Rate</v>
      </c>
      <c r="E135" s="25">
        <f t="shared" si="9"/>
        <v>81.62</v>
      </c>
      <c r="F135" s="25">
        <f t="shared" si="6"/>
        <v>0</v>
      </c>
      <c r="G135" s="26">
        <f t="shared" si="10"/>
        <v>0</v>
      </c>
      <c r="H135" s="27">
        <f t="shared" si="11"/>
        <v>21812.92</v>
      </c>
    </row>
    <row r="136" spans="2:8" ht="13.5" customHeight="1" x14ac:dyDescent="0.25">
      <c r="B136" s="28">
        <v>116</v>
      </c>
      <c r="C136" s="29">
        <f t="shared" si="7"/>
        <v>48823</v>
      </c>
      <c r="D136" s="30" t="str">
        <f t="shared" si="8"/>
        <v>Monatliche Rate</v>
      </c>
      <c r="E136" s="31">
        <f t="shared" si="9"/>
        <v>81.62</v>
      </c>
      <c r="F136" s="31">
        <f t="shared" si="6"/>
        <v>0</v>
      </c>
      <c r="G136" s="32">
        <f t="shared" si="10"/>
        <v>0</v>
      </c>
      <c r="H136" s="33">
        <f t="shared" si="11"/>
        <v>21812.92</v>
      </c>
    </row>
    <row r="137" spans="2:8" ht="13.5" customHeight="1" x14ac:dyDescent="0.25">
      <c r="B137" s="22">
        <v>117</v>
      </c>
      <c r="C137" s="23">
        <f t="shared" si="7"/>
        <v>48853</v>
      </c>
      <c r="D137" s="24" t="str">
        <f t="shared" si="8"/>
        <v>Monatliche Rate</v>
      </c>
      <c r="E137" s="25">
        <f t="shared" si="9"/>
        <v>81.62</v>
      </c>
      <c r="F137" s="25">
        <f t="shared" si="6"/>
        <v>0</v>
      </c>
      <c r="G137" s="26">
        <f t="shared" si="10"/>
        <v>0</v>
      </c>
      <c r="H137" s="27">
        <f t="shared" si="11"/>
        <v>21812.92</v>
      </c>
    </row>
    <row r="138" spans="2:8" ht="13.5" customHeight="1" x14ac:dyDescent="0.25">
      <c r="B138" s="28">
        <v>118</v>
      </c>
      <c r="C138" s="29">
        <f t="shared" si="7"/>
        <v>48884</v>
      </c>
      <c r="D138" s="30" t="str">
        <f t="shared" si="8"/>
        <v>Monatliche Rate</v>
      </c>
      <c r="E138" s="31">
        <f t="shared" si="9"/>
        <v>81.62</v>
      </c>
      <c r="F138" s="31">
        <f t="shared" si="6"/>
        <v>0</v>
      </c>
      <c r="G138" s="32">
        <f t="shared" si="10"/>
        <v>0</v>
      </c>
      <c r="H138" s="33">
        <f t="shared" si="11"/>
        <v>21812.92</v>
      </c>
    </row>
    <row r="139" spans="2:8" ht="13.5" customHeight="1" x14ac:dyDescent="0.25">
      <c r="B139" s="22">
        <v>119</v>
      </c>
      <c r="C139" s="23">
        <f t="shared" si="7"/>
        <v>48914</v>
      </c>
      <c r="D139" s="24" t="str">
        <f t="shared" si="8"/>
        <v>Monatliche Rate</v>
      </c>
      <c r="E139" s="25">
        <f t="shared" si="9"/>
        <v>81.62</v>
      </c>
      <c r="F139" s="25">
        <f t="shared" si="6"/>
        <v>0</v>
      </c>
      <c r="G139" s="26">
        <f t="shared" si="10"/>
        <v>0</v>
      </c>
      <c r="H139" s="27">
        <f t="shared" si="11"/>
        <v>21812.92</v>
      </c>
    </row>
    <row r="140" spans="2:8" ht="13.5" customHeight="1" x14ac:dyDescent="0.25">
      <c r="B140" s="28">
        <v>120</v>
      </c>
      <c r="C140" s="29">
        <f t="shared" si="7"/>
        <v>48945</v>
      </c>
      <c r="D140" s="30" t="str">
        <f t="shared" si="8"/>
        <v>Monatliche Rate</v>
      </c>
      <c r="E140" s="31">
        <f t="shared" si="9"/>
        <v>81.62</v>
      </c>
      <c r="F140" s="31">
        <f t="shared" si="6"/>
        <v>0</v>
      </c>
      <c r="G140" s="32">
        <f t="shared" si="10"/>
        <v>1500</v>
      </c>
      <c r="H140" s="33">
        <f t="shared" si="11"/>
        <v>20312.919999999998</v>
      </c>
    </row>
    <row r="141" spans="2:8" ht="13.5" customHeight="1" x14ac:dyDescent="0.25">
      <c r="B141" s="22">
        <v>121</v>
      </c>
      <c r="C141" s="23">
        <f t="shared" si="7"/>
        <v>48976</v>
      </c>
      <c r="D141" s="24" t="str">
        <f t="shared" si="8"/>
        <v>Monatliche Rate</v>
      </c>
      <c r="E141" s="25">
        <f t="shared" si="9"/>
        <v>76</v>
      </c>
      <c r="F141" s="25">
        <f t="shared" si="6"/>
        <v>0</v>
      </c>
      <c r="G141" s="26">
        <f t="shared" si="10"/>
        <v>0</v>
      </c>
      <c r="H141" s="27">
        <f t="shared" si="11"/>
        <v>20312.919999999998</v>
      </c>
    </row>
    <row r="142" spans="2:8" ht="13.5" customHeight="1" x14ac:dyDescent="0.25">
      <c r="B142" s="28">
        <v>122</v>
      </c>
      <c r="C142" s="29">
        <f t="shared" si="7"/>
        <v>49004</v>
      </c>
      <c r="D142" s="30" t="str">
        <f t="shared" si="8"/>
        <v>Monatliche Rate</v>
      </c>
      <c r="E142" s="31">
        <f t="shared" si="9"/>
        <v>76</v>
      </c>
      <c r="F142" s="31">
        <f t="shared" si="6"/>
        <v>0</v>
      </c>
      <c r="G142" s="32">
        <f t="shared" si="10"/>
        <v>0</v>
      </c>
      <c r="H142" s="33">
        <f t="shared" si="11"/>
        <v>20312.919999999998</v>
      </c>
    </row>
    <row r="143" spans="2:8" ht="13.5" customHeight="1" x14ac:dyDescent="0.25">
      <c r="B143" s="22">
        <v>123</v>
      </c>
      <c r="C143" s="23">
        <f t="shared" si="7"/>
        <v>49035</v>
      </c>
      <c r="D143" s="24" t="str">
        <f t="shared" si="8"/>
        <v>Monatliche Rate</v>
      </c>
      <c r="E143" s="25">
        <f t="shared" si="9"/>
        <v>76</v>
      </c>
      <c r="F143" s="25">
        <f t="shared" si="6"/>
        <v>0</v>
      </c>
      <c r="G143" s="26">
        <f t="shared" si="10"/>
        <v>0</v>
      </c>
      <c r="H143" s="27">
        <f t="shared" si="11"/>
        <v>20312.919999999998</v>
      </c>
    </row>
    <row r="144" spans="2:8" ht="13.5" customHeight="1" x14ac:dyDescent="0.25">
      <c r="B144" s="28">
        <v>124</v>
      </c>
      <c r="C144" s="29">
        <f t="shared" si="7"/>
        <v>49065</v>
      </c>
      <c r="D144" s="30" t="str">
        <f t="shared" si="8"/>
        <v>Monatliche Rate</v>
      </c>
      <c r="E144" s="31">
        <f t="shared" si="9"/>
        <v>76</v>
      </c>
      <c r="F144" s="31">
        <f t="shared" si="6"/>
        <v>0</v>
      </c>
      <c r="G144" s="32">
        <f t="shared" si="10"/>
        <v>0</v>
      </c>
      <c r="H144" s="33">
        <f t="shared" si="11"/>
        <v>20312.919999999998</v>
      </c>
    </row>
    <row r="145" spans="2:8" ht="13.5" customHeight="1" x14ac:dyDescent="0.25">
      <c r="B145" s="22">
        <v>125</v>
      </c>
      <c r="C145" s="23">
        <f t="shared" si="7"/>
        <v>49096</v>
      </c>
      <c r="D145" s="24" t="str">
        <f t="shared" si="8"/>
        <v>Monatliche Rate</v>
      </c>
      <c r="E145" s="25">
        <f t="shared" si="9"/>
        <v>76</v>
      </c>
      <c r="F145" s="25">
        <f t="shared" si="6"/>
        <v>0</v>
      </c>
      <c r="G145" s="26">
        <f t="shared" si="10"/>
        <v>0</v>
      </c>
      <c r="H145" s="27">
        <f t="shared" si="11"/>
        <v>20312.919999999998</v>
      </c>
    </row>
    <row r="146" spans="2:8" ht="13.5" customHeight="1" x14ac:dyDescent="0.25">
      <c r="B146" s="28">
        <v>126</v>
      </c>
      <c r="C146" s="29">
        <f t="shared" si="7"/>
        <v>49126</v>
      </c>
      <c r="D146" s="30" t="str">
        <f t="shared" si="8"/>
        <v>Monatliche Rate</v>
      </c>
      <c r="E146" s="31">
        <f t="shared" si="9"/>
        <v>76</v>
      </c>
      <c r="F146" s="31">
        <f t="shared" si="6"/>
        <v>0</v>
      </c>
      <c r="G146" s="32">
        <f t="shared" si="10"/>
        <v>0</v>
      </c>
      <c r="H146" s="33">
        <f t="shared" si="11"/>
        <v>20312.919999999998</v>
      </c>
    </row>
    <row r="147" spans="2:8" ht="13.5" customHeight="1" x14ac:dyDescent="0.25">
      <c r="B147" s="22">
        <v>127</v>
      </c>
      <c r="C147" s="23">
        <f t="shared" si="7"/>
        <v>49157</v>
      </c>
      <c r="D147" s="24" t="str">
        <f t="shared" si="8"/>
        <v>Monatliche Rate</v>
      </c>
      <c r="E147" s="25">
        <f t="shared" si="9"/>
        <v>76</v>
      </c>
      <c r="F147" s="25">
        <f t="shared" si="6"/>
        <v>0</v>
      </c>
      <c r="G147" s="26">
        <f t="shared" si="10"/>
        <v>0</v>
      </c>
      <c r="H147" s="27">
        <f t="shared" si="11"/>
        <v>20312.919999999998</v>
      </c>
    </row>
    <row r="148" spans="2:8" ht="13.5" customHeight="1" x14ac:dyDescent="0.25">
      <c r="B148" s="28">
        <v>128</v>
      </c>
      <c r="C148" s="29">
        <f t="shared" si="7"/>
        <v>49188</v>
      </c>
      <c r="D148" s="30" t="str">
        <f t="shared" si="8"/>
        <v>Monatliche Rate</v>
      </c>
      <c r="E148" s="31">
        <f t="shared" si="9"/>
        <v>76</v>
      </c>
      <c r="F148" s="31">
        <f t="shared" si="6"/>
        <v>0</v>
      </c>
      <c r="G148" s="32">
        <f t="shared" si="10"/>
        <v>0</v>
      </c>
      <c r="H148" s="33">
        <f t="shared" si="11"/>
        <v>20312.919999999998</v>
      </c>
    </row>
    <row r="149" spans="2:8" ht="13.5" customHeight="1" x14ac:dyDescent="0.25">
      <c r="B149" s="22">
        <v>129</v>
      </c>
      <c r="C149" s="23">
        <f t="shared" si="7"/>
        <v>49218</v>
      </c>
      <c r="D149" s="24" t="str">
        <f t="shared" si="8"/>
        <v>Monatliche Rate</v>
      </c>
      <c r="E149" s="25">
        <f t="shared" si="9"/>
        <v>76</v>
      </c>
      <c r="F149" s="25">
        <f t="shared" ref="F149:F212" si="12">IF(D149&gt;0,IFERROR(ROUND(D149-E149,2),0),0)</f>
        <v>0</v>
      </c>
      <c r="G149" s="26">
        <f t="shared" si="10"/>
        <v>0</v>
      </c>
      <c r="H149" s="27">
        <f t="shared" si="11"/>
        <v>20312.919999999998</v>
      </c>
    </row>
    <row r="150" spans="2:8" ht="13.5" customHeight="1" x14ac:dyDescent="0.25">
      <c r="B150" s="28">
        <v>130</v>
      </c>
      <c r="C150" s="29">
        <f t="shared" ref="C150:C213" si="13">IF(H149&gt;0,IFERROR(EDATE(C149,1),""),"")</f>
        <v>49249</v>
      </c>
      <c r="D150" s="30" t="str">
        <f t="shared" ref="D150:D213" si="14">IF(H149&gt;0,$B$13,0)</f>
        <v>Monatliche Rate</v>
      </c>
      <c r="E150" s="31">
        <f t="shared" ref="E150:E213" si="15">IF(H149&gt;0,IFERROR(ROUND(H149*$K$7/12,2),0),0)</f>
        <v>76</v>
      </c>
      <c r="F150" s="31">
        <f t="shared" si="12"/>
        <v>0</v>
      </c>
      <c r="G150" s="32">
        <f t="shared" ref="G150:G213" si="16">IF(AND(MOD(B150,12)=0,H149&gt;0),IFERROR(ROUND(MIN($K$10,MAX(H149-F150,0)),2),0),0)</f>
        <v>0</v>
      </c>
      <c r="H150" s="33">
        <f t="shared" ref="H150:H213" si="17">IF(H149&gt;0,IFERROR(ROUND(MAX(H149-F150-G150,0),2),0),0)</f>
        <v>20312.919999999998</v>
      </c>
    </row>
    <row r="151" spans="2:8" ht="13.5" customHeight="1" x14ac:dyDescent="0.25">
      <c r="B151" s="22">
        <v>131</v>
      </c>
      <c r="C151" s="23">
        <f t="shared" si="13"/>
        <v>49279</v>
      </c>
      <c r="D151" s="24" t="str">
        <f t="shared" si="14"/>
        <v>Monatliche Rate</v>
      </c>
      <c r="E151" s="25">
        <f t="shared" si="15"/>
        <v>76</v>
      </c>
      <c r="F151" s="25">
        <f t="shared" si="12"/>
        <v>0</v>
      </c>
      <c r="G151" s="26">
        <f t="shared" si="16"/>
        <v>0</v>
      </c>
      <c r="H151" s="27">
        <f t="shared" si="17"/>
        <v>20312.919999999998</v>
      </c>
    </row>
    <row r="152" spans="2:8" ht="13.5" customHeight="1" x14ac:dyDescent="0.25">
      <c r="B152" s="28">
        <v>132</v>
      </c>
      <c r="C152" s="29">
        <f t="shared" si="13"/>
        <v>49310</v>
      </c>
      <c r="D152" s="30" t="str">
        <f t="shared" si="14"/>
        <v>Monatliche Rate</v>
      </c>
      <c r="E152" s="31">
        <f t="shared" si="15"/>
        <v>76</v>
      </c>
      <c r="F152" s="31">
        <f t="shared" si="12"/>
        <v>0</v>
      </c>
      <c r="G152" s="32">
        <f t="shared" si="16"/>
        <v>1500</v>
      </c>
      <c r="H152" s="33">
        <f t="shared" si="17"/>
        <v>18812.919999999998</v>
      </c>
    </row>
    <row r="153" spans="2:8" ht="13.5" customHeight="1" x14ac:dyDescent="0.25">
      <c r="B153" s="22">
        <v>133</v>
      </c>
      <c r="C153" s="23">
        <f t="shared" si="13"/>
        <v>49341</v>
      </c>
      <c r="D153" s="24" t="str">
        <f t="shared" si="14"/>
        <v>Monatliche Rate</v>
      </c>
      <c r="E153" s="25">
        <f t="shared" si="15"/>
        <v>70.39</v>
      </c>
      <c r="F153" s="25">
        <f t="shared" si="12"/>
        <v>0</v>
      </c>
      <c r="G153" s="26">
        <f t="shared" si="16"/>
        <v>0</v>
      </c>
      <c r="H153" s="27">
        <f t="shared" si="17"/>
        <v>18812.919999999998</v>
      </c>
    </row>
    <row r="154" spans="2:8" ht="13.5" customHeight="1" x14ac:dyDescent="0.25">
      <c r="B154" s="28">
        <v>134</v>
      </c>
      <c r="C154" s="29">
        <f t="shared" si="13"/>
        <v>49369</v>
      </c>
      <c r="D154" s="30" t="str">
        <f t="shared" si="14"/>
        <v>Monatliche Rate</v>
      </c>
      <c r="E154" s="31">
        <f t="shared" si="15"/>
        <v>70.39</v>
      </c>
      <c r="F154" s="31">
        <f t="shared" si="12"/>
        <v>0</v>
      </c>
      <c r="G154" s="32">
        <f t="shared" si="16"/>
        <v>0</v>
      </c>
      <c r="H154" s="33">
        <f t="shared" si="17"/>
        <v>18812.919999999998</v>
      </c>
    </row>
    <row r="155" spans="2:8" ht="13.5" customHeight="1" x14ac:dyDescent="0.25">
      <c r="B155" s="22">
        <v>135</v>
      </c>
      <c r="C155" s="23">
        <f t="shared" si="13"/>
        <v>49400</v>
      </c>
      <c r="D155" s="24" t="str">
        <f t="shared" si="14"/>
        <v>Monatliche Rate</v>
      </c>
      <c r="E155" s="25">
        <f t="shared" si="15"/>
        <v>70.39</v>
      </c>
      <c r="F155" s="25">
        <f t="shared" si="12"/>
        <v>0</v>
      </c>
      <c r="G155" s="26">
        <f t="shared" si="16"/>
        <v>0</v>
      </c>
      <c r="H155" s="27">
        <f t="shared" si="17"/>
        <v>18812.919999999998</v>
      </c>
    </row>
    <row r="156" spans="2:8" ht="13.5" customHeight="1" x14ac:dyDescent="0.25">
      <c r="B156" s="28">
        <v>136</v>
      </c>
      <c r="C156" s="29">
        <f t="shared" si="13"/>
        <v>49430</v>
      </c>
      <c r="D156" s="30" t="str">
        <f t="shared" si="14"/>
        <v>Monatliche Rate</v>
      </c>
      <c r="E156" s="31">
        <f t="shared" si="15"/>
        <v>70.39</v>
      </c>
      <c r="F156" s="31">
        <f t="shared" si="12"/>
        <v>0</v>
      </c>
      <c r="G156" s="32">
        <f t="shared" si="16"/>
        <v>0</v>
      </c>
      <c r="H156" s="33">
        <f t="shared" si="17"/>
        <v>18812.919999999998</v>
      </c>
    </row>
    <row r="157" spans="2:8" ht="13.5" customHeight="1" x14ac:dyDescent="0.25">
      <c r="B157" s="22">
        <v>137</v>
      </c>
      <c r="C157" s="23">
        <f t="shared" si="13"/>
        <v>49461</v>
      </c>
      <c r="D157" s="24" t="str">
        <f t="shared" si="14"/>
        <v>Monatliche Rate</v>
      </c>
      <c r="E157" s="25">
        <f t="shared" si="15"/>
        <v>70.39</v>
      </c>
      <c r="F157" s="25">
        <f t="shared" si="12"/>
        <v>0</v>
      </c>
      <c r="G157" s="26">
        <f t="shared" si="16"/>
        <v>0</v>
      </c>
      <c r="H157" s="27">
        <f t="shared" si="17"/>
        <v>18812.919999999998</v>
      </c>
    </row>
    <row r="158" spans="2:8" ht="13.5" customHeight="1" x14ac:dyDescent="0.25">
      <c r="B158" s="28">
        <v>138</v>
      </c>
      <c r="C158" s="29">
        <f t="shared" si="13"/>
        <v>49491</v>
      </c>
      <c r="D158" s="30" t="str">
        <f t="shared" si="14"/>
        <v>Monatliche Rate</v>
      </c>
      <c r="E158" s="31">
        <f t="shared" si="15"/>
        <v>70.39</v>
      </c>
      <c r="F158" s="31">
        <f t="shared" si="12"/>
        <v>0</v>
      </c>
      <c r="G158" s="32">
        <f t="shared" si="16"/>
        <v>0</v>
      </c>
      <c r="H158" s="33">
        <f t="shared" si="17"/>
        <v>18812.919999999998</v>
      </c>
    </row>
    <row r="159" spans="2:8" ht="13.5" customHeight="1" x14ac:dyDescent="0.25">
      <c r="B159" s="22">
        <v>139</v>
      </c>
      <c r="C159" s="23">
        <f t="shared" si="13"/>
        <v>49522</v>
      </c>
      <c r="D159" s="24" t="str">
        <f t="shared" si="14"/>
        <v>Monatliche Rate</v>
      </c>
      <c r="E159" s="25">
        <f t="shared" si="15"/>
        <v>70.39</v>
      </c>
      <c r="F159" s="25">
        <f t="shared" si="12"/>
        <v>0</v>
      </c>
      <c r="G159" s="26">
        <f t="shared" si="16"/>
        <v>0</v>
      </c>
      <c r="H159" s="27">
        <f t="shared" si="17"/>
        <v>18812.919999999998</v>
      </c>
    </row>
    <row r="160" spans="2:8" ht="13.5" customHeight="1" x14ac:dyDescent="0.25">
      <c r="B160" s="28">
        <v>140</v>
      </c>
      <c r="C160" s="29">
        <f t="shared" si="13"/>
        <v>49553</v>
      </c>
      <c r="D160" s="30" t="str">
        <f t="shared" si="14"/>
        <v>Monatliche Rate</v>
      </c>
      <c r="E160" s="31">
        <f t="shared" si="15"/>
        <v>70.39</v>
      </c>
      <c r="F160" s="31">
        <f t="shared" si="12"/>
        <v>0</v>
      </c>
      <c r="G160" s="32">
        <f t="shared" si="16"/>
        <v>0</v>
      </c>
      <c r="H160" s="33">
        <f t="shared" si="17"/>
        <v>18812.919999999998</v>
      </c>
    </row>
    <row r="161" spans="2:8" ht="13.5" customHeight="1" x14ac:dyDescent="0.25">
      <c r="B161" s="22">
        <v>141</v>
      </c>
      <c r="C161" s="23">
        <f t="shared" si="13"/>
        <v>49583</v>
      </c>
      <c r="D161" s="24" t="str">
        <f t="shared" si="14"/>
        <v>Monatliche Rate</v>
      </c>
      <c r="E161" s="25">
        <f t="shared" si="15"/>
        <v>70.39</v>
      </c>
      <c r="F161" s="25">
        <f t="shared" si="12"/>
        <v>0</v>
      </c>
      <c r="G161" s="26">
        <f t="shared" si="16"/>
        <v>0</v>
      </c>
      <c r="H161" s="27">
        <f t="shared" si="17"/>
        <v>18812.919999999998</v>
      </c>
    </row>
    <row r="162" spans="2:8" ht="13.5" customHeight="1" x14ac:dyDescent="0.25">
      <c r="B162" s="28">
        <v>142</v>
      </c>
      <c r="C162" s="29">
        <f t="shared" si="13"/>
        <v>49614</v>
      </c>
      <c r="D162" s="30" t="str">
        <f t="shared" si="14"/>
        <v>Monatliche Rate</v>
      </c>
      <c r="E162" s="31">
        <f t="shared" si="15"/>
        <v>70.39</v>
      </c>
      <c r="F162" s="31">
        <f t="shared" si="12"/>
        <v>0</v>
      </c>
      <c r="G162" s="32">
        <f t="shared" si="16"/>
        <v>0</v>
      </c>
      <c r="H162" s="33">
        <f t="shared" si="17"/>
        <v>18812.919999999998</v>
      </c>
    </row>
    <row r="163" spans="2:8" ht="13.5" customHeight="1" x14ac:dyDescent="0.25">
      <c r="B163" s="22">
        <v>143</v>
      </c>
      <c r="C163" s="23">
        <f t="shared" si="13"/>
        <v>49644</v>
      </c>
      <c r="D163" s="24" t="str">
        <f t="shared" si="14"/>
        <v>Monatliche Rate</v>
      </c>
      <c r="E163" s="25">
        <f t="shared" si="15"/>
        <v>70.39</v>
      </c>
      <c r="F163" s="25">
        <f t="shared" si="12"/>
        <v>0</v>
      </c>
      <c r="G163" s="26">
        <f t="shared" si="16"/>
        <v>0</v>
      </c>
      <c r="H163" s="27">
        <f t="shared" si="17"/>
        <v>18812.919999999998</v>
      </c>
    </row>
    <row r="164" spans="2:8" ht="13.5" customHeight="1" x14ac:dyDescent="0.25">
      <c r="B164" s="28">
        <v>144</v>
      </c>
      <c r="C164" s="29">
        <f t="shared" si="13"/>
        <v>49675</v>
      </c>
      <c r="D164" s="30" t="str">
        <f t="shared" si="14"/>
        <v>Monatliche Rate</v>
      </c>
      <c r="E164" s="31">
        <f t="shared" si="15"/>
        <v>70.39</v>
      </c>
      <c r="F164" s="31">
        <f t="shared" si="12"/>
        <v>0</v>
      </c>
      <c r="G164" s="32">
        <f t="shared" si="16"/>
        <v>1500</v>
      </c>
      <c r="H164" s="33">
        <f t="shared" si="17"/>
        <v>17312.919999999998</v>
      </c>
    </row>
    <row r="165" spans="2:8" ht="13.5" customHeight="1" x14ac:dyDescent="0.25">
      <c r="B165" s="22">
        <v>145</v>
      </c>
      <c r="C165" s="23">
        <f t="shared" si="13"/>
        <v>49706</v>
      </c>
      <c r="D165" s="24" t="str">
        <f t="shared" si="14"/>
        <v>Monatliche Rate</v>
      </c>
      <c r="E165" s="25">
        <f t="shared" si="15"/>
        <v>64.78</v>
      </c>
      <c r="F165" s="25">
        <f t="shared" si="12"/>
        <v>0</v>
      </c>
      <c r="G165" s="26">
        <f t="shared" si="16"/>
        <v>0</v>
      </c>
      <c r="H165" s="27">
        <f t="shared" si="17"/>
        <v>17312.919999999998</v>
      </c>
    </row>
    <row r="166" spans="2:8" ht="13.5" customHeight="1" x14ac:dyDescent="0.25">
      <c r="B166" s="28">
        <v>146</v>
      </c>
      <c r="C166" s="29">
        <f t="shared" si="13"/>
        <v>49735</v>
      </c>
      <c r="D166" s="30" t="str">
        <f t="shared" si="14"/>
        <v>Monatliche Rate</v>
      </c>
      <c r="E166" s="31">
        <f t="shared" si="15"/>
        <v>64.78</v>
      </c>
      <c r="F166" s="31">
        <f t="shared" si="12"/>
        <v>0</v>
      </c>
      <c r="G166" s="32">
        <f t="shared" si="16"/>
        <v>0</v>
      </c>
      <c r="H166" s="33">
        <f t="shared" si="17"/>
        <v>17312.919999999998</v>
      </c>
    </row>
    <row r="167" spans="2:8" ht="13.5" customHeight="1" x14ac:dyDescent="0.25">
      <c r="B167" s="22">
        <v>147</v>
      </c>
      <c r="C167" s="23">
        <f t="shared" si="13"/>
        <v>49766</v>
      </c>
      <c r="D167" s="24" t="str">
        <f t="shared" si="14"/>
        <v>Monatliche Rate</v>
      </c>
      <c r="E167" s="25">
        <f t="shared" si="15"/>
        <v>64.78</v>
      </c>
      <c r="F167" s="25">
        <f t="shared" si="12"/>
        <v>0</v>
      </c>
      <c r="G167" s="26">
        <f t="shared" si="16"/>
        <v>0</v>
      </c>
      <c r="H167" s="27">
        <f t="shared" si="17"/>
        <v>17312.919999999998</v>
      </c>
    </row>
    <row r="168" spans="2:8" ht="13.5" customHeight="1" x14ac:dyDescent="0.25">
      <c r="B168" s="28">
        <v>148</v>
      </c>
      <c r="C168" s="29">
        <f t="shared" si="13"/>
        <v>49796</v>
      </c>
      <c r="D168" s="30" t="str">
        <f t="shared" si="14"/>
        <v>Monatliche Rate</v>
      </c>
      <c r="E168" s="31">
        <f t="shared" si="15"/>
        <v>64.78</v>
      </c>
      <c r="F168" s="31">
        <f t="shared" si="12"/>
        <v>0</v>
      </c>
      <c r="G168" s="32">
        <f t="shared" si="16"/>
        <v>0</v>
      </c>
      <c r="H168" s="33">
        <f t="shared" si="17"/>
        <v>17312.919999999998</v>
      </c>
    </row>
    <row r="169" spans="2:8" ht="13.5" customHeight="1" x14ac:dyDescent="0.25">
      <c r="B169" s="22">
        <v>149</v>
      </c>
      <c r="C169" s="23">
        <f t="shared" si="13"/>
        <v>49827</v>
      </c>
      <c r="D169" s="24" t="str">
        <f t="shared" si="14"/>
        <v>Monatliche Rate</v>
      </c>
      <c r="E169" s="25">
        <f t="shared" si="15"/>
        <v>64.78</v>
      </c>
      <c r="F169" s="25">
        <f t="shared" si="12"/>
        <v>0</v>
      </c>
      <c r="G169" s="26">
        <f t="shared" si="16"/>
        <v>0</v>
      </c>
      <c r="H169" s="27">
        <f t="shared" si="17"/>
        <v>17312.919999999998</v>
      </c>
    </row>
    <row r="170" spans="2:8" ht="13.5" customHeight="1" x14ac:dyDescent="0.25">
      <c r="B170" s="28">
        <v>150</v>
      </c>
      <c r="C170" s="29">
        <f t="shared" si="13"/>
        <v>49857</v>
      </c>
      <c r="D170" s="30" t="str">
        <f t="shared" si="14"/>
        <v>Monatliche Rate</v>
      </c>
      <c r="E170" s="31">
        <f t="shared" si="15"/>
        <v>64.78</v>
      </c>
      <c r="F170" s="31">
        <f t="shared" si="12"/>
        <v>0</v>
      </c>
      <c r="G170" s="32">
        <f t="shared" si="16"/>
        <v>0</v>
      </c>
      <c r="H170" s="33">
        <f t="shared" si="17"/>
        <v>17312.919999999998</v>
      </c>
    </row>
    <row r="171" spans="2:8" ht="13.5" customHeight="1" x14ac:dyDescent="0.25">
      <c r="B171" s="22">
        <v>151</v>
      </c>
      <c r="C171" s="23">
        <f t="shared" si="13"/>
        <v>49888</v>
      </c>
      <c r="D171" s="24" t="str">
        <f t="shared" si="14"/>
        <v>Monatliche Rate</v>
      </c>
      <c r="E171" s="25">
        <f t="shared" si="15"/>
        <v>64.78</v>
      </c>
      <c r="F171" s="25">
        <f t="shared" si="12"/>
        <v>0</v>
      </c>
      <c r="G171" s="26">
        <f t="shared" si="16"/>
        <v>0</v>
      </c>
      <c r="H171" s="27">
        <f t="shared" si="17"/>
        <v>17312.919999999998</v>
      </c>
    </row>
    <row r="172" spans="2:8" ht="13.5" customHeight="1" x14ac:dyDescent="0.25">
      <c r="B172" s="28">
        <v>152</v>
      </c>
      <c r="C172" s="29">
        <f t="shared" si="13"/>
        <v>49919</v>
      </c>
      <c r="D172" s="30" t="str">
        <f t="shared" si="14"/>
        <v>Monatliche Rate</v>
      </c>
      <c r="E172" s="31">
        <f t="shared" si="15"/>
        <v>64.78</v>
      </c>
      <c r="F172" s="31">
        <f t="shared" si="12"/>
        <v>0</v>
      </c>
      <c r="G172" s="32">
        <f t="shared" si="16"/>
        <v>0</v>
      </c>
      <c r="H172" s="33">
        <f t="shared" si="17"/>
        <v>17312.919999999998</v>
      </c>
    </row>
    <row r="173" spans="2:8" ht="13.5" customHeight="1" x14ac:dyDescent="0.25">
      <c r="B173" s="22">
        <v>153</v>
      </c>
      <c r="C173" s="23">
        <f t="shared" si="13"/>
        <v>49949</v>
      </c>
      <c r="D173" s="24" t="str">
        <f t="shared" si="14"/>
        <v>Monatliche Rate</v>
      </c>
      <c r="E173" s="25">
        <f t="shared" si="15"/>
        <v>64.78</v>
      </c>
      <c r="F173" s="25">
        <f t="shared" si="12"/>
        <v>0</v>
      </c>
      <c r="G173" s="26">
        <f t="shared" si="16"/>
        <v>0</v>
      </c>
      <c r="H173" s="27">
        <f t="shared" si="17"/>
        <v>17312.919999999998</v>
      </c>
    </row>
    <row r="174" spans="2:8" ht="13.5" customHeight="1" x14ac:dyDescent="0.25">
      <c r="B174" s="28">
        <v>154</v>
      </c>
      <c r="C174" s="29">
        <f t="shared" si="13"/>
        <v>49980</v>
      </c>
      <c r="D174" s="30" t="str">
        <f t="shared" si="14"/>
        <v>Monatliche Rate</v>
      </c>
      <c r="E174" s="31">
        <f t="shared" si="15"/>
        <v>64.78</v>
      </c>
      <c r="F174" s="31">
        <f t="shared" si="12"/>
        <v>0</v>
      </c>
      <c r="G174" s="32">
        <f t="shared" si="16"/>
        <v>0</v>
      </c>
      <c r="H174" s="33">
        <f t="shared" si="17"/>
        <v>17312.919999999998</v>
      </c>
    </row>
    <row r="175" spans="2:8" ht="13.5" customHeight="1" x14ac:dyDescent="0.25">
      <c r="B175" s="22">
        <v>155</v>
      </c>
      <c r="C175" s="23">
        <f t="shared" si="13"/>
        <v>50010</v>
      </c>
      <c r="D175" s="24" t="str">
        <f t="shared" si="14"/>
        <v>Monatliche Rate</v>
      </c>
      <c r="E175" s="25">
        <f t="shared" si="15"/>
        <v>64.78</v>
      </c>
      <c r="F175" s="25">
        <f t="shared" si="12"/>
        <v>0</v>
      </c>
      <c r="G175" s="26">
        <f t="shared" si="16"/>
        <v>0</v>
      </c>
      <c r="H175" s="27">
        <f t="shared" si="17"/>
        <v>17312.919999999998</v>
      </c>
    </row>
    <row r="176" spans="2:8" ht="13.5" customHeight="1" x14ac:dyDescent="0.25">
      <c r="B176" s="28">
        <v>156</v>
      </c>
      <c r="C176" s="29">
        <f t="shared" si="13"/>
        <v>50041</v>
      </c>
      <c r="D176" s="30" t="str">
        <f t="shared" si="14"/>
        <v>Monatliche Rate</v>
      </c>
      <c r="E176" s="31">
        <f t="shared" si="15"/>
        <v>64.78</v>
      </c>
      <c r="F176" s="31">
        <f t="shared" si="12"/>
        <v>0</v>
      </c>
      <c r="G176" s="32">
        <f t="shared" si="16"/>
        <v>1500</v>
      </c>
      <c r="H176" s="33">
        <f t="shared" si="17"/>
        <v>15812.92</v>
      </c>
    </row>
    <row r="177" spans="2:8" ht="13.5" customHeight="1" x14ac:dyDescent="0.25">
      <c r="B177" s="22">
        <v>157</v>
      </c>
      <c r="C177" s="23">
        <f t="shared" si="13"/>
        <v>50072</v>
      </c>
      <c r="D177" s="24" t="str">
        <f t="shared" si="14"/>
        <v>Monatliche Rate</v>
      </c>
      <c r="E177" s="25">
        <f t="shared" si="15"/>
        <v>59.17</v>
      </c>
      <c r="F177" s="25">
        <f t="shared" si="12"/>
        <v>0</v>
      </c>
      <c r="G177" s="26">
        <f t="shared" si="16"/>
        <v>0</v>
      </c>
      <c r="H177" s="27">
        <f t="shared" si="17"/>
        <v>15812.92</v>
      </c>
    </row>
    <row r="178" spans="2:8" ht="13.5" customHeight="1" x14ac:dyDescent="0.25">
      <c r="B178" s="28">
        <v>158</v>
      </c>
      <c r="C178" s="29">
        <f t="shared" si="13"/>
        <v>50100</v>
      </c>
      <c r="D178" s="30" t="str">
        <f t="shared" si="14"/>
        <v>Monatliche Rate</v>
      </c>
      <c r="E178" s="31">
        <f t="shared" si="15"/>
        <v>59.17</v>
      </c>
      <c r="F178" s="31">
        <f t="shared" si="12"/>
        <v>0</v>
      </c>
      <c r="G178" s="32">
        <f t="shared" si="16"/>
        <v>0</v>
      </c>
      <c r="H178" s="33">
        <f t="shared" si="17"/>
        <v>15812.92</v>
      </c>
    </row>
    <row r="179" spans="2:8" ht="13.5" customHeight="1" x14ac:dyDescent="0.25">
      <c r="B179" s="22">
        <v>159</v>
      </c>
      <c r="C179" s="23">
        <f t="shared" si="13"/>
        <v>50131</v>
      </c>
      <c r="D179" s="24" t="str">
        <f t="shared" si="14"/>
        <v>Monatliche Rate</v>
      </c>
      <c r="E179" s="25">
        <f t="shared" si="15"/>
        <v>59.17</v>
      </c>
      <c r="F179" s="25">
        <f t="shared" si="12"/>
        <v>0</v>
      </c>
      <c r="G179" s="26">
        <f t="shared" si="16"/>
        <v>0</v>
      </c>
      <c r="H179" s="27">
        <f t="shared" si="17"/>
        <v>15812.92</v>
      </c>
    </row>
    <row r="180" spans="2:8" ht="13.5" customHeight="1" x14ac:dyDescent="0.25">
      <c r="B180" s="28">
        <v>160</v>
      </c>
      <c r="C180" s="29">
        <f t="shared" si="13"/>
        <v>50161</v>
      </c>
      <c r="D180" s="30" t="str">
        <f t="shared" si="14"/>
        <v>Monatliche Rate</v>
      </c>
      <c r="E180" s="31">
        <f t="shared" si="15"/>
        <v>59.17</v>
      </c>
      <c r="F180" s="31">
        <f t="shared" si="12"/>
        <v>0</v>
      </c>
      <c r="G180" s="32">
        <f t="shared" si="16"/>
        <v>0</v>
      </c>
      <c r="H180" s="33">
        <f t="shared" si="17"/>
        <v>15812.92</v>
      </c>
    </row>
    <row r="181" spans="2:8" ht="13.5" customHeight="1" x14ac:dyDescent="0.25">
      <c r="B181" s="22">
        <v>161</v>
      </c>
      <c r="C181" s="23">
        <f t="shared" si="13"/>
        <v>50192</v>
      </c>
      <c r="D181" s="24" t="str">
        <f t="shared" si="14"/>
        <v>Monatliche Rate</v>
      </c>
      <c r="E181" s="25">
        <f t="shared" si="15"/>
        <v>59.17</v>
      </c>
      <c r="F181" s="25">
        <f t="shared" si="12"/>
        <v>0</v>
      </c>
      <c r="G181" s="26">
        <f t="shared" si="16"/>
        <v>0</v>
      </c>
      <c r="H181" s="27">
        <f t="shared" si="17"/>
        <v>15812.92</v>
      </c>
    </row>
    <row r="182" spans="2:8" ht="13.5" customHeight="1" x14ac:dyDescent="0.25">
      <c r="B182" s="28">
        <v>162</v>
      </c>
      <c r="C182" s="29">
        <f t="shared" si="13"/>
        <v>50222</v>
      </c>
      <c r="D182" s="30" t="str">
        <f t="shared" si="14"/>
        <v>Monatliche Rate</v>
      </c>
      <c r="E182" s="31">
        <f t="shared" si="15"/>
        <v>59.17</v>
      </c>
      <c r="F182" s="31">
        <f t="shared" si="12"/>
        <v>0</v>
      </c>
      <c r="G182" s="32">
        <f t="shared" si="16"/>
        <v>0</v>
      </c>
      <c r="H182" s="33">
        <f t="shared" si="17"/>
        <v>15812.92</v>
      </c>
    </row>
    <row r="183" spans="2:8" ht="13.5" customHeight="1" x14ac:dyDescent="0.25">
      <c r="B183" s="22">
        <v>163</v>
      </c>
      <c r="C183" s="23">
        <f t="shared" si="13"/>
        <v>50253</v>
      </c>
      <c r="D183" s="24" t="str">
        <f t="shared" si="14"/>
        <v>Monatliche Rate</v>
      </c>
      <c r="E183" s="25">
        <f t="shared" si="15"/>
        <v>59.17</v>
      </c>
      <c r="F183" s="25">
        <f t="shared" si="12"/>
        <v>0</v>
      </c>
      <c r="G183" s="26">
        <f t="shared" si="16"/>
        <v>0</v>
      </c>
      <c r="H183" s="27">
        <f t="shared" si="17"/>
        <v>15812.92</v>
      </c>
    </row>
    <row r="184" spans="2:8" ht="13.5" customHeight="1" x14ac:dyDescent="0.25">
      <c r="B184" s="28">
        <v>164</v>
      </c>
      <c r="C184" s="29">
        <f t="shared" si="13"/>
        <v>50284</v>
      </c>
      <c r="D184" s="30" t="str">
        <f t="shared" si="14"/>
        <v>Monatliche Rate</v>
      </c>
      <c r="E184" s="31">
        <f t="shared" si="15"/>
        <v>59.17</v>
      </c>
      <c r="F184" s="31">
        <f t="shared" si="12"/>
        <v>0</v>
      </c>
      <c r="G184" s="32">
        <f t="shared" si="16"/>
        <v>0</v>
      </c>
      <c r="H184" s="33">
        <f t="shared" si="17"/>
        <v>15812.92</v>
      </c>
    </row>
    <row r="185" spans="2:8" ht="13.5" customHeight="1" x14ac:dyDescent="0.25">
      <c r="B185" s="22">
        <v>165</v>
      </c>
      <c r="C185" s="23">
        <f t="shared" si="13"/>
        <v>50314</v>
      </c>
      <c r="D185" s="24" t="str">
        <f t="shared" si="14"/>
        <v>Monatliche Rate</v>
      </c>
      <c r="E185" s="25">
        <f t="shared" si="15"/>
        <v>59.17</v>
      </c>
      <c r="F185" s="25">
        <f t="shared" si="12"/>
        <v>0</v>
      </c>
      <c r="G185" s="26">
        <f t="shared" si="16"/>
        <v>0</v>
      </c>
      <c r="H185" s="27">
        <f t="shared" si="17"/>
        <v>15812.92</v>
      </c>
    </row>
    <row r="186" spans="2:8" ht="13.5" customHeight="1" x14ac:dyDescent="0.25">
      <c r="B186" s="28">
        <v>166</v>
      </c>
      <c r="C186" s="29">
        <f t="shared" si="13"/>
        <v>50345</v>
      </c>
      <c r="D186" s="30" t="str">
        <f t="shared" si="14"/>
        <v>Monatliche Rate</v>
      </c>
      <c r="E186" s="31">
        <f t="shared" si="15"/>
        <v>59.17</v>
      </c>
      <c r="F186" s="31">
        <f t="shared" si="12"/>
        <v>0</v>
      </c>
      <c r="G186" s="32">
        <f t="shared" si="16"/>
        <v>0</v>
      </c>
      <c r="H186" s="33">
        <f t="shared" si="17"/>
        <v>15812.92</v>
      </c>
    </row>
    <row r="187" spans="2:8" ht="13.5" customHeight="1" x14ac:dyDescent="0.25">
      <c r="B187" s="22">
        <v>167</v>
      </c>
      <c r="C187" s="23">
        <f t="shared" si="13"/>
        <v>50375</v>
      </c>
      <c r="D187" s="24" t="str">
        <f t="shared" si="14"/>
        <v>Monatliche Rate</v>
      </c>
      <c r="E187" s="25">
        <f t="shared" si="15"/>
        <v>59.17</v>
      </c>
      <c r="F187" s="25">
        <f t="shared" si="12"/>
        <v>0</v>
      </c>
      <c r="G187" s="26">
        <f t="shared" si="16"/>
        <v>0</v>
      </c>
      <c r="H187" s="27">
        <f t="shared" si="17"/>
        <v>15812.92</v>
      </c>
    </row>
    <row r="188" spans="2:8" ht="13.5" customHeight="1" x14ac:dyDescent="0.25">
      <c r="B188" s="28">
        <v>168</v>
      </c>
      <c r="C188" s="29">
        <f t="shared" si="13"/>
        <v>50406</v>
      </c>
      <c r="D188" s="30" t="str">
        <f t="shared" si="14"/>
        <v>Monatliche Rate</v>
      </c>
      <c r="E188" s="31">
        <f t="shared" si="15"/>
        <v>59.17</v>
      </c>
      <c r="F188" s="31">
        <f t="shared" si="12"/>
        <v>0</v>
      </c>
      <c r="G188" s="32">
        <f t="shared" si="16"/>
        <v>1500</v>
      </c>
      <c r="H188" s="33">
        <f t="shared" si="17"/>
        <v>14312.92</v>
      </c>
    </row>
    <row r="189" spans="2:8" ht="13.5" customHeight="1" x14ac:dyDescent="0.25">
      <c r="B189" s="22">
        <v>169</v>
      </c>
      <c r="C189" s="23">
        <f t="shared" si="13"/>
        <v>50437</v>
      </c>
      <c r="D189" s="24" t="str">
        <f t="shared" si="14"/>
        <v>Monatliche Rate</v>
      </c>
      <c r="E189" s="25">
        <f t="shared" si="15"/>
        <v>53.55</v>
      </c>
      <c r="F189" s="25">
        <f t="shared" si="12"/>
        <v>0</v>
      </c>
      <c r="G189" s="26">
        <f t="shared" si="16"/>
        <v>0</v>
      </c>
      <c r="H189" s="27">
        <f t="shared" si="17"/>
        <v>14312.92</v>
      </c>
    </row>
    <row r="190" spans="2:8" ht="13.5" customHeight="1" x14ac:dyDescent="0.25">
      <c r="B190" s="28">
        <v>170</v>
      </c>
      <c r="C190" s="29">
        <f t="shared" si="13"/>
        <v>50465</v>
      </c>
      <c r="D190" s="30" t="str">
        <f t="shared" si="14"/>
        <v>Monatliche Rate</v>
      </c>
      <c r="E190" s="31">
        <f t="shared" si="15"/>
        <v>53.55</v>
      </c>
      <c r="F190" s="31">
        <f t="shared" si="12"/>
        <v>0</v>
      </c>
      <c r="G190" s="32">
        <f t="shared" si="16"/>
        <v>0</v>
      </c>
      <c r="H190" s="33">
        <f t="shared" si="17"/>
        <v>14312.92</v>
      </c>
    </row>
    <row r="191" spans="2:8" ht="13.5" customHeight="1" x14ac:dyDescent="0.25">
      <c r="B191" s="22">
        <v>171</v>
      </c>
      <c r="C191" s="23">
        <f t="shared" si="13"/>
        <v>50496</v>
      </c>
      <c r="D191" s="24" t="str">
        <f t="shared" si="14"/>
        <v>Monatliche Rate</v>
      </c>
      <c r="E191" s="25">
        <f t="shared" si="15"/>
        <v>53.55</v>
      </c>
      <c r="F191" s="25">
        <f t="shared" si="12"/>
        <v>0</v>
      </c>
      <c r="G191" s="26">
        <f t="shared" si="16"/>
        <v>0</v>
      </c>
      <c r="H191" s="27">
        <f t="shared" si="17"/>
        <v>14312.92</v>
      </c>
    </row>
    <row r="192" spans="2:8" ht="13.5" customHeight="1" x14ac:dyDescent="0.25">
      <c r="B192" s="28">
        <v>172</v>
      </c>
      <c r="C192" s="29">
        <f t="shared" si="13"/>
        <v>50526</v>
      </c>
      <c r="D192" s="30" t="str">
        <f t="shared" si="14"/>
        <v>Monatliche Rate</v>
      </c>
      <c r="E192" s="31">
        <f t="shared" si="15"/>
        <v>53.55</v>
      </c>
      <c r="F192" s="31">
        <f t="shared" si="12"/>
        <v>0</v>
      </c>
      <c r="G192" s="32">
        <f t="shared" si="16"/>
        <v>0</v>
      </c>
      <c r="H192" s="33">
        <f t="shared" si="17"/>
        <v>14312.92</v>
      </c>
    </row>
    <row r="193" spans="2:8" ht="13.5" customHeight="1" x14ac:dyDescent="0.25">
      <c r="B193" s="22">
        <v>173</v>
      </c>
      <c r="C193" s="23">
        <f t="shared" si="13"/>
        <v>50557</v>
      </c>
      <c r="D193" s="24" t="str">
        <f t="shared" si="14"/>
        <v>Monatliche Rate</v>
      </c>
      <c r="E193" s="25">
        <f t="shared" si="15"/>
        <v>53.55</v>
      </c>
      <c r="F193" s="25">
        <f t="shared" si="12"/>
        <v>0</v>
      </c>
      <c r="G193" s="26">
        <f t="shared" si="16"/>
        <v>0</v>
      </c>
      <c r="H193" s="27">
        <f t="shared" si="17"/>
        <v>14312.92</v>
      </c>
    </row>
    <row r="194" spans="2:8" ht="13.5" customHeight="1" x14ac:dyDescent="0.25">
      <c r="B194" s="28">
        <v>174</v>
      </c>
      <c r="C194" s="29">
        <f t="shared" si="13"/>
        <v>50587</v>
      </c>
      <c r="D194" s="30" t="str">
        <f t="shared" si="14"/>
        <v>Monatliche Rate</v>
      </c>
      <c r="E194" s="31">
        <f t="shared" si="15"/>
        <v>53.55</v>
      </c>
      <c r="F194" s="31">
        <f t="shared" si="12"/>
        <v>0</v>
      </c>
      <c r="G194" s="32">
        <f t="shared" si="16"/>
        <v>0</v>
      </c>
      <c r="H194" s="33">
        <f t="shared" si="17"/>
        <v>14312.92</v>
      </c>
    </row>
    <row r="195" spans="2:8" ht="13.5" customHeight="1" x14ac:dyDescent="0.25">
      <c r="B195" s="22">
        <v>175</v>
      </c>
      <c r="C195" s="23">
        <f t="shared" si="13"/>
        <v>50618</v>
      </c>
      <c r="D195" s="24" t="str">
        <f t="shared" si="14"/>
        <v>Monatliche Rate</v>
      </c>
      <c r="E195" s="25">
        <f t="shared" si="15"/>
        <v>53.55</v>
      </c>
      <c r="F195" s="25">
        <f t="shared" si="12"/>
        <v>0</v>
      </c>
      <c r="G195" s="26">
        <f t="shared" si="16"/>
        <v>0</v>
      </c>
      <c r="H195" s="27">
        <f t="shared" si="17"/>
        <v>14312.92</v>
      </c>
    </row>
    <row r="196" spans="2:8" ht="13.5" customHeight="1" x14ac:dyDescent="0.25">
      <c r="B196" s="28">
        <v>176</v>
      </c>
      <c r="C196" s="29">
        <f t="shared" si="13"/>
        <v>50649</v>
      </c>
      <c r="D196" s="30" t="str">
        <f t="shared" si="14"/>
        <v>Monatliche Rate</v>
      </c>
      <c r="E196" s="31">
        <f t="shared" si="15"/>
        <v>53.55</v>
      </c>
      <c r="F196" s="31">
        <f t="shared" si="12"/>
        <v>0</v>
      </c>
      <c r="G196" s="32">
        <f t="shared" si="16"/>
        <v>0</v>
      </c>
      <c r="H196" s="33">
        <f t="shared" si="17"/>
        <v>14312.92</v>
      </c>
    </row>
    <row r="197" spans="2:8" ht="13.5" customHeight="1" x14ac:dyDescent="0.25">
      <c r="B197" s="22">
        <v>177</v>
      </c>
      <c r="C197" s="23">
        <f t="shared" si="13"/>
        <v>50679</v>
      </c>
      <c r="D197" s="24" t="str">
        <f t="shared" si="14"/>
        <v>Monatliche Rate</v>
      </c>
      <c r="E197" s="25">
        <f t="shared" si="15"/>
        <v>53.55</v>
      </c>
      <c r="F197" s="25">
        <f t="shared" si="12"/>
        <v>0</v>
      </c>
      <c r="G197" s="26">
        <f t="shared" si="16"/>
        <v>0</v>
      </c>
      <c r="H197" s="27">
        <f t="shared" si="17"/>
        <v>14312.92</v>
      </c>
    </row>
    <row r="198" spans="2:8" ht="13.5" customHeight="1" x14ac:dyDescent="0.25">
      <c r="B198" s="28">
        <v>178</v>
      </c>
      <c r="C198" s="29">
        <f t="shared" si="13"/>
        <v>50710</v>
      </c>
      <c r="D198" s="30" t="str">
        <f t="shared" si="14"/>
        <v>Monatliche Rate</v>
      </c>
      <c r="E198" s="31">
        <f t="shared" si="15"/>
        <v>53.55</v>
      </c>
      <c r="F198" s="31">
        <f t="shared" si="12"/>
        <v>0</v>
      </c>
      <c r="G198" s="32">
        <f t="shared" si="16"/>
        <v>0</v>
      </c>
      <c r="H198" s="33">
        <f t="shared" si="17"/>
        <v>14312.92</v>
      </c>
    </row>
    <row r="199" spans="2:8" ht="13.5" customHeight="1" x14ac:dyDescent="0.25">
      <c r="B199" s="22">
        <v>179</v>
      </c>
      <c r="C199" s="23">
        <f t="shared" si="13"/>
        <v>50740</v>
      </c>
      <c r="D199" s="24" t="str">
        <f t="shared" si="14"/>
        <v>Monatliche Rate</v>
      </c>
      <c r="E199" s="25">
        <f t="shared" si="15"/>
        <v>53.55</v>
      </c>
      <c r="F199" s="25">
        <f t="shared" si="12"/>
        <v>0</v>
      </c>
      <c r="G199" s="26">
        <f t="shared" si="16"/>
        <v>0</v>
      </c>
      <c r="H199" s="27">
        <f t="shared" si="17"/>
        <v>14312.92</v>
      </c>
    </row>
    <row r="200" spans="2:8" ht="13.5" customHeight="1" x14ac:dyDescent="0.25">
      <c r="B200" s="28">
        <v>180</v>
      </c>
      <c r="C200" s="29">
        <f t="shared" si="13"/>
        <v>50771</v>
      </c>
      <c r="D200" s="30" t="str">
        <f t="shared" si="14"/>
        <v>Monatliche Rate</v>
      </c>
      <c r="E200" s="31">
        <f t="shared" si="15"/>
        <v>53.55</v>
      </c>
      <c r="F200" s="31">
        <f t="shared" si="12"/>
        <v>0</v>
      </c>
      <c r="G200" s="32">
        <f t="shared" si="16"/>
        <v>1500</v>
      </c>
      <c r="H200" s="33">
        <f t="shared" si="17"/>
        <v>12812.92</v>
      </c>
    </row>
    <row r="201" spans="2:8" ht="13.5" customHeight="1" x14ac:dyDescent="0.25">
      <c r="B201" s="22">
        <v>181</v>
      </c>
      <c r="C201" s="23">
        <f t="shared" si="13"/>
        <v>50802</v>
      </c>
      <c r="D201" s="24" t="str">
        <f t="shared" si="14"/>
        <v>Monatliche Rate</v>
      </c>
      <c r="E201" s="25">
        <f t="shared" si="15"/>
        <v>47.94</v>
      </c>
      <c r="F201" s="25">
        <f t="shared" si="12"/>
        <v>0</v>
      </c>
      <c r="G201" s="26">
        <f t="shared" si="16"/>
        <v>0</v>
      </c>
      <c r="H201" s="27">
        <f t="shared" si="17"/>
        <v>12812.92</v>
      </c>
    </row>
    <row r="202" spans="2:8" ht="13.5" customHeight="1" x14ac:dyDescent="0.25">
      <c r="B202" s="28">
        <v>182</v>
      </c>
      <c r="C202" s="29">
        <f t="shared" si="13"/>
        <v>50830</v>
      </c>
      <c r="D202" s="30" t="str">
        <f t="shared" si="14"/>
        <v>Monatliche Rate</v>
      </c>
      <c r="E202" s="31">
        <f t="shared" si="15"/>
        <v>47.94</v>
      </c>
      <c r="F202" s="31">
        <f t="shared" si="12"/>
        <v>0</v>
      </c>
      <c r="G202" s="32">
        <f t="shared" si="16"/>
        <v>0</v>
      </c>
      <c r="H202" s="33">
        <f t="shared" si="17"/>
        <v>12812.92</v>
      </c>
    </row>
    <row r="203" spans="2:8" ht="13.5" customHeight="1" x14ac:dyDescent="0.25">
      <c r="B203" s="22">
        <v>183</v>
      </c>
      <c r="C203" s="23">
        <f t="shared" si="13"/>
        <v>50861</v>
      </c>
      <c r="D203" s="24" t="str">
        <f t="shared" si="14"/>
        <v>Monatliche Rate</v>
      </c>
      <c r="E203" s="25">
        <f t="shared" si="15"/>
        <v>47.94</v>
      </c>
      <c r="F203" s="25">
        <f t="shared" si="12"/>
        <v>0</v>
      </c>
      <c r="G203" s="26">
        <f t="shared" si="16"/>
        <v>0</v>
      </c>
      <c r="H203" s="27">
        <f t="shared" si="17"/>
        <v>12812.92</v>
      </c>
    </row>
    <row r="204" spans="2:8" ht="13.5" customHeight="1" x14ac:dyDescent="0.25">
      <c r="B204" s="28">
        <v>184</v>
      </c>
      <c r="C204" s="29">
        <f t="shared" si="13"/>
        <v>50891</v>
      </c>
      <c r="D204" s="30" t="str">
        <f t="shared" si="14"/>
        <v>Monatliche Rate</v>
      </c>
      <c r="E204" s="31">
        <f t="shared" si="15"/>
        <v>47.94</v>
      </c>
      <c r="F204" s="31">
        <f t="shared" si="12"/>
        <v>0</v>
      </c>
      <c r="G204" s="32">
        <f t="shared" si="16"/>
        <v>0</v>
      </c>
      <c r="H204" s="33">
        <f t="shared" si="17"/>
        <v>12812.92</v>
      </c>
    </row>
    <row r="205" spans="2:8" ht="13.5" customHeight="1" x14ac:dyDescent="0.25">
      <c r="B205" s="22">
        <v>185</v>
      </c>
      <c r="C205" s="23">
        <f t="shared" si="13"/>
        <v>50922</v>
      </c>
      <c r="D205" s="24" t="str">
        <f t="shared" si="14"/>
        <v>Monatliche Rate</v>
      </c>
      <c r="E205" s="25">
        <f t="shared" si="15"/>
        <v>47.94</v>
      </c>
      <c r="F205" s="25">
        <f t="shared" si="12"/>
        <v>0</v>
      </c>
      <c r="G205" s="26">
        <f t="shared" si="16"/>
        <v>0</v>
      </c>
      <c r="H205" s="27">
        <f t="shared" si="17"/>
        <v>12812.92</v>
      </c>
    </row>
    <row r="206" spans="2:8" ht="13.5" customHeight="1" x14ac:dyDescent="0.25">
      <c r="B206" s="28">
        <v>186</v>
      </c>
      <c r="C206" s="29">
        <f t="shared" si="13"/>
        <v>50952</v>
      </c>
      <c r="D206" s="30" t="str">
        <f t="shared" si="14"/>
        <v>Monatliche Rate</v>
      </c>
      <c r="E206" s="31">
        <f t="shared" si="15"/>
        <v>47.94</v>
      </c>
      <c r="F206" s="31">
        <f t="shared" si="12"/>
        <v>0</v>
      </c>
      <c r="G206" s="32">
        <f t="shared" si="16"/>
        <v>0</v>
      </c>
      <c r="H206" s="33">
        <f t="shared" si="17"/>
        <v>12812.92</v>
      </c>
    </row>
    <row r="207" spans="2:8" ht="13.5" customHeight="1" x14ac:dyDescent="0.25">
      <c r="B207" s="22">
        <v>187</v>
      </c>
      <c r="C207" s="23">
        <f t="shared" si="13"/>
        <v>50983</v>
      </c>
      <c r="D207" s="24" t="str">
        <f t="shared" si="14"/>
        <v>Monatliche Rate</v>
      </c>
      <c r="E207" s="25">
        <f t="shared" si="15"/>
        <v>47.94</v>
      </c>
      <c r="F207" s="25">
        <f t="shared" si="12"/>
        <v>0</v>
      </c>
      <c r="G207" s="26">
        <f t="shared" si="16"/>
        <v>0</v>
      </c>
      <c r="H207" s="27">
        <f t="shared" si="17"/>
        <v>12812.92</v>
      </c>
    </row>
    <row r="208" spans="2:8" ht="13.5" customHeight="1" x14ac:dyDescent="0.25">
      <c r="B208" s="28">
        <v>188</v>
      </c>
      <c r="C208" s="29">
        <f t="shared" si="13"/>
        <v>51014</v>
      </c>
      <c r="D208" s="30" t="str">
        <f t="shared" si="14"/>
        <v>Monatliche Rate</v>
      </c>
      <c r="E208" s="31">
        <f t="shared" si="15"/>
        <v>47.94</v>
      </c>
      <c r="F208" s="31">
        <f t="shared" si="12"/>
        <v>0</v>
      </c>
      <c r="G208" s="32">
        <f t="shared" si="16"/>
        <v>0</v>
      </c>
      <c r="H208" s="33">
        <f t="shared" si="17"/>
        <v>12812.92</v>
      </c>
    </row>
    <row r="209" spans="2:8" ht="13.5" customHeight="1" x14ac:dyDescent="0.25">
      <c r="B209" s="22">
        <v>189</v>
      </c>
      <c r="C209" s="23">
        <f t="shared" si="13"/>
        <v>51044</v>
      </c>
      <c r="D209" s="24" t="str">
        <f t="shared" si="14"/>
        <v>Monatliche Rate</v>
      </c>
      <c r="E209" s="25">
        <f t="shared" si="15"/>
        <v>47.94</v>
      </c>
      <c r="F209" s="25">
        <f t="shared" si="12"/>
        <v>0</v>
      </c>
      <c r="G209" s="26">
        <f t="shared" si="16"/>
        <v>0</v>
      </c>
      <c r="H209" s="27">
        <f t="shared" si="17"/>
        <v>12812.92</v>
      </c>
    </row>
    <row r="210" spans="2:8" ht="13.5" customHeight="1" x14ac:dyDescent="0.25">
      <c r="B210" s="28">
        <v>190</v>
      </c>
      <c r="C210" s="29">
        <f t="shared" si="13"/>
        <v>51075</v>
      </c>
      <c r="D210" s="30" t="str">
        <f t="shared" si="14"/>
        <v>Monatliche Rate</v>
      </c>
      <c r="E210" s="31">
        <f t="shared" si="15"/>
        <v>47.94</v>
      </c>
      <c r="F210" s="31">
        <f t="shared" si="12"/>
        <v>0</v>
      </c>
      <c r="G210" s="32">
        <f t="shared" si="16"/>
        <v>0</v>
      </c>
      <c r="H210" s="33">
        <f t="shared" si="17"/>
        <v>12812.92</v>
      </c>
    </row>
    <row r="211" spans="2:8" ht="13.5" customHeight="1" x14ac:dyDescent="0.25">
      <c r="B211" s="22">
        <v>191</v>
      </c>
      <c r="C211" s="23">
        <f t="shared" si="13"/>
        <v>51105</v>
      </c>
      <c r="D211" s="24" t="str">
        <f t="shared" si="14"/>
        <v>Monatliche Rate</v>
      </c>
      <c r="E211" s="25">
        <f t="shared" si="15"/>
        <v>47.94</v>
      </c>
      <c r="F211" s="25">
        <f t="shared" si="12"/>
        <v>0</v>
      </c>
      <c r="G211" s="26">
        <f t="shared" si="16"/>
        <v>0</v>
      </c>
      <c r="H211" s="27">
        <f t="shared" si="17"/>
        <v>12812.92</v>
      </c>
    </row>
    <row r="212" spans="2:8" ht="13.5" customHeight="1" x14ac:dyDescent="0.25">
      <c r="B212" s="28">
        <v>192</v>
      </c>
      <c r="C212" s="29">
        <f t="shared" si="13"/>
        <v>51136</v>
      </c>
      <c r="D212" s="30" t="str">
        <f t="shared" si="14"/>
        <v>Monatliche Rate</v>
      </c>
      <c r="E212" s="31">
        <f t="shared" si="15"/>
        <v>47.94</v>
      </c>
      <c r="F212" s="31">
        <f t="shared" si="12"/>
        <v>0</v>
      </c>
      <c r="G212" s="32">
        <f t="shared" si="16"/>
        <v>1500</v>
      </c>
      <c r="H212" s="33">
        <f t="shared" si="17"/>
        <v>11312.92</v>
      </c>
    </row>
    <row r="213" spans="2:8" ht="13.5" customHeight="1" x14ac:dyDescent="0.25">
      <c r="B213" s="22">
        <v>193</v>
      </c>
      <c r="C213" s="23">
        <f t="shared" si="13"/>
        <v>51167</v>
      </c>
      <c r="D213" s="24" t="str">
        <f t="shared" si="14"/>
        <v>Monatliche Rate</v>
      </c>
      <c r="E213" s="25">
        <f t="shared" si="15"/>
        <v>42.33</v>
      </c>
      <c r="F213" s="25">
        <f t="shared" ref="F213:F276" si="18">IF(D213&gt;0,IFERROR(ROUND(D213-E213,2),0),0)</f>
        <v>0</v>
      </c>
      <c r="G213" s="26">
        <f t="shared" si="16"/>
        <v>0</v>
      </c>
      <c r="H213" s="27">
        <f t="shared" si="17"/>
        <v>11312.92</v>
      </c>
    </row>
    <row r="214" spans="2:8" ht="13.5" customHeight="1" x14ac:dyDescent="0.25">
      <c r="B214" s="28">
        <v>194</v>
      </c>
      <c r="C214" s="29">
        <f t="shared" ref="C214:C260" si="19">IF(H213&gt;0,IFERROR(EDATE(C213,1),""),"")</f>
        <v>51196</v>
      </c>
      <c r="D214" s="30" t="str">
        <f t="shared" ref="D214:D260" si="20">IF(H213&gt;0,$B$13,0)</f>
        <v>Monatliche Rate</v>
      </c>
      <c r="E214" s="31">
        <f t="shared" ref="E214:E260" si="21">IF(H213&gt;0,IFERROR(ROUND(H213*$K$7/12,2),0),0)</f>
        <v>42.33</v>
      </c>
      <c r="F214" s="31">
        <f t="shared" si="18"/>
        <v>0</v>
      </c>
      <c r="G214" s="32">
        <f t="shared" ref="G214:G277" si="22">IF(AND(MOD(B214,12)=0,H213&gt;0),IFERROR(ROUND(MIN($K$10,MAX(H213-F214,0)),2),0),0)</f>
        <v>0</v>
      </c>
      <c r="H214" s="33">
        <f t="shared" ref="H214:H277" si="23">IF(H213&gt;0,IFERROR(ROUND(MAX(H213-F214-G214,0),2),0),0)</f>
        <v>11312.92</v>
      </c>
    </row>
    <row r="215" spans="2:8" ht="13.5" customHeight="1" x14ac:dyDescent="0.25">
      <c r="B215" s="22">
        <v>195</v>
      </c>
      <c r="C215" s="23">
        <f t="shared" si="19"/>
        <v>51227</v>
      </c>
      <c r="D215" s="24" t="str">
        <f t="shared" si="20"/>
        <v>Monatliche Rate</v>
      </c>
      <c r="E215" s="25">
        <f t="shared" si="21"/>
        <v>42.33</v>
      </c>
      <c r="F215" s="25">
        <f t="shared" si="18"/>
        <v>0</v>
      </c>
      <c r="G215" s="26">
        <f t="shared" si="22"/>
        <v>0</v>
      </c>
      <c r="H215" s="27">
        <f t="shared" si="23"/>
        <v>11312.92</v>
      </c>
    </row>
    <row r="216" spans="2:8" ht="13.5" customHeight="1" x14ac:dyDescent="0.25">
      <c r="B216" s="28">
        <v>196</v>
      </c>
      <c r="C216" s="29">
        <f t="shared" si="19"/>
        <v>51257</v>
      </c>
      <c r="D216" s="30" t="str">
        <f t="shared" si="20"/>
        <v>Monatliche Rate</v>
      </c>
      <c r="E216" s="31">
        <f t="shared" si="21"/>
        <v>42.33</v>
      </c>
      <c r="F216" s="31">
        <f t="shared" si="18"/>
        <v>0</v>
      </c>
      <c r="G216" s="32">
        <f t="shared" si="22"/>
        <v>0</v>
      </c>
      <c r="H216" s="33">
        <f t="shared" si="23"/>
        <v>11312.92</v>
      </c>
    </row>
    <row r="217" spans="2:8" ht="13.5" customHeight="1" x14ac:dyDescent="0.25">
      <c r="B217" s="22">
        <v>197</v>
      </c>
      <c r="C217" s="23">
        <f t="shared" si="19"/>
        <v>51288</v>
      </c>
      <c r="D217" s="24" t="str">
        <f t="shared" si="20"/>
        <v>Monatliche Rate</v>
      </c>
      <c r="E217" s="25">
        <f t="shared" si="21"/>
        <v>42.33</v>
      </c>
      <c r="F217" s="25">
        <f t="shared" si="18"/>
        <v>0</v>
      </c>
      <c r="G217" s="26">
        <f t="shared" si="22"/>
        <v>0</v>
      </c>
      <c r="H217" s="27">
        <f t="shared" si="23"/>
        <v>11312.92</v>
      </c>
    </row>
    <row r="218" spans="2:8" ht="13.5" customHeight="1" x14ac:dyDescent="0.25">
      <c r="B218" s="28">
        <v>198</v>
      </c>
      <c r="C218" s="29">
        <f t="shared" si="19"/>
        <v>51318</v>
      </c>
      <c r="D218" s="30" t="str">
        <f t="shared" si="20"/>
        <v>Monatliche Rate</v>
      </c>
      <c r="E218" s="31">
        <f t="shared" si="21"/>
        <v>42.33</v>
      </c>
      <c r="F218" s="31">
        <f t="shared" si="18"/>
        <v>0</v>
      </c>
      <c r="G218" s="32">
        <f t="shared" si="22"/>
        <v>0</v>
      </c>
      <c r="H218" s="33">
        <f t="shared" si="23"/>
        <v>11312.92</v>
      </c>
    </row>
    <row r="219" spans="2:8" ht="13.5" customHeight="1" x14ac:dyDescent="0.25">
      <c r="B219" s="22">
        <v>199</v>
      </c>
      <c r="C219" s="23">
        <f t="shared" si="19"/>
        <v>51349</v>
      </c>
      <c r="D219" s="24" t="str">
        <f t="shared" si="20"/>
        <v>Monatliche Rate</v>
      </c>
      <c r="E219" s="25">
        <f t="shared" si="21"/>
        <v>42.33</v>
      </c>
      <c r="F219" s="25">
        <f t="shared" si="18"/>
        <v>0</v>
      </c>
      <c r="G219" s="26">
        <f t="shared" si="22"/>
        <v>0</v>
      </c>
      <c r="H219" s="27">
        <f t="shared" si="23"/>
        <v>11312.92</v>
      </c>
    </row>
    <row r="220" spans="2:8" ht="13.5" customHeight="1" x14ac:dyDescent="0.25">
      <c r="B220" s="28">
        <v>200</v>
      </c>
      <c r="C220" s="29">
        <f t="shared" si="19"/>
        <v>51380</v>
      </c>
      <c r="D220" s="30" t="str">
        <f t="shared" si="20"/>
        <v>Monatliche Rate</v>
      </c>
      <c r="E220" s="31">
        <f t="shared" si="21"/>
        <v>42.33</v>
      </c>
      <c r="F220" s="31">
        <f t="shared" si="18"/>
        <v>0</v>
      </c>
      <c r="G220" s="32">
        <f t="shared" si="22"/>
        <v>0</v>
      </c>
      <c r="H220" s="33">
        <f t="shared" si="23"/>
        <v>11312.92</v>
      </c>
    </row>
    <row r="221" spans="2:8" ht="13.5" customHeight="1" x14ac:dyDescent="0.25">
      <c r="B221" s="22">
        <v>201</v>
      </c>
      <c r="C221" s="23">
        <f t="shared" si="19"/>
        <v>51410</v>
      </c>
      <c r="D221" s="24" t="str">
        <f t="shared" si="20"/>
        <v>Monatliche Rate</v>
      </c>
      <c r="E221" s="25">
        <f t="shared" si="21"/>
        <v>42.33</v>
      </c>
      <c r="F221" s="25">
        <f t="shared" si="18"/>
        <v>0</v>
      </c>
      <c r="G221" s="26">
        <f t="shared" si="22"/>
        <v>0</v>
      </c>
      <c r="H221" s="27">
        <f t="shared" si="23"/>
        <v>11312.92</v>
      </c>
    </row>
    <row r="222" spans="2:8" ht="13.5" customHeight="1" x14ac:dyDescent="0.25">
      <c r="B222" s="28">
        <v>202</v>
      </c>
      <c r="C222" s="29">
        <f t="shared" si="19"/>
        <v>51441</v>
      </c>
      <c r="D222" s="30" t="str">
        <f t="shared" si="20"/>
        <v>Monatliche Rate</v>
      </c>
      <c r="E222" s="31">
        <f t="shared" si="21"/>
        <v>42.33</v>
      </c>
      <c r="F222" s="31">
        <f t="shared" si="18"/>
        <v>0</v>
      </c>
      <c r="G222" s="32">
        <f t="shared" si="22"/>
        <v>0</v>
      </c>
      <c r="H222" s="33">
        <f t="shared" si="23"/>
        <v>11312.92</v>
      </c>
    </row>
    <row r="223" spans="2:8" ht="13.5" customHeight="1" x14ac:dyDescent="0.25">
      <c r="B223" s="22">
        <v>203</v>
      </c>
      <c r="C223" s="23">
        <f t="shared" si="19"/>
        <v>51471</v>
      </c>
      <c r="D223" s="24" t="str">
        <f t="shared" si="20"/>
        <v>Monatliche Rate</v>
      </c>
      <c r="E223" s="25">
        <f t="shared" si="21"/>
        <v>42.33</v>
      </c>
      <c r="F223" s="25">
        <f t="shared" si="18"/>
        <v>0</v>
      </c>
      <c r="G223" s="26">
        <f t="shared" si="22"/>
        <v>0</v>
      </c>
      <c r="H223" s="27">
        <f t="shared" si="23"/>
        <v>11312.92</v>
      </c>
    </row>
    <row r="224" spans="2:8" ht="13.5" customHeight="1" x14ac:dyDescent="0.25">
      <c r="B224" s="28">
        <v>204</v>
      </c>
      <c r="C224" s="29">
        <f t="shared" si="19"/>
        <v>51502</v>
      </c>
      <c r="D224" s="30" t="str">
        <f t="shared" si="20"/>
        <v>Monatliche Rate</v>
      </c>
      <c r="E224" s="31">
        <f t="shared" si="21"/>
        <v>42.33</v>
      </c>
      <c r="F224" s="31">
        <f t="shared" si="18"/>
        <v>0</v>
      </c>
      <c r="G224" s="32">
        <f t="shared" si="22"/>
        <v>1500</v>
      </c>
      <c r="H224" s="33">
        <f t="shared" si="23"/>
        <v>9812.92</v>
      </c>
    </row>
    <row r="225" spans="2:8" ht="13.5" customHeight="1" x14ac:dyDescent="0.25">
      <c r="B225" s="22">
        <v>205</v>
      </c>
      <c r="C225" s="23">
        <f t="shared" si="19"/>
        <v>51533</v>
      </c>
      <c r="D225" s="24" t="str">
        <f t="shared" si="20"/>
        <v>Monatliche Rate</v>
      </c>
      <c r="E225" s="25">
        <f t="shared" si="21"/>
        <v>36.72</v>
      </c>
      <c r="F225" s="25">
        <f t="shared" si="18"/>
        <v>0</v>
      </c>
      <c r="G225" s="26">
        <f t="shared" si="22"/>
        <v>0</v>
      </c>
      <c r="H225" s="27">
        <f t="shared" si="23"/>
        <v>9812.92</v>
      </c>
    </row>
    <row r="226" spans="2:8" ht="13.5" customHeight="1" x14ac:dyDescent="0.25">
      <c r="B226" s="28">
        <v>206</v>
      </c>
      <c r="C226" s="29">
        <f t="shared" si="19"/>
        <v>51561</v>
      </c>
      <c r="D226" s="30" t="str">
        <f t="shared" si="20"/>
        <v>Monatliche Rate</v>
      </c>
      <c r="E226" s="31">
        <f t="shared" si="21"/>
        <v>36.72</v>
      </c>
      <c r="F226" s="31">
        <f t="shared" si="18"/>
        <v>0</v>
      </c>
      <c r="G226" s="32">
        <f t="shared" si="22"/>
        <v>0</v>
      </c>
      <c r="H226" s="33">
        <f t="shared" si="23"/>
        <v>9812.92</v>
      </c>
    </row>
    <row r="227" spans="2:8" ht="13.5" customHeight="1" x14ac:dyDescent="0.25">
      <c r="B227" s="22">
        <v>207</v>
      </c>
      <c r="C227" s="23">
        <f t="shared" si="19"/>
        <v>51592</v>
      </c>
      <c r="D227" s="24" t="str">
        <f t="shared" si="20"/>
        <v>Monatliche Rate</v>
      </c>
      <c r="E227" s="25">
        <f t="shared" si="21"/>
        <v>36.72</v>
      </c>
      <c r="F227" s="25">
        <f t="shared" si="18"/>
        <v>0</v>
      </c>
      <c r="G227" s="26">
        <f t="shared" si="22"/>
        <v>0</v>
      </c>
      <c r="H227" s="27">
        <f t="shared" si="23"/>
        <v>9812.92</v>
      </c>
    </row>
    <row r="228" spans="2:8" ht="13.5" customHeight="1" x14ac:dyDescent="0.25">
      <c r="B228" s="28">
        <v>208</v>
      </c>
      <c r="C228" s="29">
        <f t="shared" si="19"/>
        <v>51622</v>
      </c>
      <c r="D228" s="30" t="str">
        <f t="shared" si="20"/>
        <v>Monatliche Rate</v>
      </c>
      <c r="E228" s="31">
        <f t="shared" si="21"/>
        <v>36.72</v>
      </c>
      <c r="F228" s="31">
        <f t="shared" si="18"/>
        <v>0</v>
      </c>
      <c r="G228" s="32">
        <f t="shared" si="22"/>
        <v>0</v>
      </c>
      <c r="H228" s="33">
        <f t="shared" si="23"/>
        <v>9812.92</v>
      </c>
    </row>
    <row r="229" spans="2:8" ht="13.5" customHeight="1" x14ac:dyDescent="0.25">
      <c r="B229" s="22">
        <v>209</v>
      </c>
      <c r="C229" s="23">
        <f t="shared" si="19"/>
        <v>51653</v>
      </c>
      <c r="D229" s="24" t="str">
        <f t="shared" si="20"/>
        <v>Monatliche Rate</v>
      </c>
      <c r="E229" s="25">
        <f t="shared" si="21"/>
        <v>36.72</v>
      </c>
      <c r="F229" s="25">
        <f t="shared" si="18"/>
        <v>0</v>
      </c>
      <c r="G229" s="26">
        <f t="shared" si="22"/>
        <v>0</v>
      </c>
      <c r="H229" s="27">
        <f t="shared" si="23"/>
        <v>9812.92</v>
      </c>
    </row>
    <row r="230" spans="2:8" ht="13.5" customHeight="1" x14ac:dyDescent="0.25">
      <c r="B230" s="28">
        <v>210</v>
      </c>
      <c r="C230" s="29">
        <f t="shared" si="19"/>
        <v>51683</v>
      </c>
      <c r="D230" s="30" t="str">
        <f t="shared" si="20"/>
        <v>Monatliche Rate</v>
      </c>
      <c r="E230" s="31">
        <f t="shared" si="21"/>
        <v>36.72</v>
      </c>
      <c r="F230" s="31">
        <f t="shared" si="18"/>
        <v>0</v>
      </c>
      <c r="G230" s="32">
        <f t="shared" si="22"/>
        <v>0</v>
      </c>
      <c r="H230" s="33">
        <f t="shared" si="23"/>
        <v>9812.92</v>
      </c>
    </row>
    <row r="231" spans="2:8" ht="13.5" customHeight="1" x14ac:dyDescent="0.25">
      <c r="B231" s="22">
        <v>211</v>
      </c>
      <c r="C231" s="23">
        <f t="shared" si="19"/>
        <v>51714</v>
      </c>
      <c r="D231" s="24" t="str">
        <f t="shared" si="20"/>
        <v>Monatliche Rate</v>
      </c>
      <c r="E231" s="25">
        <f t="shared" si="21"/>
        <v>36.72</v>
      </c>
      <c r="F231" s="25">
        <f t="shared" si="18"/>
        <v>0</v>
      </c>
      <c r="G231" s="26">
        <f t="shared" si="22"/>
        <v>0</v>
      </c>
      <c r="H231" s="27">
        <f t="shared" si="23"/>
        <v>9812.92</v>
      </c>
    </row>
    <row r="232" spans="2:8" ht="13.5" customHeight="1" x14ac:dyDescent="0.25">
      <c r="B232" s="28">
        <v>212</v>
      </c>
      <c r="C232" s="29">
        <f t="shared" si="19"/>
        <v>51745</v>
      </c>
      <c r="D232" s="30" t="str">
        <f t="shared" si="20"/>
        <v>Monatliche Rate</v>
      </c>
      <c r="E232" s="31">
        <f t="shared" si="21"/>
        <v>36.72</v>
      </c>
      <c r="F232" s="31">
        <f t="shared" si="18"/>
        <v>0</v>
      </c>
      <c r="G232" s="32">
        <f t="shared" si="22"/>
        <v>0</v>
      </c>
      <c r="H232" s="33">
        <f t="shared" si="23"/>
        <v>9812.92</v>
      </c>
    </row>
    <row r="233" spans="2:8" ht="13.5" customHeight="1" x14ac:dyDescent="0.25">
      <c r="B233" s="22">
        <v>213</v>
      </c>
      <c r="C233" s="23">
        <f t="shared" si="19"/>
        <v>51775</v>
      </c>
      <c r="D233" s="24" t="str">
        <f t="shared" si="20"/>
        <v>Monatliche Rate</v>
      </c>
      <c r="E233" s="25">
        <f t="shared" si="21"/>
        <v>36.72</v>
      </c>
      <c r="F233" s="25">
        <f t="shared" si="18"/>
        <v>0</v>
      </c>
      <c r="G233" s="26">
        <f t="shared" si="22"/>
        <v>0</v>
      </c>
      <c r="H233" s="27">
        <f t="shared" si="23"/>
        <v>9812.92</v>
      </c>
    </row>
    <row r="234" spans="2:8" ht="13.5" customHeight="1" x14ac:dyDescent="0.25">
      <c r="B234" s="28">
        <v>214</v>
      </c>
      <c r="C234" s="29">
        <f t="shared" si="19"/>
        <v>51806</v>
      </c>
      <c r="D234" s="30" t="str">
        <f t="shared" si="20"/>
        <v>Monatliche Rate</v>
      </c>
      <c r="E234" s="31">
        <f t="shared" si="21"/>
        <v>36.72</v>
      </c>
      <c r="F234" s="31">
        <f t="shared" si="18"/>
        <v>0</v>
      </c>
      <c r="G234" s="32">
        <f t="shared" si="22"/>
        <v>0</v>
      </c>
      <c r="H234" s="33">
        <f t="shared" si="23"/>
        <v>9812.92</v>
      </c>
    </row>
    <row r="235" spans="2:8" ht="13.5" customHeight="1" x14ac:dyDescent="0.25">
      <c r="B235" s="22">
        <v>215</v>
      </c>
      <c r="C235" s="23">
        <f t="shared" si="19"/>
        <v>51836</v>
      </c>
      <c r="D235" s="24" t="str">
        <f t="shared" si="20"/>
        <v>Monatliche Rate</v>
      </c>
      <c r="E235" s="25">
        <f t="shared" si="21"/>
        <v>36.72</v>
      </c>
      <c r="F235" s="25">
        <f t="shared" si="18"/>
        <v>0</v>
      </c>
      <c r="G235" s="26">
        <f t="shared" si="22"/>
        <v>0</v>
      </c>
      <c r="H235" s="27">
        <f t="shared" si="23"/>
        <v>9812.92</v>
      </c>
    </row>
    <row r="236" spans="2:8" ht="13.5" customHeight="1" x14ac:dyDescent="0.25">
      <c r="B236" s="28">
        <v>216</v>
      </c>
      <c r="C236" s="29">
        <f t="shared" si="19"/>
        <v>51867</v>
      </c>
      <c r="D236" s="30" t="str">
        <f t="shared" si="20"/>
        <v>Monatliche Rate</v>
      </c>
      <c r="E236" s="31">
        <f t="shared" si="21"/>
        <v>36.72</v>
      </c>
      <c r="F236" s="31">
        <f t="shared" si="18"/>
        <v>0</v>
      </c>
      <c r="G236" s="32">
        <f t="shared" si="22"/>
        <v>1500</v>
      </c>
      <c r="H236" s="33">
        <f t="shared" si="23"/>
        <v>8312.92</v>
      </c>
    </row>
    <row r="237" spans="2:8" ht="13.5" customHeight="1" x14ac:dyDescent="0.25">
      <c r="B237" s="22">
        <v>217</v>
      </c>
      <c r="C237" s="23">
        <f t="shared" si="19"/>
        <v>51898</v>
      </c>
      <c r="D237" s="24" t="str">
        <f t="shared" si="20"/>
        <v>Monatliche Rate</v>
      </c>
      <c r="E237" s="25">
        <f t="shared" si="21"/>
        <v>31.1</v>
      </c>
      <c r="F237" s="25">
        <f t="shared" si="18"/>
        <v>0</v>
      </c>
      <c r="G237" s="26">
        <f t="shared" si="22"/>
        <v>0</v>
      </c>
      <c r="H237" s="27">
        <f t="shared" si="23"/>
        <v>8312.92</v>
      </c>
    </row>
    <row r="238" spans="2:8" ht="13.5" customHeight="1" x14ac:dyDescent="0.25">
      <c r="B238" s="28">
        <v>218</v>
      </c>
      <c r="C238" s="29">
        <f t="shared" si="19"/>
        <v>51926</v>
      </c>
      <c r="D238" s="30" t="str">
        <f t="shared" si="20"/>
        <v>Monatliche Rate</v>
      </c>
      <c r="E238" s="31">
        <f t="shared" si="21"/>
        <v>31.1</v>
      </c>
      <c r="F238" s="31">
        <f t="shared" si="18"/>
        <v>0</v>
      </c>
      <c r="G238" s="32">
        <f t="shared" si="22"/>
        <v>0</v>
      </c>
      <c r="H238" s="33">
        <f t="shared" si="23"/>
        <v>8312.92</v>
      </c>
    </row>
    <row r="239" spans="2:8" ht="13.5" customHeight="1" x14ac:dyDescent="0.25">
      <c r="B239" s="22">
        <v>219</v>
      </c>
      <c r="C239" s="23">
        <f t="shared" si="19"/>
        <v>51957</v>
      </c>
      <c r="D239" s="24" t="str">
        <f t="shared" si="20"/>
        <v>Monatliche Rate</v>
      </c>
      <c r="E239" s="25">
        <f t="shared" si="21"/>
        <v>31.1</v>
      </c>
      <c r="F239" s="25">
        <f t="shared" si="18"/>
        <v>0</v>
      </c>
      <c r="G239" s="26">
        <f t="shared" si="22"/>
        <v>0</v>
      </c>
      <c r="H239" s="27">
        <f t="shared" si="23"/>
        <v>8312.92</v>
      </c>
    </row>
    <row r="240" spans="2:8" ht="13.5" customHeight="1" x14ac:dyDescent="0.25">
      <c r="B240" s="28">
        <v>220</v>
      </c>
      <c r="C240" s="29">
        <f t="shared" si="19"/>
        <v>51987</v>
      </c>
      <c r="D240" s="30" t="str">
        <f t="shared" si="20"/>
        <v>Monatliche Rate</v>
      </c>
      <c r="E240" s="31">
        <f t="shared" si="21"/>
        <v>31.1</v>
      </c>
      <c r="F240" s="31">
        <f t="shared" si="18"/>
        <v>0</v>
      </c>
      <c r="G240" s="32">
        <f t="shared" si="22"/>
        <v>0</v>
      </c>
      <c r="H240" s="33">
        <f t="shared" si="23"/>
        <v>8312.92</v>
      </c>
    </row>
    <row r="241" spans="2:8" ht="13.5" customHeight="1" x14ac:dyDescent="0.25">
      <c r="B241" s="22">
        <v>221</v>
      </c>
      <c r="C241" s="23">
        <f t="shared" si="19"/>
        <v>52018</v>
      </c>
      <c r="D241" s="24" t="str">
        <f t="shared" si="20"/>
        <v>Monatliche Rate</v>
      </c>
      <c r="E241" s="25">
        <f t="shared" si="21"/>
        <v>31.1</v>
      </c>
      <c r="F241" s="25">
        <f t="shared" si="18"/>
        <v>0</v>
      </c>
      <c r="G241" s="26">
        <f t="shared" si="22"/>
        <v>0</v>
      </c>
      <c r="H241" s="27">
        <f t="shared" si="23"/>
        <v>8312.92</v>
      </c>
    </row>
    <row r="242" spans="2:8" ht="13.5" customHeight="1" x14ac:dyDescent="0.25">
      <c r="B242" s="28">
        <v>222</v>
      </c>
      <c r="C242" s="29">
        <f t="shared" si="19"/>
        <v>52048</v>
      </c>
      <c r="D242" s="30" t="str">
        <f t="shared" si="20"/>
        <v>Monatliche Rate</v>
      </c>
      <c r="E242" s="31">
        <f t="shared" si="21"/>
        <v>31.1</v>
      </c>
      <c r="F242" s="31">
        <f t="shared" si="18"/>
        <v>0</v>
      </c>
      <c r="G242" s="32">
        <f t="shared" si="22"/>
        <v>0</v>
      </c>
      <c r="H242" s="33">
        <f t="shared" si="23"/>
        <v>8312.92</v>
      </c>
    </row>
    <row r="243" spans="2:8" ht="13.5" customHeight="1" x14ac:dyDescent="0.25">
      <c r="B243" s="22">
        <v>223</v>
      </c>
      <c r="C243" s="23">
        <f t="shared" si="19"/>
        <v>52079</v>
      </c>
      <c r="D243" s="24" t="str">
        <f t="shared" si="20"/>
        <v>Monatliche Rate</v>
      </c>
      <c r="E243" s="25">
        <f t="shared" si="21"/>
        <v>31.1</v>
      </c>
      <c r="F243" s="25">
        <f t="shared" si="18"/>
        <v>0</v>
      </c>
      <c r="G243" s="26">
        <f t="shared" si="22"/>
        <v>0</v>
      </c>
      <c r="H243" s="27">
        <f t="shared" si="23"/>
        <v>8312.92</v>
      </c>
    </row>
    <row r="244" spans="2:8" ht="13.5" customHeight="1" x14ac:dyDescent="0.25">
      <c r="B244" s="28">
        <v>224</v>
      </c>
      <c r="C244" s="29">
        <f t="shared" si="19"/>
        <v>52110</v>
      </c>
      <c r="D244" s="30" t="str">
        <f t="shared" si="20"/>
        <v>Monatliche Rate</v>
      </c>
      <c r="E244" s="31">
        <f t="shared" si="21"/>
        <v>31.1</v>
      </c>
      <c r="F244" s="31">
        <f t="shared" si="18"/>
        <v>0</v>
      </c>
      <c r="G244" s="32">
        <f t="shared" si="22"/>
        <v>0</v>
      </c>
      <c r="H244" s="33">
        <f t="shared" si="23"/>
        <v>8312.92</v>
      </c>
    </row>
    <row r="245" spans="2:8" ht="13.5" customHeight="1" x14ac:dyDescent="0.25">
      <c r="B245" s="22">
        <v>225</v>
      </c>
      <c r="C245" s="23">
        <f t="shared" si="19"/>
        <v>52140</v>
      </c>
      <c r="D245" s="24" t="str">
        <f t="shared" si="20"/>
        <v>Monatliche Rate</v>
      </c>
      <c r="E245" s="25">
        <f t="shared" si="21"/>
        <v>31.1</v>
      </c>
      <c r="F245" s="25">
        <f t="shared" si="18"/>
        <v>0</v>
      </c>
      <c r="G245" s="26">
        <f t="shared" si="22"/>
        <v>0</v>
      </c>
      <c r="H245" s="27">
        <f t="shared" si="23"/>
        <v>8312.92</v>
      </c>
    </row>
    <row r="246" spans="2:8" ht="13.5" customHeight="1" x14ac:dyDescent="0.25">
      <c r="B246" s="28">
        <v>226</v>
      </c>
      <c r="C246" s="29">
        <f t="shared" si="19"/>
        <v>52171</v>
      </c>
      <c r="D246" s="30" t="str">
        <f t="shared" si="20"/>
        <v>Monatliche Rate</v>
      </c>
      <c r="E246" s="31">
        <f t="shared" si="21"/>
        <v>31.1</v>
      </c>
      <c r="F246" s="31">
        <f t="shared" si="18"/>
        <v>0</v>
      </c>
      <c r="G246" s="32">
        <f t="shared" si="22"/>
        <v>0</v>
      </c>
      <c r="H246" s="33">
        <f t="shared" si="23"/>
        <v>8312.92</v>
      </c>
    </row>
    <row r="247" spans="2:8" ht="13.5" customHeight="1" x14ac:dyDescent="0.25">
      <c r="B247" s="22">
        <v>227</v>
      </c>
      <c r="C247" s="23">
        <f t="shared" si="19"/>
        <v>52201</v>
      </c>
      <c r="D247" s="24" t="str">
        <f t="shared" si="20"/>
        <v>Monatliche Rate</v>
      </c>
      <c r="E247" s="25">
        <f t="shared" si="21"/>
        <v>31.1</v>
      </c>
      <c r="F247" s="25">
        <f t="shared" si="18"/>
        <v>0</v>
      </c>
      <c r="G247" s="26">
        <f t="shared" si="22"/>
        <v>0</v>
      </c>
      <c r="H247" s="27">
        <f t="shared" si="23"/>
        <v>8312.92</v>
      </c>
    </row>
    <row r="248" spans="2:8" ht="13.5" customHeight="1" x14ac:dyDescent="0.25">
      <c r="B248" s="28">
        <v>228</v>
      </c>
      <c r="C248" s="29">
        <f t="shared" si="19"/>
        <v>52232</v>
      </c>
      <c r="D248" s="30" t="str">
        <f t="shared" si="20"/>
        <v>Monatliche Rate</v>
      </c>
      <c r="E248" s="31">
        <f t="shared" si="21"/>
        <v>31.1</v>
      </c>
      <c r="F248" s="31">
        <f t="shared" si="18"/>
        <v>0</v>
      </c>
      <c r="G248" s="32">
        <f t="shared" si="22"/>
        <v>1500</v>
      </c>
      <c r="H248" s="33">
        <f t="shared" si="23"/>
        <v>6812.92</v>
      </c>
    </row>
    <row r="249" spans="2:8" ht="13.5" customHeight="1" x14ac:dyDescent="0.25">
      <c r="B249" s="22">
        <v>229</v>
      </c>
      <c r="C249" s="23">
        <f t="shared" si="19"/>
        <v>52263</v>
      </c>
      <c r="D249" s="24" t="str">
        <f t="shared" si="20"/>
        <v>Monatliche Rate</v>
      </c>
      <c r="E249" s="25">
        <f t="shared" si="21"/>
        <v>25.49</v>
      </c>
      <c r="F249" s="25">
        <f t="shared" si="18"/>
        <v>0</v>
      </c>
      <c r="G249" s="26">
        <f t="shared" si="22"/>
        <v>0</v>
      </c>
      <c r="H249" s="27">
        <f t="shared" si="23"/>
        <v>6812.92</v>
      </c>
    </row>
    <row r="250" spans="2:8" ht="13.5" customHeight="1" x14ac:dyDescent="0.25">
      <c r="B250" s="28">
        <v>230</v>
      </c>
      <c r="C250" s="29">
        <f t="shared" si="19"/>
        <v>52291</v>
      </c>
      <c r="D250" s="30" t="str">
        <f t="shared" si="20"/>
        <v>Monatliche Rate</v>
      </c>
      <c r="E250" s="31">
        <f t="shared" si="21"/>
        <v>25.49</v>
      </c>
      <c r="F250" s="31">
        <f t="shared" si="18"/>
        <v>0</v>
      </c>
      <c r="G250" s="32">
        <f t="shared" si="22"/>
        <v>0</v>
      </c>
      <c r="H250" s="33">
        <f t="shared" si="23"/>
        <v>6812.92</v>
      </c>
    </row>
    <row r="251" spans="2:8" ht="13.5" customHeight="1" x14ac:dyDescent="0.25">
      <c r="B251" s="22">
        <v>231</v>
      </c>
      <c r="C251" s="23">
        <f t="shared" si="19"/>
        <v>52322</v>
      </c>
      <c r="D251" s="24" t="str">
        <f t="shared" si="20"/>
        <v>Monatliche Rate</v>
      </c>
      <c r="E251" s="25">
        <f t="shared" si="21"/>
        <v>25.49</v>
      </c>
      <c r="F251" s="25">
        <f t="shared" si="18"/>
        <v>0</v>
      </c>
      <c r="G251" s="26">
        <f t="shared" si="22"/>
        <v>0</v>
      </c>
      <c r="H251" s="27">
        <f t="shared" si="23"/>
        <v>6812.92</v>
      </c>
    </row>
    <row r="252" spans="2:8" ht="13.5" customHeight="1" x14ac:dyDescent="0.25">
      <c r="B252" s="28">
        <v>232</v>
      </c>
      <c r="C252" s="29">
        <f t="shared" si="19"/>
        <v>52352</v>
      </c>
      <c r="D252" s="30" t="str">
        <f t="shared" si="20"/>
        <v>Monatliche Rate</v>
      </c>
      <c r="E252" s="31">
        <f t="shared" si="21"/>
        <v>25.49</v>
      </c>
      <c r="F252" s="31">
        <f t="shared" si="18"/>
        <v>0</v>
      </c>
      <c r="G252" s="32">
        <f t="shared" si="22"/>
        <v>0</v>
      </c>
      <c r="H252" s="33">
        <f t="shared" si="23"/>
        <v>6812.92</v>
      </c>
    </row>
    <row r="253" spans="2:8" ht="13.5" customHeight="1" x14ac:dyDescent="0.25">
      <c r="B253" s="22">
        <v>233</v>
      </c>
      <c r="C253" s="23">
        <f t="shared" si="19"/>
        <v>52383</v>
      </c>
      <c r="D253" s="24" t="str">
        <f t="shared" si="20"/>
        <v>Monatliche Rate</v>
      </c>
      <c r="E253" s="25">
        <f t="shared" si="21"/>
        <v>25.49</v>
      </c>
      <c r="F253" s="25">
        <f t="shared" si="18"/>
        <v>0</v>
      </c>
      <c r="G253" s="26">
        <f t="shared" si="22"/>
        <v>0</v>
      </c>
      <c r="H253" s="27">
        <f t="shared" si="23"/>
        <v>6812.92</v>
      </c>
    </row>
    <row r="254" spans="2:8" ht="13.5" customHeight="1" x14ac:dyDescent="0.25">
      <c r="B254" s="28">
        <v>234</v>
      </c>
      <c r="C254" s="29">
        <f t="shared" si="19"/>
        <v>52413</v>
      </c>
      <c r="D254" s="30" t="str">
        <f t="shared" si="20"/>
        <v>Monatliche Rate</v>
      </c>
      <c r="E254" s="31">
        <f t="shared" si="21"/>
        <v>25.49</v>
      </c>
      <c r="F254" s="31">
        <f t="shared" si="18"/>
        <v>0</v>
      </c>
      <c r="G254" s="32">
        <f t="shared" si="22"/>
        <v>0</v>
      </c>
      <c r="H254" s="33">
        <f t="shared" si="23"/>
        <v>6812.92</v>
      </c>
    </row>
    <row r="255" spans="2:8" ht="13.5" customHeight="1" x14ac:dyDescent="0.25">
      <c r="B255" s="22">
        <v>235</v>
      </c>
      <c r="C255" s="23">
        <f t="shared" si="19"/>
        <v>52444</v>
      </c>
      <c r="D255" s="24" t="str">
        <f t="shared" si="20"/>
        <v>Monatliche Rate</v>
      </c>
      <c r="E255" s="25">
        <f t="shared" si="21"/>
        <v>25.49</v>
      </c>
      <c r="F255" s="25">
        <f t="shared" si="18"/>
        <v>0</v>
      </c>
      <c r="G255" s="26">
        <f t="shared" si="22"/>
        <v>0</v>
      </c>
      <c r="H255" s="27">
        <f t="shared" si="23"/>
        <v>6812.92</v>
      </c>
    </row>
    <row r="256" spans="2:8" ht="13.5" customHeight="1" x14ac:dyDescent="0.25">
      <c r="B256" s="28">
        <v>236</v>
      </c>
      <c r="C256" s="29">
        <f t="shared" si="19"/>
        <v>52475</v>
      </c>
      <c r="D256" s="30" t="str">
        <f t="shared" si="20"/>
        <v>Monatliche Rate</v>
      </c>
      <c r="E256" s="31">
        <f t="shared" si="21"/>
        <v>25.49</v>
      </c>
      <c r="F256" s="31">
        <f t="shared" si="18"/>
        <v>0</v>
      </c>
      <c r="G256" s="32">
        <f t="shared" si="22"/>
        <v>0</v>
      </c>
      <c r="H256" s="33">
        <f t="shared" si="23"/>
        <v>6812.92</v>
      </c>
    </row>
    <row r="257" spans="2:11" ht="13.5" customHeight="1" x14ac:dyDescent="0.25">
      <c r="B257" s="22">
        <v>237</v>
      </c>
      <c r="C257" s="23">
        <f t="shared" si="19"/>
        <v>52505</v>
      </c>
      <c r="D257" s="24" t="str">
        <f t="shared" si="20"/>
        <v>Monatliche Rate</v>
      </c>
      <c r="E257" s="25">
        <f t="shared" si="21"/>
        <v>25.49</v>
      </c>
      <c r="F257" s="25">
        <f t="shared" si="18"/>
        <v>0</v>
      </c>
      <c r="G257" s="26">
        <f t="shared" si="22"/>
        <v>0</v>
      </c>
      <c r="H257" s="27">
        <f t="shared" si="23"/>
        <v>6812.92</v>
      </c>
    </row>
    <row r="258" spans="2:11" ht="13.5" customHeight="1" x14ac:dyDescent="0.25">
      <c r="B258" s="28">
        <v>238</v>
      </c>
      <c r="C258" s="29">
        <f t="shared" si="19"/>
        <v>52536</v>
      </c>
      <c r="D258" s="30" t="str">
        <f t="shared" si="20"/>
        <v>Monatliche Rate</v>
      </c>
      <c r="E258" s="31">
        <f t="shared" si="21"/>
        <v>25.49</v>
      </c>
      <c r="F258" s="31">
        <f t="shared" si="18"/>
        <v>0</v>
      </c>
      <c r="G258" s="32">
        <f t="shared" si="22"/>
        <v>0</v>
      </c>
      <c r="H258" s="33">
        <f t="shared" si="23"/>
        <v>6812.92</v>
      </c>
    </row>
    <row r="259" spans="2:11" ht="13.5" customHeight="1" x14ac:dyDescent="0.25">
      <c r="B259" s="22">
        <v>239</v>
      </c>
      <c r="C259" s="23">
        <f t="shared" si="19"/>
        <v>52566</v>
      </c>
      <c r="D259" s="24" t="str">
        <f t="shared" si="20"/>
        <v>Monatliche Rate</v>
      </c>
      <c r="E259" s="25">
        <f t="shared" si="21"/>
        <v>25.49</v>
      </c>
      <c r="F259" s="25">
        <f t="shared" si="18"/>
        <v>0</v>
      </c>
      <c r="G259" s="26">
        <f t="shared" si="22"/>
        <v>0</v>
      </c>
      <c r="H259" s="27">
        <f t="shared" si="23"/>
        <v>6812.92</v>
      </c>
    </row>
    <row r="260" spans="2:11" ht="13.5" customHeight="1" x14ac:dyDescent="0.25">
      <c r="B260" s="28">
        <v>240</v>
      </c>
      <c r="C260" s="29">
        <f t="shared" si="19"/>
        <v>52597</v>
      </c>
      <c r="D260" s="30" t="str">
        <f t="shared" si="20"/>
        <v>Monatliche Rate</v>
      </c>
      <c r="E260" s="31">
        <f t="shared" si="21"/>
        <v>25.49</v>
      </c>
      <c r="F260" s="31">
        <f t="shared" si="18"/>
        <v>0</v>
      </c>
      <c r="G260" s="32">
        <f t="shared" si="22"/>
        <v>1500</v>
      </c>
      <c r="H260" s="33">
        <f t="shared" si="23"/>
        <v>5312.92</v>
      </c>
    </row>
    <row r="261" spans="2:11" ht="19.5" customHeight="1" x14ac:dyDescent="0.25">
      <c r="B261" s="2" t="s">
        <v>35</v>
      </c>
      <c r="C261" s="2"/>
      <c r="D261" s="35">
        <f>SUM(D21:D260)</f>
        <v>0</v>
      </c>
      <c r="E261" s="35">
        <f>SUM(E21:E260)</f>
        <v>18914.400000000031</v>
      </c>
      <c r="F261" s="35">
        <f>SUM(F21:F260)</f>
        <v>0</v>
      </c>
      <c r="G261" s="35">
        <f>SUM(G21:G260)</f>
        <v>30000</v>
      </c>
      <c r="H261" s="34" t="s">
        <v>36</v>
      </c>
    </row>
    <row r="262" spans="2:11" ht="30" customHeight="1" x14ac:dyDescent="0.25">
      <c r="B262" s="1" t="s">
        <v>37</v>
      </c>
      <c r="C262" s="1"/>
      <c r="D262" s="1"/>
      <c r="E262" s="1"/>
      <c r="F262" s="1"/>
      <c r="G262" s="1"/>
      <c r="H262" s="1"/>
      <c r="I262" s="1"/>
      <c r="J262" s="1"/>
      <c r="K262" s="1"/>
    </row>
  </sheetData>
  <mergeCells count="9">
    <mergeCell ref="J19:K19"/>
    <mergeCell ref="B261:C261"/>
    <mergeCell ref="B262:K262"/>
    <mergeCell ref="B2:K2"/>
    <mergeCell ref="B4:H4"/>
    <mergeCell ref="J4:K4"/>
    <mergeCell ref="J11:K11"/>
    <mergeCell ref="B12:H12"/>
    <mergeCell ref="J12:K12"/>
  </mergeCells>
  <pageMargins left="0.75" right="0.75" top="1" bottom="1" header="0.511811023622047" footer="0.511811023622047"/>
  <pageSetup orientation="landscape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Tilgungsplan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Sergio Jiménez Canales</cp:lastModifiedBy>
  <cp:revision>1</cp:revision>
  <dcterms:created xsi:type="dcterms:W3CDTF">2026-05-14T08:27:34Z</dcterms:created>
  <dcterms:modified xsi:type="dcterms:W3CDTF">2026-05-14T08:35:15Z</dcterms:modified>
  <dc:language>en-US</dc:language>
</cp:coreProperties>
</file>