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kapitalbedarfsplan vorlage\"/>
    </mc:Choice>
  </mc:AlternateContent>
  <xr:revisionPtr revIDLastSave="0" documentId="13_ncr:1_{7877F10F-DF0B-4028-9E71-6B727D71E7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pitalbedar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1" l="1"/>
  <c r="C60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E37" i="1"/>
  <c r="F37" i="1" s="1"/>
  <c r="Q36" i="1"/>
  <c r="P36" i="1"/>
  <c r="O36" i="1"/>
  <c r="N36" i="1"/>
  <c r="M36" i="1"/>
  <c r="L36" i="1"/>
  <c r="K36" i="1"/>
  <c r="E36" i="1"/>
  <c r="F36" i="1" s="1"/>
  <c r="Q35" i="1"/>
  <c r="P35" i="1"/>
  <c r="O35" i="1"/>
  <c r="N35" i="1"/>
  <c r="M35" i="1"/>
  <c r="L35" i="1"/>
  <c r="K35" i="1"/>
  <c r="E35" i="1"/>
  <c r="F35" i="1" s="1"/>
  <c r="Q34" i="1"/>
  <c r="P34" i="1"/>
  <c r="O34" i="1"/>
  <c r="N34" i="1"/>
  <c r="M34" i="1"/>
  <c r="L34" i="1"/>
  <c r="K34" i="1"/>
  <c r="E34" i="1"/>
  <c r="F34" i="1" s="1"/>
  <c r="Q33" i="1"/>
  <c r="P33" i="1"/>
  <c r="O33" i="1"/>
  <c r="N33" i="1"/>
  <c r="M33" i="1"/>
  <c r="L33" i="1"/>
  <c r="K33" i="1"/>
  <c r="F33" i="1"/>
  <c r="E33" i="1"/>
  <c r="Q32" i="1"/>
  <c r="P32" i="1"/>
  <c r="O32" i="1"/>
  <c r="N32" i="1"/>
  <c r="M32" i="1"/>
  <c r="L32" i="1"/>
  <c r="K32" i="1"/>
  <c r="E32" i="1"/>
  <c r="F32" i="1" s="1"/>
  <c r="Q31" i="1"/>
  <c r="P31" i="1"/>
  <c r="O31" i="1"/>
  <c r="N31" i="1"/>
  <c r="M31" i="1"/>
  <c r="L31" i="1"/>
  <c r="K31" i="1"/>
  <c r="E31" i="1"/>
  <c r="F31" i="1" s="1"/>
  <c r="Q30" i="1"/>
  <c r="P30" i="1"/>
  <c r="O30" i="1"/>
  <c r="N30" i="1"/>
  <c r="M30" i="1"/>
  <c r="L30" i="1"/>
  <c r="K30" i="1"/>
  <c r="E30" i="1"/>
  <c r="F30" i="1" s="1"/>
  <c r="Q29" i="1"/>
  <c r="P29" i="1"/>
  <c r="O29" i="1"/>
  <c r="N29" i="1"/>
  <c r="M29" i="1"/>
  <c r="L29" i="1"/>
  <c r="K29" i="1"/>
  <c r="Q28" i="1"/>
  <c r="P28" i="1"/>
  <c r="O28" i="1"/>
  <c r="N28" i="1"/>
  <c r="M28" i="1"/>
  <c r="L28" i="1"/>
  <c r="K28" i="1"/>
  <c r="Q27" i="1"/>
  <c r="P27" i="1"/>
  <c r="O27" i="1"/>
  <c r="N27" i="1"/>
  <c r="M27" i="1"/>
  <c r="L27" i="1"/>
  <c r="K27" i="1"/>
  <c r="Q26" i="1"/>
  <c r="P26" i="1"/>
  <c r="O26" i="1"/>
  <c r="N26" i="1"/>
  <c r="M26" i="1"/>
  <c r="L26" i="1"/>
  <c r="K26" i="1"/>
  <c r="Q25" i="1"/>
  <c r="P25" i="1"/>
  <c r="O25" i="1"/>
  <c r="N25" i="1"/>
  <c r="M25" i="1"/>
  <c r="L25" i="1"/>
  <c r="K25" i="1"/>
  <c r="F25" i="1"/>
  <c r="E25" i="1"/>
  <c r="N24" i="1"/>
  <c r="L24" i="1"/>
  <c r="K24" i="1"/>
  <c r="F24" i="1"/>
  <c r="E24" i="1"/>
  <c r="N23" i="1"/>
  <c r="L23" i="1"/>
  <c r="K23" i="1"/>
  <c r="F23" i="1"/>
  <c r="E23" i="1"/>
  <c r="N22" i="1"/>
  <c r="L22" i="1"/>
  <c r="K22" i="1"/>
  <c r="F22" i="1"/>
  <c r="E22" i="1"/>
  <c r="N21" i="1"/>
  <c r="L21" i="1"/>
  <c r="K21" i="1"/>
  <c r="F21" i="1"/>
  <c r="E21" i="1"/>
  <c r="N20" i="1"/>
  <c r="L20" i="1"/>
  <c r="K20" i="1"/>
  <c r="E20" i="1"/>
  <c r="F20" i="1" s="1"/>
  <c r="N19" i="1"/>
  <c r="L19" i="1"/>
  <c r="K19" i="1"/>
  <c r="E19" i="1"/>
  <c r="F19" i="1" s="1"/>
  <c r="N18" i="1"/>
  <c r="L18" i="1"/>
  <c r="K18" i="1"/>
  <c r="E18" i="1"/>
  <c r="F18" i="1" s="1"/>
  <c r="N17" i="1"/>
  <c r="L17" i="1"/>
  <c r="K17" i="1"/>
  <c r="E17" i="1"/>
  <c r="F17" i="1" s="1"/>
  <c r="N16" i="1"/>
  <c r="L16" i="1"/>
  <c r="K16" i="1"/>
  <c r="E16" i="1"/>
  <c r="F16" i="1" s="1"/>
  <c r="L13" i="1" s="1"/>
  <c r="N15" i="1"/>
  <c r="L15" i="1"/>
  <c r="K15" i="1"/>
  <c r="E15" i="1"/>
  <c r="F15" i="1" s="1"/>
  <c r="N14" i="1"/>
  <c r="L14" i="1"/>
  <c r="K14" i="1"/>
  <c r="E14" i="1"/>
  <c r="F14" i="1" s="1"/>
  <c r="N13" i="1"/>
  <c r="K13" i="1"/>
  <c r="E13" i="1"/>
  <c r="F13" i="1" s="1"/>
  <c r="M7" i="1"/>
  <c r="O24" i="1" l="1"/>
  <c r="M14" i="1"/>
  <c r="O14" i="1" s="1"/>
  <c r="F45" i="1"/>
  <c r="M20" i="1"/>
  <c r="O20" i="1" s="1"/>
  <c r="M22" i="1"/>
  <c r="O22" i="1" s="1"/>
  <c r="M17" i="1"/>
  <c r="O17" i="1" s="1"/>
  <c r="M19" i="1"/>
  <c r="O19" i="1" s="1"/>
  <c r="M21" i="1"/>
  <c r="O21" i="1" s="1"/>
  <c r="M23" i="1"/>
  <c r="O23" i="1" s="1"/>
  <c r="M16" i="1"/>
  <c r="O16" i="1" s="1"/>
  <c r="M18" i="1"/>
  <c r="O18" i="1" s="1"/>
  <c r="M15" i="1"/>
  <c r="O15" i="1" s="1"/>
  <c r="M13" i="1"/>
  <c r="M24" i="1"/>
  <c r="F26" i="1"/>
  <c r="M39" i="1" s="1"/>
  <c r="M40" i="1" l="1"/>
  <c r="O13" i="1"/>
  <c r="P13" i="1" s="1"/>
  <c r="Q13" i="1" l="1"/>
  <c r="P14" i="1"/>
  <c r="Q14" i="1" l="1"/>
  <c r="P15" i="1"/>
  <c r="Q15" i="1" l="1"/>
  <c r="P16" i="1"/>
  <c r="Q16" i="1" l="1"/>
  <c r="P17" i="1"/>
  <c r="P18" i="1" l="1"/>
  <c r="Q17" i="1"/>
  <c r="Q18" i="1" l="1"/>
  <c r="P19" i="1"/>
  <c r="Q19" i="1" l="1"/>
  <c r="P20" i="1"/>
  <c r="Q20" i="1" l="1"/>
  <c r="P21" i="1"/>
  <c r="P22" i="1" l="1"/>
  <c r="Q21" i="1"/>
  <c r="Q22" i="1" l="1"/>
  <c r="P23" i="1"/>
  <c r="P24" i="1" l="1"/>
  <c r="Q23" i="1"/>
  <c r="Q24" i="1" l="1"/>
  <c r="M42" i="1"/>
  <c r="H66" i="1" s="1"/>
  <c r="H67" i="1" s="1"/>
  <c r="M41" i="1"/>
</calcChain>
</file>

<file path=xl/sharedStrings.xml><?xml version="1.0" encoding="utf-8"?>
<sst xmlns="http://schemas.openxmlformats.org/spreadsheetml/2006/main" count="130" uniqueCount="105">
  <si>
    <t>Kapitalbedarfsplan</t>
  </si>
  <si>
    <t>Vorlage – Investitionen, laufende Kosten, Einnahmen und Puffer</t>
  </si>
  <si>
    <t>Stammdaten</t>
  </si>
  <si>
    <t>So benutzt du die Vorlage</t>
  </si>
  <si>
    <t>Puffer / Reserve</t>
  </si>
  <si>
    <t>Unternehmen/Projekt</t>
  </si>
  <si>
    <t>Beispiel GmbH (E-Commerce)</t>
  </si>
  <si>
    <t>1) Einmalige Kosten eintragen.
2) Laufende Kosten und Einnahmen pflegen.
3) Puffer wählen.
4) Rechts den maximalen Kapitalbedarf ablesen.</t>
  </si>
  <si>
    <t>Methode</t>
  </si>
  <si>
    <t>Fixbetrag</t>
  </si>
  <si>
    <t>Planungsstart (Monat)</t>
  </si>
  <si>
    <t>Wert (€, % oder Monate)</t>
  </si>
  <si>
    <t>Planungsmonate</t>
  </si>
  <si>
    <t>Berechneter Puffer (€)</t>
  </si>
  <si>
    <t>Standard MwSt</t>
  </si>
  <si>
    <t>Währung</t>
  </si>
  <si>
    <t>EUR</t>
  </si>
  <si>
    <t>Einmalige Investitionen &amp; Gründungskosten</t>
  </si>
  <si>
    <t>Monatsübersicht</t>
  </si>
  <si>
    <t>Kategorie</t>
  </si>
  <si>
    <t>Posten</t>
  </si>
  <si>
    <t>Netto (€)</t>
  </si>
  <si>
    <t>MwSt (%)</t>
  </si>
  <si>
    <t>MwSt (€)</t>
  </si>
  <si>
    <t>Brutto (€)</t>
  </si>
  <si>
    <t>Zahlungsmonat</t>
  </si>
  <si>
    <t>Finanzierung</t>
  </si>
  <si>
    <t>Notiz</t>
  </si>
  <si>
    <t>#</t>
  </si>
  <si>
    <t>Monat</t>
  </si>
  <si>
    <t>Einmalig (€)</t>
  </si>
  <si>
    <t>Laufend (€)</t>
  </si>
  <si>
    <t>Einnahmen (€)</t>
  </si>
  <si>
    <t>Netto Cashflow (€)</t>
  </si>
  <si>
    <t>Kumuliert (€)</t>
  </si>
  <si>
    <t>Defizit (€)</t>
  </si>
  <si>
    <t>Gründungskosten</t>
  </si>
  <si>
    <t>Notar &amp; Handelsregister</t>
  </si>
  <si>
    <t>Eigenkapital</t>
  </si>
  <si>
    <t>Gewerbeanmeldung</t>
  </si>
  <si>
    <t>Investitionen</t>
  </si>
  <si>
    <t>Laptop + Zubehör</t>
  </si>
  <si>
    <t>Software</t>
  </si>
  <si>
    <t>Shop-Setup &amp; Theme</t>
  </si>
  <si>
    <t>Marketing</t>
  </si>
  <si>
    <t>Fotos / Branding</t>
  </si>
  <si>
    <t>Ausstattung</t>
  </si>
  <si>
    <t>Regale &amp; Verpackungstisch</t>
  </si>
  <si>
    <t>Darlehen</t>
  </si>
  <si>
    <t>Erstbestand Ware</t>
  </si>
  <si>
    <t>Sonstiges</t>
  </si>
  <si>
    <t>Puffer kleine Anschaffungen</t>
  </si>
  <si>
    <t>Summe (Brutto)</t>
  </si>
  <si>
    <t>Laufende Kosten (monatlich)</t>
  </si>
  <si>
    <t>Netto/Monat (€)</t>
  </si>
  <si>
    <t>MwSt/Monat (€)</t>
  </si>
  <si>
    <t>Brutto/Monat (€)</t>
  </si>
  <si>
    <t>Startmonat</t>
  </si>
  <si>
    <t>Endmonat</t>
  </si>
  <si>
    <t>Miete</t>
  </si>
  <si>
    <t>Lager/Office Miete</t>
  </si>
  <si>
    <t>Personal</t>
  </si>
  <si>
    <t>Aushilfe (Minijob)</t>
  </si>
  <si>
    <t>inkl. Nebenkosten pauschal</t>
  </si>
  <si>
    <t>IT</t>
  </si>
  <si>
    <t>Shop-Software (SaaS)</t>
  </si>
  <si>
    <t>Ads (Google/Meta)</t>
  </si>
  <si>
    <t>Versicherung</t>
  </si>
  <si>
    <t>Betriebshaftpflicht</t>
  </si>
  <si>
    <t>Material</t>
  </si>
  <si>
    <t>Verpackungsmaterial</t>
  </si>
  <si>
    <t>Steuerberater</t>
  </si>
  <si>
    <t>Telefon/Internet</t>
  </si>
  <si>
    <t>Kapitalbedarf – Überblick</t>
  </si>
  <si>
    <t>Summe Einmalig (Brutto)</t>
  </si>
  <si>
    <t>Summe Laufend (Brutto)</t>
  </si>
  <si>
    <t>Max. kumuliertes Defizit</t>
  </si>
  <si>
    <t>Kapitalbedarf inkl. Puffer</t>
  </si>
  <si>
    <t>Summe (Durchschnitt/Monat, Brutto)</t>
  </si>
  <si>
    <t>Einnahmen (monatlich, optional)</t>
  </si>
  <si>
    <t>Quelle</t>
  </si>
  <si>
    <t>Hinweis</t>
  </si>
  <si>
    <t>Umsatz</t>
  </si>
  <si>
    <t>Online-Shop (Launch)</t>
  </si>
  <si>
    <t>konservativer Start</t>
  </si>
  <si>
    <t>Online-Shop (Wachstum)</t>
  </si>
  <si>
    <t>Online-Shop (stabil)</t>
  </si>
  <si>
    <t>Marktplatz-Verkäufe</t>
  </si>
  <si>
    <t>Summe (Netto/Monat, wenn aktiv)</t>
  </si>
  <si>
    <t>Finanzierung (Abgleich)</t>
  </si>
  <si>
    <t>Typ</t>
  </si>
  <si>
    <t>Betrag (€)</t>
  </si>
  <si>
    <t>Auszahlungsmonat</t>
  </si>
  <si>
    <t>Kommentar</t>
  </si>
  <si>
    <t>Eigenkapital Gründer</t>
  </si>
  <si>
    <t>Einzahlung zum Start</t>
  </si>
  <si>
    <t>Kennzahlen</t>
  </si>
  <si>
    <t>Bankdarlehen</t>
  </si>
  <si>
    <t>Auszahlung bei Gründung</t>
  </si>
  <si>
    <t>Summe Finanzierung (€)</t>
  </si>
  <si>
    <t>Zuschuss Digitalisierung</t>
  </si>
  <si>
    <t>Zuschuss</t>
  </si>
  <si>
    <t>voraussichtlich Monat 2</t>
  </si>
  <si>
    <t>Kapitalbedarf inkl. Puffer (€)</t>
  </si>
  <si>
    <t>Deckung?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</si>
</sst>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mmm\ yyyy"/>
    <numFmt numFmtId="166" formatCode="#.##000\ &quot;€&quot;_);[Red]\(#.##000\ &quot;€&quot;\);&quot;&quot;;@"/>
  </numFmts>
  <fonts count="7" x14ac:knownFonts="1">
    <font>
      <sz val="11"/>
      <color theme="1"/>
      <name val="Calibri"/>
      <family val="2"/>
      <scheme val="minor"/>
    </font>
    <font>
      <b/>
      <sz val="22"/>
      <color rgb="FFFFFFFF"/>
      <name val="Calibri"/>
    </font>
    <font>
      <sz val="11"/>
      <color rgb="FFFFFFFF"/>
      <name val="Calibri"/>
    </font>
    <font>
      <b/>
      <sz val="11"/>
      <color rgb="FFFFFFFF"/>
      <name val="Calibri"/>
    </font>
    <font>
      <b/>
      <sz val="11"/>
      <name val="Calibri"/>
    </font>
    <font>
      <sz val="10"/>
      <name val="Calibri"/>
    </font>
    <font>
      <sz val="11"/>
      <color rgb="FF80808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1F415A"/>
      </patternFill>
    </fill>
    <fill>
      <patternFill patternType="solid">
        <fgColor rgb="FFEAF3F3"/>
      </patternFill>
    </fill>
    <fill>
      <patternFill patternType="solid">
        <fgColor rgb="FFF1F5F6"/>
      </patternFill>
    </fill>
    <fill>
      <patternFill patternType="solid">
        <fgColor rgb="FFF5F7F7"/>
      </patternFill>
    </fill>
    <fill>
      <patternFill patternType="solid">
        <fgColor rgb="FF00484E"/>
      </patternFill>
    </fill>
    <fill>
      <patternFill patternType="solid">
        <fgColor rgb="FFE6EEF0"/>
      </patternFill>
    </fill>
  </fills>
  <borders count="2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4" fillId="0" borderId="1" xfId="0" applyFont="1" applyBorder="1"/>
    <xf numFmtId="0" fontId="0" fillId="3" borderId="1" xfId="0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6" fontId="0" fillId="5" borderId="1" xfId="0" applyNumberFormat="1" applyFill="1" applyBorder="1" applyAlignment="1">
      <alignment horizontal="right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166" fontId="0" fillId="3" borderId="1" xfId="0" applyNumberFormat="1" applyFill="1" applyBorder="1" applyAlignment="1">
      <alignment horizontal="right" vertical="center"/>
    </xf>
    <xf numFmtId="9" fontId="0" fillId="3" borderId="1" xfId="0" applyNumberFormat="1" applyFill="1" applyBorder="1" applyAlignment="1">
      <alignment horizontal="right" vertical="center"/>
    </xf>
    <xf numFmtId="1" fontId="0" fillId="3" borderId="1" xfId="0" applyNumberFormat="1" applyFill="1" applyBorder="1" applyAlignment="1">
      <alignment horizontal="right" vertical="center"/>
    </xf>
    <xf numFmtId="1" fontId="6" fillId="5" borderId="1" xfId="0" applyNumberFormat="1" applyFont="1" applyFill="1" applyBorder="1" applyAlignment="1">
      <alignment horizontal="right" vertical="center"/>
    </xf>
    <xf numFmtId="165" fontId="0" fillId="5" borderId="1" xfId="0" applyNumberFormat="1" applyFill="1" applyBorder="1" applyAlignment="1">
      <alignment horizontal="left" vertical="center"/>
    </xf>
    <xf numFmtId="0" fontId="0" fillId="7" borderId="1" xfId="0" applyFill="1" applyBorder="1"/>
    <xf numFmtId="166" fontId="4" fillId="7" borderId="1" xfId="0" applyNumberFormat="1" applyFont="1" applyFill="1" applyBorder="1"/>
    <xf numFmtId="0" fontId="4" fillId="5" borderId="1" xfId="0" applyFont="1" applyFill="1" applyBorder="1" applyAlignment="1">
      <alignment horizontal="right" vertical="center"/>
    </xf>
    <xf numFmtId="0" fontId="0" fillId="0" borderId="0" xfId="0"/>
    <xf numFmtId="0" fontId="4" fillId="7" borderId="1" xfId="0" applyFont="1" applyFill="1" applyBorder="1" applyAlignment="1">
      <alignment horizontal="left" vertical="center"/>
    </xf>
    <xf numFmtId="0" fontId="0" fillId="7" borderId="1" xfId="0" applyFill="1" applyBorder="1"/>
    <xf numFmtId="0" fontId="0" fillId="3" borderId="1" xfId="0" applyFill="1" applyBorder="1" applyAlignment="1">
      <alignment horizontal="left" vertical="center"/>
    </xf>
    <xf numFmtId="0" fontId="0" fillId="0" borderId="1" xfId="0" applyBorder="1"/>
    <xf numFmtId="0" fontId="3" fillId="2" borderId="0" xfId="0" applyFont="1" applyFill="1" applyAlignment="1">
      <alignment horizontal="left" vertical="center" indent="1"/>
    </xf>
    <xf numFmtId="166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9" fontId="0" fillId="3" borderId="1" xfId="0" applyNumberForma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" fontId="0" fillId="3" borderId="1" xfId="0" applyNumberForma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top" wrapText="1"/>
    </xf>
    <xf numFmtId="166" fontId="0" fillId="5" borderId="1" xfId="0" applyNumberFormat="1" applyFill="1" applyBorder="1" applyAlignment="1">
      <alignment horizontal="right" vertical="center"/>
    </xf>
    <xf numFmtId="166" fontId="0" fillId="3" borderId="1" xfId="0" applyNumberForma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indent="1"/>
    </xf>
    <xf numFmtId="165" fontId="0" fillId="3" borderId="1" xfId="0" applyNumberFormat="1" applyFill="1" applyBorder="1" applyAlignment="1">
      <alignment horizontal="left" vertical="center"/>
    </xf>
  </cellXfs>
  <cellStyles count="1">
    <cellStyle name="Normal" xfId="0" builtinId="0"/>
  </cellStyles>
  <dxfs count="4">
    <dxf>
      <fill>
        <patternFill patternType="solid">
          <fgColor rgb="FFF8CBAD"/>
        </patternFill>
      </fill>
    </dxf>
    <dxf>
      <fill>
        <patternFill patternType="solid">
          <fgColor rgb="FFC6E0B4"/>
        </patternFill>
      </fill>
    </dxf>
    <dxf>
      <fill>
        <patternFill patternType="solid">
          <fgColor rgb="FFF8CBAD"/>
        </patternFill>
      </fill>
    </dxf>
    <dxf>
      <fill>
        <patternFill patternType="solid">
          <fgColor rgb="FFFFF2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s-ES"/>
              <a:t>Kumuliert (€)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Kapitalbedarf!$P$12</c:f>
              <c:strCache>
                <c:ptCount val="1"/>
                <c:pt idx="0">
                  <c:v>Kumuliert (€)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Kapitalbedarf!$K$13:$K$36</c:f>
              <c:strCache>
                <c:ptCount val="12"/>
                <c:pt idx="0">
                  <c:v>mar 2026</c:v>
                </c:pt>
                <c:pt idx="1">
                  <c:v>abr 2026</c:v>
                </c:pt>
                <c:pt idx="2">
                  <c:v>may 2026</c:v>
                </c:pt>
                <c:pt idx="3">
                  <c:v>jun 2026</c:v>
                </c:pt>
                <c:pt idx="4">
                  <c:v>jul 2026</c:v>
                </c:pt>
                <c:pt idx="5">
                  <c:v>ago 2026</c:v>
                </c:pt>
                <c:pt idx="6">
                  <c:v>sep 2026</c:v>
                </c:pt>
                <c:pt idx="7">
                  <c:v>oct 2026</c:v>
                </c:pt>
                <c:pt idx="8">
                  <c:v>nov 2026</c:v>
                </c:pt>
                <c:pt idx="9">
                  <c:v>dic 2026</c:v>
                </c:pt>
                <c:pt idx="10">
                  <c:v>ene 2027</c:v>
                </c:pt>
                <c:pt idx="11">
                  <c:v>feb 2027</c:v>
                </c:pt>
              </c:strCache>
            </c:strRef>
          </c:cat>
          <c:val>
            <c:numRef>
              <c:f>Kapitalbedarf!$P$13:$P$36</c:f>
              <c:numCache>
                <c:formatCode>#.##000\ "€"_);[Red]\(#.##000\ "€"\);"";@</c:formatCode>
                <c:ptCount val="24"/>
                <c:pt idx="0">
                  <c:v>-21729.82</c:v>
                </c:pt>
                <c:pt idx="1">
                  <c:v>-21779.14</c:v>
                </c:pt>
                <c:pt idx="2">
                  <c:v>-21828.46</c:v>
                </c:pt>
                <c:pt idx="3">
                  <c:v>-19877.78</c:v>
                </c:pt>
                <c:pt idx="4">
                  <c:v>-17927.099999999999</c:v>
                </c:pt>
                <c:pt idx="5">
                  <c:v>-15976.419999999998</c:v>
                </c:pt>
                <c:pt idx="6">
                  <c:v>-11525.739999999998</c:v>
                </c:pt>
                <c:pt idx="7">
                  <c:v>-7075.0599999999977</c:v>
                </c:pt>
                <c:pt idx="8">
                  <c:v>-2624.3799999999974</c:v>
                </c:pt>
                <c:pt idx="9">
                  <c:v>1826.3000000000029</c:v>
                </c:pt>
                <c:pt idx="10">
                  <c:v>6276.9800000000032</c:v>
                </c:pt>
                <c:pt idx="11">
                  <c:v>10727.660000000003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C92-44DB-9161-9718642AF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dateAx>
        <c:axId val="10"/>
        <c:scaling>
          <c:orientation val="minMax"/>
        </c:scaling>
        <c:delete val="1"/>
        <c:axPos val="b"/>
        <c:numFmt formatCode="mmm\ yyyy" sourceLinked="1"/>
        <c:majorTickMark val="none"/>
        <c:minorTickMark val="none"/>
        <c:tickLblPos val="nextTo"/>
        <c:crossAx val="100"/>
        <c:crosses val="autoZero"/>
        <c:auto val="1"/>
        <c:lblOffset val="100"/>
        <c:baseTimeUnit val="months"/>
      </c:date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€</a:t>
                </a:r>
              </a:p>
            </c:rich>
          </c:tx>
          <c:overlay val="1"/>
        </c:title>
        <c:numFmt formatCode="#.##000\ &quot;€&quot;_);[Red]\(#.##000\ &quot;€&quot;\);&quot;&quot;;@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  <c:txPr>
        <a:bodyPr/>
        <a:lstStyle/>
        <a:p>
          <a:pPr rtl="0">
            <a:defRPr/>
          </a:pPr>
          <a:endParaRPr lang="es-ES"/>
        </a:p>
      </c:txPr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s-ES"/>
              <a:t>Kosten &amp; Einnahmen (monatlich)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Kapitalbedarf!$L$12</c:f>
              <c:strCache>
                <c:ptCount val="1"/>
                <c:pt idx="0">
                  <c:v>Einmalig (€)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Kapitalbedarf!$K$13:$K$36</c:f>
              <c:strCache>
                <c:ptCount val="12"/>
                <c:pt idx="0">
                  <c:v>mar 2026</c:v>
                </c:pt>
                <c:pt idx="1">
                  <c:v>abr 2026</c:v>
                </c:pt>
                <c:pt idx="2">
                  <c:v>may 2026</c:v>
                </c:pt>
                <c:pt idx="3">
                  <c:v>jun 2026</c:v>
                </c:pt>
                <c:pt idx="4">
                  <c:v>jul 2026</c:v>
                </c:pt>
                <c:pt idx="5">
                  <c:v>ago 2026</c:v>
                </c:pt>
                <c:pt idx="6">
                  <c:v>sep 2026</c:v>
                </c:pt>
                <c:pt idx="7">
                  <c:v>oct 2026</c:v>
                </c:pt>
                <c:pt idx="8">
                  <c:v>nov 2026</c:v>
                </c:pt>
                <c:pt idx="9">
                  <c:v>dic 2026</c:v>
                </c:pt>
                <c:pt idx="10">
                  <c:v>ene 2027</c:v>
                </c:pt>
                <c:pt idx="11">
                  <c:v>feb 2027</c:v>
                </c:pt>
              </c:strCache>
            </c:strRef>
          </c:cat>
          <c:val>
            <c:numRef>
              <c:f>Kapitalbedarf!$L$13:$L$36</c:f>
              <c:numCache>
                <c:formatCode>#.##000\ "€"_);[Red]\(#.##000\ "€"\);"";@</c:formatCode>
                <c:ptCount val="24"/>
                <c:pt idx="0">
                  <c:v>21400.5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E-4BE7-9245-82620698AD84}"/>
            </c:ext>
          </c:extLst>
        </c:ser>
        <c:ser>
          <c:idx val="1"/>
          <c:order val="1"/>
          <c:tx>
            <c:strRef>
              <c:f>Kapitalbedarf!$M$12</c:f>
              <c:strCache>
                <c:ptCount val="1"/>
                <c:pt idx="0">
                  <c:v>Laufend (€)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Kapitalbedarf!$K$13:$K$36</c:f>
              <c:strCache>
                <c:ptCount val="12"/>
                <c:pt idx="0">
                  <c:v>mar 2026</c:v>
                </c:pt>
                <c:pt idx="1">
                  <c:v>abr 2026</c:v>
                </c:pt>
                <c:pt idx="2">
                  <c:v>may 2026</c:v>
                </c:pt>
                <c:pt idx="3">
                  <c:v>jun 2026</c:v>
                </c:pt>
                <c:pt idx="4">
                  <c:v>jul 2026</c:v>
                </c:pt>
                <c:pt idx="5">
                  <c:v>ago 2026</c:v>
                </c:pt>
                <c:pt idx="6">
                  <c:v>sep 2026</c:v>
                </c:pt>
                <c:pt idx="7">
                  <c:v>oct 2026</c:v>
                </c:pt>
                <c:pt idx="8">
                  <c:v>nov 2026</c:v>
                </c:pt>
                <c:pt idx="9">
                  <c:v>dic 2026</c:v>
                </c:pt>
                <c:pt idx="10">
                  <c:v>ene 2027</c:v>
                </c:pt>
                <c:pt idx="11">
                  <c:v>feb 2027</c:v>
                </c:pt>
              </c:strCache>
            </c:strRef>
          </c:cat>
          <c:val>
            <c:numRef>
              <c:f>Kapitalbedarf!$M$13:$M$36</c:f>
              <c:numCache>
                <c:formatCode>#.##000\ "€"_);[Red]\(#.##000\ "€"\);"";@</c:formatCode>
                <c:ptCount val="24"/>
                <c:pt idx="0">
                  <c:v>2329.3199999999997</c:v>
                </c:pt>
                <c:pt idx="1">
                  <c:v>2849.32</c:v>
                </c:pt>
                <c:pt idx="2">
                  <c:v>2849.32</c:v>
                </c:pt>
                <c:pt idx="3">
                  <c:v>2849.32</c:v>
                </c:pt>
                <c:pt idx="4">
                  <c:v>2849.32</c:v>
                </c:pt>
                <c:pt idx="5">
                  <c:v>2849.32</c:v>
                </c:pt>
                <c:pt idx="6">
                  <c:v>2849.32</c:v>
                </c:pt>
                <c:pt idx="7">
                  <c:v>2849.32</c:v>
                </c:pt>
                <c:pt idx="8">
                  <c:v>2849.32</c:v>
                </c:pt>
                <c:pt idx="9">
                  <c:v>2849.32</c:v>
                </c:pt>
                <c:pt idx="10">
                  <c:v>2849.32</c:v>
                </c:pt>
                <c:pt idx="11">
                  <c:v>2849.32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E-4BE7-9245-82620698AD84}"/>
            </c:ext>
          </c:extLst>
        </c:ser>
        <c:ser>
          <c:idx val="2"/>
          <c:order val="2"/>
          <c:tx>
            <c:strRef>
              <c:f>Kapitalbedarf!$N$12</c:f>
              <c:strCache>
                <c:ptCount val="1"/>
                <c:pt idx="0">
                  <c:v>Einnahmen (€)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Kapitalbedarf!$K$13:$K$36</c:f>
              <c:strCache>
                <c:ptCount val="12"/>
                <c:pt idx="0">
                  <c:v>mar 2026</c:v>
                </c:pt>
                <c:pt idx="1">
                  <c:v>abr 2026</c:v>
                </c:pt>
                <c:pt idx="2">
                  <c:v>may 2026</c:v>
                </c:pt>
                <c:pt idx="3">
                  <c:v>jun 2026</c:v>
                </c:pt>
                <c:pt idx="4">
                  <c:v>jul 2026</c:v>
                </c:pt>
                <c:pt idx="5">
                  <c:v>ago 2026</c:v>
                </c:pt>
                <c:pt idx="6">
                  <c:v>sep 2026</c:v>
                </c:pt>
                <c:pt idx="7">
                  <c:v>oct 2026</c:v>
                </c:pt>
                <c:pt idx="8">
                  <c:v>nov 2026</c:v>
                </c:pt>
                <c:pt idx="9">
                  <c:v>dic 2026</c:v>
                </c:pt>
                <c:pt idx="10">
                  <c:v>ene 2027</c:v>
                </c:pt>
                <c:pt idx="11">
                  <c:v>feb 2027</c:v>
                </c:pt>
              </c:strCache>
            </c:strRef>
          </c:cat>
          <c:val>
            <c:numRef>
              <c:f>Kapitalbedarf!$N$13:$N$36</c:f>
              <c:numCache>
                <c:formatCode>#.##000\ "€"_);[Red]\(#.##000\ "€"\);"";@</c:formatCode>
                <c:ptCount val="24"/>
                <c:pt idx="0">
                  <c:v>2000</c:v>
                </c:pt>
                <c:pt idx="1">
                  <c:v>2800</c:v>
                </c:pt>
                <c:pt idx="2">
                  <c:v>2800</c:v>
                </c:pt>
                <c:pt idx="3">
                  <c:v>4800</c:v>
                </c:pt>
                <c:pt idx="4">
                  <c:v>4800</c:v>
                </c:pt>
                <c:pt idx="5">
                  <c:v>4800</c:v>
                </c:pt>
                <c:pt idx="6">
                  <c:v>7300</c:v>
                </c:pt>
                <c:pt idx="7">
                  <c:v>7300</c:v>
                </c:pt>
                <c:pt idx="8">
                  <c:v>7300</c:v>
                </c:pt>
                <c:pt idx="9">
                  <c:v>7300</c:v>
                </c:pt>
                <c:pt idx="10">
                  <c:v>7300</c:v>
                </c:pt>
                <c:pt idx="11">
                  <c:v>7300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4E-4BE7-9245-82620698A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dateAx>
        <c:axId val="10"/>
        <c:scaling>
          <c:orientation val="minMax"/>
        </c:scaling>
        <c:delete val="1"/>
        <c:axPos val="b"/>
        <c:numFmt formatCode="mmm\ yyyy" sourceLinked="1"/>
        <c:majorTickMark val="none"/>
        <c:minorTickMark val="none"/>
        <c:tickLblPos val="nextTo"/>
        <c:crossAx val="100"/>
        <c:crosses val="autoZero"/>
        <c:auto val="1"/>
        <c:lblOffset val="100"/>
        <c:baseTimeUnit val="months"/>
      </c:date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€</a:t>
                </a:r>
              </a:p>
            </c:rich>
          </c:tx>
          <c:overlay val="1"/>
        </c:title>
        <c:numFmt formatCode="#.##000\ &quot;€&quot;_);[Red]\(#.##000\ &quot;€&quot;\);&quot;&quot;;@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43</xdr:row>
      <xdr:rowOff>0</xdr:rowOff>
    </xdr:from>
    <xdr:ext cx="576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10</xdr:col>
      <xdr:colOff>0</xdr:colOff>
      <xdr:row>57</xdr:row>
      <xdr:rowOff>0</xdr:rowOff>
    </xdr:from>
    <xdr:ext cx="5760000" cy="288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4"/>
  <sheetViews>
    <sheetView showGridLines="0" tabSelected="1" zoomScale="70" zoomScaleNormal="70" workbookViewId="0">
      <pane ySplit="11" topLeftCell="A12" activePane="bottomLeft" state="frozen"/>
      <selection pane="bottomLeft" sqref="A1:N1"/>
    </sheetView>
  </sheetViews>
  <sheetFormatPr baseColWidth="10" defaultColWidth="9.140625" defaultRowHeight="15" x14ac:dyDescent="0.25"/>
  <cols>
    <col min="1" max="1" width="27.140625" bestFit="1" customWidth="1"/>
    <col min="2" max="2" width="28.5703125" bestFit="1" customWidth="1"/>
    <col min="3" max="3" width="18.28515625" bestFit="1" customWidth="1"/>
    <col min="4" max="4" width="14.28515625" bestFit="1" customWidth="1"/>
    <col min="5" max="5" width="26.28515625" bestFit="1" customWidth="1"/>
    <col min="6" max="6" width="19.140625" bestFit="1" customWidth="1"/>
    <col min="7" max="7" width="19.5703125" customWidth="1"/>
    <col min="8" max="8" width="16.42578125" bestFit="1" customWidth="1"/>
    <col min="9" max="9" width="27.7109375" bestFit="1" customWidth="1"/>
    <col min="10" max="10" width="3.85546875" bestFit="1" customWidth="1"/>
    <col min="11" max="11" width="28.140625" bestFit="1" customWidth="1"/>
    <col min="12" max="12" width="14" customWidth="1"/>
    <col min="13" max="13" width="14.42578125" bestFit="1" customWidth="1"/>
    <col min="14" max="14" width="16.85546875" bestFit="1" customWidth="1"/>
    <col min="15" max="15" width="21.5703125" bestFit="1" customWidth="1"/>
    <col min="16" max="17" width="15.85546875" bestFit="1" customWidth="1"/>
  </cols>
  <sheetData>
    <row r="1" spans="1:17" ht="32.1" customHeight="1" x14ac:dyDescent="0.25">
      <c r="A1" s="23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7" ht="18" customHeight="1" x14ac:dyDescent="0.25">
      <c r="A2" s="31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1:17" ht="18" customHeight="1" x14ac:dyDescent="0.25">
      <c r="A4" s="24" t="s">
        <v>2</v>
      </c>
      <c r="B4" s="20"/>
      <c r="C4" s="20"/>
      <c r="D4" s="20"/>
      <c r="E4" s="20"/>
      <c r="F4" s="24" t="s">
        <v>3</v>
      </c>
      <c r="G4" s="20"/>
      <c r="H4" s="20"/>
      <c r="I4" s="20"/>
      <c r="J4" s="20"/>
      <c r="K4" s="24" t="s">
        <v>4</v>
      </c>
      <c r="L4" s="20"/>
      <c r="M4" s="20"/>
      <c r="N4" s="20"/>
    </row>
    <row r="5" spans="1:17" x14ac:dyDescent="0.25">
      <c r="A5" s="2" t="s">
        <v>5</v>
      </c>
      <c r="B5" s="1"/>
      <c r="C5" s="19" t="s">
        <v>6</v>
      </c>
      <c r="D5" s="20"/>
      <c r="E5" s="20"/>
      <c r="F5" s="28" t="s">
        <v>7</v>
      </c>
      <c r="G5" s="20"/>
      <c r="H5" s="20"/>
      <c r="I5" s="20"/>
      <c r="J5" s="20"/>
      <c r="K5" s="4" t="s">
        <v>8</v>
      </c>
      <c r="L5" s="1"/>
      <c r="M5" s="19" t="s">
        <v>9</v>
      </c>
      <c r="N5" s="20"/>
    </row>
    <row r="6" spans="1:17" x14ac:dyDescent="0.25">
      <c r="A6" s="2" t="s">
        <v>10</v>
      </c>
      <c r="B6" s="1"/>
      <c r="C6" s="32">
        <v>46082</v>
      </c>
      <c r="D6" s="20"/>
      <c r="E6" s="20"/>
      <c r="F6" s="20"/>
      <c r="G6" s="20"/>
      <c r="H6" s="20"/>
      <c r="I6" s="20"/>
      <c r="J6" s="20"/>
      <c r="K6" s="4" t="s">
        <v>11</v>
      </c>
      <c r="L6" s="1"/>
      <c r="M6" s="30">
        <v>5000</v>
      </c>
      <c r="N6" s="20"/>
    </row>
    <row r="7" spans="1:17" x14ac:dyDescent="0.25">
      <c r="A7" s="2" t="s">
        <v>12</v>
      </c>
      <c r="B7" s="1"/>
      <c r="C7" s="27">
        <v>12</v>
      </c>
      <c r="D7" s="20"/>
      <c r="E7" s="20"/>
      <c r="F7" s="20"/>
      <c r="G7" s="20"/>
      <c r="H7" s="20"/>
      <c r="I7" s="20"/>
      <c r="J7" s="20"/>
      <c r="K7" s="4" t="s">
        <v>13</v>
      </c>
      <c r="L7" s="1"/>
      <c r="M7" s="29">
        <f>IF($M$5="Fixbetrag",$M$6,IF($M$5="% von Gesamtkosten",$M$6*($F$26+SUM($M$13:$M$36)),IF($M$5="Monate laufende Kosten",$M$6*AVERAGE($M$13:$M$36),0)))</f>
        <v>5000</v>
      </c>
      <c r="N7" s="20"/>
    </row>
    <row r="8" spans="1:17" x14ac:dyDescent="0.25">
      <c r="A8" s="2" t="s">
        <v>14</v>
      </c>
      <c r="B8" s="1"/>
      <c r="C8" s="25">
        <v>0.19</v>
      </c>
      <c r="D8" s="20"/>
      <c r="E8" s="20"/>
      <c r="F8" s="20"/>
      <c r="G8" s="20"/>
      <c r="H8" s="20"/>
      <c r="I8" s="20"/>
      <c r="J8" s="20"/>
      <c r="K8" s="1"/>
      <c r="L8" s="1"/>
      <c r="M8" s="1"/>
      <c r="N8" s="1"/>
    </row>
    <row r="9" spans="1:17" x14ac:dyDescent="0.25">
      <c r="A9" s="2" t="s">
        <v>15</v>
      </c>
      <c r="B9" s="1"/>
      <c r="C9" s="19" t="s">
        <v>16</v>
      </c>
      <c r="D9" s="20"/>
      <c r="E9" s="20"/>
      <c r="F9" s="20"/>
      <c r="G9" s="20"/>
      <c r="H9" s="20"/>
      <c r="I9" s="20"/>
      <c r="J9" s="20"/>
      <c r="K9" s="1"/>
      <c r="L9" s="1"/>
      <c r="M9" s="1"/>
      <c r="N9" s="1"/>
    </row>
    <row r="11" spans="1:17" x14ac:dyDescent="0.25">
      <c r="A11" s="21" t="s">
        <v>17</v>
      </c>
      <c r="B11" s="16"/>
      <c r="C11" s="16"/>
      <c r="D11" s="16"/>
      <c r="E11" s="16"/>
      <c r="F11" s="16"/>
      <c r="G11" s="16"/>
      <c r="H11" s="16"/>
      <c r="I11" s="16"/>
      <c r="K11" s="21" t="s">
        <v>18</v>
      </c>
      <c r="L11" s="16"/>
      <c r="M11" s="16"/>
      <c r="N11" s="16"/>
      <c r="O11" s="16"/>
      <c r="P11" s="16"/>
      <c r="Q11" s="16"/>
    </row>
    <row r="12" spans="1:17" ht="27.95" customHeight="1" x14ac:dyDescent="0.25">
      <c r="A12" s="6" t="s">
        <v>19</v>
      </c>
      <c r="B12" s="6" t="s">
        <v>20</v>
      </c>
      <c r="C12" s="6" t="s">
        <v>21</v>
      </c>
      <c r="D12" s="6" t="s">
        <v>22</v>
      </c>
      <c r="E12" s="6" t="s">
        <v>23</v>
      </c>
      <c r="F12" s="6" t="s">
        <v>24</v>
      </c>
      <c r="G12" s="6" t="s">
        <v>25</v>
      </c>
      <c r="H12" s="6" t="s">
        <v>26</v>
      </c>
      <c r="I12" s="6" t="s">
        <v>27</v>
      </c>
      <c r="J12" s="7" t="s">
        <v>28</v>
      </c>
      <c r="K12" s="6" t="s">
        <v>29</v>
      </c>
      <c r="L12" s="6" t="s">
        <v>30</v>
      </c>
      <c r="M12" s="6" t="s">
        <v>31</v>
      </c>
      <c r="N12" s="6" t="s">
        <v>32</v>
      </c>
      <c r="O12" s="6" t="s">
        <v>33</v>
      </c>
      <c r="P12" s="6" t="s">
        <v>34</v>
      </c>
      <c r="Q12" s="6" t="s">
        <v>35</v>
      </c>
    </row>
    <row r="13" spans="1:17" x14ac:dyDescent="0.25">
      <c r="A13" s="3" t="s">
        <v>36</v>
      </c>
      <c r="B13" s="3" t="s">
        <v>37</v>
      </c>
      <c r="C13" s="8">
        <v>1200</v>
      </c>
      <c r="D13" s="9">
        <v>0.19</v>
      </c>
      <c r="E13" s="5">
        <f t="shared" ref="E13:E25" si="0">IF(C13="",0,C13*IF(D13="",$C$8,D13))</f>
        <v>228</v>
      </c>
      <c r="F13" s="5">
        <f t="shared" ref="F13:F25" si="1">IF(C13="",0,C13+E13)</f>
        <v>1428</v>
      </c>
      <c r="G13" s="10">
        <v>0</v>
      </c>
      <c r="H13" s="3" t="s">
        <v>38</v>
      </c>
      <c r="I13" s="3"/>
      <c r="J13" s="11">
        <v>1</v>
      </c>
      <c r="K13" s="12">
        <f t="shared" ref="K13:K36" si="2">IF($J13&lt;=$C$7,EDATE($C$6,$J13-1),"")</f>
        <v>46082</v>
      </c>
      <c r="L13" s="5">
        <f t="shared" ref="L13:L36" si="3">IF($J13&gt;$C$7,0,SUMIFS($F$13:$F$25,$G$13:$G$25,$J13)+IF($J13=1,SUMIFS($F$13:$F$25,$G$13:$G$25,0),0))</f>
        <v>21400.5</v>
      </c>
      <c r="M13" s="5">
        <f t="shared" ref="M13:M36" si="4">IF($J13&gt;$C$7,0,SUMPRODUCT(($J13&gt;=($G$30:$G$44+0))*($J13&lt;=($H$30:$H$44+0))*($F$30:$F$44+0)))</f>
        <v>2329.3199999999997</v>
      </c>
      <c r="N13" s="5">
        <f t="shared" ref="N13:N36" si="5">IF($J13&gt;$C$7,0,SUMPRODUCT(($J13&gt;=($D$49:$D$59+0))*($J13&lt;=($E$49:$E$59+0))*($C$49:$C$59+0)))</f>
        <v>2000</v>
      </c>
      <c r="O13" s="5">
        <f t="shared" ref="O13:O36" si="6">IF($J13&gt;$C$7,0,N13-L13-M13)</f>
        <v>-21729.82</v>
      </c>
      <c r="P13" s="5">
        <f t="shared" ref="P13:P36" si="7">IF($J13&gt;$C$7,0,IF($J13=1,O13,P12+O13))</f>
        <v>-21729.82</v>
      </c>
      <c r="Q13" s="5">
        <f t="shared" ref="Q13:Q36" si="8">IF($J13&gt;$C$7,0,MIN(0,P13))</f>
        <v>-21729.82</v>
      </c>
    </row>
    <row r="14" spans="1:17" x14ac:dyDescent="0.25">
      <c r="A14" s="3" t="s">
        <v>36</v>
      </c>
      <c r="B14" s="3" t="s">
        <v>39</v>
      </c>
      <c r="C14" s="8">
        <v>40</v>
      </c>
      <c r="D14" s="9">
        <v>0</v>
      </c>
      <c r="E14" s="5">
        <f t="shared" si="0"/>
        <v>0</v>
      </c>
      <c r="F14" s="5">
        <f t="shared" si="1"/>
        <v>40</v>
      </c>
      <c r="G14" s="10">
        <v>0</v>
      </c>
      <c r="H14" s="3" t="s">
        <v>38</v>
      </c>
      <c r="I14" s="3"/>
      <c r="J14" s="11">
        <v>2</v>
      </c>
      <c r="K14" s="12">
        <f t="shared" si="2"/>
        <v>46113</v>
      </c>
      <c r="L14" s="5">
        <f t="shared" si="3"/>
        <v>0</v>
      </c>
      <c r="M14" s="5">
        <f t="shared" si="4"/>
        <v>2849.32</v>
      </c>
      <c r="N14" s="5">
        <f t="shared" si="5"/>
        <v>2800</v>
      </c>
      <c r="O14" s="5">
        <f t="shared" si="6"/>
        <v>-49.320000000000164</v>
      </c>
      <c r="P14" s="5">
        <f t="shared" si="7"/>
        <v>-21779.14</v>
      </c>
      <c r="Q14" s="5">
        <f t="shared" si="8"/>
        <v>-21779.14</v>
      </c>
    </row>
    <row r="15" spans="1:17" x14ac:dyDescent="0.25">
      <c r="A15" s="3" t="s">
        <v>40</v>
      </c>
      <c r="B15" s="3" t="s">
        <v>41</v>
      </c>
      <c r="C15" s="8">
        <v>1800</v>
      </c>
      <c r="D15" s="9">
        <v>0.19</v>
      </c>
      <c r="E15" s="5">
        <f t="shared" si="0"/>
        <v>342</v>
      </c>
      <c r="F15" s="5">
        <f t="shared" si="1"/>
        <v>2142</v>
      </c>
      <c r="G15" s="10">
        <v>0</v>
      </c>
      <c r="H15" s="3" t="s">
        <v>38</v>
      </c>
      <c r="I15" s="3"/>
      <c r="J15" s="11">
        <v>3</v>
      </c>
      <c r="K15" s="12">
        <f t="shared" si="2"/>
        <v>46143</v>
      </c>
      <c r="L15" s="5">
        <f t="shared" si="3"/>
        <v>0</v>
      </c>
      <c r="M15" s="5">
        <f t="shared" si="4"/>
        <v>2849.32</v>
      </c>
      <c r="N15" s="5">
        <f t="shared" si="5"/>
        <v>2800</v>
      </c>
      <c r="O15" s="5">
        <f t="shared" si="6"/>
        <v>-49.320000000000164</v>
      </c>
      <c r="P15" s="5">
        <f t="shared" si="7"/>
        <v>-21828.46</v>
      </c>
      <c r="Q15" s="5">
        <f t="shared" si="8"/>
        <v>-21828.46</v>
      </c>
    </row>
    <row r="16" spans="1:17" x14ac:dyDescent="0.25">
      <c r="A16" s="3" t="s">
        <v>42</v>
      </c>
      <c r="B16" s="3" t="s">
        <v>43</v>
      </c>
      <c r="C16" s="8">
        <v>900</v>
      </c>
      <c r="D16" s="9">
        <v>0.19</v>
      </c>
      <c r="E16" s="5">
        <f t="shared" si="0"/>
        <v>171</v>
      </c>
      <c r="F16" s="5">
        <f t="shared" si="1"/>
        <v>1071</v>
      </c>
      <c r="G16" s="10">
        <v>1</v>
      </c>
      <c r="H16" s="3" t="s">
        <v>38</v>
      </c>
      <c r="I16" s="3"/>
      <c r="J16" s="11">
        <v>4</v>
      </c>
      <c r="K16" s="12">
        <f t="shared" si="2"/>
        <v>46174</v>
      </c>
      <c r="L16" s="5">
        <f t="shared" si="3"/>
        <v>0</v>
      </c>
      <c r="M16" s="5">
        <f t="shared" si="4"/>
        <v>2849.32</v>
      </c>
      <c r="N16" s="5">
        <f t="shared" si="5"/>
        <v>4800</v>
      </c>
      <c r="O16" s="5">
        <f t="shared" si="6"/>
        <v>1950.6799999999998</v>
      </c>
      <c r="P16" s="5">
        <f t="shared" si="7"/>
        <v>-19877.78</v>
      </c>
      <c r="Q16" s="5">
        <f t="shared" si="8"/>
        <v>-19877.78</v>
      </c>
    </row>
    <row r="17" spans="1:17" x14ac:dyDescent="0.25">
      <c r="A17" s="3" t="s">
        <v>44</v>
      </c>
      <c r="B17" s="3" t="s">
        <v>45</v>
      </c>
      <c r="C17" s="8">
        <v>650</v>
      </c>
      <c r="D17" s="9">
        <v>0.19</v>
      </c>
      <c r="E17" s="5">
        <f t="shared" si="0"/>
        <v>123.5</v>
      </c>
      <c r="F17" s="5">
        <f t="shared" si="1"/>
        <v>773.5</v>
      </c>
      <c r="G17" s="10">
        <v>1</v>
      </c>
      <c r="H17" s="3" t="s">
        <v>38</v>
      </c>
      <c r="I17" s="3"/>
      <c r="J17" s="11">
        <v>5</v>
      </c>
      <c r="K17" s="12">
        <f t="shared" si="2"/>
        <v>46204</v>
      </c>
      <c r="L17" s="5">
        <f t="shared" si="3"/>
        <v>0</v>
      </c>
      <c r="M17" s="5">
        <f t="shared" si="4"/>
        <v>2849.32</v>
      </c>
      <c r="N17" s="5">
        <f t="shared" si="5"/>
        <v>4800</v>
      </c>
      <c r="O17" s="5">
        <f t="shared" si="6"/>
        <v>1950.6799999999998</v>
      </c>
      <c r="P17" s="5">
        <f t="shared" si="7"/>
        <v>-17927.099999999999</v>
      </c>
      <c r="Q17" s="5">
        <f t="shared" si="8"/>
        <v>-17927.099999999999</v>
      </c>
    </row>
    <row r="18" spans="1:17" x14ac:dyDescent="0.25">
      <c r="A18" s="3" t="s">
        <v>46</v>
      </c>
      <c r="B18" s="3" t="s">
        <v>47</v>
      </c>
      <c r="C18" s="8">
        <v>1100</v>
      </c>
      <c r="D18" s="9">
        <v>0.19</v>
      </c>
      <c r="E18" s="5">
        <f t="shared" si="0"/>
        <v>209</v>
      </c>
      <c r="F18" s="5">
        <f t="shared" si="1"/>
        <v>1309</v>
      </c>
      <c r="G18" s="10">
        <v>1</v>
      </c>
      <c r="H18" s="3" t="s">
        <v>48</v>
      </c>
      <c r="I18" s="3"/>
      <c r="J18" s="11">
        <v>6</v>
      </c>
      <c r="K18" s="12">
        <f t="shared" si="2"/>
        <v>46235</v>
      </c>
      <c r="L18" s="5">
        <f t="shared" si="3"/>
        <v>0</v>
      </c>
      <c r="M18" s="5">
        <f t="shared" si="4"/>
        <v>2849.32</v>
      </c>
      <c r="N18" s="5">
        <f t="shared" si="5"/>
        <v>4800</v>
      </c>
      <c r="O18" s="5">
        <f t="shared" si="6"/>
        <v>1950.6799999999998</v>
      </c>
      <c r="P18" s="5">
        <f t="shared" si="7"/>
        <v>-15976.419999999998</v>
      </c>
      <c r="Q18" s="5">
        <f t="shared" si="8"/>
        <v>-15976.419999999998</v>
      </c>
    </row>
    <row r="19" spans="1:17" x14ac:dyDescent="0.25">
      <c r="A19" s="3" t="s">
        <v>40</v>
      </c>
      <c r="B19" s="3" t="s">
        <v>49</v>
      </c>
      <c r="C19" s="8">
        <v>12000</v>
      </c>
      <c r="D19" s="9">
        <v>0.19</v>
      </c>
      <c r="E19" s="5">
        <f t="shared" si="0"/>
        <v>2280</v>
      </c>
      <c r="F19" s="5">
        <f t="shared" si="1"/>
        <v>14280</v>
      </c>
      <c r="G19" s="10">
        <v>0</v>
      </c>
      <c r="H19" s="3" t="s">
        <v>48</v>
      </c>
      <c r="I19" s="3"/>
      <c r="J19" s="11">
        <v>7</v>
      </c>
      <c r="K19" s="12">
        <f t="shared" si="2"/>
        <v>46266</v>
      </c>
      <c r="L19" s="5">
        <f t="shared" si="3"/>
        <v>0</v>
      </c>
      <c r="M19" s="5">
        <f t="shared" si="4"/>
        <v>2849.32</v>
      </c>
      <c r="N19" s="5">
        <f t="shared" si="5"/>
        <v>7300</v>
      </c>
      <c r="O19" s="5">
        <f t="shared" si="6"/>
        <v>4450.68</v>
      </c>
      <c r="P19" s="5">
        <f t="shared" si="7"/>
        <v>-11525.739999999998</v>
      </c>
      <c r="Q19" s="5">
        <f t="shared" si="8"/>
        <v>-11525.739999999998</v>
      </c>
    </row>
    <row r="20" spans="1:17" x14ac:dyDescent="0.25">
      <c r="A20" s="3" t="s">
        <v>50</v>
      </c>
      <c r="B20" s="3" t="s">
        <v>51</v>
      </c>
      <c r="C20" s="8">
        <v>300</v>
      </c>
      <c r="D20" s="9">
        <v>0.19</v>
      </c>
      <c r="E20" s="5">
        <f t="shared" si="0"/>
        <v>57</v>
      </c>
      <c r="F20" s="5">
        <f t="shared" si="1"/>
        <v>357</v>
      </c>
      <c r="G20" s="10">
        <v>0</v>
      </c>
      <c r="H20" s="3" t="s">
        <v>38</v>
      </c>
      <c r="I20" s="3"/>
      <c r="J20" s="11">
        <v>8</v>
      </c>
      <c r="K20" s="12">
        <f t="shared" si="2"/>
        <v>46296</v>
      </c>
      <c r="L20" s="5">
        <f t="shared" si="3"/>
        <v>0</v>
      </c>
      <c r="M20" s="5">
        <f t="shared" si="4"/>
        <v>2849.32</v>
      </c>
      <c r="N20" s="5">
        <f t="shared" si="5"/>
        <v>7300</v>
      </c>
      <c r="O20" s="5">
        <f t="shared" si="6"/>
        <v>4450.68</v>
      </c>
      <c r="P20" s="5">
        <f t="shared" si="7"/>
        <v>-7075.0599999999977</v>
      </c>
      <c r="Q20" s="5">
        <f t="shared" si="8"/>
        <v>-7075.0599999999977</v>
      </c>
    </row>
    <row r="21" spans="1:17" x14ac:dyDescent="0.25">
      <c r="A21" s="3"/>
      <c r="B21" s="3"/>
      <c r="C21" s="8"/>
      <c r="D21" s="9"/>
      <c r="E21" s="5">
        <f t="shared" si="0"/>
        <v>0</v>
      </c>
      <c r="F21" s="5">
        <f t="shared" si="1"/>
        <v>0</v>
      </c>
      <c r="G21" s="10"/>
      <c r="H21" s="3"/>
      <c r="I21" s="3"/>
      <c r="J21" s="11">
        <v>9</v>
      </c>
      <c r="K21" s="12">
        <f t="shared" si="2"/>
        <v>46327</v>
      </c>
      <c r="L21" s="5">
        <f t="shared" si="3"/>
        <v>0</v>
      </c>
      <c r="M21" s="5">
        <f t="shared" si="4"/>
        <v>2849.32</v>
      </c>
      <c r="N21" s="5">
        <f t="shared" si="5"/>
        <v>7300</v>
      </c>
      <c r="O21" s="5">
        <f t="shared" si="6"/>
        <v>4450.68</v>
      </c>
      <c r="P21" s="5">
        <f t="shared" si="7"/>
        <v>-2624.3799999999974</v>
      </c>
      <c r="Q21" s="5">
        <f t="shared" si="8"/>
        <v>-2624.3799999999974</v>
      </c>
    </row>
    <row r="22" spans="1:17" x14ac:dyDescent="0.25">
      <c r="A22" s="3"/>
      <c r="B22" s="3"/>
      <c r="C22" s="8"/>
      <c r="D22" s="9"/>
      <c r="E22" s="5">
        <f t="shared" si="0"/>
        <v>0</v>
      </c>
      <c r="F22" s="5">
        <f t="shared" si="1"/>
        <v>0</v>
      </c>
      <c r="G22" s="10"/>
      <c r="H22" s="3"/>
      <c r="I22" s="3"/>
      <c r="J22" s="11">
        <v>10</v>
      </c>
      <c r="K22" s="12">
        <f t="shared" si="2"/>
        <v>46357</v>
      </c>
      <c r="L22" s="5">
        <f t="shared" si="3"/>
        <v>0</v>
      </c>
      <c r="M22" s="5">
        <f t="shared" si="4"/>
        <v>2849.32</v>
      </c>
      <c r="N22" s="5">
        <f t="shared" si="5"/>
        <v>7300</v>
      </c>
      <c r="O22" s="5">
        <f t="shared" si="6"/>
        <v>4450.68</v>
      </c>
      <c r="P22" s="5">
        <f t="shared" si="7"/>
        <v>1826.3000000000029</v>
      </c>
      <c r="Q22" s="5">
        <f t="shared" si="8"/>
        <v>0</v>
      </c>
    </row>
    <row r="23" spans="1:17" x14ac:dyDescent="0.25">
      <c r="A23" s="3"/>
      <c r="B23" s="3"/>
      <c r="C23" s="8"/>
      <c r="D23" s="9"/>
      <c r="E23" s="5">
        <f t="shared" si="0"/>
        <v>0</v>
      </c>
      <c r="F23" s="5">
        <f t="shared" si="1"/>
        <v>0</v>
      </c>
      <c r="G23" s="10"/>
      <c r="H23" s="3"/>
      <c r="I23" s="3"/>
      <c r="J23" s="11">
        <v>11</v>
      </c>
      <c r="K23" s="12">
        <f t="shared" si="2"/>
        <v>46388</v>
      </c>
      <c r="L23" s="5">
        <f t="shared" si="3"/>
        <v>0</v>
      </c>
      <c r="M23" s="5">
        <f t="shared" si="4"/>
        <v>2849.32</v>
      </c>
      <c r="N23" s="5">
        <f t="shared" si="5"/>
        <v>7300</v>
      </c>
      <c r="O23" s="5">
        <f t="shared" si="6"/>
        <v>4450.68</v>
      </c>
      <c r="P23" s="5">
        <f t="shared" si="7"/>
        <v>6276.9800000000032</v>
      </c>
      <c r="Q23" s="5">
        <f t="shared" si="8"/>
        <v>0</v>
      </c>
    </row>
    <row r="24" spans="1:17" x14ac:dyDescent="0.25">
      <c r="A24" s="3"/>
      <c r="B24" s="3"/>
      <c r="C24" s="8"/>
      <c r="D24" s="9"/>
      <c r="E24" s="5">
        <f t="shared" si="0"/>
        <v>0</v>
      </c>
      <c r="F24" s="5">
        <f t="shared" si="1"/>
        <v>0</v>
      </c>
      <c r="G24" s="10"/>
      <c r="H24" s="3"/>
      <c r="I24" s="3"/>
      <c r="J24" s="11">
        <v>12</v>
      </c>
      <c r="K24" s="12">
        <f t="shared" si="2"/>
        <v>46419</v>
      </c>
      <c r="L24" s="5">
        <f t="shared" si="3"/>
        <v>0</v>
      </c>
      <c r="M24" s="5">
        <f t="shared" si="4"/>
        <v>2849.32</v>
      </c>
      <c r="N24" s="5">
        <f t="shared" si="5"/>
        <v>7300</v>
      </c>
      <c r="O24" s="5">
        <f t="shared" si="6"/>
        <v>4450.68</v>
      </c>
      <c r="P24" s="5">
        <f t="shared" si="7"/>
        <v>10727.660000000003</v>
      </c>
      <c r="Q24" s="5">
        <f t="shared" si="8"/>
        <v>0</v>
      </c>
    </row>
    <row r="25" spans="1:17" x14ac:dyDescent="0.25">
      <c r="A25" s="3"/>
      <c r="B25" s="3"/>
      <c r="C25" s="8"/>
      <c r="D25" s="9"/>
      <c r="E25" s="5">
        <f t="shared" si="0"/>
        <v>0</v>
      </c>
      <c r="F25" s="5">
        <f t="shared" si="1"/>
        <v>0</v>
      </c>
      <c r="G25" s="10"/>
      <c r="H25" s="3"/>
      <c r="I25" s="3"/>
      <c r="J25" s="11">
        <v>13</v>
      </c>
      <c r="K25" s="12" t="str">
        <f t="shared" si="2"/>
        <v/>
      </c>
      <c r="L25" s="5">
        <f t="shared" si="3"/>
        <v>0</v>
      </c>
      <c r="M25" s="5">
        <f t="shared" si="4"/>
        <v>0</v>
      </c>
      <c r="N25" s="5">
        <f t="shared" si="5"/>
        <v>0</v>
      </c>
      <c r="O25" s="5">
        <f t="shared" si="6"/>
        <v>0</v>
      </c>
      <c r="P25" s="5">
        <f t="shared" si="7"/>
        <v>0</v>
      </c>
      <c r="Q25" s="5">
        <f t="shared" si="8"/>
        <v>0</v>
      </c>
    </row>
    <row r="26" spans="1:17" x14ac:dyDescent="0.25">
      <c r="A26" s="17" t="s">
        <v>52</v>
      </c>
      <c r="B26" s="18"/>
      <c r="C26" s="13"/>
      <c r="D26" s="13"/>
      <c r="E26" s="13"/>
      <c r="F26" s="14">
        <f>SUM(F13:F25)</f>
        <v>21400.5</v>
      </c>
      <c r="G26" s="13"/>
      <c r="H26" s="13"/>
      <c r="I26" s="13"/>
      <c r="J26" s="11">
        <v>14</v>
      </c>
      <c r="K26" s="12" t="str">
        <f t="shared" si="2"/>
        <v/>
      </c>
      <c r="L26" s="5">
        <f t="shared" si="3"/>
        <v>0</v>
      </c>
      <c r="M26" s="5">
        <f t="shared" si="4"/>
        <v>0</v>
      </c>
      <c r="N26" s="5">
        <f t="shared" si="5"/>
        <v>0</v>
      </c>
      <c r="O26" s="5">
        <f t="shared" si="6"/>
        <v>0</v>
      </c>
      <c r="P26" s="5">
        <f t="shared" si="7"/>
        <v>0</v>
      </c>
      <c r="Q26" s="5">
        <f t="shared" si="8"/>
        <v>0</v>
      </c>
    </row>
    <row r="27" spans="1:17" x14ac:dyDescent="0.25">
      <c r="J27" s="11">
        <v>15</v>
      </c>
      <c r="K27" s="12" t="str">
        <f t="shared" si="2"/>
        <v/>
      </c>
      <c r="L27" s="5">
        <f t="shared" si="3"/>
        <v>0</v>
      </c>
      <c r="M27" s="5">
        <f t="shared" si="4"/>
        <v>0</v>
      </c>
      <c r="N27" s="5">
        <f t="shared" si="5"/>
        <v>0</v>
      </c>
      <c r="O27" s="5">
        <f t="shared" si="6"/>
        <v>0</v>
      </c>
      <c r="P27" s="5">
        <f t="shared" si="7"/>
        <v>0</v>
      </c>
      <c r="Q27" s="5">
        <f t="shared" si="8"/>
        <v>0</v>
      </c>
    </row>
    <row r="28" spans="1:17" x14ac:dyDescent="0.25">
      <c r="A28" s="21" t="s">
        <v>53</v>
      </c>
      <c r="B28" s="16"/>
      <c r="C28" s="16"/>
      <c r="D28" s="16"/>
      <c r="E28" s="16"/>
      <c r="F28" s="16"/>
      <c r="G28" s="16"/>
      <c r="H28" s="16"/>
      <c r="I28" s="16"/>
      <c r="J28" s="11">
        <v>16</v>
      </c>
      <c r="K28" s="12" t="str">
        <f t="shared" si="2"/>
        <v/>
      </c>
      <c r="L28" s="5">
        <f t="shared" si="3"/>
        <v>0</v>
      </c>
      <c r="M28" s="5">
        <f t="shared" si="4"/>
        <v>0</v>
      </c>
      <c r="N28" s="5">
        <f t="shared" si="5"/>
        <v>0</v>
      </c>
      <c r="O28" s="5">
        <f t="shared" si="6"/>
        <v>0</v>
      </c>
      <c r="P28" s="5">
        <f t="shared" si="7"/>
        <v>0</v>
      </c>
      <c r="Q28" s="5">
        <f t="shared" si="8"/>
        <v>0</v>
      </c>
    </row>
    <row r="29" spans="1:17" ht="27.95" customHeight="1" x14ac:dyDescent="0.25">
      <c r="A29" s="6" t="s">
        <v>19</v>
      </c>
      <c r="B29" s="6" t="s">
        <v>20</v>
      </c>
      <c r="C29" s="6" t="s">
        <v>54</v>
      </c>
      <c r="D29" s="6" t="s">
        <v>22</v>
      </c>
      <c r="E29" s="6" t="s">
        <v>55</v>
      </c>
      <c r="F29" s="6" t="s">
        <v>56</v>
      </c>
      <c r="G29" s="6" t="s">
        <v>57</v>
      </c>
      <c r="H29" s="6" t="s">
        <v>58</v>
      </c>
      <c r="I29" s="6" t="s">
        <v>27</v>
      </c>
      <c r="J29" s="11">
        <v>17</v>
      </c>
      <c r="K29" s="12" t="str">
        <f t="shared" si="2"/>
        <v/>
      </c>
      <c r="L29" s="5">
        <f t="shared" si="3"/>
        <v>0</v>
      </c>
      <c r="M29" s="5">
        <f t="shared" si="4"/>
        <v>0</v>
      </c>
      <c r="N29" s="5">
        <f t="shared" si="5"/>
        <v>0</v>
      </c>
      <c r="O29" s="5">
        <f t="shared" si="6"/>
        <v>0</v>
      </c>
      <c r="P29" s="5">
        <f t="shared" si="7"/>
        <v>0</v>
      </c>
      <c r="Q29" s="5">
        <f t="shared" si="8"/>
        <v>0</v>
      </c>
    </row>
    <row r="30" spans="1:17" x14ac:dyDescent="0.25">
      <c r="A30" s="3" t="s">
        <v>59</v>
      </c>
      <c r="B30" s="3" t="s">
        <v>60</v>
      </c>
      <c r="C30" s="8">
        <v>900</v>
      </c>
      <c r="D30" s="9">
        <v>0.19</v>
      </c>
      <c r="E30" s="5">
        <f t="shared" ref="E30:E44" si="9">IF(C30="",0,C30*IF(D30="",$C$8,D30))</f>
        <v>171</v>
      </c>
      <c r="F30" s="5">
        <f t="shared" ref="F30:F44" si="10">IF(C30="",0,C30+E30)</f>
        <v>1071</v>
      </c>
      <c r="G30" s="10">
        <v>1</v>
      </c>
      <c r="H30" s="10">
        <v>12</v>
      </c>
      <c r="I30" s="3"/>
      <c r="J30" s="11">
        <v>18</v>
      </c>
      <c r="K30" s="12" t="str">
        <f t="shared" si="2"/>
        <v/>
      </c>
      <c r="L30" s="5">
        <f t="shared" si="3"/>
        <v>0</v>
      </c>
      <c r="M30" s="5">
        <f t="shared" si="4"/>
        <v>0</v>
      </c>
      <c r="N30" s="5">
        <f t="shared" si="5"/>
        <v>0</v>
      </c>
      <c r="O30" s="5">
        <f t="shared" si="6"/>
        <v>0</v>
      </c>
      <c r="P30" s="5">
        <f t="shared" si="7"/>
        <v>0</v>
      </c>
      <c r="Q30" s="5">
        <f t="shared" si="8"/>
        <v>0</v>
      </c>
    </row>
    <row r="31" spans="1:17" x14ac:dyDescent="0.25">
      <c r="A31" s="3" t="s">
        <v>61</v>
      </c>
      <c r="B31" s="3" t="s">
        <v>62</v>
      </c>
      <c r="C31" s="8">
        <v>520</v>
      </c>
      <c r="D31" s="9">
        <v>0</v>
      </c>
      <c r="E31" s="5">
        <f t="shared" si="9"/>
        <v>0</v>
      </c>
      <c r="F31" s="5">
        <f t="shared" si="10"/>
        <v>520</v>
      </c>
      <c r="G31" s="10">
        <v>2</v>
      </c>
      <c r="H31" s="10">
        <v>12</v>
      </c>
      <c r="I31" s="3" t="s">
        <v>63</v>
      </c>
      <c r="J31" s="11">
        <v>19</v>
      </c>
      <c r="K31" s="12" t="str">
        <f t="shared" si="2"/>
        <v/>
      </c>
      <c r="L31" s="5">
        <f t="shared" si="3"/>
        <v>0</v>
      </c>
      <c r="M31" s="5">
        <f t="shared" si="4"/>
        <v>0</v>
      </c>
      <c r="N31" s="5">
        <f t="shared" si="5"/>
        <v>0</v>
      </c>
      <c r="O31" s="5">
        <f t="shared" si="6"/>
        <v>0</v>
      </c>
      <c r="P31" s="5">
        <f t="shared" si="7"/>
        <v>0</v>
      </c>
      <c r="Q31" s="5">
        <f t="shared" si="8"/>
        <v>0</v>
      </c>
    </row>
    <row r="32" spans="1:17" x14ac:dyDescent="0.25">
      <c r="A32" s="3" t="s">
        <v>64</v>
      </c>
      <c r="B32" s="3" t="s">
        <v>65</v>
      </c>
      <c r="C32" s="8">
        <v>79</v>
      </c>
      <c r="D32" s="9">
        <v>0.19</v>
      </c>
      <c r="E32" s="5">
        <f t="shared" si="9"/>
        <v>15.01</v>
      </c>
      <c r="F32" s="5">
        <f t="shared" si="10"/>
        <v>94.01</v>
      </c>
      <c r="G32" s="10">
        <v>1</v>
      </c>
      <c r="H32" s="10">
        <v>12</v>
      </c>
      <c r="I32" s="3"/>
      <c r="J32" s="11">
        <v>20</v>
      </c>
      <c r="K32" s="12" t="str">
        <f t="shared" si="2"/>
        <v/>
      </c>
      <c r="L32" s="5">
        <f t="shared" si="3"/>
        <v>0</v>
      </c>
      <c r="M32" s="5">
        <f t="shared" si="4"/>
        <v>0</v>
      </c>
      <c r="N32" s="5">
        <f t="shared" si="5"/>
        <v>0</v>
      </c>
      <c r="O32" s="5">
        <f t="shared" si="6"/>
        <v>0</v>
      </c>
      <c r="P32" s="5">
        <f t="shared" si="7"/>
        <v>0</v>
      </c>
      <c r="Q32" s="5">
        <f t="shared" si="8"/>
        <v>0</v>
      </c>
    </row>
    <row r="33" spans="1:17" x14ac:dyDescent="0.25">
      <c r="A33" s="3" t="s">
        <v>44</v>
      </c>
      <c r="B33" s="3" t="s">
        <v>66</v>
      </c>
      <c r="C33" s="8">
        <v>600</v>
      </c>
      <c r="D33" s="9">
        <v>0.19</v>
      </c>
      <c r="E33" s="5">
        <f t="shared" si="9"/>
        <v>114</v>
      </c>
      <c r="F33" s="5">
        <f t="shared" si="10"/>
        <v>714</v>
      </c>
      <c r="G33" s="10">
        <v>1</v>
      </c>
      <c r="H33" s="10">
        <v>12</v>
      </c>
      <c r="I33" s="3"/>
      <c r="J33" s="11">
        <v>21</v>
      </c>
      <c r="K33" s="12" t="str">
        <f t="shared" si="2"/>
        <v/>
      </c>
      <c r="L33" s="5">
        <f t="shared" si="3"/>
        <v>0</v>
      </c>
      <c r="M33" s="5">
        <f t="shared" si="4"/>
        <v>0</v>
      </c>
      <c r="N33" s="5">
        <f t="shared" si="5"/>
        <v>0</v>
      </c>
      <c r="O33" s="5">
        <f t="shared" si="6"/>
        <v>0</v>
      </c>
      <c r="P33" s="5">
        <f t="shared" si="7"/>
        <v>0</v>
      </c>
      <c r="Q33" s="5">
        <f t="shared" si="8"/>
        <v>0</v>
      </c>
    </row>
    <row r="34" spans="1:17" x14ac:dyDescent="0.25">
      <c r="A34" s="3" t="s">
        <v>67</v>
      </c>
      <c r="B34" s="3" t="s">
        <v>68</v>
      </c>
      <c r="C34" s="8">
        <v>35</v>
      </c>
      <c r="D34" s="9">
        <v>0</v>
      </c>
      <c r="E34" s="5">
        <f t="shared" si="9"/>
        <v>0</v>
      </c>
      <c r="F34" s="5">
        <f t="shared" si="10"/>
        <v>35</v>
      </c>
      <c r="G34" s="10">
        <v>1</v>
      </c>
      <c r="H34" s="10">
        <v>12</v>
      </c>
      <c r="I34" s="3"/>
      <c r="J34" s="11">
        <v>22</v>
      </c>
      <c r="K34" s="12" t="str">
        <f t="shared" si="2"/>
        <v/>
      </c>
      <c r="L34" s="5">
        <f t="shared" si="3"/>
        <v>0</v>
      </c>
      <c r="M34" s="5">
        <f t="shared" si="4"/>
        <v>0</v>
      </c>
      <c r="N34" s="5">
        <f t="shared" si="5"/>
        <v>0</v>
      </c>
      <c r="O34" s="5">
        <f t="shared" si="6"/>
        <v>0</v>
      </c>
      <c r="P34" s="5">
        <f t="shared" si="7"/>
        <v>0</v>
      </c>
      <c r="Q34" s="5">
        <f t="shared" si="8"/>
        <v>0</v>
      </c>
    </row>
    <row r="35" spans="1:17" x14ac:dyDescent="0.25">
      <c r="A35" s="3" t="s">
        <v>69</v>
      </c>
      <c r="B35" s="3" t="s">
        <v>70</v>
      </c>
      <c r="C35" s="8">
        <v>120</v>
      </c>
      <c r="D35" s="9">
        <v>0.19</v>
      </c>
      <c r="E35" s="5">
        <f t="shared" si="9"/>
        <v>22.8</v>
      </c>
      <c r="F35" s="5">
        <f t="shared" si="10"/>
        <v>142.80000000000001</v>
      </c>
      <c r="G35" s="10">
        <v>1</v>
      </c>
      <c r="H35" s="10">
        <v>12</v>
      </c>
      <c r="I35" s="3"/>
      <c r="J35" s="11">
        <v>23</v>
      </c>
      <c r="K35" s="12" t="str">
        <f t="shared" si="2"/>
        <v/>
      </c>
      <c r="L35" s="5">
        <f t="shared" si="3"/>
        <v>0</v>
      </c>
      <c r="M35" s="5">
        <f t="shared" si="4"/>
        <v>0</v>
      </c>
      <c r="N35" s="5">
        <f t="shared" si="5"/>
        <v>0</v>
      </c>
      <c r="O35" s="5">
        <f t="shared" si="6"/>
        <v>0</v>
      </c>
      <c r="P35" s="5">
        <f t="shared" si="7"/>
        <v>0</v>
      </c>
      <c r="Q35" s="5">
        <f t="shared" si="8"/>
        <v>0</v>
      </c>
    </row>
    <row r="36" spans="1:17" x14ac:dyDescent="0.25">
      <c r="A36" s="3" t="s">
        <v>50</v>
      </c>
      <c r="B36" s="3" t="s">
        <v>71</v>
      </c>
      <c r="C36" s="8">
        <v>180</v>
      </c>
      <c r="D36" s="9">
        <v>0.19</v>
      </c>
      <c r="E36" s="5">
        <f t="shared" si="9"/>
        <v>34.200000000000003</v>
      </c>
      <c r="F36" s="5">
        <f t="shared" si="10"/>
        <v>214.2</v>
      </c>
      <c r="G36" s="10">
        <v>1</v>
      </c>
      <c r="H36" s="10">
        <v>12</v>
      </c>
      <c r="I36" s="3"/>
      <c r="J36" s="11">
        <v>24</v>
      </c>
      <c r="K36" s="12" t="str">
        <f t="shared" si="2"/>
        <v/>
      </c>
      <c r="L36" s="5">
        <f t="shared" si="3"/>
        <v>0</v>
      </c>
      <c r="M36" s="5">
        <f t="shared" si="4"/>
        <v>0</v>
      </c>
      <c r="N36" s="5">
        <f t="shared" si="5"/>
        <v>0</v>
      </c>
      <c r="O36" s="5">
        <f t="shared" si="6"/>
        <v>0</v>
      </c>
      <c r="P36" s="5">
        <f t="shared" si="7"/>
        <v>0</v>
      </c>
      <c r="Q36" s="5">
        <f t="shared" si="8"/>
        <v>0</v>
      </c>
    </row>
    <row r="37" spans="1:17" x14ac:dyDescent="0.25">
      <c r="A37" s="3" t="s">
        <v>64</v>
      </c>
      <c r="B37" s="3" t="s">
        <v>72</v>
      </c>
      <c r="C37" s="8">
        <v>49</v>
      </c>
      <c r="D37" s="9">
        <v>0.19</v>
      </c>
      <c r="E37" s="5">
        <f t="shared" si="9"/>
        <v>9.31</v>
      </c>
      <c r="F37" s="5">
        <f t="shared" si="10"/>
        <v>58.31</v>
      </c>
      <c r="G37" s="10">
        <v>1</v>
      </c>
      <c r="H37" s="10">
        <v>12</v>
      </c>
      <c r="I37" s="3"/>
    </row>
    <row r="38" spans="1:17" x14ac:dyDescent="0.25">
      <c r="A38" s="3"/>
      <c r="B38" s="3"/>
      <c r="C38" s="8"/>
      <c r="D38" s="9"/>
      <c r="E38" s="5">
        <f t="shared" si="9"/>
        <v>0</v>
      </c>
      <c r="F38" s="5">
        <f t="shared" si="10"/>
        <v>0</v>
      </c>
      <c r="G38" s="10"/>
      <c r="H38" s="10"/>
      <c r="I38" s="3"/>
      <c r="K38" s="21" t="s">
        <v>73</v>
      </c>
      <c r="L38" s="16"/>
      <c r="M38" s="16"/>
      <c r="N38" s="16"/>
    </row>
    <row r="39" spans="1:17" x14ac:dyDescent="0.25">
      <c r="A39" s="3"/>
      <c r="B39" s="3"/>
      <c r="C39" s="8"/>
      <c r="D39" s="9"/>
      <c r="E39" s="5">
        <f t="shared" si="9"/>
        <v>0</v>
      </c>
      <c r="F39" s="5">
        <f t="shared" si="10"/>
        <v>0</v>
      </c>
      <c r="G39" s="10"/>
      <c r="H39" s="10"/>
      <c r="I39" s="3"/>
      <c r="K39" s="26" t="s">
        <v>74</v>
      </c>
      <c r="L39" s="16"/>
      <c r="M39" s="22">
        <f>$F$26</f>
        <v>21400.5</v>
      </c>
      <c r="N39" s="16"/>
    </row>
    <row r="40" spans="1:17" x14ac:dyDescent="0.25">
      <c r="A40" s="3"/>
      <c r="B40" s="3"/>
      <c r="C40" s="8"/>
      <c r="D40" s="9"/>
      <c r="E40" s="5">
        <f t="shared" si="9"/>
        <v>0</v>
      </c>
      <c r="F40" s="5">
        <f t="shared" si="10"/>
        <v>0</v>
      </c>
      <c r="G40" s="10"/>
      <c r="H40" s="10"/>
      <c r="I40" s="3"/>
      <c r="K40" s="26" t="s">
        <v>75</v>
      </c>
      <c r="L40" s="16"/>
      <c r="M40" s="22">
        <f>SUM($M$13:$M$36)</f>
        <v>33671.839999999997</v>
      </c>
      <c r="N40" s="16"/>
    </row>
    <row r="41" spans="1:17" x14ac:dyDescent="0.25">
      <c r="A41" s="3"/>
      <c r="B41" s="3"/>
      <c r="C41" s="8"/>
      <c r="D41" s="9"/>
      <c r="E41" s="5">
        <f t="shared" si="9"/>
        <v>0</v>
      </c>
      <c r="F41" s="5">
        <f t="shared" si="10"/>
        <v>0</v>
      </c>
      <c r="G41" s="10"/>
      <c r="H41" s="10"/>
      <c r="I41" s="3"/>
      <c r="K41" s="26" t="s">
        <v>76</v>
      </c>
      <c r="L41" s="16"/>
      <c r="M41" s="22">
        <f>ABS(MIN($P$13:$P$36))</f>
        <v>21828.46</v>
      </c>
      <c r="N41" s="16"/>
    </row>
    <row r="42" spans="1:17" x14ac:dyDescent="0.25">
      <c r="A42" s="3"/>
      <c r="B42" s="3"/>
      <c r="C42" s="8"/>
      <c r="D42" s="9"/>
      <c r="E42" s="5">
        <f t="shared" si="9"/>
        <v>0</v>
      </c>
      <c r="F42" s="5">
        <f t="shared" si="10"/>
        <v>0</v>
      </c>
      <c r="G42" s="10"/>
      <c r="H42" s="10"/>
      <c r="I42" s="3"/>
      <c r="K42" s="26" t="s">
        <v>77</v>
      </c>
      <c r="L42" s="16"/>
      <c r="M42" s="22">
        <f>ABS(MIN($P$13:$P$36))+$M$7</f>
        <v>26828.46</v>
      </c>
      <c r="N42" s="16"/>
    </row>
    <row r="43" spans="1:17" x14ac:dyDescent="0.25">
      <c r="A43" s="3"/>
      <c r="B43" s="3"/>
      <c r="C43" s="8"/>
      <c r="D43" s="9"/>
      <c r="E43" s="5">
        <f t="shared" si="9"/>
        <v>0</v>
      </c>
      <c r="F43" s="5">
        <f t="shared" si="10"/>
        <v>0</v>
      </c>
      <c r="G43" s="10"/>
      <c r="H43" s="10"/>
      <c r="I43" s="3"/>
    </row>
    <row r="44" spans="1:17" x14ac:dyDescent="0.25">
      <c r="A44" s="3"/>
      <c r="B44" s="3"/>
      <c r="C44" s="8"/>
      <c r="D44" s="9"/>
      <c r="E44" s="5">
        <f t="shared" si="9"/>
        <v>0</v>
      </c>
      <c r="F44" s="5">
        <f t="shared" si="10"/>
        <v>0</v>
      </c>
      <c r="G44" s="10"/>
      <c r="H44" s="10"/>
      <c r="I44" s="3"/>
    </row>
    <row r="45" spans="1:17" x14ac:dyDescent="0.25">
      <c r="A45" s="17" t="s">
        <v>78</v>
      </c>
      <c r="B45" s="18"/>
      <c r="C45" s="13"/>
      <c r="D45" s="13"/>
      <c r="E45" s="13"/>
      <c r="F45" s="14">
        <f>SUM(F30:F44)</f>
        <v>2849.32</v>
      </c>
      <c r="G45" s="13"/>
      <c r="H45" s="13"/>
      <c r="I45" s="13"/>
    </row>
    <row r="47" spans="1:17" x14ac:dyDescent="0.25">
      <c r="A47" s="21" t="s">
        <v>79</v>
      </c>
      <c r="B47" s="16"/>
      <c r="C47" s="16"/>
      <c r="D47" s="16"/>
      <c r="E47" s="16"/>
      <c r="F47" s="16"/>
    </row>
    <row r="48" spans="1:17" ht="24" customHeight="1" x14ac:dyDescent="0.25">
      <c r="A48" s="6" t="s">
        <v>19</v>
      </c>
      <c r="B48" s="6" t="s">
        <v>80</v>
      </c>
      <c r="C48" s="6" t="s">
        <v>54</v>
      </c>
      <c r="D48" s="6" t="s">
        <v>57</v>
      </c>
      <c r="E48" s="6" t="s">
        <v>58</v>
      </c>
      <c r="F48" s="6" t="s">
        <v>81</v>
      </c>
    </row>
    <row r="49" spans="1:9" x14ac:dyDescent="0.25">
      <c r="A49" s="3" t="s">
        <v>82</v>
      </c>
      <c r="B49" s="3" t="s">
        <v>83</v>
      </c>
      <c r="C49" s="8">
        <v>2000</v>
      </c>
      <c r="D49" s="10">
        <v>1</v>
      </c>
      <c r="E49" s="10">
        <v>3</v>
      </c>
      <c r="F49" s="3" t="s">
        <v>84</v>
      </c>
    </row>
    <row r="50" spans="1:9" x14ac:dyDescent="0.25">
      <c r="A50" s="3" t="s">
        <v>82</v>
      </c>
      <c r="B50" s="3" t="s">
        <v>85</v>
      </c>
      <c r="C50" s="8">
        <v>4000</v>
      </c>
      <c r="D50" s="10">
        <v>4</v>
      </c>
      <c r="E50" s="10">
        <v>6</v>
      </c>
      <c r="F50" s="3"/>
    </row>
    <row r="51" spans="1:9" x14ac:dyDescent="0.25">
      <c r="A51" s="3" t="s">
        <v>82</v>
      </c>
      <c r="B51" s="3" t="s">
        <v>86</v>
      </c>
      <c r="C51" s="8">
        <v>6500</v>
      </c>
      <c r="D51" s="10">
        <v>7</v>
      </c>
      <c r="E51" s="10">
        <v>12</v>
      </c>
      <c r="F51" s="3"/>
    </row>
    <row r="52" spans="1:9" x14ac:dyDescent="0.25">
      <c r="A52" s="3" t="s">
        <v>50</v>
      </c>
      <c r="B52" s="3" t="s">
        <v>87</v>
      </c>
      <c r="C52" s="8">
        <v>800</v>
      </c>
      <c r="D52" s="10">
        <v>2</v>
      </c>
      <c r="E52" s="10">
        <v>12</v>
      </c>
      <c r="F52" s="3"/>
    </row>
    <row r="53" spans="1:9" x14ac:dyDescent="0.25">
      <c r="A53" s="3"/>
      <c r="B53" s="3"/>
      <c r="C53" s="8"/>
      <c r="D53" s="10"/>
      <c r="E53" s="10"/>
      <c r="F53" s="3"/>
    </row>
    <row r="54" spans="1:9" x14ac:dyDescent="0.25">
      <c r="A54" s="3"/>
      <c r="B54" s="3"/>
      <c r="C54" s="8"/>
      <c r="D54" s="10"/>
      <c r="E54" s="10"/>
      <c r="F54" s="3"/>
    </row>
    <row r="55" spans="1:9" x14ac:dyDescent="0.25">
      <c r="A55" s="3"/>
      <c r="B55" s="3"/>
      <c r="C55" s="8"/>
      <c r="D55" s="10"/>
      <c r="E55" s="10"/>
      <c r="F55" s="3"/>
    </row>
    <row r="56" spans="1:9" x14ac:dyDescent="0.25">
      <c r="A56" s="3"/>
      <c r="B56" s="3"/>
      <c r="C56" s="8"/>
      <c r="D56" s="10"/>
      <c r="E56" s="10"/>
      <c r="F56" s="3"/>
    </row>
    <row r="57" spans="1:9" x14ac:dyDescent="0.25">
      <c r="A57" s="3"/>
      <c r="B57" s="3"/>
      <c r="C57" s="8"/>
      <c r="D57" s="10"/>
      <c r="E57" s="10"/>
      <c r="F57" s="3"/>
    </row>
    <row r="58" spans="1:9" x14ac:dyDescent="0.25">
      <c r="A58" s="3"/>
      <c r="B58" s="3"/>
      <c r="C58" s="8"/>
      <c r="D58" s="10"/>
      <c r="E58" s="10"/>
      <c r="F58" s="3"/>
    </row>
    <row r="59" spans="1:9" x14ac:dyDescent="0.25">
      <c r="A59" s="3"/>
      <c r="B59" s="3"/>
      <c r="C59" s="8"/>
      <c r="D59" s="10"/>
      <c r="E59" s="10"/>
      <c r="F59" s="3"/>
    </row>
    <row r="60" spans="1:9" x14ac:dyDescent="0.25">
      <c r="A60" s="17" t="s">
        <v>88</v>
      </c>
      <c r="B60" s="18"/>
      <c r="C60" s="14">
        <f>SUM(C49:C59)</f>
        <v>13300</v>
      </c>
      <c r="D60" s="13"/>
      <c r="E60" s="13"/>
      <c r="F60" s="13"/>
    </row>
    <row r="62" spans="1:9" x14ac:dyDescent="0.25">
      <c r="A62" s="21" t="s">
        <v>89</v>
      </c>
      <c r="B62" s="16"/>
      <c r="C62" s="16"/>
      <c r="D62" s="16"/>
      <c r="E62" s="16"/>
      <c r="F62" s="16"/>
      <c r="G62" s="16"/>
      <c r="H62" s="16"/>
      <c r="I62" s="16"/>
    </row>
    <row r="63" spans="1:9" ht="45" x14ac:dyDescent="0.25">
      <c r="A63" s="6" t="s">
        <v>80</v>
      </c>
      <c r="B63" s="6" t="s">
        <v>90</v>
      </c>
      <c r="C63" s="6" t="s">
        <v>91</v>
      </c>
      <c r="D63" s="6" t="s">
        <v>92</v>
      </c>
      <c r="E63" s="6" t="s">
        <v>93</v>
      </c>
    </row>
    <row r="64" spans="1:9" x14ac:dyDescent="0.25">
      <c r="A64" s="3" t="s">
        <v>94</v>
      </c>
      <c r="B64" s="3" t="s">
        <v>38</v>
      </c>
      <c r="C64" s="8">
        <v>15000</v>
      </c>
      <c r="D64" s="10">
        <v>0</v>
      </c>
      <c r="E64" s="3" t="s">
        <v>95</v>
      </c>
      <c r="G64" s="21" t="s">
        <v>96</v>
      </c>
      <c r="H64" s="16"/>
      <c r="I64" s="16"/>
    </row>
    <row r="65" spans="1:9" x14ac:dyDescent="0.25">
      <c r="A65" s="3" t="s">
        <v>97</v>
      </c>
      <c r="B65" s="3" t="s">
        <v>48</v>
      </c>
      <c r="C65" s="8">
        <v>12000</v>
      </c>
      <c r="D65" s="10">
        <v>0</v>
      </c>
      <c r="E65" s="3" t="s">
        <v>98</v>
      </c>
      <c r="G65" s="4" t="s">
        <v>99</v>
      </c>
      <c r="H65" s="29">
        <f>SUM(C64:C74)</f>
        <v>30000</v>
      </c>
      <c r="I65" s="16"/>
    </row>
    <row r="66" spans="1:9" x14ac:dyDescent="0.25">
      <c r="A66" s="3" t="s">
        <v>100</v>
      </c>
      <c r="B66" s="3" t="s">
        <v>101</v>
      </c>
      <c r="C66" s="8">
        <v>3000</v>
      </c>
      <c r="D66" s="10">
        <v>2</v>
      </c>
      <c r="E66" s="3" t="s">
        <v>102</v>
      </c>
      <c r="G66" s="4" t="s">
        <v>103</v>
      </c>
      <c r="H66" s="29">
        <f>M42</f>
        <v>26828.46</v>
      </c>
      <c r="I66" s="16"/>
    </row>
    <row r="67" spans="1:9" x14ac:dyDescent="0.25">
      <c r="A67" s="3"/>
      <c r="B67" s="3"/>
      <c r="C67" s="8"/>
      <c r="D67" s="10"/>
      <c r="E67" s="3"/>
      <c r="G67" s="4" t="s">
        <v>104</v>
      </c>
      <c r="H67" s="15" t="str">
        <f>IF(H65&gt;=H66,"OK","FEHLT")</f>
        <v>OK</v>
      </c>
      <c r="I67" s="16"/>
    </row>
    <row r="68" spans="1:9" x14ac:dyDescent="0.25">
      <c r="A68" s="3"/>
      <c r="B68" s="3"/>
      <c r="C68" s="8"/>
      <c r="D68" s="10"/>
      <c r="E68" s="3"/>
    </row>
    <row r="69" spans="1:9" x14ac:dyDescent="0.25">
      <c r="A69" s="3"/>
      <c r="B69" s="3"/>
      <c r="C69" s="8"/>
      <c r="D69" s="10"/>
      <c r="E69" s="3"/>
    </row>
    <row r="70" spans="1:9" x14ac:dyDescent="0.25">
      <c r="A70" s="3"/>
      <c r="B70" s="3"/>
      <c r="C70" s="8"/>
      <c r="D70" s="10"/>
      <c r="E70" s="3"/>
    </row>
    <row r="71" spans="1:9" x14ac:dyDescent="0.25">
      <c r="A71" s="3"/>
      <c r="B71" s="3"/>
      <c r="C71" s="8"/>
      <c r="D71" s="10"/>
      <c r="E71" s="3"/>
    </row>
    <row r="72" spans="1:9" x14ac:dyDescent="0.25">
      <c r="A72" s="3"/>
      <c r="B72" s="3"/>
      <c r="C72" s="8"/>
      <c r="D72" s="10"/>
      <c r="E72" s="3"/>
    </row>
    <row r="73" spans="1:9" x14ac:dyDescent="0.25">
      <c r="A73" s="3"/>
      <c r="B73" s="3"/>
      <c r="C73" s="8"/>
      <c r="D73" s="10"/>
      <c r="E73" s="3"/>
    </row>
    <row r="74" spans="1:9" x14ac:dyDescent="0.25">
      <c r="A74" s="3"/>
      <c r="B74" s="3"/>
      <c r="C74" s="8"/>
      <c r="D74" s="10"/>
      <c r="E74" s="3"/>
    </row>
  </sheetData>
  <mergeCells count="35">
    <mergeCell ref="A4:E4"/>
    <mergeCell ref="A11:I11"/>
    <mergeCell ref="C5:E5"/>
    <mergeCell ref="F4:J4"/>
    <mergeCell ref="A1:N1"/>
    <mergeCell ref="K4:N4"/>
    <mergeCell ref="A47:F47"/>
    <mergeCell ref="C8:E8"/>
    <mergeCell ref="K41:L41"/>
    <mergeCell ref="C7:E7"/>
    <mergeCell ref="K40:L40"/>
    <mergeCell ref="F5:J9"/>
    <mergeCell ref="M40:N40"/>
    <mergeCell ref="M7:N7"/>
    <mergeCell ref="A26:B26"/>
    <mergeCell ref="M6:N6"/>
    <mergeCell ref="A28:I28"/>
    <mergeCell ref="A2:N2"/>
    <mergeCell ref="K42:L42"/>
    <mergeCell ref="M42:N42"/>
    <mergeCell ref="H67:I67"/>
    <mergeCell ref="A60:B60"/>
    <mergeCell ref="A45:B45"/>
    <mergeCell ref="C9:E9"/>
    <mergeCell ref="M5:N5"/>
    <mergeCell ref="K38:N38"/>
    <mergeCell ref="M39:N39"/>
    <mergeCell ref="G64:I64"/>
    <mergeCell ref="A62:I62"/>
    <mergeCell ref="K11:Q11"/>
    <mergeCell ref="M41:N41"/>
    <mergeCell ref="H66:I66"/>
    <mergeCell ref="K39:L39"/>
    <mergeCell ref="H65:I65"/>
    <mergeCell ref="C6:E6"/>
  </mergeCells>
  <conditionalFormatting sqref="A13:I25">
    <cfRule type="expression" dxfId="3" priority="1">
      <formula>AND($B13="",OR($C13&lt;&gt;0,$F13&lt;&gt;0))</formula>
    </cfRule>
  </conditionalFormatting>
  <conditionalFormatting sqref="A30:I44">
    <cfRule type="expression" dxfId="2" priority="2">
      <formula>AND($G30&lt;&gt;"",$H30&lt;&gt;"",$H30&lt;$G30)</formula>
    </cfRule>
  </conditionalFormatting>
  <conditionalFormatting sqref="H67:I67">
    <cfRule type="expression" dxfId="1" priority="3">
      <formula>H67="OK"</formula>
    </cfRule>
    <cfRule type="expression" dxfId="0" priority="4">
      <formula>H67="FEHLT"</formula>
    </cfRule>
  </conditionalFormatting>
  <dataValidations count="9">
    <dataValidation type="list" sqref="M5" xr:uid="{00000000-0002-0000-0000-000000000000}">
      <formula1>"Fixbetrag,% von Gesamtkosten,Monate laufende Kosten"</formula1>
    </dataValidation>
    <dataValidation type="list" sqref="A13:A25" xr:uid="{00000000-0002-0000-0000-000001000000}">
      <formula1>"Gründungskosten,Investitionen,Ausstattung,Software,Marketing,Sonstiges"</formula1>
    </dataValidation>
    <dataValidation type="list" allowBlank="1" sqref="D13:D25 D30:D44" xr:uid="{00000000-0002-0000-0000-000002000000}">
      <formula1>"0%,7%,19%"</formula1>
    </dataValidation>
    <dataValidation type="whole" sqref="G13:G25 D64:D74" xr:uid="{00000000-0002-0000-0000-000003000000}">
      <formula1>0</formula1>
      <formula2>$C$7</formula2>
    </dataValidation>
    <dataValidation type="list" allowBlank="1" sqref="H13:H25" xr:uid="{00000000-0002-0000-0000-000004000000}">
      <formula1>"Eigenkapital,Darlehen,Zuschuss,Leasing,Offen"</formula1>
    </dataValidation>
    <dataValidation type="list" sqref="A30:A44" xr:uid="{00000000-0002-0000-0000-000005000000}">
      <formula1>"Miete,Personal,Material,Marketing,Versicherung,IT,Sonstiges"</formula1>
    </dataValidation>
    <dataValidation type="whole" sqref="D49:E59 G30:H44" xr:uid="{00000000-0002-0000-0000-000006000000}">
      <formula1>1</formula1>
      <formula2>$C$7</formula2>
    </dataValidation>
    <dataValidation type="list" allowBlank="1" sqref="A49:A59" xr:uid="{00000000-0002-0000-0000-000008000000}">
      <formula1>"Umsatz,Sonstiges"</formula1>
    </dataValidation>
    <dataValidation type="list" allowBlank="1" sqref="B64:B74" xr:uid="{00000000-0002-0000-0000-00000B000000}">
      <formula1>"Eigenkapital,Darlehen,Zuschuss,Sonstiges"</formula1>
    </dataValidation>
  </dataValidations>
  <printOptions horizontalCentered="1"/>
  <pageMargins left="0.75" right="0.75" top="1" bottom="1" header="0.5" footer="0.5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Kapitalbedarf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2026-02-16T06:58:55Z</dcterms:created>
  <dcterms:modified xsi:type="dcterms:W3CDTF">2026-02-16T07:20:36Z</dcterms:modified>
</cp:coreProperties>
</file>