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17181CA8-82E9-42C7-92C1-C536B00A9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Kostenaufstellung" sheetId="2" r:id="rId2"/>
    <sheet name="Lis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5" i="2" l="1"/>
  <c r="S115" i="2"/>
  <c r="R115" i="2"/>
  <c r="Q115" i="2"/>
  <c r="O115" i="2"/>
  <c r="M115" i="2"/>
  <c r="A115" i="2"/>
  <c r="T114" i="2"/>
  <c r="S114" i="2"/>
  <c r="R114" i="2"/>
  <c r="Q114" i="2"/>
  <c r="O114" i="2"/>
  <c r="M114" i="2"/>
  <c r="A114" i="2"/>
  <c r="T113" i="2"/>
  <c r="S113" i="2"/>
  <c r="R113" i="2"/>
  <c r="Q113" i="2"/>
  <c r="O113" i="2"/>
  <c r="M113" i="2"/>
  <c r="A113" i="2"/>
  <c r="T112" i="2"/>
  <c r="S112" i="2"/>
  <c r="R112" i="2"/>
  <c r="Q112" i="2"/>
  <c r="O112" i="2"/>
  <c r="M112" i="2"/>
  <c r="A112" i="2"/>
  <c r="T111" i="2"/>
  <c r="S111" i="2"/>
  <c r="R111" i="2"/>
  <c r="Q111" i="2"/>
  <c r="O111" i="2"/>
  <c r="M111" i="2"/>
  <c r="A111" i="2"/>
  <c r="T110" i="2"/>
  <c r="S110" i="2"/>
  <c r="R110" i="2"/>
  <c r="Q110" i="2"/>
  <c r="O110" i="2"/>
  <c r="M110" i="2"/>
  <c r="A110" i="2"/>
  <c r="T109" i="2"/>
  <c r="S109" i="2"/>
  <c r="R109" i="2"/>
  <c r="Q109" i="2"/>
  <c r="O109" i="2"/>
  <c r="M109" i="2"/>
  <c r="A109" i="2"/>
  <c r="T108" i="2"/>
  <c r="S108" i="2"/>
  <c r="R108" i="2"/>
  <c r="Q108" i="2"/>
  <c r="O108" i="2"/>
  <c r="M108" i="2"/>
  <c r="A108" i="2"/>
  <c r="T107" i="2"/>
  <c r="S107" i="2"/>
  <c r="R107" i="2"/>
  <c r="Q107" i="2"/>
  <c r="O107" i="2"/>
  <c r="M107" i="2"/>
  <c r="A107" i="2"/>
  <c r="T106" i="2"/>
  <c r="S106" i="2"/>
  <c r="R106" i="2"/>
  <c r="Q106" i="2"/>
  <c r="O106" i="2"/>
  <c r="M106" i="2"/>
  <c r="A106" i="2"/>
  <c r="T105" i="2"/>
  <c r="S105" i="2"/>
  <c r="R105" i="2"/>
  <c r="Q105" i="2"/>
  <c r="O105" i="2"/>
  <c r="M105" i="2"/>
  <c r="A105" i="2"/>
  <c r="T104" i="2"/>
  <c r="S104" i="2"/>
  <c r="R104" i="2"/>
  <c r="Q104" i="2"/>
  <c r="O104" i="2"/>
  <c r="M104" i="2"/>
  <c r="A104" i="2"/>
  <c r="T103" i="2"/>
  <c r="S103" i="2"/>
  <c r="R103" i="2"/>
  <c r="Q103" i="2"/>
  <c r="O103" i="2"/>
  <c r="M103" i="2"/>
  <c r="A103" i="2"/>
  <c r="T102" i="2"/>
  <c r="S102" i="2"/>
  <c r="R102" i="2"/>
  <c r="Q102" i="2"/>
  <c r="O102" i="2"/>
  <c r="M102" i="2"/>
  <c r="A102" i="2"/>
  <c r="T101" i="2"/>
  <c r="S101" i="2"/>
  <c r="R101" i="2"/>
  <c r="Q101" i="2"/>
  <c r="O101" i="2"/>
  <c r="M101" i="2"/>
  <c r="A101" i="2"/>
  <c r="T100" i="2"/>
  <c r="S100" i="2"/>
  <c r="R100" i="2"/>
  <c r="Q100" i="2"/>
  <c r="O100" i="2"/>
  <c r="M100" i="2"/>
  <c r="A100" i="2"/>
  <c r="T99" i="2"/>
  <c r="S99" i="2"/>
  <c r="R99" i="2"/>
  <c r="Q99" i="2"/>
  <c r="O99" i="2"/>
  <c r="M99" i="2"/>
  <c r="A99" i="2"/>
  <c r="T98" i="2"/>
  <c r="S98" i="2"/>
  <c r="R98" i="2"/>
  <c r="Q98" i="2"/>
  <c r="O98" i="2"/>
  <c r="M98" i="2"/>
  <c r="A98" i="2"/>
  <c r="T97" i="2"/>
  <c r="S97" i="2"/>
  <c r="R97" i="2"/>
  <c r="Q97" i="2"/>
  <c r="O97" i="2"/>
  <c r="M97" i="2"/>
  <c r="A97" i="2"/>
  <c r="T96" i="2"/>
  <c r="S96" i="2"/>
  <c r="R96" i="2"/>
  <c r="Q96" i="2"/>
  <c r="O96" i="2"/>
  <c r="M96" i="2"/>
  <c r="A96" i="2"/>
  <c r="T95" i="2"/>
  <c r="S95" i="2"/>
  <c r="R95" i="2"/>
  <c r="Q95" i="2"/>
  <c r="O95" i="2"/>
  <c r="M95" i="2"/>
  <c r="A95" i="2"/>
  <c r="T94" i="2"/>
  <c r="S94" i="2"/>
  <c r="R94" i="2"/>
  <c r="Q94" i="2"/>
  <c r="O94" i="2"/>
  <c r="M94" i="2"/>
  <c r="A94" i="2"/>
  <c r="T93" i="2"/>
  <c r="S93" i="2"/>
  <c r="R93" i="2"/>
  <c r="Q93" i="2"/>
  <c r="O93" i="2"/>
  <c r="M93" i="2"/>
  <c r="A93" i="2"/>
  <c r="T92" i="2"/>
  <c r="S92" i="2"/>
  <c r="R92" i="2"/>
  <c r="Q92" i="2"/>
  <c r="O92" i="2"/>
  <c r="M92" i="2"/>
  <c r="A92" i="2"/>
  <c r="T91" i="2"/>
  <c r="S91" i="2"/>
  <c r="R91" i="2"/>
  <c r="Q91" i="2"/>
  <c r="O91" i="2"/>
  <c r="M91" i="2"/>
  <c r="A91" i="2"/>
  <c r="T90" i="2"/>
  <c r="S90" i="2"/>
  <c r="R90" i="2"/>
  <c r="Q90" i="2"/>
  <c r="O90" i="2"/>
  <c r="M90" i="2"/>
  <c r="A90" i="2"/>
  <c r="T89" i="2"/>
  <c r="S89" i="2"/>
  <c r="R89" i="2"/>
  <c r="Q89" i="2"/>
  <c r="O89" i="2"/>
  <c r="M89" i="2"/>
  <c r="A89" i="2"/>
  <c r="T88" i="2"/>
  <c r="S88" i="2"/>
  <c r="R88" i="2"/>
  <c r="Q88" i="2"/>
  <c r="O88" i="2"/>
  <c r="M88" i="2"/>
  <c r="A88" i="2"/>
  <c r="T87" i="2"/>
  <c r="S87" i="2"/>
  <c r="R87" i="2"/>
  <c r="Q87" i="2"/>
  <c r="O87" i="2"/>
  <c r="M87" i="2"/>
  <c r="A87" i="2"/>
  <c r="T86" i="2"/>
  <c r="S86" i="2"/>
  <c r="R86" i="2"/>
  <c r="Q86" i="2"/>
  <c r="O86" i="2"/>
  <c r="M86" i="2"/>
  <c r="A86" i="2"/>
  <c r="T85" i="2"/>
  <c r="S85" i="2"/>
  <c r="R85" i="2"/>
  <c r="Q85" i="2"/>
  <c r="O85" i="2"/>
  <c r="M85" i="2"/>
  <c r="A85" i="2"/>
  <c r="T84" i="2"/>
  <c r="S84" i="2"/>
  <c r="R84" i="2"/>
  <c r="Q84" i="2"/>
  <c r="O84" i="2"/>
  <c r="M84" i="2"/>
  <c r="A84" i="2"/>
  <c r="T83" i="2"/>
  <c r="S83" i="2"/>
  <c r="R83" i="2"/>
  <c r="Q83" i="2"/>
  <c r="O83" i="2"/>
  <c r="M83" i="2"/>
  <c r="A83" i="2"/>
  <c r="T82" i="2"/>
  <c r="S82" i="2"/>
  <c r="R82" i="2"/>
  <c r="Q82" i="2"/>
  <c r="O82" i="2"/>
  <c r="M82" i="2"/>
  <c r="A82" i="2"/>
  <c r="T81" i="2"/>
  <c r="S81" i="2"/>
  <c r="R81" i="2"/>
  <c r="Q81" i="2"/>
  <c r="O81" i="2"/>
  <c r="M81" i="2"/>
  <c r="A81" i="2"/>
  <c r="T80" i="2"/>
  <c r="S80" i="2"/>
  <c r="R80" i="2"/>
  <c r="Q80" i="2"/>
  <c r="O80" i="2"/>
  <c r="M80" i="2"/>
  <c r="A80" i="2"/>
  <c r="T79" i="2"/>
  <c r="S79" i="2"/>
  <c r="R79" i="2"/>
  <c r="Q79" i="2"/>
  <c r="O79" i="2"/>
  <c r="M79" i="2"/>
  <c r="A79" i="2"/>
  <c r="T78" i="2"/>
  <c r="S78" i="2"/>
  <c r="R78" i="2"/>
  <c r="Q78" i="2"/>
  <c r="O78" i="2"/>
  <c r="M78" i="2"/>
  <c r="A78" i="2"/>
  <c r="T77" i="2"/>
  <c r="S77" i="2"/>
  <c r="R77" i="2"/>
  <c r="Q77" i="2"/>
  <c r="O77" i="2"/>
  <c r="M77" i="2"/>
  <c r="A77" i="2"/>
  <c r="T76" i="2"/>
  <c r="S76" i="2"/>
  <c r="R76" i="2"/>
  <c r="Q76" i="2"/>
  <c r="O76" i="2"/>
  <c r="M76" i="2"/>
  <c r="A76" i="2"/>
  <c r="T75" i="2"/>
  <c r="S75" i="2"/>
  <c r="R75" i="2"/>
  <c r="Q75" i="2"/>
  <c r="O75" i="2"/>
  <c r="M75" i="2"/>
  <c r="A75" i="2"/>
  <c r="T74" i="2"/>
  <c r="S74" i="2"/>
  <c r="R74" i="2"/>
  <c r="Q74" i="2"/>
  <c r="O74" i="2"/>
  <c r="M74" i="2"/>
  <c r="A74" i="2"/>
  <c r="T73" i="2"/>
  <c r="S73" i="2"/>
  <c r="R73" i="2"/>
  <c r="Q73" i="2"/>
  <c r="O73" i="2"/>
  <c r="M73" i="2"/>
  <c r="A73" i="2"/>
  <c r="T72" i="2"/>
  <c r="S72" i="2"/>
  <c r="R72" i="2"/>
  <c r="Q72" i="2"/>
  <c r="O72" i="2"/>
  <c r="M72" i="2"/>
  <c r="A72" i="2"/>
  <c r="T71" i="2"/>
  <c r="S71" i="2"/>
  <c r="R71" i="2"/>
  <c r="Q71" i="2"/>
  <c r="O71" i="2"/>
  <c r="M71" i="2"/>
  <c r="A71" i="2"/>
  <c r="T70" i="2"/>
  <c r="S70" i="2"/>
  <c r="R70" i="2"/>
  <c r="Q70" i="2"/>
  <c r="O70" i="2"/>
  <c r="M70" i="2"/>
  <c r="A70" i="2"/>
  <c r="T69" i="2"/>
  <c r="S69" i="2"/>
  <c r="R69" i="2"/>
  <c r="Q69" i="2"/>
  <c r="O69" i="2"/>
  <c r="M69" i="2"/>
  <c r="A69" i="2"/>
  <c r="T68" i="2"/>
  <c r="S68" i="2"/>
  <c r="R68" i="2"/>
  <c r="Q68" i="2"/>
  <c r="O68" i="2"/>
  <c r="M68" i="2"/>
  <c r="A68" i="2"/>
  <c r="T67" i="2"/>
  <c r="S67" i="2"/>
  <c r="R67" i="2"/>
  <c r="Q67" i="2"/>
  <c r="O67" i="2"/>
  <c r="M67" i="2"/>
  <c r="A67" i="2"/>
  <c r="T66" i="2"/>
  <c r="S66" i="2"/>
  <c r="R66" i="2"/>
  <c r="Q66" i="2"/>
  <c r="O66" i="2"/>
  <c r="M66" i="2"/>
  <c r="A66" i="2"/>
  <c r="T65" i="2"/>
  <c r="S65" i="2"/>
  <c r="R65" i="2"/>
  <c r="Q65" i="2"/>
  <c r="O65" i="2"/>
  <c r="M65" i="2"/>
  <c r="A65" i="2"/>
  <c r="T64" i="2"/>
  <c r="S64" i="2"/>
  <c r="R64" i="2"/>
  <c r="Q64" i="2"/>
  <c r="O64" i="2"/>
  <c r="M64" i="2"/>
  <c r="A64" i="2"/>
  <c r="T63" i="2"/>
  <c r="S63" i="2"/>
  <c r="R63" i="2"/>
  <c r="Q63" i="2"/>
  <c r="O63" i="2"/>
  <c r="M63" i="2"/>
  <c r="A63" i="2"/>
  <c r="T62" i="2"/>
  <c r="S62" i="2"/>
  <c r="R62" i="2"/>
  <c r="Q62" i="2"/>
  <c r="O62" i="2"/>
  <c r="M62" i="2"/>
  <c r="A62" i="2"/>
  <c r="T61" i="2"/>
  <c r="S61" i="2"/>
  <c r="R61" i="2"/>
  <c r="Q61" i="2"/>
  <c r="O61" i="2"/>
  <c r="M61" i="2"/>
  <c r="A61" i="2"/>
  <c r="T60" i="2"/>
  <c r="S60" i="2"/>
  <c r="R60" i="2"/>
  <c r="Q60" i="2"/>
  <c r="O60" i="2"/>
  <c r="M60" i="2"/>
  <c r="A60" i="2"/>
  <c r="T59" i="2"/>
  <c r="S59" i="2"/>
  <c r="R59" i="2"/>
  <c r="Q59" i="2"/>
  <c r="O59" i="2"/>
  <c r="M59" i="2"/>
  <c r="A59" i="2"/>
  <c r="T58" i="2"/>
  <c r="S58" i="2"/>
  <c r="R58" i="2"/>
  <c r="Q58" i="2"/>
  <c r="O58" i="2"/>
  <c r="M58" i="2"/>
  <c r="A58" i="2"/>
  <c r="T57" i="2"/>
  <c r="S57" i="2"/>
  <c r="R57" i="2"/>
  <c r="Q57" i="2"/>
  <c r="O57" i="2"/>
  <c r="M57" i="2"/>
  <c r="A57" i="2"/>
  <c r="T56" i="2"/>
  <c r="S56" i="2"/>
  <c r="R56" i="2"/>
  <c r="Q56" i="2"/>
  <c r="O56" i="2"/>
  <c r="M56" i="2"/>
  <c r="A56" i="2"/>
  <c r="T55" i="2"/>
  <c r="S55" i="2"/>
  <c r="R55" i="2"/>
  <c r="Q55" i="2"/>
  <c r="O55" i="2"/>
  <c r="M55" i="2"/>
  <c r="A55" i="2"/>
  <c r="T54" i="2"/>
  <c r="S54" i="2"/>
  <c r="R54" i="2"/>
  <c r="Q54" i="2"/>
  <c r="O54" i="2"/>
  <c r="M54" i="2"/>
  <c r="A54" i="2"/>
  <c r="T53" i="2"/>
  <c r="S53" i="2"/>
  <c r="R53" i="2"/>
  <c r="Q53" i="2"/>
  <c r="O53" i="2"/>
  <c r="M53" i="2"/>
  <c r="A53" i="2"/>
  <c r="T52" i="2"/>
  <c r="S52" i="2"/>
  <c r="R52" i="2"/>
  <c r="Q52" i="2"/>
  <c r="O52" i="2"/>
  <c r="M52" i="2"/>
  <c r="A52" i="2"/>
  <c r="T51" i="2"/>
  <c r="S51" i="2"/>
  <c r="R51" i="2"/>
  <c r="Q51" i="2"/>
  <c r="O51" i="2"/>
  <c r="M51" i="2"/>
  <c r="A51" i="2"/>
  <c r="T50" i="2"/>
  <c r="S50" i="2"/>
  <c r="R50" i="2"/>
  <c r="Q50" i="2"/>
  <c r="O50" i="2"/>
  <c r="M50" i="2"/>
  <c r="A50" i="2"/>
  <c r="T49" i="2"/>
  <c r="S49" i="2"/>
  <c r="R49" i="2"/>
  <c r="Q49" i="2"/>
  <c r="O49" i="2"/>
  <c r="M49" i="2"/>
  <c r="A49" i="2"/>
  <c r="T48" i="2"/>
  <c r="S48" i="2"/>
  <c r="R48" i="2"/>
  <c r="Q48" i="2"/>
  <c r="O48" i="2"/>
  <c r="M48" i="2"/>
  <c r="A48" i="2"/>
  <c r="T47" i="2"/>
  <c r="S47" i="2"/>
  <c r="R47" i="2"/>
  <c r="Q47" i="2"/>
  <c r="O47" i="2"/>
  <c r="M47" i="2"/>
  <c r="A47" i="2"/>
  <c r="T46" i="2"/>
  <c r="S46" i="2"/>
  <c r="R46" i="2"/>
  <c r="Q46" i="2"/>
  <c r="O46" i="2"/>
  <c r="M46" i="2"/>
  <c r="A46" i="2"/>
  <c r="T45" i="2"/>
  <c r="S45" i="2"/>
  <c r="R45" i="2"/>
  <c r="Q45" i="2"/>
  <c r="O45" i="2"/>
  <c r="M45" i="2"/>
  <c r="A45" i="2"/>
  <c r="T44" i="2"/>
  <c r="S44" i="2"/>
  <c r="R44" i="2"/>
  <c r="Q44" i="2"/>
  <c r="O44" i="2"/>
  <c r="M44" i="2"/>
  <c r="A44" i="2"/>
  <c r="T43" i="2"/>
  <c r="S43" i="2"/>
  <c r="R43" i="2"/>
  <c r="Q43" i="2"/>
  <c r="O43" i="2"/>
  <c r="M43" i="2"/>
  <c r="A43" i="2"/>
  <c r="T42" i="2"/>
  <c r="S42" i="2"/>
  <c r="R42" i="2"/>
  <c r="Q42" i="2"/>
  <c r="O42" i="2"/>
  <c r="M42" i="2"/>
  <c r="A42" i="2"/>
  <c r="T41" i="2"/>
  <c r="S41" i="2"/>
  <c r="R41" i="2"/>
  <c r="Q41" i="2"/>
  <c r="O41" i="2"/>
  <c r="M41" i="2"/>
  <c r="A41" i="2"/>
  <c r="T40" i="2"/>
  <c r="S40" i="2"/>
  <c r="R40" i="2"/>
  <c r="Q40" i="2"/>
  <c r="O40" i="2"/>
  <c r="M40" i="2"/>
  <c r="A40" i="2"/>
  <c r="T39" i="2"/>
  <c r="S39" i="2"/>
  <c r="R39" i="2"/>
  <c r="Q39" i="2"/>
  <c r="O39" i="2"/>
  <c r="M39" i="2"/>
  <c r="A39" i="2"/>
  <c r="T38" i="2"/>
  <c r="S38" i="2"/>
  <c r="R38" i="2"/>
  <c r="Q38" i="2"/>
  <c r="O38" i="2"/>
  <c r="M38" i="2"/>
  <c r="A38" i="2"/>
  <c r="T37" i="2"/>
  <c r="S37" i="2"/>
  <c r="R37" i="2"/>
  <c r="Q37" i="2"/>
  <c r="O37" i="2"/>
  <c r="M37" i="2"/>
  <c r="A37" i="2"/>
  <c r="T36" i="2"/>
  <c r="S36" i="2"/>
  <c r="R36" i="2"/>
  <c r="Q36" i="2"/>
  <c r="O36" i="2"/>
  <c r="M36" i="2"/>
  <c r="A36" i="2"/>
  <c r="T35" i="2"/>
  <c r="S35" i="2"/>
  <c r="R35" i="2"/>
  <c r="Q35" i="2"/>
  <c r="O35" i="2"/>
  <c r="M35" i="2"/>
  <c r="A35" i="2"/>
  <c r="T34" i="2"/>
  <c r="S34" i="2"/>
  <c r="R34" i="2"/>
  <c r="Q34" i="2"/>
  <c r="O34" i="2"/>
  <c r="M34" i="2"/>
  <c r="A34" i="2"/>
  <c r="M33" i="2"/>
  <c r="A33" i="2"/>
  <c r="M32" i="2"/>
  <c r="A32" i="2"/>
  <c r="M31" i="2"/>
  <c r="A31" i="2"/>
  <c r="M30" i="2"/>
  <c r="A30" i="2"/>
  <c r="M29" i="2"/>
  <c r="A29" i="2"/>
  <c r="T28" i="2"/>
  <c r="Q28" i="2"/>
  <c r="O28" i="2"/>
  <c r="M28" i="2"/>
  <c r="A28" i="2"/>
  <c r="O27" i="2"/>
  <c r="M27" i="2"/>
  <c r="A27" i="2"/>
  <c r="M26" i="2"/>
  <c r="A26" i="2"/>
  <c r="O25" i="2"/>
  <c r="M25" i="2"/>
  <c r="A25" i="2"/>
  <c r="O24" i="2"/>
  <c r="M24" i="2"/>
  <c r="A24" i="2"/>
  <c r="M23" i="2"/>
  <c r="A23" i="2"/>
  <c r="O22" i="2"/>
  <c r="M22" i="2"/>
  <c r="A22" i="2"/>
  <c r="M21" i="2"/>
  <c r="A21" i="2"/>
  <c r="M20" i="2"/>
  <c r="A20" i="2"/>
  <c r="O19" i="2"/>
  <c r="M19" i="2"/>
  <c r="A19" i="2"/>
  <c r="O18" i="2"/>
  <c r="M18" i="2"/>
  <c r="A18" i="2"/>
  <c r="O17" i="2"/>
  <c r="M17" i="2"/>
  <c r="A17" i="2"/>
  <c r="O16" i="2"/>
  <c r="M16" i="2"/>
  <c r="A16" i="2"/>
  <c r="J5" i="2"/>
  <c r="H4" i="2"/>
  <c r="C40" i="1"/>
  <c r="B40" i="1"/>
  <c r="D40" i="1" s="1"/>
  <c r="C39" i="1"/>
  <c r="B39" i="1"/>
  <c r="D39" i="1" s="1"/>
  <c r="C38" i="1"/>
  <c r="B38" i="1"/>
  <c r="D38" i="1" s="1"/>
  <c r="C37" i="1"/>
  <c r="B37" i="1"/>
  <c r="D37" i="1" s="1"/>
  <c r="C36" i="1"/>
  <c r="C35" i="1"/>
  <c r="C31" i="1"/>
  <c r="B31" i="1"/>
  <c r="C30" i="1"/>
  <c r="B30" i="1"/>
  <c r="C29" i="1"/>
  <c r="B29" i="1"/>
  <c r="B28" i="1"/>
  <c r="B27" i="1"/>
  <c r="D23" i="1"/>
  <c r="B23" i="1"/>
  <c r="D22" i="1"/>
  <c r="C22" i="1"/>
  <c r="F22" i="1" s="1"/>
  <c r="B22" i="1"/>
  <c r="D21" i="1"/>
  <c r="B21" i="1"/>
  <c r="D20" i="1"/>
  <c r="B20" i="1"/>
  <c r="D19" i="1"/>
  <c r="B19" i="1"/>
  <c r="D18" i="1"/>
  <c r="B18" i="1"/>
  <c r="D17" i="1"/>
  <c r="B17" i="1"/>
  <c r="D16" i="1"/>
  <c r="C16" i="1"/>
  <c r="F16" i="1" s="1"/>
  <c r="B16" i="1"/>
  <c r="D15" i="1"/>
  <c r="C15" i="1"/>
  <c r="F15" i="1" s="1"/>
  <c r="B15" i="1"/>
  <c r="D14" i="1"/>
  <c r="C14" i="1"/>
  <c r="F14" i="1" s="1"/>
  <c r="B14" i="1"/>
  <c r="G6" i="1"/>
  <c r="E6" i="1"/>
  <c r="E5" i="1"/>
  <c r="E4" i="1"/>
  <c r="H5" i="2" l="1"/>
  <c r="G4" i="1"/>
  <c r="O33" i="2"/>
  <c r="R33" i="2" s="1"/>
  <c r="S33" i="2" s="1"/>
  <c r="O32" i="2"/>
  <c r="R32" i="2" s="1"/>
  <c r="S32" i="2" s="1"/>
  <c r="R31" i="2"/>
  <c r="S31" i="2" s="1"/>
  <c r="O31" i="2"/>
  <c r="O30" i="2"/>
  <c r="R30" i="2" s="1"/>
  <c r="S30" i="2" s="1"/>
  <c r="O29" i="2"/>
  <c r="S29" i="2"/>
  <c r="R29" i="2"/>
  <c r="R28" i="2"/>
  <c r="S28" i="2"/>
  <c r="Q27" i="2"/>
  <c r="T27" i="2"/>
  <c r="R27" i="2"/>
  <c r="S27" i="2"/>
  <c r="O26" i="2"/>
  <c r="R26" i="2" s="1"/>
  <c r="S26" i="2" s="1"/>
  <c r="Q25" i="2"/>
  <c r="E22" i="1" s="1"/>
  <c r="T25" i="2"/>
  <c r="R25" i="2"/>
  <c r="S25" i="2" s="1"/>
  <c r="Q24" i="2"/>
  <c r="T24" i="2"/>
  <c r="R24" i="2"/>
  <c r="S24" i="2" s="1"/>
  <c r="O23" i="2"/>
  <c r="R23" i="2"/>
  <c r="S23" i="2" s="1"/>
  <c r="Q22" i="2"/>
  <c r="T22" i="2"/>
  <c r="R22" i="2"/>
  <c r="S22" i="2"/>
  <c r="O21" i="2"/>
  <c r="R21" i="2" s="1"/>
  <c r="S21" i="2" s="1"/>
  <c r="O20" i="2"/>
  <c r="R20" i="2" s="1"/>
  <c r="S20" i="2" s="1"/>
  <c r="Q19" i="2"/>
  <c r="T19" i="2"/>
  <c r="R19" i="2"/>
  <c r="S19" i="2" s="1"/>
  <c r="Q18" i="2"/>
  <c r="E16" i="1" s="1"/>
  <c r="T18" i="2"/>
  <c r="R18" i="2"/>
  <c r="S18" i="2"/>
  <c r="T17" i="2"/>
  <c r="Q17" i="2"/>
  <c r="E15" i="1" s="1"/>
  <c r="R17" i="2"/>
  <c r="S17" i="2" s="1"/>
  <c r="T16" i="2"/>
  <c r="Q16" i="2"/>
  <c r="R16" i="2"/>
  <c r="S16" i="2"/>
  <c r="T33" i="2" l="1"/>
  <c r="Q33" i="2"/>
  <c r="I6" i="1" s="1"/>
  <c r="Q32" i="2"/>
  <c r="E21" i="1" s="1"/>
  <c r="T32" i="2"/>
  <c r="C21" i="1"/>
  <c r="F21" i="1" s="1"/>
  <c r="Q31" i="2"/>
  <c r="T31" i="2"/>
  <c r="Q30" i="2"/>
  <c r="T30" i="2"/>
  <c r="C23" i="1"/>
  <c r="F23" i="1" s="1"/>
  <c r="Q29" i="2"/>
  <c r="T29" i="2"/>
  <c r="T26" i="2"/>
  <c r="C17" i="1"/>
  <c r="F17" i="1" s="1"/>
  <c r="Q26" i="2"/>
  <c r="E17" i="1" s="1"/>
  <c r="T23" i="2"/>
  <c r="C20" i="1"/>
  <c r="F20" i="1" s="1"/>
  <c r="Q23" i="2"/>
  <c r="C27" i="1"/>
  <c r="C19" i="1"/>
  <c r="F19" i="1" s="1"/>
  <c r="T21" i="2"/>
  <c r="Q21" i="2"/>
  <c r="T20" i="2"/>
  <c r="I4" i="1"/>
  <c r="C18" i="1"/>
  <c r="F18" i="1" s="1"/>
  <c r="C28" i="1"/>
  <c r="J4" i="2"/>
  <c r="Q20" i="2"/>
  <c r="E14" i="1"/>
  <c r="B35" i="1"/>
  <c r="D35" i="1" s="1"/>
  <c r="E19" i="1" l="1"/>
  <c r="B36" i="1"/>
  <c r="D36" i="1" s="1"/>
  <c r="I5" i="1"/>
  <c r="K4" i="1"/>
  <c r="K6" i="1" s="1"/>
  <c r="H6" i="2"/>
  <c r="L4" i="2"/>
  <c r="E23" i="1"/>
  <c r="E20" i="1"/>
  <c r="L6" i="2"/>
  <c r="K5" i="1"/>
  <c r="J6" i="2"/>
  <c r="E18" i="1"/>
  <c r="L5" i="2"/>
  <c r="G5" i="1"/>
</calcChain>
</file>

<file path=xl/sharedStrings.xml><?xml version="1.0" encoding="utf-8"?>
<sst xmlns="http://schemas.openxmlformats.org/spreadsheetml/2006/main" count="282" uniqueCount="151">
  <si>
    <t>ÜBERSICHT – Kostenaufstellung und Budgetkontrolle</t>
  </si>
  <si>
    <t>Projektname</t>
  </si>
  <si>
    <t>Pop-up-Store Testfläche Innenstadt</t>
  </si>
  <si>
    <t>Kennzahl</t>
  </si>
  <si>
    <t>Wert</t>
  </si>
  <si>
    <t>Projektleitung</t>
  </si>
  <si>
    <t>Projektteam Muster GmbH</t>
  </si>
  <si>
    <t>Budget inkl. Reserve</t>
  </si>
  <si>
    <t>Geplant brutto</t>
  </si>
  <si>
    <t>Prognose brutto</t>
  </si>
  <si>
    <t>Budgetabweichung</t>
  </si>
  <si>
    <t>Startdatum</t>
  </si>
  <si>
    <t>Bezahlt brutto</t>
  </si>
  <si>
    <t>Offen brutto</t>
  </si>
  <si>
    <t>Budgetauslastung</t>
  </si>
  <si>
    <t>Überfällig</t>
  </si>
  <si>
    <t>Enddatum</t>
  </si>
  <si>
    <t>Positionen gesamt</t>
  </si>
  <si>
    <t>Beauftragte Positionen</t>
  </si>
  <si>
    <t>Offene Hoch-Priorität</t>
  </si>
  <si>
    <t>Status</t>
  </si>
  <si>
    <t>Basisbudget brutto</t>
  </si>
  <si>
    <t>Sicherheitsreserve</t>
  </si>
  <si>
    <t>Anwendung: Kostenpositionen im Blatt „Kostenaufstellung“ pflegen. Kategorien, Status, Fälligkeit, Ist-Kosten und gezahlte Beträge reichen aus, damit Budget, Prognose, offene Beträge und Abweichungen automatisch berechnet werden.</t>
  </si>
  <si>
    <t>Kategorie</t>
  </si>
  <si>
    <t>Abweichung brutto</t>
  </si>
  <si>
    <t>Planung &amp; Beratung</t>
  </si>
  <si>
    <t>Genehmigungen</t>
  </si>
  <si>
    <t>Miete &amp; Fläche</t>
  </si>
  <si>
    <t>Einrichtung</t>
  </si>
  <si>
    <t>Technik</t>
  </si>
  <si>
    <t>Marketing</t>
  </si>
  <si>
    <t>Personal</t>
  </si>
  <si>
    <t>Logistik</t>
  </si>
  <si>
    <t>Versicherung</t>
  </si>
  <si>
    <t>Sonstiges</t>
  </si>
  <si>
    <t>Anzahl</t>
  </si>
  <si>
    <t>Geplant</t>
  </si>
  <si>
    <t>Angefragt</t>
  </si>
  <si>
    <t>Beauftragt</t>
  </si>
  <si>
    <t>Bezahlt</t>
  </si>
  <si>
    <t>Storniert</t>
  </si>
  <si>
    <t>Monat</t>
  </si>
  <si>
    <t>Fällige offene Zahlungen</t>
  </si>
  <si>
    <t>Bereits bezahlt</t>
  </si>
  <si>
    <t>Voraussichtliche Belastung</t>
  </si>
  <si>
    <t>KOSTENAUFSTELLUNG – detaillierte Projektkosten</t>
  </si>
  <si>
    <t>Bearbeitungshinweis</t>
  </si>
  <si>
    <t>Weiße Felder sind Eingaben. Grau markierte Spalten enthalten Formeln.</t>
  </si>
  <si>
    <t>Budgetlogik</t>
  </si>
  <si>
    <t>Geplante Kosten = Menge × Einzelpreis netto × MwSt. abzüglich Rabatt.</t>
  </si>
  <si>
    <t>Statuslogik</t>
  </si>
  <si>
    <t>Offene Beträge und Zahlungsstatus werden automatisch berechnet.</t>
  </si>
  <si>
    <t>Anpassung</t>
  </si>
  <si>
    <t>Dropdown-Werte können im Tabellenblatt „Listen“ geändert werden.</t>
  </si>
  <si>
    <t>Überfällige Positionen</t>
  </si>
  <si>
    <t>Nr.</t>
  </si>
  <si>
    <t>Position</t>
  </si>
  <si>
    <t>Beschreibung</t>
  </si>
  <si>
    <t>Lieferant / Verantwortlich</t>
  </si>
  <si>
    <t>Fällig am</t>
  </si>
  <si>
    <t>Menge</t>
  </si>
  <si>
    <t>Einheit</t>
  </si>
  <si>
    <t>Einzelpreis netto</t>
  </si>
  <si>
    <t>MwSt.</t>
  </si>
  <si>
    <t>Rabatt</t>
  </si>
  <si>
    <t>Tatsächlich brutto</t>
  </si>
  <si>
    <t>Abweichung %</t>
  </si>
  <si>
    <t>Zahlungsstatus</t>
  </si>
  <si>
    <t>Priorität</t>
  </si>
  <si>
    <t>Notiz</t>
  </si>
  <si>
    <t>Standortanalyse</t>
  </si>
  <si>
    <t>Bewertung von Laufkundschaft, Lage und Konkurrenzumfeld</t>
  </si>
  <si>
    <t>Urban Retail Lab GmbH</t>
  </si>
  <si>
    <t>Stunde</t>
  </si>
  <si>
    <t>Hoch</t>
  </si>
  <si>
    <t>Abgeschlossen</t>
  </si>
  <si>
    <t>Sondernutzung beantragen</t>
  </si>
  <si>
    <t>Gebühr für temporäre Außenfläche und Aushang</t>
  </si>
  <si>
    <t>Stadtverwaltung Musterstadt</t>
  </si>
  <si>
    <t>Pauschal</t>
  </si>
  <si>
    <t>Bescheid erhalten</t>
  </si>
  <si>
    <t>Miete Verkaufsfläche</t>
  </si>
  <si>
    <t>Nutzung der Ladenfläche für zwei Monate</t>
  </si>
  <si>
    <t>CityPassage Management GmbH</t>
  </si>
  <si>
    <t>Zweite Rate im Juli</t>
  </si>
  <si>
    <t>Modulares Regalsystem</t>
  </si>
  <si>
    <t>Regale, Präsentationstische und Lagerboxen</t>
  </si>
  <si>
    <t>Raumwerk Muster GmbH</t>
  </si>
  <si>
    <t>Paket</t>
  </si>
  <si>
    <t>Rabatt verhandelt</t>
  </si>
  <si>
    <t>Kassensystem und Tablet</t>
  </si>
  <si>
    <t>POS-Software, Tablet, Kartenleser und Drucker</t>
  </si>
  <si>
    <t>Nordkasse Solutions GmbH</t>
  </si>
  <si>
    <t>Mittel</t>
  </si>
  <si>
    <t>Angebot liegt vor</t>
  </si>
  <si>
    <t>Lokale Social-Ads</t>
  </si>
  <si>
    <t>Kampagne zur Eröffnungswoche</t>
  </si>
  <si>
    <t>Muster Media Studio</t>
  </si>
  <si>
    <t>Budget kann reduziert werden</t>
  </si>
  <si>
    <t>Schaufensterbeklebung</t>
  </si>
  <si>
    <t>Entwurf, Druck und Montage</t>
  </si>
  <si>
    <t>Printpunkt Nord GmbH</t>
  </si>
  <si>
    <t>m²</t>
  </si>
  <si>
    <t>Eröffnungsteam</t>
  </si>
  <si>
    <t>Aushilfen für Aufbau und erste Verkaufstage</t>
  </si>
  <si>
    <t>Teamservice Musterstadt</t>
  </si>
  <si>
    <t>Schichtplan noch offen</t>
  </si>
  <si>
    <t>Transport und Aufbau</t>
  </si>
  <si>
    <t>Anlieferung der Waren und Einrichtung</t>
  </si>
  <si>
    <t>MusterLogistik GmbH</t>
  </si>
  <si>
    <t>Tag</t>
  </si>
  <si>
    <t>Projektversicherung</t>
  </si>
  <si>
    <t>Haftpflicht und Warenversicherung für Laufzeit</t>
  </si>
  <si>
    <t>NordSicher Versicherung</t>
  </si>
  <si>
    <t>Beleuchtung Verkaufsraum</t>
  </si>
  <si>
    <t>LED-Spots, Schienen und Montagezubehör</t>
  </si>
  <si>
    <t>Lichtbau Muster GmbH</t>
  </si>
  <si>
    <t>Niedrig</t>
  </si>
  <si>
    <t>Alternative prüfen</t>
  </si>
  <si>
    <t>WLAN und Netzwerk</t>
  </si>
  <si>
    <t>Router, Zugangspunkte und Einrichtung</t>
  </si>
  <si>
    <t>Connecto IT Service GmbH</t>
  </si>
  <si>
    <t>Bereits installiert</t>
  </si>
  <si>
    <t>Eröffnungsflyer</t>
  </si>
  <si>
    <t>Druck von Flyern und Gutscheinkarten</t>
  </si>
  <si>
    <t>Flyerwerk Muster GmbH</t>
  </si>
  <si>
    <t>Wird durch Online-Aktion ersetzt</t>
  </si>
  <si>
    <t>Reinigungsservice</t>
  </si>
  <si>
    <t>Grundreinigung vor Eröffnung und wöchentliche Reinigung</t>
  </si>
  <si>
    <t>Sauber &amp; Co. Service GmbH</t>
  </si>
  <si>
    <t>Beschilderung Innenbereich</t>
  </si>
  <si>
    <t>Hinweisschilder, Preisträger und kleine Aufsteller</t>
  </si>
  <si>
    <t>Designwerk Nord GmbH</t>
  </si>
  <si>
    <t>Produkttraining</t>
  </si>
  <si>
    <t>Schulung für Verkaufsteam</t>
  </si>
  <si>
    <t>Academy Muster GmbH</t>
  </si>
  <si>
    <t>Optional</t>
  </si>
  <si>
    <t>Zwischenlager</t>
  </si>
  <si>
    <t>Temporäre Lagerfläche für Warenanlieferung</t>
  </si>
  <si>
    <t>Lagerpunkt Nord GmbH</t>
  </si>
  <si>
    <t>Sicherheitsreserve Positionen</t>
  </si>
  <si>
    <t>Puffer für kleinere nicht geplante Ausgaben</t>
  </si>
  <si>
    <t>Intern</t>
  </si>
  <si>
    <t>Nur bei Bedarf nutzen</t>
  </si>
  <si>
    <t>Kategorien</t>
  </si>
  <si>
    <t>Einheiten</t>
  </si>
  <si>
    <t>MwSt.-Sätze</t>
  </si>
  <si>
    <t>Hinweis</t>
  </si>
  <si>
    <t>Stück</t>
  </si>
  <si>
    <t>Diese Werte steuern die Dropdown-Felder. Kategorien, Status und Einheiten können hier angepasst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</si>
</sst>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\€"/>
    <numFmt numFmtId="166" formatCode="0.0%"/>
    <numFmt numFmtId="167" formatCode="mmm\ yyyy"/>
  </numFmts>
  <fonts count="5" x14ac:knownFonts="1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F3F4F6"/>
      </patternFill>
    </fill>
    <fill>
      <patternFill patternType="solid">
        <fgColor rgb="FFDBEAFE"/>
      </patternFill>
    </fill>
    <fill>
      <patternFill patternType="solid">
        <fgColor rgb="FFFEF3C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0" xfId="1" applyFont="1" applyFill="1"/>
    <xf numFmtId="9" fontId="0" fillId="0" borderId="0" xfId="1" applyNumberFormat="1" applyFont="1"/>
    <xf numFmtId="0" fontId="0" fillId="0" borderId="0" xfId="1" applyFont="1" applyAlignment="1">
      <alignment wrapText="1"/>
    </xf>
    <xf numFmtId="0" fontId="0" fillId="3" borderId="0" xfId="1" applyFont="1" applyFill="1"/>
    <xf numFmtId="0" fontId="3" fillId="3" borderId="0" xfId="1" applyFont="1" applyFill="1"/>
    <xf numFmtId="0" fontId="3" fillId="4" borderId="0" xfId="1" applyFont="1" applyFill="1"/>
    <xf numFmtId="164" fontId="0" fillId="0" borderId="0" xfId="1" applyNumberFormat="1" applyFont="1"/>
    <xf numFmtId="165" fontId="0" fillId="0" borderId="0" xfId="1" applyNumberFormat="1" applyFont="1"/>
    <xf numFmtId="165" fontId="3" fillId="3" borderId="0" xfId="1" applyNumberFormat="1" applyFont="1" applyFill="1"/>
    <xf numFmtId="0" fontId="1" fillId="2" borderId="0" xfId="1" applyFont="1" applyFill="1" applyAlignment="1">
      <alignment horizontal="center" wrapText="1"/>
    </xf>
    <xf numFmtId="165" fontId="0" fillId="3" borderId="0" xfId="1" applyNumberFormat="1" applyFont="1" applyFill="1"/>
    <xf numFmtId="166" fontId="0" fillId="3" borderId="0" xfId="1" applyNumberFormat="1" applyFont="1" applyFill="1"/>
    <xf numFmtId="167" fontId="0" fillId="0" borderId="0" xfId="1" applyNumberFormat="1" applyFont="1"/>
    <xf numFmtId="0" fontId="3" fillId="5" borderId="0" xfId="1" applyFont="1" applyFill="1" applyAlignment="1">
      <alignment wrapText="1"/>
    </xf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 vertical="top"/>
    </xf>
    <xf numFmtId="0" fontId="0" fillId="0" borderId="0" xfId="1" applyFont="1" applyAlignment="1">
      <alignment horizontal="left" vertical="top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KategorieAuswertung" displayName="KategorieAuswertung" ref="A13:F23">
  <tableColumns count="6">
    <tableColumn id="1" xr3:uid="{00000000-0010-0000-0000-000001000000}" name="Kategorie"/>
    <tableColumn id="2" xr3:uid="{00000000-0010-0000-0000-000002000000}" name="Geplant brutto"/>
    <tableColumn id="3" xr3:uid="{00000000-0010-0000-0000-000003000000}" name="Prognose brutto"/>
    <tableColumn id="4" xr3:uid="{00000000-0010-0000-0000-000004000000}" name="Bezahlt brutto"/>
    <tableColumn id="5" xr3:uid="{00000000-0010-0000-0000-000005000000}" name="Offen brutto"/>
    <tableColumn id="6" xr3:uid="{00000000-0010-0000-0000-000006000000}" name="Abweichung brut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KostenTabelle" displayName="KostenTabelle" ref="A15:V115">
  <tableColumns count="22">
    <tableColumn id="1" xr3:uid="{00000000-0010-0000-0100-000001000000}" name="Nr."/>
    <tableColumn id="2" xr3:uid="{00000000-0010-0000-0100-000002000000}" name="Kategorie"/>
    <tableColumn id="3" xr3:uid="{00000000-0010-0000-0100-000003000000}" name="Position"/>
    <tableColumn id="4" xr3:uid="{00000000-0010-0000-0100-000004000000}" name="Beschreibung"/>
    <tableColumn id="5" xr3:uid="{00000000-0010-0000-0100-000005000000}" name="Lieferant / Verantwortlich"/>
    <tableColumn id="6" xr3:uid="{00000000-0010-0000-0100-000006000000}" name="Status"/>
    <tableColumn id="7" xr3:uid="{00000000-0010-0000-0100-000007000000}" name="Fällig am"/>
    <tableColumn id="8" xr3:uid="{00000000-0010-0000-0100-000008000000}" name="Menge"/>
    <tableColumn id="9" xr3:uid="{00000000-0010-0000-0100-000009000000}" name="Einheit"/>
    <tableColumn id="10" xr3:uid="{00000000-0010-0000-0100-00000A000000}" name="Einzelpreis netto"/>
    <tableColumn id="11" xr3:uid="{00000000-0010-0000-0100-00000B000000}" name="MwSt."/>
    <tableColumn id="12" xr3:uid="{00000000-0010-0000-0100-00000C000000}" name="Rabatt"/>
    <tableColumn id="13" xr3:uid="{00000000-0010-0000-0100-00000D000000}" name="Geplant brutto"/>
    <tableColumn id="14" xr3:uid="{00000000-0010-0000-0100-00000E000000}" name="Tatsächlich brutto"/>
    <tableColumn id="15" xr3:uid="{00000000-0010-0000-0100-00000F000000}" name="Prognose brutto"/>
    <tableColumn id="16" xr3:uid="{00000000-0010-0000-0100-000010000000}" name="Bezahlt brutto"/>
    <tableColumn id="17" xr3:uid="{00000000-0010-0000-0100-000011000000}" name="Offen brutto"/>
    <tableColumn id="18" xr3:uid="{00000000-0010-0000-0100-000012000000}" name="Abweichung brutto"/>
    <tableColumn id="19" xr3:uid="{00000000-0010-0000-0100-000013000000}" name="Abweichung %"/>
    <tableColumn id="20" xr3:uid="{00000000-0010-0000-0100-000014000000}" name="Zahlungsstatus"/>
    <tableColumn id="21" xr3:uid="{00000000-0010-0000-0100-000015000000}" name="Priorität"/>
    <tableColumn id="22" xr3:uid="{00000000-0010-0000-0100-000016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sqref="A1:R1"/>
    </sheetView>
  </sheetViews>
  <sheetFormatPr baseColWidth="10" defaultColWidth="9" defaultRowHeight="15" x14ac:dyDescent="0.25"/>
  <cols>
    <col min="1" max="1" width="24" customWidth="1"/>
    <col min="2" max="3" width="18" customWidth="1"/>
    <col min="4" max="4" width="20" customWidth="1"/>
    <col min="5" max="10" width="18" customWidth="1"/>
    <col min="11" max="11" width="22" customWidth="1"/>
  </cols>
  <sheetData>
    <row r="1" spans="1:18" ht="30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x14ac:dyDescent="0.25">
      <c r="A3" s="5" t="s">
        <v>1</v>
      </c>
      <c r="B3" t="s">
        <v>2</v>
      </c>
      <c r="D3" s="1" t="s">
        <v>3</v>
      </c>
      <c r="E3" s="1" t="s">
        <v>4</v>
      </c>
      <c r="F3" s="1" t="s">
        <v>3</v>
      </c>
      <c r="G3" s="1" t="s">
        <v>4</v>
      </c>
      <c r="H3" s="1" t="s">
        <v>3</v>
      </c>
      <c r="I3" s="1" t="s">
        <v>4</v>
      </c>
      <c r="J3" s="1" t="s">
        <v>3</v>
      </c>
      <c r="K3" s="1" t="s">
        <v>4</v>
      </c>
    </row>
    <row r="4" spans="1:18" x14ac:dyDescent="0.25">
      <c r="A4" s="5" t="s">
        <v>5</v>
      </c>
      <c r="B4" t="s">
        <v>6</v>
      </c>
      <c r="D4" s="5" t="s">
        <v>7</v>
      </c>
      <c r="E4" s="8">
        <f>$B$7*(1+$B$8)</f>
        <v>35750</v>
      </c>
      <c r="F4" s="9" t="s">
        <v>8</v>
      </c>
      <c r="G4" s="8">
        <f>SUM(Kostenaufstellung!$M$16:$M$115)</f>
        <v>35615.099999999991</v>
      </c>
      <c r="H4" s="9" t="s">
        <v>9</v>
      </c>
      <c r="I4" s="8">
        <f>SUM(Kostenaufstellung!$O$16:$O$115)</f>
        <v>34998.160000000003</v>
      </c>
      <c r="J4" s="9" t="s">
        <v>10</v>
      </c>
      <c r="K4" s="8">
        <f>$I$4-$E$4</f>
        <v>-751.83999999999651</v>
      </c>
    </row>
    <row r="5" spans="1:18" x14ac:dyDescent="0.25">
      <c r="A5" s="5" t="s">
        <v>11</v>
      </c>
      <c r="B5" s="7">
        <v>46174</v>
      </c>
      <c r="D5" s="5" t="s">
        <v>12</v>
      </c>
      <c r="E5" s="8">
        <f>SUM(Kostenaufstellung!$P$16:$P$115)</f>
        <v>7470.4</v>
      </c>
      <c r="F5" s="9" t="s">
        <v>13</v>
      </c>
      <c r="G5" s="8">
        <f>SUM(Kostenaufstellung!$Q$16:$Q$115)</f>
        <v>27527.759999999998</v>
      </c>
      <c r="H5" s="9" t="s">
        <v>14</v>
      </c>
      <c r="I5" s="2">
        <f>IF($E$4=0,0,$I$4/$E$4)</f>
        <v>0.97896951048951064</v>
      </c>
      <c r="J5" s="9" t="s">
        <v>15</v>
      </c>
      <c r="K5" s="8">
        <f ca="1">COUNTIF(Kostenaufstellung!$T$16:$T$115,"Überfällig")</f>
        <v>0</v>
      </c>
    </row>
    <row r="6" spans="1:18" x14ac:dyDescent="0.25">
      <c r="A6" s="5" t="s">
        <v>16</v>
      </c>
      <c r="B6" s="7">
        <v>46265</v>
      </c>
      <c r="D6" s="5" t="s">
        <v>17</v>
      </c>
      <c r="E6">
        <f>COUNTIF(Kostenaufstellung!$C$16:$C$115,"&lt;&gt;")</f>
        <v>18</v>
      </c>
      <c r="F6" s="5" t="s">
        <v>18</v>
      </c>
      <c r="G6">
        <f>COUNTIF(Kostenaufstellung!$F$16:$F$115,"Beauftragt")</f>
        <v>6</v>
      </c>
      <c r="H6" s="5" t="s">
        <v>19</v>
      </c>
      <c r="I6">
        <f>COUNTIFS(Kostenaufstellung!$U$16:$U$115,"Hoch",Kostenaufstellung!$Q$16:$Q$115,"&gt;0")</f>
        <v>4</v>
      </c>
      <c r="J6" s="5" t="s">
        <v>20</v>
      </c>
      <c r="K6" t="str">
        <f>IF($K$4&gt;0,"Budget überschritten","Im Budget")</f>
        <v>Im Budget</v>
      </c>
    </row>
    <row r="7" spans="1:18" x14ac:dyDescent="0.25">
      <c r="A7" s="5" t="s">
        <v>21</v>
      </c>
      <c r="B7" s="8">
        <v>32500</v>
      </c>
    </row>
    <row r="8" spans="1:18" x14ac:dyDescent="0.25">
      <c r="A8" s="5" t="s">
        <v>22</v>
      </c>
      <c r="B8" s="2">
        <v>0.1</v>
      </c>
    </row>
    <row r="10" spans="1:18" ht="39.950000000000003" customHeight="1" x14ac:dyDescent="0.25">
      <c r="A10" s="14" t="s">
        <v>23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3" spans="1:18" x14ac:dyDescent="0.25">
      <c r="A13" s="1" t="s">
        <v>24</v>
      </c>
      <c r="B13" s="1" t="s">
        <v>8</v>
      </c>
      <c r="C13" s="1" t="s">
        <v>9</v>
      </c>
      <c r="D13" s="1" t="s">
        <v>12</v>
      </c>
      <c r="E13" s="1" t="s">
        <v>13</v>
      </c>
      <c r="F13" s="1" t="s">
        <v>25</v>
      </c>
    </row>
    <row r="14" spans="1:18" x14ac:dyDescent="0.25">
      <c r="A14" t="s">
        <v>26</v>
      </c>
      <c r="B14" s="8">
        <f>SUMIF(Kostenaufstellung!$B$16:$B$115,$A14,Kostenaufstellung!$M$16:$M$115)</f>
        <v>1213.8</v>
      </c>
      <c r="C14" s="8">
        <f>SUMIF(Kostenaufstellung!$B$16:$B$115,$A14,Kostenaufstellung!$O$16:$O$115)</f>
        <v>1213.2</v>
      </c>
      <c r="D14" s="8">
        <f>SUMIF(Kostenaufstellung!$B$16:$B$115,$A14,Kostenaufstellung!$P$16:$P$115)</f>
        <v>1213.2</v>
      </c>
      <c r="E14" s="8">
        <f>SUMIF(Kostenaufstellung!$B$16:$B$115,$A14,Kostenaufstellung!$Q$16:$Q$115)</f>
        <v>0</v>
      </c>
      <c r="F14" s="8">
        <f t="shared" ref="F14:F23" si="0">C14-B14</f>
        <v>-0.59999999999990905</v>
      </c>
    </row>
    <row r="15" spans="1:18" x14ac:dyDescent="0.25">
      <c r="A15" t="s">
        <v>27</v>
      </c>
      <c r="B15" s="8">
        <f>SUMIF(Kostenaufstellung!$B$16:$B$115,$A15,Kostenaufstellung!$M$16:$M$115)</f>
        <v>450</v>
      </c>
      <c r="C15" s="8">
        <f>SUMIF(Kostenaufstellung!$B$16:$B$115,$A15,Kostenaufstellung!$O$16:$O$115)</f>
        <v>450</v>
      </c>
      <c r="D15" s="8">
        <f>SUMIF(Kostenaufstellung!$B$16:$B$115,$A15,Kostenaufstellung!$P$16:$P$115)</f>
        <v>450</v>
      </c>
      <c r="E15" s="8">
        <f>SUMIF(Kostenaufstellung!$B$16:$B$115,$A15,Kostenaufstellung!$Q$16:$Q$115)</f>
        <v>0</v>
      </c>
      <c r="F15" s="8">
        <f t="shared" si="0"/>
        <v>0</v>
      </c>
    </row>
    <row r="16" spans="1:18" x14ac:dyDescent="0.25">
      <c r="A16" t="s">
        <v>28</v>
      </c>
      <c r="B16" s="8">
        <f>SUMIF(Kostenaufstellung!$B$16:$B$115,$A16,Kostenaufstellung!$M$16:$M$115)</f>
        <v>9996</v>
      </c>
      <c r="C16" s="8">
        <f>SUMIF(Kostenaufstellung!$B$16:$B$115,$A16,Kostenaufstellung!$O$16:$O$115)</f>
        <v>9996</v>
      </c>
      <c r="D16" s="8">
        <f>SUMIF(Kostenaufstellung!$B$16:$B$115,$A16,Kostenaufstellung!$P$16:$P$115)</f>
        <v>4998</v>
      </c>
      <c r="E16" s="8">
        <f>SUMIF(Kostenaufstellung!$B$16:$B$115,$A16,Kostenaufstellung!$Q$16:$Q$115)</f>
        <v>4998</v>
      </c>
      <c r="F16" s="8">
        <f t="shared" si="0"/>
        <v>0</v>
      </c>
    </row>
    <row r="17" spans="1:6" x14ac:dyDescent="0.25">
      <c r="A17" t="s">
        <v>29</v>
      </c>
      <c r="B17" s="8">
        <f>SUMIF(Kostenaufstellung!$B$16:$B$115,$A17,Kostenaufstellung!$M$16:$M$115)</f>
        <v>7269.119999999999</v>
      </c>
      <c r="C17" s="8">
        <f>SUMIF(Kostenaufstellung!$B$16:$B$115,$A17,Kostenaufstellung!$O$16:$O$115)</f>
        <v>7269.2199999999993</v>
      </c>
      <c r="D17" s="8">
        <f>SUMIF(Kostenaufstellung!$B$16:$B$115,$A17,Kostenaufstellung!$P$16:$P$115)</f>
        <v>0</v>
      </c>
      <c r="E17" s="8">
        <f>SUMIF(Kostenaufstellung!$B$16:$B$115,$A17,Kostenaufstellung!$Q$16:$Q$115)</f>
        <v>7269.2199999999993</v>
      </c>
      <c r="F17" s="8">
        <f t="shared" si="0"/>
        <v>0.1000000000003638</v>
      </c>
    </row>
    <row r="18" spans="1:6" x14ac:dyDescent="0.25">
      <c r="A18" t="s">
        <v>30</v>
      </c>
      <c r="B18" s="8">
        <f>SUMIF(Kostenaufstellung!$B$16:$B$115,$A18,Kostenaufstellung!$M$16:$M$115)</f>
        <v>3129.7</v>
      </c>
      <c r="C18" s="8">
        <f>SUMIF(Kostenaufstellung!$B$16:$B$115,$A18,Kostenaufstellung!$O$16:$O$115)</f>
        <v>3129.7</v>
      </c>
      <c r="D18" s="8">
        <f>SUMIF(Kostenaufstellung!$B$16:$B$115,$A18,Kostenaufstellung!$P$16:$P$115)</f>
        <v>809.2</v>
      </c>
      <c r="E18" s="8">
        <f>SUMIF(Kostenaufstellung!$B$16:$B$115,$A18,Kostenaufstellung!$Q$16:$Q$115)</f>
        <v>2320.5</v>
      </c>
      <c r="F18" s="8">
        <f t="shared" si="0"/>
        <v>0</v>
      </c>
    </row>
    <row r="19" spans="1:6" x14ac:dyDescent="0.25">
      <c r="A19" t="s">
        <v>31</v>
      </c>
      <c r="B19" s="8">
        <f>SUMIF(Kostenaufstellung!$B$16:$B$115,$A19,Kostenaufstellung!$M$16:$M$115)</f>
        <v>4612.4400000000005</v>
      </c>
      <c r="C19" s="8">
        <f>SUMIF(Kostenaufstellung!$B$16:$B$115,$A19,Kostenaufstellung!$O$16:$O$115)</f>
        <v>3996</v>
      </c>
      <c r="D19" s="8">
        <f>SUMIF(Kostenaufstellung!$B$16:$B$115,$A19,Kostenaufstellung!$P$16:$P$115)</f>
        <v>0</v>
      </c>
      <c r="E19" s="8">
        <f>SUMIF(Kostenaufstellung!$B$16:$B$115,$A19,Kostenaufstellung!$Q$16:$Q$115)</f>
        <v>3996</v>
      </c>
      <c r="F19" s="8">
        <f t="shared" si="0"/>
        <v>-616.44000000000051</v>
      </c>
    </row>
    <row r="20" spans="1:6" x14ac:dyDescent="0.25">
      <c r="A20" t="s">
        <v>32</v>
      </c>
      <c r="B20" s="8">
        <f>SUMIF(Kostenaufstellung!$B$16:$B$115,$A20,Kostenaufstellung!$M$16:$M$115)</f>
        <v>3163.02</v>
      </c>
      <c r="C20" s="8">
        <f>SUMIF(Kostenaufstellung!$B$16:$B$115,$A20,Kostenaufstellung!$O$16:$O$115)</f>
        <v>3163.02</v>
      </c>
      <c r="D20" s="8">
        <f>SUMIF(Kostenaufstellung!$B$16:$B$115,$A20,Kostenaufstellung!$P$16:$P$115)</f>
        <v>0</v>
      </c>
      <c r="E20" s="8">
        <f>SUMIF(Kostenaufstellung!$B$16:$B$115,$A20,Kostenaufstellung!$Q$16:$Q$115)</f>
        <v>3163.02</v>
      </c>
      <c r="F20" s="8">
        <f t="shared" si="0"/>
        <v>0</v>
      </c>
    </row>
    <row r="21" spans="1:6" x14ac:dyDescent="0.25">
      <c r="A21" t="s">
        <v>33</v>
      </c>
      <c r="B21" s="8">
        <f>SUMIF(Kostenaufstellung!$B$16:$B$115,$A21,Kostenaufstellung!$M$16:$M$115)</f>
        <v>2986.9</v>
      </c>
      <c r="C21" s="8">
        <f>SUMIF(Kostenaufstellung!$B$16:$B$115,$A21,Kostenaufstellung!$O$16:$O$115)</f>
        <v>2986.9</v>
      </c>
      <c r="D21" s="8">
        <f>SUMIF(Kostenaufstellung!$B$16:$B$115,$A21,Kostenaufstellung!$P$16:$P$115)</f>
        <v>0</v>
      </c>
      <c r="E21" s="8">
        <f>SUMIF(Kostenaufstellung!$B$16:$B$115,$A21,Kostenaufstellung!$Q$16:$Q$115)</f>
        <v>2986.9</v>
      </c>
      <c r="F21" s="8">
        <f t="shared" si="0"/>
        <v>0</v>
      </c>
    </row>
    <row r="22" spans="1:6" x14ac:dyDescent="0.25">
      <c r="A22" t="s">
        <v>34</v>
      </c>
      <c r="B22" s="8">
        <f>SUMIF(Kostenaufstellung!$B$16:$B$115,$A22,Kostenaufstellung!$M$16:$M$115)</f>
        <v>737.8</v>
      </c>
      <c r="C22" s="8">
        <f>SUMIF(Kostenaufstellung!$B$16:$B$115,$A22,Kostenaufstellung!$O$16:$O$115)</f>
        <v>737.8</v>
      </c>
      <c r="D22" s="8">
        <f>SUMIF(Kostenaufstellung!$B$16:$B$115,$A22,Kostenaufstellung!$P$16:$P$115)</f>
        <v>0</v>
      </c>
      <c r="E22" s="8">
        <f>SUMIF(Kostenaufstellung!$B$16:$B$115,$A22,Kostenaufstellung!$Q$16:$Q$115)</f>
        <v>737.8</v>
      </c>
      <c r="F22" s="8">
        <f t="shared" si="0"/>
        <v>0</v>
      </c>
    </row>
    <row r="23" spans="1:6" x14ac:dyDescent="0.25">
      <c r="A23" t="s">
        <v>35</v>
      </c>
      <c r="B23" s="8">
        <f>SUMIF(Kostenaufstellung!$B$16:$B$115,$A23,Kostenaufstellung!$M$16:$M$115)</f>
        <v>2056.3200000000002</v>
      </c>
      <c r="C23" s="8">
        <f>SUMIF(Kostenaufstellung!$B$16:$B$115,$A23,Kostenaufstellung!$O$16:$O$115)</f>
        <v>2056.3200000000002</v>
      </c>
      <c r="D23" s="8">
        <f>SUMIF(Kostenaufstellung!$B$16:$B$115,$A23,Kostenaufstellung!$P$16:$P$115)</f>
        <v>0</v>
      </c>
      <c r="E23" s="8">
        <f>SUMIF(Kostenaufstellung!$B$16:$B$115,$A23,Kostenaufstellung!$Q$16:$Q$115)</f>
        <v>2056.3200000000002</v>
      </c>
      <c r="F23" s="8">
        <f t="shared" si="0"/>
        <v>0</v>
      </c>
    </row>
    <row r="26" spans="1:6" x14ac:dyDescent="0.25">
      <c r="A26" s="1" t="s">
        <v>20</v>
      </c>
      <c r="B26" s="1" t="s">
        <v>36</v>
      </c>
      <c r="C26" s="1" t="s">
        <v>9</v>
      </c>
    </row>
    <row r="27" spans="1:6" x14ac:dyDescent="0.25">
      <c r="A27" t="s">
        <v>37</v>
      </c>
      <c r="B27">
        <f>COUNTIF(Kostenaufstellung!$F$16:$F$115,$A27)</f>
        <v>6</v>
      </c>
      <c r="C27" s="8">
        <f>SUMIF(Kostenaufstellung!$F$16:$F$115,$A27,Kostenaufstellung!$O$16:$O$115)</f>
        <v>8671.5300000000007</v>
      </c>
    </row>
    <row r="28" spans="1:6" x14ac:dyDescent="0.25">
      <c r="A28" t="s">
        <v>38</v>
      </c>
      <c r="B28">
        <f>COUNTIF(Kostenaufstellung!$F$16:$F$115,$A28)</f>
        <v>3</v>
      </c>
      <c r="C28" s="8">
        <f>SUMIF(Kostenaufstellung!$F$16:$F$115,$A28,Kostenaufstellung!$O$16:$O$115)</f>
        <v>5828.03</v>
      </c>
    </row>
    <row r="29" spans="1:6" x14ac:dyDescent="0.25">
      <c r="A29" t="s">
        <v>39</v>
      </c>
      <c r="B29">
        <f>COUNTIF(Kostenaufstellung!$F$16:$F$115,$A29)</f>
        <v>6</v>
      </c>
      <c r="C29" s="8">
        <f>SUMIF(Kostenaufstellung!$F$16:$F$115,$A29,Kostenaufstellung!$O$16:$O$115)</f>
        <v>18835.400000000001</v>
      </c>
    </row>
    <row r="30" spans="1:6" x14ac:dyDescent="0.25">
      <c r="A30" t="s">
        <v>40</v>
      </c>
      <c r="B30">
        <f>COUNTIF(Kostenaufstellung!$F$16:$F$115,$A30)</f>
        <v>2</v>
      </c>
      <c r="C30" s="8">
        <f>SUMIF(Kostenaufstellung!$F$16:$F$115,$A30,Kostenaufstellung!$O$16:$O$115)</f>
        <v>1663.2</v>
      </c>
    </row>
    <row r="31" spans="1:6" x14ac:dyDescent="0.25">
      <c r="A31" t="s">
        <v>41</v>
      </c>
      <c r="B31">
        <f>COUNTIF(Kostenaufstellung!$F$16:$F$115,$A31)</f>
        <v>1</v>
      </c>
      <c r="C31" s="8">
        <f>SUMIF(Kostenaufstellung!$F$16:$F$115,$A31,Kostenaufstellung!$O$16:$O$115)</f>
        <v>0</v>
      </c>
    </row>
    <row r="34" spans="1:4" x14ac:dyDescent="0.25">
      <c r="A34" s="1" t="s">
        <v>42</v>
      </c>
      <c r="B34" s="1" t="s">
        <v>43</v>
      </c>
      <c r="C34" s="1" t="s">
        <v>44</v>
      </c>
      <c r="D34" s="1" t="s">
        <v>45</v>
      </c>
    </row>
    <row r="35" spans="1:4" x14ac:dyDescent="0.25">
      <c r="A35" s="13">
        <v>46174</v>
      </c>
      <c r="B35" s="8">
        <f>SUMIFS(Kostenaufstellung!$Q$16:$Q$115,Kostenaufstellung!$G$16:$G$115,"&gt;="&amp;$A35,Kostenaufstellung!$G$16:$G$115,"&lt;"&amp;EDATE($A35,1))</f>
        <v>16479.199999999997</v>
      </c>
      <c r="C35" s="8">
        <f>SUMIFS(Kostenaufstellung!$P$16:$P$115,Kostenaufstellung!$G$16:$G$115,"&gt;="&amp;$A35,Kostenaufstellung!$G$16:$G$115,"&lt;"&amp;EDATE($A35,1))</f>
        <v>7470.4</v>
      </c>
      <c r="D35" s="8">
        <f t="shared" ref="D35:D40" si="1">B35+C35</f>
        <v>23949.599999999999</v>
      </c>
    </row>
    <row r="36" spans="1:4" x14ac:dyDescent="0.25">
      <c r="A36" s="13">
        <v>46204</v>
      </c>
      <c r="B36" s="8">
        <f>SUMIFS(Kostenaufstellung!$Q$16:$Q$115,Kostenaufstellung!$G$16:$G$115,"&gt;="&amp;$A36,Kostenaufstellung!$G$16:$G$115,"&lt;"&amp;EDATE($A36,1))</f>
        <v>11048.56</v>
      </c>
      <c r="C36" s="8">
        <f>SUMIFS(Kostenaufstellung!$P$16:$P$115,Kostenaufstellung!$G$16:$G$115,"&gt;="&amp;$A36,Kostenaufstellung!$G$16:$G$115,"&lt;"&amp;EDATE($A36,1))</f>
        <v>0</v>
      </c>
      <c r="D36" s="8">
        <f t="shared" si="1"/>
        <v>11048.56</v>
      </c>
    </row>
    <row r="37" spans="1:4" x14ac:dyDescent="0.25">
      <c r="A37" s="13">
        <v>46235</v>
      </c>
      <c r="B37" s="8">
        <f>SUMIFS(Kostenaufstellung!$Q$16:$Q$115,Kostenaufstellung!$G$16:$G$115,"&gt;="&amp;$A37,Kostenaufstellung!$G$16:$G$115,"&lt;"&amp;EDATE($A37,1))</f>
        <v>0</v>
      </c>
      <c r="C37" s="8">
        <f>SUMIFS(Kostenaufstellung!$P$16:$P$115,Kostenaufstellung!$G$16:$G$115,"&gt;="&amp;$A37,Kostenaufstellung!$G$16:$G$115,"&lt;"&amp;EDATE($A37,1))</f>
        <v>0</v>
      </c>
      <c r="D37" s="8">
        <f t="shared" si="1"/>
        <v>0</v>
      </c>
    </row>
    <row r="38" spans="1:4" x14ac:dyDescent="0.25">
      <c r="A38" s="13">
        <v>46266</v>
      </c>
      <c r="B38" s="8">
        <f>SUMIFS(Kostenaufstellung!$Q$16:$Q$115,Kostenaufstellung!$G$16:$G$115,"&gt;="&amp;$A38,Kostenaufstellung!$G$16:$G$115,"&lt;"&amp;EDATE($A38,1))</f>
        <v>0</v>
      </c>
      <c r="C38" s="8">
        <f>SUMIFS(Kostenaufstellung!$P$16:$P$115,Kostenaufstellung!$G$16:$G$115,"&gt;="&amp;$A38,Kostenaufstellung!$G$16:$G$115,"&lt;"&amp;EDATE($A38,1))</f>
        <v>0</v>
      </c>
      <c r="D38" s="8">
        <f t="shared" si="1"/>
        <v>0</v>
      </c>
    </row>
    <row r="39" spans="1:4" x14ac:dyDescent="0.25">
      <c r="A39" s="13">
        <v>46296</v>
      </c>
      <c r="B39" s="8">
        <f>SUMIFS(Kostenaufstellung!$Q$16:$Q$115,Kostenaufstellung!$G$16:$G$115,"&gt;="&amp;$A39,Kostenaufstellung!$G$16:$G$115,"&lt;"&amp;EDATE($A39,1))</f>
        <v>0</v>
      </c>
      <c r="C39" s="8">
        <f>SUMIFS(Kostenaufstellung!$P$16:$P$115,Kostenaufstellung!$G$16:$G$115,"&gt;="&amp;$A39,Kostenaufstellung!$G$16:$G$115,"&lt;"&amp;EDATE($A39,1))</f>
        <v>0</v>
      </c>
      <c r="D39" s="8">
        <f t="shared" si="1"/>
        <v>0</v>
      </c>
    </row>
    <row r="40" spans="1:4" x14ac:dyDescent="0.25">
      <c r="A40" s="13">
        <v>46327</v>
      </c>
      <c r="B40" s="8">
        <f>SUMIFS(Kostenaufstellung!$Q$16:$Q$115,Kostenaufstellung!$G$16:$G$115,"&gt;="&amp;$A40,Kostenaufstellung!$G$16:$G$115,"&lt;"&amp;EDATE($A40,1))</f>
        <v>0</v>
      </c>
      <c r="C40" s="8">
        <f>SUMIFS(Kostenaufstellung!$P$16:$P$115,Kostenaufstellung!$G$16:$G$115,"&gt;="&amp;$A40,Kostenaufstellung!$G$16:$G$115,"&lt;"&amp;EDATE($A40,1))</f>
        <v>0</v>
      </c>
      <c r="D40" s="8">
        <f t="shared" si="1"/>
        <v>0</v>
      </c>
    </row>
  </sheetData>
  <mergeCells count="2">
    <mergeCell ref="A1:R1"/>
    <mergeCell ref="A10:K10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5"/>
  <sheetViews>
    <sheetView workbookViewId="0">
      <selection sqref="A1:V1"/>
    </sheetView>
  </sheetViews>
  <sheetFormatPr baseColWidth="10" defaultColWidth="9" defaultRowHeight="15" x14ac:dyDescent="0.25"/>
  <cols>
    <col min="1" max="1" width="15.5" bestFit="1" customWidth="1"/>
    <col min="2" max="2" width="28.125" bestFit="1" customWidth="1"/>
    <col min="3" max="3" width="23.125" bestFit="1" customWidth="1"/>
    <col min="4" max="4" width="37.875" bestFit="1" customWidth="1"/>
    <col min="5" max="5" width="26" customWidth="1"/>
    <col min="6" max="6" width="8.875" bestFit="1" customWidth="1"/>
    <col min="7" max="7" width="16.875" bestFit="1" customWidth="1"/>
    <col min="8" max="8" width="10.25" bestFit="1" customWidth="1"/>
    <col min="9" max="9" width="18.5" bestFit="1" customWidth="1"/>
    <col min="10" max="10" width="14" bestFit="1" customWidth="1"/>
    <col min="11" max="11" width="17.75" bestFit="1" customWidth="1"/>
    <col min="12" max="12" width="10.25" bestFit="1" customWidth="1"/>
    <col min="13" max="13" width="12.375" bestFit="1" customWidth="1"/>
    <col min="14" max="14" width="14.625" bestFit="1" customWidth="1"/>
    <col min="15" max="15" width="13.375" bestFit="1" customWidth="1"/>
    <col min="16" max="16" width="11.875" bestFit="1" customWidth="1"/>
    <col min="17" max="17" width="10.625" bestFit="1" customWidth="1"/>
    <col min="18" max="18" width="15.75" bestFit="1" customWidth="1"/>
    <col min="19" max="19" width="12.25" bestFit="1" customWidth="1"/>
    <col min="20" max="20" width="13.5" bestFit="1" customWidth="1"/>
    <col min="21" max="21" width="7.25" bestFit="1" customWidth="1"/>
    <col min="22" max="22" width="25.875" bestFit="1" customWidth="1"/>
  </cols>
  <sheetData>
    <row r="1" spans="1:22" ht="30" customHeight="1" x14ac:dyDescent="0.2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3" spans="1:22" ht="45" x14ac:dyDescent="0.25">
      <c r="A3" s="5" t="s">
        <v>1</v>
      </c>
      <c r="B3" t="s">
        <v>2</v>
      </c>
      <c r="D3" s="6" t="s">
        <v>47</v>
      </c>
      <c r="E3" s="3" t="s">
        <v>48</v>
      </c>
      <c r="G3" s="1" t="s">
        <v>3</v>
      </c>
      <c r="H3" s="1" t="s">
        <v>4</v>
      </c>
      <c r="I3" s="1" t="s">
        <v>3</v>
      </c>
      <c r="J3" s="1" t="s">
        <v>4</v>
      </c>
      <c r="K3" s="1" t="s">
        <v>3</v>
      </c>
      <c r="L3" s="1" t="s">
        <v>4</v>
      </c>
    </row>
    <row r="4" spans="1:22" ht="45" x14ac:dyDescent="0.25">
      <c r="A4" s="5" t="s">
        <v>5</v>
      </c>
      <c r="B4" t="s">
        <v>6</v>
      </c>
      <c r="D4" s="6" t="s">
        <v>49</v>
      </c>
      <c r="E4" s="3" t="s">
        <v>50</v>
      </c>
      <c r="G4" s="5" t="s">
        <v>7</v>
      </c>
      <c r="H4" s="8">
        <f>$B$7*(1+$E$7)</f>
        <v>35750</v>
      </c>
      <c r="I4" s="9" t="s">
        <v>9</v>
      </c>
      <c r="J4" s="8">
        <f>SUM($O$16:$O$115)</f>
        <v>34998.160000000003</v>
      </c>
      <c r="K4" s="5" t="s">
        <v>10</v>
      </c>
      <c r="L4" s="8">
        <f>$J$4-$H$4</f>
        <v>-751.83999999999651</v>
      </c>
    </row>
    <row r="5" spans="1:22" ht="45" x14ac:dyDescent="0.25">
      <c r="A5" s="5" t="s">
        <v>11</v>
      </c>
      <c r="B5" s="7">
        <v>46174</v>
      </c>
      <c r="D5" s="6" t="s">
        <v>51</v>
      </c>
      <c r="E5" s="3" t="s">
        <v>52</v>
      </c>
      <c r="G5" s="5" t="s">
        <v>8</v>
      </c>
      <c r="H5" s="8">
        <f>SUM($M$16:$M$115)</f>
        <v>35615.099999999991</v>
      </c>
      <c r="I5" s="9" t="s">
        <v>12</v>
      </c>
      <c r="J5" s="8">
        <f>SUM($P$16:$P$115)</f>
        <v>7470.4</v>
      </c>
      <c r="K5" s="5" t="s">
        <v>13</v>
      </c>
      <c r="L5" s="8">
        <f>SUM($Q$16:$Q$115)</f>
        <v>27527.759999999998</v>
      </c>
    </row>
    <row r="6" spans="1:22" ht="45" x14ac:dyDescent="0.25">
      <c r="A6" s="5" t="s">
        <v>16</v>
      </c>
      <c r="B6" s="7">
        <v>46265</v>
      </c>
      <c r="D6" s="6" t="s">
        <v>53</v>
      </c>
      <c r="E6" s="3" t="s">
        <v>54</v>
      </c>
      <c r="G6" s="5" t="s">
        <v>14</v>
      </c>
      <c r="H6" s="2">
        <f>IF($H$4=0,0,$J$4/$H$4)</f>
        <v>0.97896951048951064</v>
      </c>
      <c r="I6" s="5" t="s">
        <v>55</v>
      </c>
      <c r="J6">
        <f ca="1">COUNTIF($T$16:$T$115,"Überfällig")</f>
        <v>0</v>
      </c>
      <c r="K6" s="5" t="s">
        <v>19</v>
      </c>
      <c r="L6">
        <f>COUNTIFS($U$16:$U$115,"Hoch",$Q$16:$Q$115,"&gt;0")</f>
        <v>4</v>
      </c>
    </row>
    <row r="7" spans="1:22" x14ac:dyDescent="0.25">
      <c r="A7" s="5" t="s">
        <v>21</v>
      </c>
      <c r="B7" s="8">
        <v>32500</v>
      </c>
      <c r="D7" s="6" t="s">
        <v>22</v>
      </c>
      <c r="E7" s="2">
        <v>0.1</v>
      </c>
    </row>
    <row r="15" spans="1:22" ht="38.1" customHeight="1" x14ac:dyDescent="0.25">
      <c r="A15" s="10" t="s">
        <v>56</v>
      </c>
      <c r="B15" s="10" t="s">
        <v>24</v>
      </c>
      <c r="C15" s="10" t="s">
        <v>57</v>
      </c>
      <c r="D15" s="10" t="s">
        <v>58</v>
      </c>
      <c r="E15" s="10" t="s">
        <v>59</v>
      </c>
      <c r="F15" s="10" t="s">
        <v>20</v>
      </c>
      <c r="G15" s="10" t="s">
        <v>60</v>
      </c>
      <c r="H15" s="10" t="s">
        <v>61</v>
      </c>
      <c r="I15" s="10" t="s">
        <v>62</v>
      </c>
      <c r="J15" s="10" t="s">
        <v>63</v>
      </c>
      <c r="K15" s="10" t="s">
        <v>64</v>
      </c>
      <c r="L15" s="10" t="s">
        <v>65</v>
      </c>
      <c r="M15" s="10" t="s">
        <v>8</v>
      </c>
      <c r="N15" s="10" t="s">
        <v>66</v>
      </c>
      <c r="O15" s="10" t="s">
        <v>9</v>
      </c>
      <c r="P15" s="10" t="s">
        <v>12</v>
      </c>
      <c r="Q15" s="10" t="s">
        <v>13</v>
      </c>
      <c r="R15" s="10" t="s">
        <v>25</v>
      </c>
      <c r="S15" s="10" t="s">
        <v>67</v>
      </c>
      <c r="T15" s="10" t="s">
        <v>68</v>
      </c>
      <c r="U15" s="10" t="s">
        <v>69</v>
      </c>
      <c r="V15" s="10" t="s">
        <v>70</v>
      </c>
    </row>
    <row r="16" spans="1:22" ht="30" x14ac:dyDescent="0.25">
      <c r="A16" s="4">
        <f t="shared" ref="A16:A47" si="0">IF($C16="","",ROW()-15)</f>
        <v>1</v>
      </c>
      <c r="B16" t="s">
        <v>26</v>
      </c>
      <c r="C16" t="s">
        <v>71</v>
      </c>
      <c r="D16" s="3" t="s">
        <v>72</v>
      </c>
      <c r="E16" s="3" t="s">
        <v>73</v>
      </c>
      <c r="F16" t="s">
        <v>40</v>
      </c>
      <c r="G16" s="7">
        <v>46178</v>
      </c>
      <c r="H16">
        <v>12</v>
      </c>
      <c r="I16" t="s">
        <v>74</v>
      </c>
      <c r="J16" s="8">
        <v>85</v>
      </c>
      <c r="K16" s="2">
        <v>0.19</v>
      </c>
      <c r="L16" s="2">
        <v>0</v>
      </c>
      <c r="M16" s="11">
        <f t="shared" ref="M16:M47" si="1">IF(OR($H16="",$J16=""),"",ROUND($H16*$J16*(1-$L16)*(1+$K16),2))</f>
        <v>1213.8</v>
      </c>
      <c r="N16" s="8">
        <v>1213.2</v>
      </c>
      <c r="O16" s="11">
        <f t="shared" ref="O16:O47" si="2">IF($C16="","",IF($F16="Storniert",0,IF($N16&gt;0,$N16,$M16)))</f>
        <v>1213.2</v>
      </c>
      <c r="P16" s="8">
        <v>1213.2</v>
      </c>
      <c r="Q16" s="11">
        <f t="shared" ref="Q16:Q47" si="3">IF($C16="","",IF($F16="Storniert",0,MAX(0,$O16-$P16)))</f>
        <v>0</v>
      </c>
      <c r="R16" s="11">
        <f t="shared" ref="R16:R47" si="4">IF($C16="","",IF(OR($M16="",$F16="Storniert"),0,$O16-$M16))</f>
        <v>-0.59999999999990905</v>
      </c>
      <c r="S16" s="12">
        <f t="shared" ref="S16:S47" si="5">IF($C16="","",IF($M16=0,0,$R16/$M16))</f>
        <v>-4.9431537320803192E-4</v>
      </c>
      <c r="T16" s="4" t="str">
        <f t="shared" ref="T16:T47" ca="1" si="6">IF($C16="","",IF($F16="Storniert","Storniert",IF($O16=0,"Offen",IF($P16&gt;=$O16,"Bezahlt",IF($P16&gt;0,"Teilweise bezahlt",IF(AND($G16&lt;&gt;"",TODAY()&gt;$G16),"Überfällig","Offen"))))))</f>
        <v>Bezahlt</v>
      </c>
      <c r="U16" t="s">
        <v>75</v>
      </c>
      <c r="V16" s="3" t="s">
        <v>76</v>
      </c>
    </row>
    <row r="17" spans="1:22" ht="30" x14ac:dyDescent="0.25">
      <c r="A17" s="4">
        <f t="shared" si="0"/>
        <v>2</v>
      </c>
      <c r="B17" t="s">
        <v>27</v>
      </c>
      <c r="C17" t="s">
        <v>77</v>
      </c>
      <c r="D17" s="3" t="s">
        <v>78</v>
      </c>
      <c r="E17" s="3" t="s">
        <v>79</v>
      </c>
      <c r="F17" t="s">
        <v>40</v>
      </c>
      <c r="G17" s="7">
        <v>46181</v>
      </c>
      <c r="H17">
        <v>1</v>
      </c>
      <c r="I17" t="s">
        <v>80</v>
      </c>
      <c r="J17" s="8">
        <v>450</v>
      </c>
      <c r="K17" s="2">
        <v>0</v>
      </c>
      <c r="L17" s="2">
        <v>0</v>
      </c>
      <c r="M17" s="11">
        <f t="shared" si="1"/>
        <v>450</v>
      </c>
      <c r="N17" s="8">
        <v>450</v>
      </c>
      <c r="O17" s="11">
        <f t="shared" si="2"/>
        <v>450</v>
      </c>
      <c r="P17" s="8">
        <v>450</v>
      </c>
      <c r="Q17" s="11">
        <f t="shared" si="3"/>
        <v>0</v>
      </c>
      <c r="R17" s="11">
        <f t="shared" si="4"/>
        <v>0</v>
      </c>
      <c r="S17" s="12">
        <f t="shared" si="5"/>
        <v>0</v>
      </c>
      <c r="T17" s="4" t="str">
        <f t="shared" ca="1" si="6"/>
        <v>Bezahlt</v>
      </c>
      <c r="U17" t="s">
        <v>75</v>
      </c>
      <c r="V17" s="3" t="s">
        <v>81</v>
      </c>
    </row>
    <row r="18" spans="1:22" x14ac:dyDescent="0.25">
      <c r="A18" s="4">
        <f t="shared" si="0"/>
        <v>3</v>
      </c>
      <c r="B18" t="s">
        <v>28</v>
      </c>
      <c r="C18" t="s">
        <v>82</v>
      </c>
      <c r="D18" s="3" t="s">
        <v>83</v>
      </c>
      <c r="E18" s="3" t="s">
        <v>84</v>
      </c>
      <c r="F18" t="s">
        <v>39</v>
      </c>
      <c r="G18" s="7">
        <v>46188</v>
      </c>
      <c r="H18">
        <v>2</v>
      </c>
      <c r="I18" t="s">
        <v>42</v>
      </c>
      <c r="J18" s="8">
        <v>4200</v>
      </c>
      <c r="K18" s="2">
        <v>0.19</v>
      </c>
      <c r="L18" s="2">
        <v>0</v>
      </c>
      <c r="M18" s="11">
        <f t="shared" si="1"/>
        <v>9996</v>
      </c>
      <c r="N18" s="8">
        <v>9996</v>
      </c>
      <c r="O18" s="11">
        <f t="shared" si="2"/>
        <v>9996</v>
      </c>
      <c r="P18" s="8">
        <v>4998</v>
      </c>
      <c r="Q18" s="11">
        <f t="shared" si="3"/>
        <v>4998</v>
      </c>
      <c r="R18" s="11">
        <f t="shared" si="4"/>
        <v>0</v>
      </c>
      <c r="S18" s="12">
        <f t="shared" si="5"/>
        <v>0</v>
      </c>
      <c r="T18" s="4" t="str">
        <f t="shared" ca="1" si="6"/>
        <v>Teilweise bezahlt</v>
      </c>
      <c r="U18" t="s">
        <v>75</v>
      </c>
      <c r="V18" s="3" t="s">
        <v>85</v>
      </c>
    </row>
    <row r="19" spans="1:22" x14ac:dyDescent="0.25">
      <c r="A19" s="4">
        <f t="shared" si="0"/>
        <v>4</v>
      </c>
      <c r="B19" t="s">
        <v>29</v>
      </c>
      <c r="C19" t="s">
        <v>86</v>
      </c>
      <c r="D19" s="3" t="s">
        <v>87</v>
      </c>
      <c r="E19" s="3" t="s">
        <v>88</v>
      </c>
      <c r="F19" t="s">
        <v>39</v>
      </c>
      <c r="G19" s="7">
        <v>46193</v>
      </c>
      <c r="H19">
        <v>1</v>
      </c>
      <c r="I19" t="s">
        <v>89</v>
      </c>
      <c r="J19" s="8">
        <v>3800</v>
      </c>
      <c r="K19" s="2">
        <v>0.19</v>
      </c>
      <c r="L19" s="2">
        <v>0.05</v>
      </c>
      <c r="M19" s="11">
        <f t="shared" si="1"/>
        <v>4295.8999999999996</v>
      </c>
      <c r="N19" s="8">
        <v>4296</v>
      </c>
      <c r="O19" s="11">
        <f t="shared" si="2"/>
        <v>4296</v>
      </c>
      <c r="P19" s="8">
        <v>0</v>
      </c>
      <c r="Q19" s="11">
        <f t="shared" si="3"/>
        <v>4296</v>
      </c>
      <c r="R19" s="11">
        <f t="shared" si="4"/>
        <v>0.1000000000003638</v>
      </c>
      <c r="S19" s="12">
        <f t="shared" si="5"/>
        <v>2.3278009264732373E-5</v>
      </c>
      <c r="T19" s="4" t="str">
        <f t="shared" ca="1" si="6"/>
        <v>Offen</v>
      </c>
      <c r="U19" t="s">
        <v>75</v>
      </c>
      <c r="V19" s="3" t="s">
        <v>90</v>
      </c>
    </row>
    <row r="20" spans="1:22" x14ac:dyDescent="0.25">
      <c r="A20" s="4">
        <f t="shared" si="0"/>
        <v>5</v>
      </c>
      <c r="B20" t="s">
        <v>30</v>
      </c>
      <c r="C20" t="s">
        <v>91</v>
      </c>
      <c r="D20" s="3" t="s">
        <v>92</v>
      </c>
      <c r="E20" s="3" t="s">
        <v>93</v>
      </c>
      <c r="F20" t="s">
        <v>38</v>
      </c>
      <c r="G20" s="7">
        <v>46198</v>
      </c>
      <c r="H20">
        <v>1</v>
      </c>
      <c r="I20" t="s">
        <v>89</v>
      </c>
      <c r="J20" s="8">
        <v>1950</v>
      </c>
      <c r="K20" s="2">
        <v>0.19</v>
      </c>
      <c r="L20" s="2">
        <v>0</v>
      </c>
      <c r="M20" s="11">
        <f t="shared" si="1"/>
        <v>2320.5</v>
      </c>
      <c r="N20" s="8"/>
      <c r="O20" s="11">
        <f t="shared" si="2"/>
        <v>2320.5</v>
      </c>
      <c r="P20" s="8">
        <v>0</v>
      </c>
      <c r="Q20" s="11">
        <f t="shared" si="3"/>
        <v>2320.5</v>
      </c>
      <c r="R20" s="11">
        <f t="shared" si="4"/>
        <v>0</v>
      </c>
      <c r="S20" s="12">
        <f t="shared" si="5"/>
        <v>0</v>
      </c>
      <c r="T20" s="4" t="str">
        <f t="shared" ca="1" si="6"/>
        <v>Offen</v>
      </c>
      <c r="U20" t="s">
        <v>94</v>
      </c>
      <c r="V20" s="3" t="s">
        <v>95</v>
      </c>
    </row>
    <row r="21" spans="1:22" x14ac:dyDescent="0.25">
      <c r="A21" s="4">
        <f t="shared" si="0"/>
        <v>6</v>
      </c>
      <c r="B21" t="s">
        <v>31</v>
      </c>
      <c r="C21" t="s">
        <v>96</v>
      </c>
      <c r="D21" s="3" t="s">
        <v>97</v>
      </c>
      <c r="E21" s="3" t="s">
        <v>98</v>
      </c>
      <c r="F21" t="s">
        <v>37</v>
      </c>
      <c r="G21" s="7">
        <v>46204</v>
      </c>
      <c r="H21">
        <v>1</v>
      </c>
      <c r="I21" t="s">
        <v>89</v>
      </c>
      <c r="J21" s="8">
        <v>2400</v>
      </c>
      <c r="K21" s="2">
        <v>0.19</v>
      </c>
      <c r="L21" s="2">
        <v>0</v>
      </c>
      <c r="M21" s="11">
        <f t="shared" si="1"/>
        <v>2856</v>
      </c>
      <c r="N21" s="8"/>
      <c r="O21" s="11">
        <f t="shared" si="2"/>
        <v>2856</v>
      </c>
      <c r="P21" s="8">
        <v>0</v>
      </c>
      <c r="Q21" s="11">
        <f t="shared" si="3"/>
        <v>2856</v>
      </c>
      <c r="R21" s="11">
        <f t="shared" si="4"/>
        <v>0</v>
      </c>
      <c r="S21" s="12">
        <f t="shared" si="5"/>
        <v>0</v>
      </c>
      <c r="T21" s="4" t="str">
        <f t="shared" ca="1" si="6"/>
        <v>Offen</v>
      </c>
      <c r="U21" t="s">
        <v>94</v>
      </c>
      <c r="V21" s="3" t="s">
        <v>99</v>
      </c>
    </row>
    <row r="22" spans="1:22" x14ac:dyDescent="0.25">
      <c r="A22" s="4">
        <f t="shared" si="0"/>
        <v>7</v>
      </c>
      <c r="B22" t="s">
        <v>31</v>
      </c>
      <c r="C22" t="s">
        <v>100</v>
      </c>
      <c r="D22" s="3" t="s">
        <v>101</v>
      </c>
      <c r="E22" s="3" t="s">
        <v>102</v>
      </c>
      <c r="F22" t="s">
        <v>39</v>
      </c>
      <c r="G22" s="7">
        <v>46201</v>
      </c>
      <c r="H22">
        <v>18</v>
      </c>
      <c r="I22" t="s">
        <v>103</v>
      </c>
      <c r="J22" s="8">
        <v>52</v>
      </c>
      <c r="K22" s="2">
        <v>0.19</v>
      </c>
      <c r="L22" s="2">
        <v>0</v>
      </c>
      <c r="M22" s="11">
        <f t="shared" si="1"/>
        <v>1113.8399999999999</v>
      </c>
      <c r="N22" s="8">
        <v>1140</v>
      </c>
      <c r="O22" s="11">
        <f t="shared" si="2"/>
        <v>1140</v>
      </c>
      <c r="P22" s="8">
        <v>0</v>
      </c>
      <c r="Q22" s="11">
        <f t="shared" si="3"/>
        <v>1140</v>
      </c>
      <c r="R22" s="11">
        <f t="shared" si="4"/>
        <v>26.160000000000082</v>
      </c>
      <c r="S22" s="12">
        <f t="shared" si="5"/>
        <v>2.3486317603964739E-2</v>
      </c>
      <c r="T22" s="4" t="str">
        <f t="shared" ca="1" si="6"/>
        <v>Offen</v>
      </c>
      <c r="U22" t="s">
        <v>94</v>
      </c>
      <c r="V22" s="3"/>
    </row>
    <row r="23" spans="1:22" x14ac:dyDescent="0.25">
      <c r="A23" s="4">
        <f t="shared" si="0"/>
        <v>8</v>
      </c>
      <c r="B23" t="s">
        <v>32</v>
      </c>
      <c r="C23" t="s">
        <v>104</v>
      </c>
      <c r="D23" s="3" t="s">
        <v>105</v>
      </c>
      <c r="E23" s="3" t="s">
        <v>106</v>
      </c>
      <c r="F23" t="s">
        <v>37</v>
      </c>
      <c r="G23" s="7">
        <v>46208</v>
      </c>
      <c r="H23">
        <v>64</v>
      </c>
      <c r="I23" t="s">
        <v>74</v>
      </c>
      <c r="J23" s="8">
        <v>22</v>
      </c>
      <c r="K23" s="2">
        <v>0.19</v>
      </c>
      <c r="L23" s="2">
        <v>0</v>
      </c>
      <c r="M23" s="11">
        <f t="shared" si="1"/>
        <v>1675.52</v>
      </c>
      <c r="N23" s="8"/>
      <c r="O23" s="11">
        <f t="shared" si="2"/>
        <v>1675.52</v>
      </c>
      <c r="P23" s="8">
        <v>0</v>
      </c>
      <c r="Q23" s="11">
        <f t="shared" si="3"/>
        <v>1675.52</v>
      </c>
      <c r="R23" s="11">
        <f t="shared" si="4"/>
        <v>0</v>
      </c>
      <c r="S23" s="12">
        <f t="shared" si="5"/>
        <v>0</v>
      </c>
      <c r="T23" s="4" t="str">
        <f t="shared" ca="1" si="6"/>
        <v>Offen</v>
      </c>
      <c r="U23" t="s">
        <v>75</v>
      </c>
      <c r="V23" s="3" t="s">
        <v>107</v>
      </c>
    </row>
    <row r="24" spans="1:22" x14ac:dyDescent="0.25">
      <c r="A24" s="4">
        <f t="shared" si="0"/>
        <v>9</v>
      </c>
      <c r="B24" t="s">
        <v>33</v>
      </c>
      <c r="C24" t="s">
        <v>108</v>
      </c>
      <c r="D24" s="3" t="s">
        <v>109</v>
      </c>
      <c r="E24" s="3" t="s">
        <v>110</v>
      </c>
      <c r="F24" t="s">
        <v>39</v>
      </c>
      <c r="G24" s="7">
        <v>46200</v>
      </c>
      <c r="H24">
        <v>2</v>
      </c>
      <c r="I24" t="s">
        <v>111</v>
      </c>
      <c r="J24" s="8">
        <v>780</v>
      </c>
      <c r="K24" s="2">
        <v>0.19</v>
      </c>
      <c r="L24" s="2">
        <v>0</v>
      </c>
      <c r="M24" s="11">
        <f t="shared" si="1"/>
        <v>1856.4</v>
      </c>
      <c r="N24" s="8">
        <v>1856.4</v>
      </c>
      <c r="O24" s="11">
        <f t="shared" si="2"/>
        <v>1856.4</v>
      </c>
      <c r="P24" s="8">
        <v>0</v>
      </c>
      <c r="Q24" s="11">
        <f t="shared" si="3"/>
        <v>1856.4</v>
      </c>
      <c r="R24" s="11">
        <f t="shared" si="4"/>
        <v>0</v>
      </c>
      <c r="S24" s="12">
        <f t="shared" si="5"/>
        <v>0</v>
      </c>
      <c r="T24" s="4" t="str">
        <f t="shared" ca="1" si="6"/>
        <v>Offen</v>
      </c>
      <c r="U24" t="s">
        <v>94</v>
      </c>
      <c r="V24" s="3"/>
    </row>
    <row r="25" spans="1:22" x14ac:dyDescent="0.25">
      <c r="A25" s="4">
        <f t="shared" si="0"/>
        <v>10</v>
      </c>
      <c r="B25" t="s">
        <v>34</v>
      </c>
      <c r="C25" t="s">
        <v>112</v>
      </c>
      <c r="D25" s="3" t="s">
        <v>113</v>
      </c>
      <c r="E25" s="3" t="s">
        <v>114</v>
      </c>
      <c r="F25" t="s">
        <v>39</v>
      </c>
      <c r="G25" s="7">
        <v>46191</v>
      </c>
      <c r="H25">
        <v>1</v>
      </c>
      <c r="I25" t="s">
        <v>80</v>
      </c>
      <c r="J25" s="8">
        <v>620</v>
      </c>
      <c r="K25" s="2">
        <v>0.19</v>
      </c>
      <c r="L25" s="2">
        <v>0</v>
      </c>
      <c r="M25" s="11">
        <f t="shared" si="1"/>
        <v>737.8</v>
      </c>
      <c r="N25" s="8">
        <v>737.8</v>
      </c>
      <c r="O25" s="11">
        <f t="shared" si="2"/>
        <v>737.8</v>
      </c>
      <c r="P25" s="8">
        <v>0</v>
      </c>
      <c r="Q25" s="11">
        <f t="shared" si="3"/>
        <v>737.8</v>
      </c>
      <c r="R25" s="11">
        <f t="shared" si="4"/>
        <v>0</v>
      </c>
      <c r="S25" s="12">
        <f t="shared" si="5"/>
        <v>0</v>
      </c>
      <c r="T25" s="4" t="str">
        <f t="shared" ca="1" si="6"/>
        <v>Offen</v>
      </c>
      <c r="U25" t="s">
        <v>94</v>
      </c>
      <c r="V25" s="3"/>
    </row>
    <row r="26" spans="1:22" x14ac:dyDescent="0.25">
      <c r="A26" s="4">
        <f t="shared" si="0"/>
        <v>11</v>
      </c>
      <c r="B26" t="s">
        <v>29</v>
      </c>
      <c r="C26" t="s">
        <v>115</v>
      </c>
      <c r="D26" s="3" t="s">
        <v>116</v>
      </c>
      <c r="E26" s="3" t="s">
        <v>117</v>
      </c>
      <c r="F26" t="s">
        <v>38</v>
      </c>
      <c r="G26" s="7">
        <v>46206</v>
      </c>
      <c r="H26">
        <v>1</v>
      </c>
      <c r="I26" t="s">
        <v>89</v>
      </c>
      <c r="J26" s="8">
        <v>1750</v>
      </c>
      <c r="K26" s="2">
        <v>0.19</v>
      </c>
      <c r="L26" s="2">
        <v>0.03</v>
      </c>
      <c r="M26" s="11">
        <f t="shared" si="1"/>
        <v>2020.03</v>
      </c>
      <c r="N26" s="8"/>
      <c r="O26" s="11">
        <f t="shared" si="2"/>
        <v>2020.03</v>
      </c>
      <c r="P26" s="8">
        <v>0</v>
      </c>
      <c r="Q26" s="11">
        <f t="shared" si="3"/>
        <v>2020.03</v>
      </c>
      <c r="R26" s="11">
        <f t="shared" si="4"/>
        <v>0</v>
      </c>
      <c r="S26" s="12">
        <f t="shared" si="5"/>
        <v>0</v>
      </c>
      <c r="T26" s="4" t="str">
        <f t="shared" ca="1" si="6"/>
        <v>Offen</v>
      </c>
      <c r="U26" t="s">
        <v>118</v>
      </c>
      <c r="V26" s="3" t="s">
        <v>119</v>
      </c>
    </row>
    <row r="27" spans="1:22" x14ac:dyDescent="0.25">
      <c r="A27" s="4">
        <f t="shared" si="0"/>
        <v>12</v>
      </c>
      <c r="B27" t="s">
        <v>30</v>
      </c>
      <c r="C27" t="s">
        <v>120</v>
      </c>
      <c r="D27" s="3" t="s">
        <v>121</v>
      </c>
      <c r="E27" s="3" t="s">
        <v>122</v>
      </c>
      <c r="F27" t="s">
        <v>39</v>
      </c>
      <c r="G27" s="7">
        <v>46203</v>
      </c>
      <c r="H27">
        <v>1</v>
      </c>
      <c r="I27" t="s">
        <v>89</v>
      </c>
      <c r="J27" s="8">
        <v>680</v>
      </c>
      <c r="K27" s="2">
        <v>0.19</v>
      </c>
      <c r="L27" s="2">
        <v>0</v>
      </c>
      <c r="M27" s="11">
        <f t="shared" si="1"/>
        <v>809.2</v>
      </c>
      <c r="N27" s="8">
        <v>809.2</v>
      </c>
      <c r="O27" s="11">
        <f t="shared" si="2"/>
        <v>809.2</v>
      </c>
      <c r="P27" s="8">
        <v>809.2</v>
      </c>
      <c r="Q27" s="11">
        <f t="shared" si="3"/>
        <v>0</v>
      </c>
      <c r="R27" s="11">
        <f t="shared" si="4"/>
        <v>0</v>
      </c>
      <c r="S27" s="12">
        <f t="shared" si="5"/>
        <v>0</v>
      </c>
      <c r="T27" s="4" t="str">
        <f t="shared" ca="1" si="6"/>
        <v>Bezahlt</v>
      </c>
      <c r="U27" t="s">
        <v>75</v>
      </c>
      <c r="V27" s="3" t="s">
        <v>123</v>
      </c>
    </row>
    <row r="28" spans="1:22" x14ac:dyDescent="0.25">
      <c r="A28" s="4">
        <f t="shared" si="0"/>
        <v>13</v>
      </c>
      <c r="B28" t="s">
        <v>31</v>
      </c>
      <c r="C28" t="s">
        <v>124</v>
      </c>
      <c r="D28" s="3" t="s">
        <v>125</v>
      </c>
      <c r="E28" s="3" t="s">
        <v>126</v>
      </c>
      <c r="F28" t="s">
        <v>41</v>
      </c>
      <c r="G28" s="7">
        <v>46205</v>
      </c>
      <c r="H28">
        <v>1</v>
      </c>
      <c r="I28" t="s">
        <v>89</v>
      </c>
      <c r="J28" s="8">
        <v>540</v>
      </c>
      <c r="K28" s="2">
        <v>0.19</v>
      </c>
      <c r="L28" s="2">
        <v>0</v>
      </c>
      <c r="M28" s="11">
        <f t="shared" si="1"/>
        <v>642.6</v>
      </c>
      <c r="N28" s="8">
        <v>0</v>
      </c>
      <c r="O28" s="11">
        <f t="shared" si="2"/>
        <v>0</v>
      </c>
      <c r="P28" s="8">
        <v>0</v>
      </c>
      <c r="Q28" s="11">
        <f t="shared" si="3"/>
        <v>0</v>
      </c>
      <c r="R28" s="11">
        <f t="shared" si="4"/>
        <v>0</v>
      </c>
      <c r="S28" s="12">
        <f t="shared" si="5"/>
        <v>0</v>
      </c>
      <c r="T28" s="4" t="str">
        <f t="shared" ca="1" si="6"/>
        <v>Storniert</v>
      </c>
      <c r="U28" t="s">
        <v>118</v>
      </c>
      <c r="V28" s="3" t="s">
        <v>127</v>
      </c>
    </row>
    <row r="29" spans="1:22" ht="30" x14ac:dyDescent="0.25">
      <c r="A29" s="4">
        <f t="shared" si="0"/>
        <v>14</v>
      </c>
      <c r="B29" t="s">
        <v>35</v>
      </c>
      <c r="C29" t="s">
        <v>128</v>
      </c>
      <c r="D29" s="3" t="s">
        <v>129</v>
      </c>
      <c r="E29" s="3" t="s">
        <v>130</v>
      </c>
      <c r="F29" t="s">
        <v>37</v>
      </c>
      <c r="G29" s="7">
        <v>46213</v>
      </c>
      <c r="H29">
        <v>6</v>
      </c>
      <c r="I29" t="s">
        <v>74</v>
      </c>
      <c r="J29" s="8">
        <v>38</v>
      </c>
      <c r="K29" s="2">
        <v>0.19</v>
      </c>
      <c r="L29" s="2">
        <v>0</v>
      </c>
      <c r="M29" s="11">
        <f t="shared" si="1"/>
        <v>271.32</v>
      </c>
      <c r="N29" s="8"/>
      <c r="O29" s="11">
        <f t="shared" si="2"/>
        <v>271.32</v>
      </c>
      <c r="P29" s="8">
        <v>0</v>
      </c>
      <c r="Q29" s="11">
        <f t="shared" si="3"/>
        <v>271.32</v>
      </c>
      <c r="R29" s="11">
        <f t="shared" si="4"/>
        <v>0</v>
      </c>
      <c r="S29" s="12">
        <f t="shared" si="5"/>
        <v>0</v>
      </c>
      <c r="T29" s="4" t="str">
        <f t="shared" ca="1" si="6"/>
        <v>Offen</v>
      </c>
      <c r="U29" t="s">
        <v>118</v>
      </c>
      <c r="V29" s="3"/>
    </row>
    <row r="30" spans="1:22" x14ac:dyDescent="0.25">
      <c r="A30" s="4">
        <f t="shared" si="0"/>
        <v>15</v>
      </c>
      <c r="B30" t="s">
        <v>29</v>
      </c>
      <c r="C30" t="s">
        <v>131</v>
      </c>
      <c r="D30" s="3" t="s">
        <v>132</v>
      </c>
      <c r="E30" s="3" t="s">
        <v>133</v>
      </c>
      <c r="F30" t="s">
        <v>37</v>
      </c>
      <c r="G30" s="7">
        <v>46211</v>
      </c>
      <c r="H30">
        <v>1</v>
      </c>
      <c r="I30" t="s">
        <v>89</v>
      </c>
      <c r="J30" s="8">
        <v>890</v>
      </c>
      <c r="K30" s="2">
        <v>0.19</v>
      </c>
      <c r="L30" s="2">
        <v>0.1</v>
      </c>
      <c r="M30" s="11">
        <f t="shared" si="1"/>
        <v>953.19</v>
      </c>
      <c r="N30" s="8"/>
      <c r="O30" s="11">
        <f t="shared" si="2"/>
        <v>953.19</v>
      </c>
      <c r="P30" s="8">
        <v>0</v>
      </c>
      <c r="Q30" s="11">
        <f t="shared" si="3"/>
        <v>953.19</v>
      </c>
      <c r="R30" s="11">
        <f t="shared" si="4"/>
        <v>0</v>
      </c>
      <c r="S30" s="12">
        <f t="shared" si="5"/>
        <v>0</v>
      </c>
      <c r="T30" s="4" t="str">
        <f t="shared" ca="1" si="6"/>
        <v>Offen</v>
      </c>
      <c r="U30" t="s">
        <v>94</v>
      </c>
      <c r="V30" s="3"/>
    </row>
    <row r="31" spans="1:22" x14ac:dyDescent="0.25">
      <c r="A31" s="4">
        <f t="shared" si="0"/>
        <v>16</v>
      </c>
      <c r="B31" t="s">
        <v>32</v>
      </c>
      <c r="C31" t="s">
        <v>134</v>
      </c>
      <c r="D31" s="3" t="s">
        <v>135</v>
      </c>
      <c r="E31" s="3" t="s">
        <v>136</v>
      </c>
      <c r="F31" t="s">
        <v>38</v>
      </c>
      <c r="G31" s="7">
        <v>46215</v>
      </c>
      <c r="H31">
        <v>1</v>
      </c>
      <c r="I31" t="s">
        <v>111</v>
      </c>
      <c r="J31" s="8">
        <v>1250</v>
      </c>
      <c r="K31" s="2">
        <v>0.19</v>
      </c>
      <c r="L31" s="2">
        <v>0</v>
      </c>
      <c r="M31" s="11">
        <f t="shared" si="1"/>
        <v>1487.5</v>
      </c>
      <c r="N31" s="8"/>
      <c r="O31" s="11">
        <f t="shared" si="2"/>
        <v>1487.5</v>
      </c>
      <c r="P31" s="8">
        <v>0</v>
      </c>
      <c r="Q31" s="11">
        <f t="shared" si="3"/>
        <v>1487.5</v>
      </c>
      <c r="R31" s="11">
        <f t="shared" si="4"/>
        <v>0</v>
      </c>
      <c r="S31" s="12">
        <f t="shared" si="5"/>
        <v>0</v>
      </c>
      <c r="T31" s="4" t="str">
        <f t="shared" ca="1" si="6"/>
        <v>Offen</v>
      </c>
      <c r="U31" t="s">
        <v>94</v>
      </c>
      <c r="V31" s="3" t="s">
        <v>137</v>
      </c>
    </row>
    <row r="32" spans="1:22" x14ac:dyDescent="0.25">
      <c r="A32" s="4">
        <f t="shared" si="0"/>
        <v>17</v>
      </c>
      <c r="B32" t="s">
        <v>33</v>
      </c>
      <c r="C32" t="s">
        <v>138</v>
      </c>
      <c r="D32" s="3" t="s">
        <v>139</v>
      </c>
      <c r="E32" s="3" t="s">
        <v>140</v>
      </c>
      <c r="F32" t="s">
        <v>37</v>
      </c>
      <c r="G32" s="7">
        <v>46202</v>
      </c>
      <c r="H32">
        <v>1</v>
      </c>
      <c r="I32" t="s">
        <v>42</v>
      </c>
      <c r="J32" s="8">
        <v>950</v>
      </c>
      <c r="K32" s="2">
        <v>0.19</v>
      </c>
      <c r="L32" s="2">
        <v>0</v>
      </c>
      <c r="M32" s="11">
        <f t="shared" si="1"/>
        <v>1130.5</v>
      </c>
      <c r="N32" s="8"/>
      <c r="O32" s="11">
        <f t="shared" si="2"/>
        <v>1130.5</v>
      </c>
      <c r="P32" s="8">
        <v>0</v>
      </c>
      <c r="Q32" s="11">
        <f t="shared" si="3"/>
        <v>1130.5</v>
      </c>
      <c r="R32" s="11">
        <f t="shared" si="4"/>
        <v>0</v>
      </c>
      <c r="S32" s="12">
        <f t="shared" si="5"/>
        <v>0</v>
      </c>
      <c r="T32" s="4" t="str">
        <f t="shared" ca="1" si="6"/>
        <v>Offen</v>
      </c>
      <c r="U32" t="s">
        <v>94</v>
      </c>
      <c r="V32" s="3"/>
    </row>
    <row r="33" spans="1:22" x14ac:dyDescent="0.25">
      <c r="A33" s="4">
        <f t="shared" si="0"/>
        <v>18</v>
      </c>
      <c r="B33" t="s">
        <v>35</v>
      </c>
      <c r="C33" t="s">
        <v>141</v>
      </c>
      <c r="D33" s="3" t="s">
        <v>142</v>
      </c>
      <c r="E33" s="3" t="s">
        <v>143</v>
      </c>
      <c r="F33" t="s">
        <v>37</v>
      </c>
      <c r="G33" s="7">
        <v>46218</v>
      </c>
      <c r="H33">
        <v>1</v>
      </c>
      <c r="I33" t="s">
        <v>80</v>
      </c>
      <c r="J33" s="8">
        <v>1500</v>
      </c>
      <c r="K33" s="2">
        <v>0.19</v>
      </c>
      <c r="L33" s="2">
        <v>0</v>
      </c>
      <c r="M33" s="11">
        <f t="shared" si="1"/>
        <v>1785</v>
      </c>
      <c r="N33" s="8"/>
      <c r="O33" s="11">
        <f t="shared" si="2"/>
        <v>1785</v>
      </c>
      <c r="P33" s="8">
        <v>0</v>
      </c>
      <c r="Q33" s="11">
        <f t="shared" si="3"/>
        <v>1785</v>
      </c>
      <c r="R33" s="11">
        <f t="shared" si="4"/>
        <v>0</v>
      </c>
      <c r="S33" s="12">
        <f t="shared" si="5"/>
        <v>0</v>
      </c>
      <c r="T33" s="4" t="str">
        <f t="shared" ca="1" si="6"/>
        <v>Offen</v>
      </c>
      <c r="U33" t="s">
        <v>75</v>
      </c>
      <c r="V33" s="3" t="s">
        <v>144</v>
      </c>
    </row>
    <row r="34" spans="1:22" x14ac:dyDescent="0.25">
      <c r="A34" s="4" t="str">
        <f t="shared" si="0"/>
        <v/>
      </c>
      <c r="D34" s="3"/>
      <c r="E34" s="3"/>
      <c r="G34" s="7"/>
      <c r="J34" s="8"/>
      <c r="K34" s="2"/>
      <c r="L34" s="2"/>
      <c r="M34" s="11" t="str">
        <f t="shared" si="1"/>
        <v/>
      </c>
      <c r="N34" s="8"/>
      <c r="O34" s="11" t="str">
        <f t="shared" si="2"/>
        <v/>
      </c>
      <c r="P34" s="8"/>
      <c r="Q34" s="11" t="str">
        <f t="shared" si="3"/>
        <v/>
      </c>
      <c r="R34" s="11" t="str">
        <f t="shared" si="4"/>
        <v/>
      </c>
      <c r="S34" s="12" t="str">
        <f t="shared" si="5"/>
        <v/>
      </c>
      <c r="T34" s="4" t="str">
        <f t="shared" ca="1" si="6"/>
        <v/>
      </c>
      <c r="V34" s="3"/>
    </row>
    <row r="35" spans="1:22" x14ac:dyDescent="0.25">
      <c r="A35" s="4" t="str">
        <f t="shared" si="0"/>
        <v/>
      </c>
      <c r="D35" s="3"/>
      <c r="E35" s="3"/>
      <c r="G35" s="7"/>
      <c r="J35" s="8"/>
      <c r="K35" s="2"/>
      <c r="L35" s="2"/>
      <c r="M35" s="11" t="str">
        <f t="shared" si="1"/>
        <v/>
      </c>
      <c r="N35" s="8"/>
      <c r="O35" s="11" t="str">
        <f t="shared" si="2"/>
        <v/>
      </c>
      <c r="P35" s="8"/>
      <c r="Q35" s="11" t="str">
        <f t="shared" si="3"/>
        <v/>
      </c>
      <c r="R35" s="11" t="str">
        <f t="shared" si="4"/>
        <v/>
      </c>
      <c r="S35" s="12" t="str">
        <f t="shared" si="5"/>
        <v/>
      </c>
      <c r="T35" s="4" t="str">
        <f t="shared" ca="1" si="6"/>
        <v/>
      </c>
      <c r="V35" s="3"/>
    </row>
    <row r="36" spans="1:22" x14ac:dyDescent="0.25">
      <c r="A36" s="4" t="str">
        <f t="shared" si="0"/>
        <v/>
      </c>
      <c r="D36" s="3"/>
      <c r="E36" s="3"/>
      <c r="G36" s="7"/>
      <c r="J36" s="8"/>
      <c r="K36" s="2"/>
      <c r="L36" s="2"/>
      <c r="M36" s="11" t="str">
        <f t="shared" si="1"/>
        <v/>
      </c>
      <c r="N36" s="8"/>
      <c r="O36" s="11" t="str">
        <f t="shared" si="2"/>
        <v/>
      </c>
      <c r="P36" s="8"/>
      <c r="Q36" s="11" t="str">
        <f t="shared" si="3"/>
        <v/>
      </c>
      <c r="R36" s="11" t="str">
        <f t="shared" si="4"/>
        <v/>
      </c>
      <c r="S36" s="12" t="str">
        <f t="shared" si="5"/>
        <v/>
      </c>
      <c r="T36" s="4" t="str">
        <f t="shared" ca="1" si="6"/>
        <v/>
      </c>
      <c r="V36" s="3"/>
    </row>
    <row r="37" spans="1:22" x14ac:dyDescent="0.25">
      <c r="A37" s="4" t="str">
        <f t="shared" si="0"/>
        <v/>
      </c>
      <c r="D37" s="3"/>
      <c r="E37" s="3"/>
      <c r="G37" s="7"/>
      <c r="J37" s="8"/>
      <c r="K37" s="2"/>
      <c r="L37" s="2"/>
      <c r="M37" s="11" t="str">
        <f t="shared" si="1"/>
        <v/>
      </c>
      <c r="N37" s="8"/>
      <c r="O37" s="11" t="str">
        <f t="shared" si="2"/>
        <v/>
      </c>
      <c r="P37" s="8"/>
      <c r="Q37" s="11" t="str">
        <f t="shared" si="3"/>
        <v/>
      </c>
      <c r="R37" s="11" t="str">
        <f t="shared" si="4"/>
        <v/>
      </c>
      <c r="S37" s="12" t="str">
        <f t="shared" si="5"/>
        <v/>
      </c>
      <c r="T37" s="4" t="str">
        <f t="shared" ca="1" si="6"/>
        <v/>
      </c>
      <c r="V37" s="3"/>
    </row>
    <row r="38" spans="1:22" x14ac:dyDescent="0.25">
      <c r="A38" s="4" t="str">
        <f t="shared" si="0"/>
        <v/>
      </c>
      <c r="D38" s="3"/>
      <c r="E38" s="3"/>
      <c r="G38" s="7"/>
      <c r="J38" s="8"/>
      <c r="K38" s="2"/>
      <c r="L38" s="2"/>
      <c r="M38" s="11" t="str">
        <f t="shared" si="1"/>
        <v/>
      </c>
      <c r="N38" s="8"/>
      <c r="O38" s="11" t="str">
        <f t="shared" si="2"/>
        <v/>
      </c>
      <c r="P38" s="8"/>
      <c r="Q38" s="11" t="str">
        <f t="shared" si="3"/>
        <v/>
      </c>
      <c r="R38" s="11" t="str">
        <f t="shared" si="4"/>
        <v/>
      </c>
      <c r="S38" s="12" t="str">
        <f t="shared" si="5"/>
        <v/>
      </c>
      <c r="T38" s="4" t="str">
        <f t="shared" ca="1" si="6"/>
        <v/>
      </c>
      <c r="V38" s="3"/>
    </row>
    <row r="39" spans="1:22" x14ac:dyDescent="0.25">
      <c r="A39" s="4" t="str">
        <f t="shared" si="0"/>
        <v/>
      </c>
      <c r="D39" s="3"/>
      <c r="E39" s="3"/>
      <c r="G39" s="7"/>
      <c r="J39" s="8"/>
      <c r="K39" s="2"/>
      <c r="L39" s="2"/>
      <c r="M39" s="11" t="str">
        <f t="shared" si="1"/>
        <v/>
      </c>
      <c r="N39" s="8"/>
      <c r="O39" s="11" t="str">
        <f t="shared" si="2"/>
        <v/>
      </c>
      <c r="P39" s="8"/>
      <c r="Q39" s="11" t="str">
        <f t="shared" si="3"/>
        <v/>
      </c>
      <c r="R39" s="11" t="str">
        <f t="shared" si="4"/>
        <v/>
      </c>
      <c r="S39" s="12" t="str">
        <f t="shared" si="5"/>
        <v/>
      </c>
      <c r="T39" s="4" t="str">
        <f t="shared" ca="1" si="6"/>
        <v/>
      </c>
      <c r="V39" s="3"/>
    </row>
    <row r="40" spans="1:22" x14ac:dyDescent="0.25">
      <c r="A40" s="4" t="str">
        <f t="shared" si="0"/>
        <v/>
      </c>
      <c r="D40" s="3"/>
      <c r="E40" s="3"/>
      <c r="G40" s="7"/>
      <c r="J40" s="8"/>
      <c r="K40" s="2"/>
      <c r="L40" s="2"/>
      <c r="M40" s="11" t="str">
        <f t="shared" si="1"/>
        <v/>
      </c>
      <c r="N40" s="8"/>
      <c r="O40" s="11" t="str">
        <f t="shared" si="2"/>
        <v/>
      </c>
      <c r="P40" s="8"/>
      <c r="Q40" s="11" t="str">
        <f t="shared" si="3"/>
        <v/>
      </c>
      <c r="R40" s="11" t="str">
        <f t="shared" si="4"/>
        <v/>
      </c>
      <c r="S40" s="12" t="str">
        <f t="shared" si="5"/>
        <v/>
      </c>
      <c r="T40" s="4" t="str">
        <f t="shared" ca="1" si="6"/>
        <v/>
      </c>
      <c r="V40" s="3"/>
    </row>
    <row r="41" spans="1:22" x14ac:dyDescent="0.25">
      <c r="A41" s="4" t="str">
        <f t="shared" si="0"/>
        <v/>
      </c>
      <c r="D41" s="3"/>
      <c r="E41" s="3"/>
      <c r="G41" s="7"/>
      <c r="J41" s="8"/>
      <c r="K41" s="2"/>
      <c r="L41" s="2"/>
      <c r="M41" s="11" t="str">
        <f t="shared" si="1"/>
        <v/>
      </c>
      <c r="N41" s="8"/>
      <c r="O41" s="11" t="str">
        <f t="shared" si="2"/>
        <v/>
      </c>
      <c r="P41" s="8"/>
      <c r="Q41" s="11" t="str">
        <f t="shared" si="3"/>
        <v/>
      </c>
      <c r="R41" s="11" t="str">
        <f t="shared" si="4"/>
        <v/>
      </c>
      <c r="S41" s="12" t="str">
        <f t="shared" si="5"/>
        <v/>
      </c>
      <c r="T41" s="4" t="str">
        <f t="shared" ca="1" si="6"/>
        <v/>
      </c>
      <c r="V41" s="3"/>
    </row>
    <row r="42" spans="1:22" x14ac:dyDescent="0.25">
      <c r="A42" s="4" t="str">
        <f t="shared" si="0"/>
        <v/>
      </c>
      <c r="D42" s="3"/>
      <c r="E42" s="3"/>
      <c r="G42" s="7"/>
      <c r="J42" s="8"/>
      <c r="K42" s="2"/>
      <c r="L42" s="2"/>
      <c r="M42" s="11" t="str">
        <f t="shared" si="1"/>
        <v/>
      </c>
      <c r="N42" s="8"/>
      <c r="O42" s="11" t="str">
        <f t="shared" si="2"/>
        <v/>
      </c>
      <c r="P42" s="8"/>
      <c r="Q42" s="11" t="str">
        <f t="shared" si="3"/>
        <v/>
      </c>
      <c r="R42" s="11" t="str">
        <f t="shared" si="4"/>
        <v/>
      </c>
      <c r="S42" s="12" t="str">
        <f t="shared" si="5"/>
        <v/>
      </c>
      <c r="T42" s="4" t="str">
        <f t="shared" ca="1" si="6"/>
        <v/>
      </c>
      <c r="V42" s="3"/>
    </row>
    <row r="43" spans="1:22" x14ac:dyDescent="0.25">
      <c r="A43" s="4" t="str">
        <f t="shared" si="0"/>
        <v/>
      </c>
      <c r="D43" s="3"/>
      <c r="E43" s="3"/>
      <c r="G43" s="7"/>
      <c r="J43" s="8"/>
      <c r="K43" s="2"/>
      <c r="L43" s="2"/>
      <c r="M43" s="11" t="str">
        <f t="shared" si="1"/>
        <v/>
      </c>
      <c r="N43" s="8"/>
      <c r="O43" s="11" t="str">
        <f t="shared" si="2"/>
        <v/>
      </c>
      <c r="P43" s="8"/>
      <c r="Q43" s="11" t="str">
        <f t="shared" si="3"/>
        <v/>
      </c>
      <c r="R43" s="11" t="str">
        <f t="shared" si="4"/>
        <v/>
      </c>
      <c r="S43" s="12" t="str">
        <f t="shared" si="5"/>
        <v/>
      </c>
      <c r="T43" s="4" t="str">
        <f t="shared" ca="1" si="6"/>
        <v/>
      </c>
      <c r="V43" s="3"/>
    </row>
    <row r="44" spans="1:22" x14ac:dyDescent="0.25">
      <c r="A44" s="4" t="str">
        <f t="shared" si="0"/>
        <v/>
      </c>
      <c r="D44" s="3"/>
      <c r="E44" s="3"/>
      <c r="G44" s="7"/>
      <c r="J44" s="8"/>
      <c r="K44" s="2"/>
      <c r="L44" s="2"/>
      <c r="M44" s="11" t="str">
        <f t="shared" si="1"/>
        <v/>
      </c>
      <c r="N44" s="8"/>
      <c r="O44" s="11" t="str">
        <f t="shared" si="2"/>
        <v/>
      </c>
      <c r="P44" s="8"/>
      <c r="Q44" s="11" t="str">
        <f t="shared" si="3"/>
        <v/>
      </c>
      <c r="R44" s="11" t="str">
        <f t="shared" si="4"/>
        <v/>
      </c>
      <c r="S44" s="12" t="str">
        <f t="shared" si="5"/>
        <v/>
      </c>
      <c r="T44" s="4" t="str">
        <f t="shared" ca="1" si="6"/>
        <v/>
      </c>
      <c r="V44" s="3"/>
    </row>
    <row r="45" spans="1:22" x14ac:dyDescent="0.25">
      <c r="A45" s="4" t="str">
        <f t="shared" si="0"/>
        <v/>
      </c>
      <c r="D45" s="3"/>
      <c r="E45" s="3"/>
      <c r="G45" s="7"/>
      <c r="J45" s="8"/>
      <c r="K45" s="2"/>
      <c r="L45" s="2"/>
      <c r="M45" s="11" t="str">
        <f t="shared" si="1"/>
        <v/>
      </c>
      <c r="N45" s="8"/>
      <c r="O45" s="11" t="str">
        <f t="shared" si="2"/>
        <v/>
      </c>
      <c r="P45" s="8"/>
      <c r="Q45" s="11" t="str">
        <f t="shared" si="3"/>
        <v/>
      </c>
      <c r="R45" s="11" t="str">
        <f t="shared" si="4"/>
        <v/>
      </c>
      <c r="S45" s="12" t="str">
        <f t="shared" si="5"/>
        <v/>
      </c>
      <c r="T45" s="4" t="str">
        <f t="shared" ca="1" si="6"/>
        <v/>
      </c>
      <c r="V45" s="3"/>
    </row>
    <row r="46" spans="1:22" x14ac:dyDescent="0.25">
      <c r="A46" s="4" t="str">
        <f t="shared" si="0"/>
        <v/>
      </c>
      <c r="D46" s="3"/>
      <c r="E46" s="3"/>
      <c r="G46" s="7"/>
      <c r="J46" s="8"/>
      <c r="K46" s="2"/>
      <c r="L46" s="2"/>
      <c r="M46" s="11" t="str">
        <f t="shared" si="1"/>
        <v/>
      </c>
      <c r="N46" s="8"/>
      <c r="O46" s="11" t="str">
        <f t="shared" si="2"/>
        <v/>
      </c>
      <c r="P46" s="8"/>
      <c r="Q46" s="11" t="str">
        <f t="shared" si="3"/>
        <v/>
      </c>
      <c r="R46" s="11" t="str">
        <f t="shared" si="4"/>
        <v/>
      </c>
      <c r="S46" s="12" t="str">
        <f t="shared" si="5"/>
        <v/>
      </c>
      <c r="T46" s="4" t="str">
        <f t="shared" ca="1" si="6"/>
        <v/>
      </c>
      <c r="V46" s="3"/>
    </row>
    <row r="47" spans="1:22" x14ac:dyDescent="0.25">
      <c r="A47" s="4" t="str">
        <f t="shared" si="0"/>
        <v/>
      </c>
      <c r="D47" s="3"/>
      <c r="E47" s="3"/>
      <c r="G47" s="7"/>
      <c r="J47" s="8"/>
      <c r="K47" s="2"/>
      <c r="L47" s="2"/>
      <c r="M47" s="11" t="str">
        <f t="shared" si="1"/>
        <v/>
      </c>
      <c r="N47" s="8"/>
      <c r="O47" s="11" t="str">
        <f t="shared" si="2"/>
        <v/>
      </c>
      <c r="P47" s="8"/>
      <c r="Q47" s="11" t="str">
        <f t="shared" si="3"/>
        <v/>
      </c>
      <c r="R47" s="11" t="str">
        <f t="shared" si="4"/>
        <v/>
      </c>
      <c r="S47" s="12" t="str">
        <f t="shared" si="5"/>
        <v/>
      </c>
      <c r="T47" s="4" t="str">
        <f t="shared" ca="1" si="6"/>
        <v/>
      </c>
      <c r="V47" s="3"/>
    </row>
    <row r="48" spans="1:22" x14ac:dyDescent="0.25">
      <c r="A48" s="4" t="str">
        <f t="shared" ref="A48:A79" si="7">IF($C48="","",ROW()-15)</f>
        <v/>
      </c>
      <c r="D48" s="3"/>
      <c r="E48" s="3"/>
      <c r="G48" s="7"/>
      <c r="J48" s="8"/>
      <c r="K48" s="2"/>
      <c r="L48" s="2"/>
      <c r="M48" s="11" t="str">
        <f t="shared" ref="M48:M79" si="8">IF(OR($H48="",$J48=""),"",ROUND($H48*$J48*(1-$L48)*(1+$K48),2))</f>
        <v/>
      </c>
      <c r="N48" s="8"/>
      <c r="O48" s="11" t="str">
        <f t="shared" ref="O48:O79" si="9">IF($C48="","",IF($F48="Storniert",0,IF($N48&gt;0,$N48,$M48)))</f>
        <v/>
      </c>
      <c r="P48" s="8"/>
      <c r="Q48" s="11" t="str">
        <f t="shared" ref="Q48:Q79" si="10">IF($C48="","",IF($F48="Storniert",0,MAX(0,$O48-$P48)))</f>
        <v/>
      </c>
      <c r="R48" s="11" t="str">
        <f t="shared" ref="R48:R79" si="11">IF($C48="","",IF(OR($M48="",$F48="Storniert"),0,$O48-$M48))</f>
        <v/>
      </c>
      <c r="S48" s="12" t="str">
        <f t="shared" ref="S48:S79" si="12">IF($C48="","",IF($M48=0,0,$R48/$M48))</f>
        <v/>
      </c>
      <c r="T48" s="4" t="str">
        <f t="shared" ref="T48:T79" ca="1" si="13">IF($C48="","",IF($F48="Storniert","Storniert",IF($O48=0,"Offen",IF($P48&gt;=$O48,"Bezahlt",IF($P48&gt;0,"Teilweise bezahlt",IF(AND($G48&lt;&gt;"",TODAY()&gt;$G48),"Überfällig","Offen"))))))</f>
        <v/>
      </c>
      <c r="V48" s="3"/>
    </row>
    <row r="49" spans="1:22" x14ac:dyDescent="0.25">
      <c r="A49" s="4" t="str">
        <f t="shared" si="7"/>
        <v/>
      </c>
      <c r="D49" s="3"/>
      <c r="E49" s="3"/>
      <c r="G49" s="7"/>
      <c r="J49" s="8"/>
      <c r="K49" s="2"/>
      <c r="L49" s="2"/>
      <c r="M49" s="11" t="str">
        <f t="shared" si="8"/>
        <v/>
      </c>
      <c r="N49" s="8"/>
      <c r="O49" s="11" t="str">
        <f t="shared" si="9"/>
        <v/>
      </c>
      <c r="P49" s="8"/>
      <c r="Q49" s="11" t="str">
        <f t="shared" si="10"/>
        <v/>
      </c>
      <c r="R49" s="11" t="str">
        <f t="shared" si="11"/>
        <v/>
      </c>
      <c r="S49" s="12" t="str">
        <f t="shared" si="12"/>
        <v/>
      </c>
      <c r="T49" s="4" t="str">
        <f t="shared" ca="1" si="13"/>
        <v/>
      </c>
      <c r="V49" s="3"/>
    </row>
    <row r="50" spans="1:22" x14ac:dyDescent="0.25">
      <c r="A50" s="4" t="str">
        <f t="shared" si="7"/>
        <v/>
      </c>
      <c r="D50" s="3"/>
      <c r="E50" s="3"/>
      <c r="G50" s="7"/>
      <c r="J50" s="8"/>
      <c r="K50" s="2"/>
      <c r="L50" s="2"/>
      <c r="M50" s="11" t="str">
        <f t="shared" si="8"/>
        <v/>
      </c>
      <c r="N50" s="8"/>
      <c r="O50" s="11" t="str">
        <f t="shared" si="9"/>
        <v/>
      </c>
      <c r="P50" s="8"/>
      <c r="Q50" s="11" t="str">
        <f t="shared" si="10"/>
        <v/>
      </c>
      <c r="R50" s="11" t="str">
        <f t="shared" si="11"/>
        <v/>
      </c>
      <c r="S50" s="12" t="str">
        <f t="shared" si="12"/>
        <v/>
      </c>
      <c r="T50" s="4" t="str">
        <f t="shared" ca="1" si="13"/>
        <v/>
      </c>
      <c r="V50" s="3"/>
    </row>
    <row r="51" spans="1:22" x14ac:dyDescent="0.25">
      <c r="A51" s="4" t="str">
        <f t="shared" si="7"/>
        <v/>
      </c>
      <c r="D51" s="3"/>
      <c r="E51" s="3"/>
      <c r="G51" s="7"/>
      <c r="J51" s="8"/>
      <c r="K51" s="2"/>
      <c r="L51" s="2"/>
      <c r="M51" s="11" t="str">
        <f t="shared" si="8"/>
        <v/>
      </c>
      <c r="N51" s="8"/>
      <c r="O51" s="11" t="str">
        <f t="shared" si="9"/>
        <v/>
      </c>
      <c r="P51" s="8"/>
      <c r="Q51" s="11" t="str">
        <f t="shared" si="10"/>
        <v/>
      </c>
      <c r="R51" s="11" t="str">
        <f t="shared" si="11"/>
        <v/>
      </c>
      <c r="S51" s="12" t="str">
        <f t="shared" si="12"/>
        <v/>
      </c>
      <c r="T51" s="4" t="str">
        <f t="shared" ca="1" si="13"/>
        <v/>
      </c>
      <c r="V51" s="3"/>
    </row>
    <row r="52" spans="1:22" x14ac:dyDescent="0.25">
      <c r="A52" s="4" t="str">
        <f t="shared" si="7"/>
        <v/>
      </c>
      <c r="D52" s="3"/>
      <c r="E52" s="3"/>
      <c r="G52" s="7"/>
      <c r="J52" s="8"/>
      <c r="K52" s="2"/>
      <c r="L52" s="2"/>
      <c r="M52" s="11" t="str">
        <f t="shared" si="8"/>
        <v/>
      </c>
      <c r="N52" s="8"/>
      <c r="O52" s="11" t="str">
        <f t="shared" si="9"/>
        <v/>
      </c>
      <c r="P52" s="8"/>
      <c r="Q52" s="11" t="str">
        <f t="shared" si="10"/>
        <v/>
      </c>
      <c r="R52" s="11" t="str">
        <f t="shared" si="11"/>
        <v/>
      </c>
      <c r="S52" s="12" t="str">
        <f t="shared" si="12"/>
        <v/>
      </c>
      <c r="T52" s="4" t="str">
        <f t="shared" ca="1" si="13"/>
        <v/>
      </c>
      <c r="V52" s="3"/>
    </row>
    <row r="53" spans="1:22" x14ac:dyDescent="0.25">
      <c r="A53" s="4" t="str">
        <f t="shared" si="7"/>
        <v/>
      </c>
      <c r="D53" s="3"/>
      <c r="E53" s="3"/>
      <c r="G53" s="7"/>
      <c r="J53" s="8"/>
      <c r="K53" s="2"/>
      <c r="L53" s="2"/>
      <c r="M53" s="11" t="str">
        <f t="shared" si="8"/>
        <v/>
      </c>
      <c r="N53" s="8"/>
      <c r="O53" s="11" t="str">
        <f t="shared" si="9"/>
        <v/>
      </c>
      <c r="P53" s="8"/>
      <c r="Q53" s="11" t="str">
        <f t="shared" si="10"/>
        <v/>
      </c>
      <c r="R53" s="11" t="str">
        <f t="shared" si="11"/>
        <v/>
      </c>
      <c r="S53" s="12" t="str">
        <f t="shared" si="12"/>
        <v/>
      </c>
      <c r="T53" s="4" t="str">
        <f t="shared" ca="1" si="13"/>
        <v/>
      </c>
      <c r="V53" s="3"/>
    </row>
    <row r="54" spans="1:22" x14ac:dyDescent="0.25">
      <c r="A54" s="4" t="str">
        <f t="shared" si="7"/>
        <v/>
      </c>
      <c r="D54" s="3"/>
      <c r="E54" s="3"/>
      <c r="G54" s="7"/>
      <c r="J54" s="8"/>
      <c r="K54" s="2"/>
      <c r="L54" s="2"/>
      <c r="M54" s="11" t="str">
        <f t="shared" si="8"/>
        <v/>
      </c>
      <c r="N54" s="8"/>
      <c r="O54" s="11" t="str">
        <f t="shared" si="9"/>
        <v/>
      </c>
      <c r="P54" s="8"/>
      <c r="Q54" s="11" t="str">
        <f t="shared" si="10"/>
        <v/>
      </c>
      <c r="R54" s="11" t="str">
        <f t="shared" si="11"/>
        <v/>
      </c>
      <c r="S54" s="12" t="str">
        <f t="shared" si="12"/>
        <v/>
      </c>
      <c r="T54" s="4" t="str">
        <f t="shared" ca="1" si="13"/>
        <v/>
      </c>
      <c r="V54" s="3"/>
    </row>
    <row r="55" spans="1:22" x14ac:dyDescent="0.25">
      <c r="A55" s="4" t="str">
        <f t="shared" si="7"/>
        <v/>
      </c>
      <c r="D55" s="3"/>
      <c r="E55" s="3"/>
      <c r="G55" s="7"/>
      <c r="J55" s="8"/>
      <c r="K55" s="2"/>
      <c r="L55" s="2"/>
      <c r="M55" s="11" t="str">
        <f t="shared" si="8"/>
        <v/>
      </c>
      <c r="N55" s="8"/>
      <c r="O55" s="11" t="str">
        <f t="shared" si="9"/>
        <v/>
      </c>
      <c r="P55" s="8"/>
      <c r="Q55" s="11" t="str">
        <f t="shared" si="10"/>
        <v/>
      </c>
      <c r="R55" s="11" t="str">
        <f t="shared" si="11"/>
        <v/>
      </c>
      <c r="S55" s="12" t="str">
        <f t="shared" si="12"/>
        <v/>
      </c>
      <c r="T55" s="4" t="str">
        <f t="shared" ca="1" si="13"/>
        <v/>
      </c>
      <c r="V55" s="3"/>
    </row>
    <row r="56" spans="1:22" x14ac:dyDescent="0.25">
      <c r="A56" s="4" t="str">
        <f t="shared" si="7"/>
        <v/>
      </c>
      <c r="D56" s="3"/>
      <c r="E56" s="3"/>
      <c r="G56" s="7"/>
      <c r="J56" s="8"/>
      <c r="K56" s="2"/>
      <c r="L56" s="2"/>
      <c r="M56" s="11" t="str">
        <f t="shared" si="8"/>
        <v/>
      </c>
      <c r="N56" s="8"/>
      <c r="O56" s="11" t="str">
        <f t="shared" si="9"/>
        <v/>
      </c>
      <c r="P56" s="8"/>
      <c r="Q56" s="11" t="str">
        <f t="shared" si="10"/>
        <v/>
      </c>
      <c r="R56" s="11" t="str">
        <f t="shared" si="11"/>
        <v/>
      </c>
      <c r="S56" s="12" t="str">
        <f t="shared" si="12"/>
        <v/>
      </c>
      <c r="T56" s="4" t="str">
        <f t="shared" ca="1" si="13"/>
        <v/>
      </c>
      <c r="V56" s="3"/>
    </row>
    <row r="57" spans="1:22" x14ac:dyDescent="0.25">
      <c r="A57" s="4" t="str">
        <f t="shared" si="7"/>
        <v/>
      </c>
      <c r="D57" s="3"/>
      <c r="E57" s="3"/>
      <c r="G57" s="7"/>
      <c r="J57" s="8"/>
      <c r="K57" s="2"/>
      <c r="L57" s="2"/>
      <c r="M57" s="11" t="str">
        <f t="shared" si="8"/>
        <v/>
      </c>
      <c r="N57" s="8"/>
      <c r="O57" s="11" t="str">
        <f t="shared" si="9"/>
        <v/>
      </c>
      <c r="P57" s="8"/>
      <c r="Q57" s="11" t="str">
        <f t="shared" si="10"/>
        <v/>
      </c>
      <c r="R57" s="11" t="str">
        <f t="shared" si="11"/>
        <v/>
      </c>
      <c r="S57" s="12" t="str">
        <f t="shared" si="12"/>
        <v/>
      </c>
      <c r="T57" s="4" t="str">
        <f t="shared" ca="1" si="13"/>
        <v/>
      </c>
      <c r="V57" s="3"/>
    </row>
    <row r="58" spans="1:22" x14ac:dyDescent="0.25">
      <c r="A58" s="4" t="str">
        <f t="shared" si="7"/>
        <v/>
      </c>
      <c r="D58" s="3"/>
      <c r="E58" s="3"/>
      <c r="G58" s="7"/>
      <c r="J58" s="8"/>
      <c r="K58" s="2"/>
      <c r="L58" s="2"/>
      <c r="M58" s="11" t="str">
        <f t="shared" si="8"/>
        <v/>
      </c>
      <c r="N58" s="8"/>
      <c r="O58" s="11" t="str">
        <f t="shared" si="9"/>
        <v/>
      </c>
      <c r="P58" s="8"/>
      <c r="Q58" s="11" t="str">
        <f t="shared" si="10"/>
        <v/>
      </c>
      <c r="R58" s="11" t="str">
        <f t="shared" si="11"/>
        <v/>
      </c>
      <c r="S58" s="12" t="str">
        <f t="shared" si="12"/>
        <v/>
      </c>
      <c r="T58" s="4" t="str">
        <f t="shared" ca="1" si="13"/>
        <v/>
      </c>
      <c r="V58" s="3"/>
    </row>
    <row r="59" spans="1:22" x14ac:dyDescent="0.25">
      <c r="A59" s="4" t="str">
        <f t="shared" si="7"/>
        <v/>
      </c>
      <c r="D59" s="3"/>
      <c r="E59" s="3"/>
      <c r="G59" s="7"/>
      <c r="J59" s="8"/>
      <c r="K59" s="2"/>
      <c r="L59" s="2"/>
      <c r="M59" s="11" t="str">
        <f t="shared" si="8"/>
        <v/>
      </c>
      <c r="N59" s="8"/>
      <c r="O59" s="11" t="str">
        <f t="shared" si="9"/>
        <v/>
      </c>
      <c r="P59" s="8"/>
      <c r="Q59" s="11" t="str">
        <f t="shared" si="10"/>
        <v/>
      </c>
      <c r="R59" s="11" t="str">
        <f t="shared" si="11"/>
        <v/>
      </c>
      <c r="S59" s="12" t="str">
        <f t="shared" si="12"/>
        <v/>
      </c>
      <c r="T59" s="4" t="str">
        <f t="shared" ca="1" si="13"/>
        <v/>
      </c>
      <c r="V59" s="3"/>
    </row>
    <row r="60" spans="1:22" x14ac:dyDescent="0.25">
      <c r="A60" s="4" t="str">
        <f t="shared" si="7"/>
        <v/>
      </c>
      <c r="D60" s="3"/>
      <c r="E60" s="3"/>
      <c r="G60" s="7"/>
      <c r="J60" s="8"/>
      <c r="K60" s="2"/>
      <c r="L60" s="2"/>
      <c r="M60" s="11" t="str">
        <f t="shared" si="8"/>
        <v/>
      </c>
      <c r="N60" s="8"/>
      <c r="O60" s="11" t="str">
        <f t="shared" si="9"/>
        <v/>
      </c>
      <c r="P60" s="8"/>
      <c r="Q60" s="11" t="str">
        <f t="shared" si="10"/>
        <v/>
      </c>
      <c r="R60" s="11" t="str">
        <f t="shared" si="11"/>
        <v/>
      </c>
      <c r="S60" s="12" t="str">
        <f t="shared" si="12"/>
        <v/>
      </c>
      <c r="T60" s="4" t="str">
        <f t="shared" ca="1" si="13"/>
        <v/>
      </c>
      <c r="V60" s="3"/>
    </row>
    <row r="61" spans="1:22" x14ac:dyDescent="0.25">
      <c r="A61" s="4" t="str">
        <f t="shared" si="7"/>
        <v/>
      </c>
      <c r="D61" s="3"/>
      <c r="E61" s="3"/>
      <c r="G61" s="7"/>
      <c r="J61" s="8"/>
      <c r="K61" s="2"/>
      <c r="L61" s="2"/>
      <c r="M61" s="11" t="str">
        <f t="shared" si="8"/>
        <v/>
      </c>
      <c r="N61" s="8"/>
      <c r="O61" s="11" t="str">
        <f t="shared" si="9"/>
        <v/>
      </c>
      <c r="P61" s="8"/>
      <c r="Q61" s="11" t="str">
        <f t="shared" si="10"/>
        <v/>
      </c>
      <c r="R61" s="11" t="str">
        <f t="shared" si="11"/>
        <v/>
      </c>
      <c r="S61" s="12" t="str">
        <f t="shared" si="12"/>
        <v/>
      </c>
      <c r="T61" s="4" t="str">
        <f t="shared" ca="1" si="13"/>
        <v/>
      </c>
      <c r="V61" s="3"/>
    </row>
    <row r="62" spans="1:22" x14ac:dyDescent="0.25">
      <c r="A62" s="4" t="str">
        <f t="shared" si="7"/>
        <v/>
      </c>
      <c r="D62" s="3"/>
      <c r="E62" s="3"/>
      <c r="G62" s="7"/>
      <c r="J62" s="8"/>
      <c r="K62" s="2"/>
      <c r="L62" s="2"/>
      <c r="M62" s="11" t="str">
        <f t="shared" si="8"/>
        <v/>
      </c>
      <c r="N62" s="8"/>
      <c r="O62" s="11" t="str">
        <f t="shared" si="9"/>
        <v/>
      </c>
      <c r="P62" s="8"/>
      <c r="Q62" s="11" t="str">
        <f t="shared" si="10"/>
        <v/>
      </c>
      <c r="R62" s="11" t="str">
        <f t="shared" si="11"/>
        <v/>
      </c>
      <c r="S62" s="12" t="str">
        <f t="shared" si="12"/>
        <v/>
      </c>
      <c r="T62" s="4" t="str">
        <f t="shared" ca="1" si="13"/>
        <v/>
      </c>
      <c r="V62" s="3"/>
    </row>
    <row r="63" spans="1:22" x14ac:dyDescent="0.25">
      <c r="A63" s="4" t="str">
        <f t="shared" si="7"/>
        <v/>
      </c>
      <c r="D63" s="3"/>
      <c r="E63" s="3"/>
      <c r="G63" s="7"/>
      <c r="J63" s="8"/>
      <c r="K63" s="2"/>
      <c r="L63" s="2"/>
      <c r="M63" s="11" t="str">
        <f t="shared" si="8"/>
        <v/>
      </c>
      <c r="N63" s="8"/>
      <c r="O63" s="11" t="str">
        <f t="shared" si="9"/>
        <v/>
      </c>
      <c r="P63" s="8"/>
      <c r="Q63" s="11" t="str">
        <f t="shared" si="10"/>
        <v/>
      </c>
      <c r="R63" s="11" t="str">
        <f t="shared" si="11"/>
        <v/>
      </c>
      <c r="S63" s="12" t="str">
        <f t="shared" si="12"/>
        <v/>
      </c>
      <c r="T63" s="4" t="str">
        <f t="shared" ca="1" si="13"/>
        <v/>
      </c>
      <c r="V63" s="3"/>
    </row>
    <row r="64" spans="1:22" x14ac:dyDescent="0.25">
      <c r="A64" s="4" t="str">
        <f t="shared" si="7"/>
        <v/>
      </c>
      <c r="D64" s="3"/>
      <c r="E64" s="3"/>
      <c r="G64" s="7"/>
      <c r="J64" s="8"/>
      <c r="K64" s="2"/>
      <c r="L64" s="2"/>
      <c r="M64" s="11" t="str">
        <f t="shared" si="8"/>
        <v/>
      </c>
      <c r="N64" s="8"/>
      <c r="O64" s="11" t="str">
        <f t="shared" si="9"/>
        <v/>
      </c>
      <c r="P64" s="8"/>
      <c r="Q64" s="11" t="str">
        <f t="shared" si="10"/>
        <v/>
      </c>
      <c r="R64" s="11" t="str">
        <f t="shared" si="11"/>
        <v/>
      </c>
      <c r="S64" s="12" t="str">
        <f t="shared" si="12"/>
        <v/>
      </c>
      <c r="T64" s="4" t="str">
        <f t="shared" ca="1" si="13"/>
        <v/>
      </c>
      <c r="V64" s="3"/>
    </row>
    <row r="65" spans="1:22" x14ac:dyDescent="0.25">
      <c r="A65" s="4" t="str">
        <f t="shared" si="7"/>
        <v/>
      </c>
      <c r="D65" s="3"/>
      <c r="E65" s="3"/>
      <c r="G65" s="7"/>
      <c r="J65" s="8"/>
      <c r="K65" s="2"/>
      <c r="L65" s="2"/>
      <c r="M65" s="11" t="str">
        <f t="shared" si="8"/>
        <v/>
      </c>
      <c r="N65" s="8"/>
      <c r="O65" s="11" t="str">
        <f t="shared" si="9"/>
        <v/>
      </c>
      <c r="P65" s="8"/>
      <c r="Q65" s="11" t="str">
        <f t="shared" si="10"/>
        <v/>
      </c>
      <c r="R65" s="11" t="str">
        <f t="shared" si="11"/>
        <v/>
      </c>
      <c r="S65" s="12" t="str">
        <f t="shared" si="12"/>
        <v/>
      </c>
      <c r="T65" s="4" t="str">
        <f t="shared" ca="1" si="13"/>
        <v/>
      </c>
      <c r="V65" s="3"/>
    </row>
    <row r="66" spans="1:22" x14ac:dyDescent="0.25">
      <c r="A66" s="4" t="str">
        <f t="shared" si="7"/>
        <v/>
      </c>
      <c r="D66" s="3"/>
      <c r="E66" s="3"/>
      <c r="G66" s="7"/>
      <c r="J66" s="8"/>
      <c r="K66" s="2"/>
      <c r="L66" s="2"/>
      <c r="M66" s="11" t="str">
        <f t="shared" si="8"/>
        <v/>
      </c>
      <c r="N66" s="8"/>
      <c r="O66" s="11" t="str">
        <f t="shared" si="9"/>
        <v/>
      </c>
      <c r="P66" s="8"/>
      <c r="Q66" s="11" t="str">
        <f t="shared" si="10"/>
        <v/>
      </c>
      <c r="R66" s="11" t="str">
        <f t="shared" si="11"/>
        <v/>
      </c>
      <c r="S66" s="12" t="str">
        <f t="shared" si="12"/>
        <v/>
      </c>
      <c r="T66" s="4" t="str">
        <f t="shared" ca="1" si="13"/>
        <v/>
      </c>
      <c r="V66" s="3"/>
    </row>
    <row r="67" spans="1:22" x14ac:dyDescent="0.25">
      <c r="A67" s="4" t="str">
        <f t="shared" si="7"/>
        <v/>
      </c>
      <c r="D67" s="3"/>
      <c r="E67" s="3"/>
      <c r="G67" s="7"/>
      <c r="J67" s="8"/>
      <c r="K67" s="2"/>
      <c r="L67" s="2"/>
      <c r="M67" s="11" t="str">
        <f t="shared" si="8"/>
        <v/>
      </c>
      <c r="N67" s="8"/>
      <c r="O67" s="11" t="str">
        <f t="shared" si="9"/>
        <v/>
      </c>
      <c r="P67" s="8"/>
      <c r="Q67" s="11" t="str">
        <f t="shared" si="10"/>
        <v/>
      </c>
      <c r="R67" s="11" t="str">
        <f t="shared" si="11"/>
        <v/>
      </c>
      <c r="S67" s="12" t="str">
        <f t="shared" si="12"/>
        <v/>
      </c>
      <c r="T67" s="4" t="str">
        <f t="shared" ca="1" si="13"/>
        <v/>
      </c>
      <c r="V67" s="3"/>
    </row>
    <row r="68" spans="1:22" x14ac:dyDescent="0.25">
      <c r="A68" s="4" t="str">
        <f t="shared" si="7"/>
        <v/>
      </c>
      <c r="D68" s="3"/>
      <c r="E68" s="3"/>
      <c r="G68" s="7"/>
      <c r="J68" s="8"/>
      <c r="K68" s="2"/>
      <c r="L68" s="2"/>
      <c r="M68" s="11" t="str">
        <f t="shared" si="8"/>
        <v/>
      </c>
      <c r="N68" s="8"/>
      <c r="O68" s="11" t="str">
        <f t="shared" si="9"/>
        <v/>
      </c>
      <c r="P68" s="8"/>
      <c r="Q68" s="11" t="str">
        <f t="shared" si="10"/>
        <v/>
      </c>
      <c r="R68" s="11" t="str">
        <f t="shared" si="11"/>
        <v/>
      </c>
      <c r="S68" s="12" t="str">
        <f t="shared" si="12"/>
        <v/>
      </c>
      <c r="T68" s="4" t="str">
        <f t="shared" ca="1" si="13"/>
        <v/>
      </c>
      <c r="V68" s="3"/>
    </row>
    <row r="69" spans="1:22" x14ac:dyDescent="0.25">
      <c r="A69" s="4" t="str">
        <f t="shared" si="7"/>
        <v/>
      </c>
      <c r="D69" s="3"/>
      <c r="E69" s="3"/>
      <c r="G69" s="7"/>
      <c r="J69" s="8"/>
      <c r="K69" s="2"/>
      <c r="L69" s="2"/>
      <c r="M69" s="11" t="str">
        <f t="shared" si="8"/>
        <v/>
      </c>
      <c r="N69" s="8"/>
      <c r="O69" s="11" t="str">
        <f t="shared" si="9"/>
        <v/>
      </c>
      <c r="P69" s="8"/>
      <c r="Q69" s="11" t="str">
        <f t="shared" si="10"/>
        <v/>
      </c>
      <c r="R69" s="11" t="str">
        <f t="shared" si="11"/>
        <v/>
      </c>
      <c r="S69" s="12" t="str">
        <f t="shared" si="12"/>
        <v/>
      </c>
      <c r="T69" s="4" t="str">
        <f t="shared" ca="1" si="13"/>
        <v/>
      </c>
      <c r="V69" s="3"/>
    </row>
    <row r="70" spans="1:22" x14ac:dyDescent="0.25">
      <c r="A70" s="4" t="str">
        <f t="shared" si="7"/>
        <v/>
      </c>
      <c r="D70" s="3"/>
      <c r="E70" s="3"/>
      <c r="G70" s="7"/>
      <c r="J70" s="8"/>
      <c r="K70" s="2"/>
      <c r="L70" s="2"/>
      <c r="M70" s="11" t="str">
        <f t="shared" si="8"/>
        <v/>
      </c>
      <c r="N70" s="8"/>
      <c r="O70" s="11" t="str">
        <f t="shared" si="9"/>
        <v/>
      </c>
      <c r="P70" s="8"/>
      <c r="Q70" s="11" t="str">
        <f t="shared" si="10"/>
        <v/>
      </c>
      <c r="R70" s="11" t="str">
        <f t="shared" si="11"/>
        <v/>
      </c>
      <c r="S70" s="12" t="str">
        <f t="shared" si="12"/>
        <v/>
      </c>
      <c r="T70" s="4" t="str">
        <f t="shared" ca="1" si="13"/>
        <v/>
      </c>
      <c r="V70" s="3"/>
    </row>
    <row r="71" spans="1:22" x14ac:dyDescent="0.25">
      <c r="A71" s="4" t="str">
        <f t="shared" si="7"/>
        <v/>
      </c>
      <c r="D71" s="3"/>
      <c r="E71" s="3"/>
      <c r="G71" s="7"/>
      <c r="J71" s="8"/>
      <c r="K71" s="2"/>
      <c r="L71" s="2"/>
      <c r="M71" s="11" t="str">
        <f t="shared" si="8"/>
        <v/>
      </c>
      <c r="N71" s="8"/>
      <c r="O71" s="11" t="str">
        <f t="shared" si="9"/>
        <v/>
      </c>
      <c r="P71" s="8"/>
      <c r="Q71" s="11" t="str">
        <f t="shared" si="10"/>
        <v/>
      </c>
      <c r="R71" s="11" t="str">
        <f t="shared" si="11"/>
        <v/>
      </c>
      <c r="S71" s="12" t="str">
        <f t="shared" si="12"/>
        <v/>
      </c>
      <c r="T71" s="4" t="str">
        <f t="shared" ca="1" si="13"/>
        <v/>
      </c>
      <c r="V71" s="3"/>
    </row>
    <row r="72" spans="1:22" x14ac:dyDescent="0.25">
      <c r="A72" s="4" t="str">
        <f t="shared" si="7"/>
        <v/>
      </c>
      <c r="D72" s="3"/>
      <c r="E72" s="3"/>
      <c r="G72" s="7"/>
      <c r="J72" s="8"/>
      <c r="K72" s="2"/>
      <c r="L72" s="2"/>
      <c r="M72" s="11" t="str">
        <f t="shared" si="8"/>
        <v/>
      </c>
      <c r="N72" s="8"/>
      <c r="O72" s="11" t="str">
        <f t="shared" si="9"/>
        <v/>
      </c>
      <c r="P72" s="8"/>
      <c r="Q72" s="11" t="str">
        <f t="shared" si="10"/>
        <v/>
      </c>
      <c r="R72" s="11" t="str">
        <f t="shared" si="11"/>
        <v/>
      </c>
      <c r="S72" s="12" t="str">
        <f t="shared" si="12"/>
        <v/>
      </c>
      <c r="T72" s="4" t="str">
        <f t="shared" ca="1" si="13"/>
        <v/>
      </c>
      <c r="V72" s="3"/>
    </row>
    <row r="73" spans="1:22" x14ac:dyDescent="0.25">
      <c r="A73" s="4" t="str">
        <f t="shared" si="7"/>
        <v/>
      </c>
      <c r="D73" s="3"/>
      <c r="E73" s="3"/>
      <c r="G73" s="7"/>
      <c r="J73" s="8"/>
      <c r="K73" s="2"/>
      <c r="L73" s="2"/>
      <c r="M73" s="11" t="str">
        <f t="shared" si="8"/>
        <v/>
      </c>
      <c r="N73" s="8"/>
      <c r="O73" s="11" t="str">
        <f t="shared" si="9"/>
        <v/>
      </c>
      <c r="P73" s="8"/>
      <c r="Q73" s="11" t="str">
        <f t="shared" si="10"/>
        <v/>
      </c>
      <c r="R73" s="11" t="str">
        <f t="shared" si="11"/>
        <v/>
      </c>
      <c r="S73" s="12" t="str">
        <f t="shared" si="12"/>
        <v/>
      </c>
      <c r="T73" s="4" t="str">
        <f t="shared" ca="1" si="13"/>
        <v/>
      </c>
      <c r="V73" s="3"/>
    </row>
    <row r="74" spans="1:22" x14ac:dyDescent="0.25">
      <c r="A74" s="4" t="str">
        <f t="shared" si="7"/>
        <v/>
      </c>
      <c r="D74" s="3"/>
      <c r="E74" s="3"/>
      <c r="G74" s="7"/>
      <c r="J74" s="8"/>
      <c r="K74" s="2"/>
      <c r="L74" s="2"/>
      <c r="M74" s="11" t="str">
        <f t="shared" si="8"/>
        <v/>
      </c>
      <c r="N74" s="8"/>
      <c r="O74" s="11" t="str">
        <f t="shared" si="9"/>
        <v/>
      </c>
      <c r="P74" s="8"/>
      <c r="Q74" s="11" t="str">
        <f t="shared" si="10"/>
        <v/>
      </c>
      <c r="R74" s="11" t="str">
        <f t="shared" si="11"/>
        <v/>
      </c>
      <c r="S74" s="12" t="str">
        <f t="shared" si="12"/>
        <v/>
      </c>
      <c r="T74" s="4" t="str">
        <f t="shared" ca="1" si="13"/>
        <v/>
      </c>
      <c r="V74" s="3"/>
    </row>
    <row r="75" spans="1:22" x14ac:dyDescent="0.25">
      <c r="A75" s="4" t="str">
        <f t="shared" si="7"/>
        <v/>
      </c>
      <c r="D75" s="3"/>
      <c r="E75" s="3"/>
      <c r="G75" s="7"/>
      <c r="J75" s="8"/>
      <c r="K75" s="2"/>
      <c r="L75" s="2"/>
      <c r="M75" s="11" t="str">
        <f t="shared" si="8"/>
        <v/>
      </c>
      <c r="N75" s="8"/>
      <c r="O75" s="11" t="str">
        <f t="shared" si="9"/>
        <v/>
      </c>
      <c r="P75" s="8"/>
      <c r="Q75" s="11" t="str">
        <f t="shared" si="10"/>
        <v/>
      </c>
      <c r="R75" s="11" t="str">
        <f t="shared" si="11"/>
        <v/>
      </c>
      <c r="S75" s="12" t="str">
        <f t="shared" si="12"/>
        <v/>
      </c>
      <c r="T75" s="4" t="str">
        <f t="shared" ca="1" si="13"/>
        <v/>
      </c>
      <c r="V75" s="3"/>
    </row>
    <row r="76" spans="1:22" x14ac:dyDescent="0.25">
      <c r="A76" s="4" t="str">
        <f t="shared" si="7"/>
        <v/>
      </c>
      <c r="D76" s="3"/>
      <c r="E76" s="3"/>
      <c r="G76" s="7"/>
      <c r="J76" s="8"/>
      <c r="K76" s="2"/>
      <c r="L76" s="2"/>
      <c r="M76" s="11" t="str">
        <f t="shared" si="8"/>
        <v/>
      </c>
      <c r="N76" s="8"/>
      <c r="O76" s="11" t="str">
        <f t="shared" si="9"/>
        <v/>
      </c>
      <c r="P76" s="8"/>
      <c r="Q76" s="11" t="str">
        <f t="shared" si="10"/>
        <v/>
      </c>
      <c r="R76" s="11" t="str">
        <f t="shared" si="11"/>
        <v/>
      </c>
      <c r="S76" s="12" t="str">
        <f t="shared" si="12"/>
        <v/>
      </c>
      <c r="T76" s="4" t="str">
        <f t="shared" ca="1" si="13"/>
        <v/>
      </c>
      <c r="V76" s="3"/>
    </row>
    <row r="77" spans="1:22" x14ac:dyDescent="0.25">
      <c r="A77" s="4" t="str">
        <f t="shared" si="7"/>
        <v/>
      </c>
      <c r="D77" s="3"/>
      <c r="E77" s="3"/>
      <c r="G77" s="7"/>
      <c r="J77" s="8"/>
      <c r="K77" s="2"/>
      <c r="L77" s="2"/>
      <c r="M77" s="11" t="str">
        <f t="shared" si="8"/>
        <v/>
      </c>
      <c r="N77" s="8"/>
      <c r="O77" s="11" t="str">
        <f t="shared" si="9"/>
        <v/>
      </c>
      <c r="P77" s="8"/>
      <c r="Q77" s="11" t="str">
        <f t="shared" si="10"/>
        <v/>
      </c>
      <c r="R77" s="11" t="str">
        <f t="shared" si="11"/>
        <v/>
      </c>
      <c r="S77" s="12" t="str">
        <f t="shared" si="12"/>
        <v/>
      </c>
      <c r="T77" s="4" t="str">
        <f t="shared" ca="1" si="13"/>
        <v/>
      </c>
      <c r="V77" s="3"/>
    </row>
    <row r="78" spans="1:22" x14ac:dyDescent="0.25">
      <c r="A78" s="4" t="str">
        <f t="shared" si="7"/>
        <v/>
      </c>
      <c r="D78" s="3"/>
      <c r="E78" s="3"/>
      <c r="G78" s="7"/>
      <c r="J78" s="8"/>
      <c r="K78" s="2"/>
      <c r="L78" s="2"/>
      <c r="M78" s="11" t="str">
        <f t="shared" si="8"/>
        <v/>
      </c>
      <c r="N78" s="8"/>
      <c r="O78" s="11" t="str">
        <f t="shared" si="9"/>
        <v/>
      </c>
      <c r="P78" s="8"/>
      <c r="Q78" s="11" t="str">
        <f t="shared" si="10"/>
        <v/>
      </c>
      <c r="R78" s="11" t="str">
        <f t="shared" si="11"/>
        <v/>
      </c>
      <c r="S78" s="12" t="str">
        <f t="shared" si="12"/>
        <v/>
      </c>
      <c r="T78" s="4" t="str">
        <f t="shared" ca="1" si="13"/>
        <v/>
      </c>
      <c r="V78" s="3"/>
    </row>
    <row r="79" spans="1:22" x14ac:dyDescent="0.25">
      <c r="A79" s="4" t="str">
        <f t="shared" si="7"/>
        <v/>
      </c>
      <c r="D79" s="3"/>
      <c r="E79" s="3"/>
      <c r="G79" s="7"/>
      <c r="J79" s="8"/>
      <c r="K79" s="2"/>
      <c r="L79" s="2"/>
      <c r="M79" s="11" t="str">
        <f t="shared" si="8"/>
        <v/>
      </c>
      <c r="N79" s="8"/>
      <c r="O79" s="11" t="str">
        <f t="shared" si="9"/>
        <v/>
      </c>
      <c r="P79" s="8"/>
      <c r="Q79" s="11" t="str">
        <f t="shared" si="10"/>
        <v/>
      </c>
      <c r="R79" s="11" t="str">
        <f t="shared" si="11"/>
        <v/>
      </c>
      <c r="S79" s="12" t="str">
        <f t="shared" si="12"/>
        <v/>
      </c>
      <c r="T79" s="4" t="str">
        <f t="shared" ca="1" si="13"/>
        <v/>
      </c>
      <c r="V79" s="3"/>
    </row>
    <row r="80" spans="1:22" x14ac:dyDescent="0.25">
      <c r="A80" s="4" t="str">
        <f t="shared" ref="A80:A115" si="14">IF($C80="","",ROW()-15)</f>
        <v/>
      </c>
      <c r="D80" s="3"/>
      <c r="E80" s="3"/>
      <c r="G80" s="7"/>
      <c r="J80" s="8"/>
      <c r="K80" s="2"/>
      <c r="L80" s="2"/>
      <c r="M80" s="11" t="str">
        <f t="shared" ref="M80:M115" si="15">IF(OR($H80="",$J80=""),"",ROUND($H80*$J80*(1-$L80)*(1+$K80),2))</f>
        <v/>
      </c>
      <c r="N80" s="8"/>
      <c r="O80" s="11" t="str">
        <f t="shared" ref="O80:O115" si="16">IF($C80="","",IF($F80="Storniert",0,IF($N80&gt;0,$N80,$M80)))</f>
        <v/>
      </c>
      <c r="P80" s="8"/>
      <c r="Q80" s="11" t="str">
        <f t="shared" ref="Q80:Q115" si="17">IF($C80="","",IF($F80="Storniert",0,MAX(0,$O80-$P80)))</f>
        <v/>
      </c>
      <c r="R80" s="11" t="str">
        <f t="shared" ref="R80:R115" si="18">IF($C80="","",IF(OR($M80="",$F80="Storniert"),0,$O80-$M80))</f>
        <v/>
      </c>
      <c r="S80" s="12" t="str">
        <f t="shared" ref="S80:S115" si="19">IF($C80="","",IF($M80=0,0,$R80/$M80))</f>
        <v/>
      </c>
      <c r="T80" s="4" t="str">
        <f t="shared" ref="T80:T115" ca="1" si="20">IF($C80="","",IF($F80="Storniert","Storniert",IF($O80=0,"Offen",IF($P80&gt;=$O80,"Bezahlt",IF($P80&gt;0,"Teilweise bezahlt",IF(AND($G80&lt;&gt;"",TODAY()&gt;$G80),"Überfällig","Offen"))))))</f>
        <v/>
      </c>
      <c r="V80" s="3"/>
    </row>
    <row r="81" spans="1:22" x14ac:dyDescent="0.25">
      <c r="A81" s="4" t="str">
        <f t="shared" si="14"/>
        <v/>
      </c>
      <c r="D81" s="3"/>
      <c r="E81" s="3"/>
      <c r="G81" s="7"/>
      <c r="J81" s="8"/>
      <c r="K81" s="2"/>
      <c r="L81" s="2"/>
      <c r="M81" s="11" t="str">
        <f t="shared" si="15"/>
        <v/>
      </c>
      <c r="N81" s="8"/>
      <c r="O81" s="11" t="str">
        <f t="shared" si="16"/>
        <v/>
      </c>
      <c r="P81" s="8"/>
      <c r="Q81" s="11" t="str">
        <f t="shared" si="17"/>
        <v/>
      </c>
      <c r="R81" s="11" t="str">
        <f t="shared" si="18"/>
        <v/>
      </c>
      <c r="S81" s="12" t="str">
        <f t="shared" si="19"/>
        <v/>
      </c>
      <c r="T81" s="4" t="str">
        <f t="shared" ca="1" si="20"/>
        <v/>
      </c>
      <c r="V81" s="3"/>
    </row>
    <row r="82" spans="1:22" x14ac:dyDescent="0.25">
      <c r="A82" s="4" t="str">
        <f t="shared" si="14"/>
        <v/>
      </c>
      <c r="D82" s="3"/>
      <c r="E82" s="3"/>
      <c r="G82" s="7"/>
      <c r="J82" s="8"/>
      <c r="K82" s="2"/>
      <c r="L82" s="2"/>
      <c r="M82" s="11" t="str">
        <f t="shared" si="15"/>
        <v/>
      </c>
      <c r="N82" s="8"/>
      <c r="O82" s="11" t="str">
        <f t="shared" si="16"/>
        <v/>
      </c>
      <c r="P82" s="8"/>
      <c r="Q82" s="11" t="str">
        <f t="shared" si="17"/>
        <v/>
      </c>
      <c r="R82" s="11" t="str">
        <f t="shared" si="18"/>
        <v/>
      </c>
      <c r="S82" s="12" t="str">
        <f t="shared" si="19"/>
        <v/>
      </c>
      <c r="T82" s="4" t="str">
        <f t="shared" ca="1" si="20"/>
        <v/>
      </c>
      <c r="V82" s="3"/>
    </row>
    <row r="83" spans="1:22" x14ac:dyDescent="0.25">
      <c r="A83" s="4" t="str">
        <f t="shared" si="14"/>
        <v/>
      </c>
      <c r="D83" s="3"/>
      <c r="E83" s="3"/>
      <c r="G83" s="7"/>
      <c r="J83" s="8"/>
      <c r="K83" s="2"/>
      <c r="L83" s="2"/>
      <c r="M83" s="11" t="str">
        <f t="shared" si="15"/>
        <v/>
      </c>
      <c r="N83" s="8"/>
      <c r="O83" s="11" t="str">
        <f t="shared" si="16"/>
        <v/>
      </c>
      <c r="P83" s="8"/>
      <c r="Q83" s="11" t="str">
        <f t="shared" si="17"/>
        <v/>
      </c>
      <c r="R83" s="11" t="str">
        <f t="shared" si="18"/>
        <v/>
      </c>
      <c r="S83" s="12" t="str">
        <f t="shared" si="19"/>
        <v/>
      </c>
      <c r="T83" s="4" t="str">
        <f t="shared" ca="1" si="20"/>
        <v/>
      </c>
      <c r="V83" s="3"/>
    </row>
    <row r="84" spans="1:22" x14ac:dyDescent="0.25">
      <c r="A84" s="4" t="str">
        <f t="shared" si="14"/>
        <v/>
      </c>
      <c r="D84" s="3"/>
      <c r="E84" s="3"/>
      <c r="G84" s="7"/>
      <c r="J84" s="8"/>
      <c r="K84" s="2"/>
      <c r="L84" s="2"/>
      <c r="M84" s="11" t="str">
        <f t="shared" si="15"/>
        <v/>
      </c>
      <c r="N84" s="8"/>
      <c r="O84" s="11" t="str">
        <f t="shared" si="16"/>
        <v/>
      </c>
      <c r="P84" s="8"/>
      <c r="Q84" s="11" t="str">
        <f t="shared" si="17"/>
        <v/>
      </c>
      <c r="R84" s="11" t="str">
        <f t="shared" si="18"/>
        <v/>
      </c>
      <c r="S84" s="12" t="str">
        <f t="shared" si="19"/>
        <v/>
      </c>
      <c r="T84" s="4" t="str">
        <f t="shared" ca="1" si="20"/>
        <v/>
      </c>
      <c r="V84" s="3"/>
    </row>
    <row r="85" spans="1:22" x14ac:dyDescent="0.25">
      <c r="A85" s="4" t="str">
        <f t="shared" si="14"/>
        <v/>
      </c>
      <c r="D85" s="3"/>
      <c r="E85" s="3"/>
      <c r="G85" s="7"/>
      <c r="J85" s="8"/>
      <c r="K85" s="2"/>
      <c r="L85" s="2"/>
      <c r="M85" s="11" t="str">
        <f t="shared" si="15"/>
        <v/>
      </c>
      <c r="N85" s="8"/>
      <c r="O85" s="11" t="str">
        <f t="shared" si="16"/>
        <v/>
      </c>
      <c r="P85" s="8"/>
      <c r="Q85" s="11" t="str">
        <f t="shared" si="17"/>
        <v/>
      </c>
      <c r="R85" s="11" t="str">
        <f t="shared" si="18"/>
        <v/>
      </c>
      <c r="S85" s="12" t="str">
        <f t="shared" si="19"/>
        <v/>
      </c>
      <c r="T85" s="4" t="str">
        <f t="shared" ca="1" si="20"/>
        <v/>
      </c>
      <c r="V85" s="3"/>
    </row>
    <row r="86" spans="1:22" x14ac:dyDescent="0.25">
      <c r="A86" s="4" t="str">
        <f t="shared" si="14"/>
        <v/>
      </c>
      <c r="D86" s="3"/>
      <c r="E86" s="3"/>
      <c r="G86" s="7"/>
      <c r="J86" s="8"/>
      <c r="K86" s="2"/>
      <c r="L86" s="2"/>
      <c r="M86" s="11" t="str">
        <f t="shared" si="15"/>
        <v/>
      </c>
      <c r="N86" s="8"/>
      <c r="O86" s="11" t="str">
        <f t="shared" si="16"/>
        <v/>
      </c>
      <c r="P86" s="8"/>
      <c r="Q86" s="11" t="str">
        <f t="shared" si="17"/>
        <v/>
      </c>
      <c r="R86" s="11" t="str">
        <f t="shared" si="18"/>
        <v/>
      </c>
      <c r="S86" s="12" t="str">
        <f t="shared" si="19"/>
        <v/>
      </c>
      <c r="T86" s="4" t="str">
        <f t="shared" ca="1" si="20"/>
        <v/>
      </c>
      <c r="V86" s="3"/>
    </row>
    <row r="87" spans="1:22" x14ac:dyDescent="0.25">
      <c r="A87" s="4" t="str">
        <f t="shared" si="14"/>
        <v/>
      </c>
      <c r="D87" s="3"/>
      <c r="E87" s="3"/>
      <c r="G87" s="7"/>
      <c r="J87" s="8"/>
      <c r="K87" s="2"/>
      <c r="L87" s="2"/>
      <c r="M87" s="11" t="str">
        <f t="shared" si="15"/>
        <v/>
      </c>
      <c r="N87" s="8"/>
      <c r="O87" s="11" t="str">
        <f t="shared" si="16"/>
        <v/>
      </c>
      <c r="P87" s="8"/>
      <c r="Q87" s="11" t="str">
        <f t="shared" si="17"/>
        <v/>
      </c>
      <c r="R87" s="11" t="str">
        <f t="shared" si="18"/>
        <v/>
      </c>
      <c r="S87" s="12" t="str">
        <f t="shared" si="19"/>
        <v/>
      </c>
      <c r="T87" s="4" t="str">
        <f t="shared" ca="1" si="20"/>
        <v/>
      </c>
      <c r="V87" s="3"/>
    </row>
    <row r="88" spans="1:22" x14ac:dyDescent="0.25">
      <c r="A88" s="4" t="str">
        <f t="shared" si="14"/>
        <v/>
      </c>
      <c r="D88" s="3"/>
      <c r="E88" s="3"/>
      <c r="G88" s="7"/>
      <c r="J88" s="8"/>
      <c r="K88" s="2"/>
      <c r="L88" s="2"/>
      <c r="M88" s="11" t="str">
        <f t="shared" si="15"/>
        <v/>
      </c>
      <c r="N88" s="8"/>
      <c r="O88" s="11" t="str">
        <f t="shared" si="16"/>
        <v/>
      </c>
      <c r="P88" s="8"/>
      <c r="Q88" s="11" t="str">
        <f t="shared" si="17"/>
        <v/>
      </c>
      <c r="R88" s="11" t="str">
        <f t="shared" si="18"/>
        <v/>
      </c>
      <c r="S88" s="12" t="str">
        <f t="shared" si="19"/>
        <v/>
      </c>
      <c r="T88" s="4" t="str">
        <f t="shared" ca="1" si="20"/>
        <v/>
      </c>
      <c r="V88" s="3"/>
    </row>
    <row r="89" spans="1:22" x14ac:dyDescent="0.25">
      <c r="A89" s="4" t="str">
        <f t="shared" si="14"/>
        <v/>
      </c>
      <c r="D89" s="3"/>
      <c r="E89" s="3"/>
      <c r="G89" s="7"/>
      <c r="J89" s="8"/>
      <c r="K89" s="2"/>
      <c r="L89" s="2"/>
      <c r="M89" s="11" t="str">
        <f t="shared" si="15"/>
        <v/>
      </c>
      <c r="N89" s="8"/>
      <c r="O89" s="11" t="str">
        <f t="shared" si="16"/>
        <v/>
      </c>
      <c r="P89" s="8"/>
      <c r="Q89" s="11" t="str">
        <f t="shared" si="17"/>
        <v/>
      </c>
      <c r="R89" s="11" t="str">
        <f t="shared" si="18"/>
        <v/>
      </c>
      <c r="S89" s="12" t="str">
        <f t="shared" si="19"/>
        <v/>
      </c>
      <c r="T89" s="4" t="str">
        <f t="shared" ca="1" si="20"/>
        <v/>
      </c>
      <c r="V89" s="3"/>
    </row>
    <row r="90" spans="1:22" x14ac:dyDescent="0.25">
      <c r="A90" s="4" t="str">
        <f t="shared" si="14"/>
        <v/>
      </c>
      <c r="D90" s="3"/>
      <c r="E90" s="3"/>
      <c r="G90" s="7"/>
      <c r="J90" s="8"/>
      <c r="K90" s="2"/>
      <c r="L90" s="2"/>
      <c r="M90" s="11" t="str">
        <f t="shared" si="15"/>
        <v/>
      </c>
      <c r="N90" s="8"/>
      <c r="O90" s="11" t="str">
        <f t="shared" si="16"/>
        <v/>
      </c>
      <c r="P90" s="8"/>
      <c r="Q90" s="11" t="str">
        <f t="shared" si="17"/>
        <v/>
      </c>
      <c r="R90" s="11" t="str">
        <f t="shared" si="18"/>
        <v/>
      </c>
      <c r="S90" s="12" t="str">
        <f t="shared" si="19"/>
        <v/>
      </c>
      <c r="T90" s="4" t="str">
        <f t="shared" ca="1" si="20"/>
        <v/>
      </c>
      <c r="V90" s="3"/>
    </row>
    <row r="91" spans="1:22" x14ac:dyDescent="0.25">
      <c r="A91" s="4" t="str">
        <f t="shared" si="14"/>
        <v/>
      </c>
      <c r="D91" s="3"/>
      <c r="E91" s="3"/>
      <c r="G91" s="7"/>
      <c r="J91" s="8"/>
      <c r="K91" s="2"/>
      <c r="L91" s="2"/>
      <c r="M91" s="11" t="str">
        <f t="shared" si="15"/>
        <v/>
      </c>
      <c r="N91" s="8"/>
      <c r="O91" s="11" t="str">
        <f t="shared" si="16"/>
        <v/>
      </c>
      <c r="P91" s="8"/>
      <c r="Q91" s="11" t="str">
        <f t="shared" si="17"/>
        <v/>
      </c>
      <c r="R91" s="11" t="str">
        <f t="shared" si="18"/>
        <v/>
      </c>
      <c r="S91" s="12" t="str">
        <f t="shared" si="19"/>
        <v/>
      </c>
      <c r="T91" s="4" t="str">
        <f t="shared" ca="1" si="20"/>
        <v/>
      </c>
      <c r="V91" s="3"/>
    </row>
    <row r="92" spans="1:22" x14ac:dyDescent="0.25">
      <c r="A92" s="4" t="str">
        <f t="shared" si="14"/>
        <v/>
      </c>
      <c r="D92" s="3"/>
      <c r="E92" s="3"/>
      <c r="G92" s="7"/>
      <c r="J92" s="8"/>
      <c r="K92" s="2"/>
      <c r="L92" s="2"/>
      <c r="M92" s="11" t="str">
        <f t="shared" si="15"/>
        <v/>
      </c>
      <c r="N92" s="8"/>
      <c r="O92" s="11" t="str">
        <f t="shared" si="16"/>
        <v/>
      </c>
      <c r="P92" s="8"/>
      <c r="Q92" s="11" t="str">
        <f t="shared" si="17"/>
        <v/>
      </c>
      <c r="R92" s="11" t="str">
        <f t="shared" si="18"/>
        <v/>
      </c>
      <c r="S92" s="12" t="str">
        <f t="shared" si="19"/>
        <v/>
      </c>
      <c r="T92" s="4" t="str">
        <f t="shared" ca="1" si="20"/>
        <v/>
      </c>
      <c r="V92" s="3"/>
    </row>
    <row r="93" spans="1:22" x14ac:dyDescent="0.25">
      <c r="A93" s="4" t="str">
        <f t="shared" si="14"/>
        <v/>
      </c>
      <c r="D93" s="3"/>
      <c r="E93" s="3"/>
      <c r="G93" s="7"/>
      <c r="J93" s="8"/>
      <c r="K93" s="2"/>
      <c r="L93" s="2"/>
      <c r="M93" s="11" t="str">
        <f t="shared" si="15"/>
        <v/>
      </c>
      <c r="N93" s="8"/>
      <c r="O93" s="11" t="str">
        <f t="shared" si="16"/>
        <v/>
      </c>
      <c r="P93" s="8"/>
      <c r="Q93" s="11" t="str">
        <f t="shared" si="17"/>
        <v/>
      </c>
      <c r="R93" s="11" t="str">
        <f t="shared" si="18"/>
        <v/>
      </c>
      <c r="S93" s="12" t="str">
        <f t="shared" si="19"/>
        <v/>
      </c>
      <c r="T93" s="4" t="str">
        <f t="shared" ca="1" si="20"/>
        <v/>
      </c>
      <c r="V93" s="3"/>
    </row>
    <row r="94" spans="1:22" x14ac:dyDescent="0.25">
      <c r="A94" s="4" t="str">
        <f t="shared" si="14"/>
        <v/>
      </c>
      <c r="D94" s="3"/>
      <c r="E94" s="3"/>
      <c r="G94" s="7"/>
      <c r="J94" s="8"/>
      <c r="K94" s="2"/>
      <c r="L94" s="2"/>
      <c r="M94" s="11" t="str">
        <f t="shared" si="15"/>
        <v/>
      </c>
      <c r="N94" s="8"/>
      <c r="O94" s="11" t="str">
        <f t="shared" si="16"/>
        <v/>
      </c>
      <c r="P94" s="8"/>
      <c r="Q94" s="11" t="str">
        <f t="shared" si="17"/>
        <v/>
      </c>
      <c r="R94" s="11" t="str">
        <f t="shared" si="18"/>
        <v/>
      </c>
      <c r="S94" s="12" t="str">
        <f t="shared" si="19"/>
        <v/>
      </c>
      <c r="T94" s="4" t="str">
        <f t="shared" ca="1" si="20"/>
        <v/>
      </c>
      <c r="V94" s="3"/>
    </row>
    <row r="95" spans="1:22" x14ac:dyDescent="0.25">
      <c r="A95" s="4" t="str">
        <f t="shared" si="14"/>
        <v/>
      </c>
      <c r="D95" s="3"/>
      <c r="E95" s="3"/>
      <c r="G95" s="7"/>
      <c r="J95" s="8"/>
      <c r="K95" s="2"/>
      <c r="L95" s="2"/>
      <c r="M95" s="11" t="str">
        <f t="shared" si="15"/>
        <v/>
      </c>
      <c r="N95" s="8"/>
      <c r="O95" s="11" t="str">
        <f t="shared" si="16"/>
        <v/>
      </c>
      <c r="P95" s="8"/>
      <c r="Q95" s="11" t="str">
        <f t="shared" si="17"/>
        <v/>
      </c>
      <c r="R95" s="11" t="str">
        <f t="shared" si="18"/>
        <v/>
      </c>
      <c r="S95" s="12" t="str">
        <f t="shared" si="19"/>
        <v/>
      </c>
      <c r="T95" s="4" t="str">
        <f t="shared" ca="1" si="20"/>
        <v/>
      </c>
      <c r="V95" s="3"/>
    </row>
    <row r="96" spans="1:22" x14ac:dyDescent="0.25">
      <c r="A96" s="4" t="str">
        <f t="shared" si="14"/>
        <v/>
      </c>
      <c r="D96" s="3"/>
      <c r="E96" s="3"/>
      <c r="G96" s="7"/>
      <c r="J96" s="8"/>
      <c r="K96" s="2"/>
      <c r="L96" s="2"/>
      <c r="M96" s="11" t="str">
        <f t="shared" si="15"/>
        <v/>
      </c>
      <c r="N96" s="8"/>
      <c r="O96" s="11" t="str">
        <f t="shared" si="16"/>
        <v/>
      </c>
      <c r="P96" s="8"/>
      <c r="Q96" s="11" t="str">
        <f t="shared" si="17"/>
        <v/>
      </c>
      <c r="R96" s="11" t="str">
        <f t="shared" si="18"/>
        <v/>
      </c>
      <c r="S96" s="12" t="str">
        <f t="shared" si="19"/>
        <v/>
      </c>
      <c r="T96" s="4" t="str">
        <f t="shared" ca="1" si="20"/>
        <v/>
      </c>
      <c r="V96" s="3"/>
    </row>
    <row r="97" spans="1:22" x14ac:dyDescent="0.25">
      <c r="A97" s="4" t="str">
        <f t="shared" si="14"/>
        <v/>
      </c>
      <c r="D97" s="3"/>
      <c r="E97" s="3"/>
      <c r="G97" s="7"/>
      <c r="J97" s="8"/>
      <c r="K97" s="2"/>
      <c r="L97" s="2"/>
      <c r="M97" s="11" t="str">
        <f t="shared" si="15"/>
        <v/>
      </c>
      <c r="N97" s="8"/>
      <c r="O97" s="11" t="str">
        <f t="shared" si="16"/>
        <v/>
      </c>
      <c r="P97" s="8"/>
      <c r="Q97" s="11" t="str">
        <f t="shared" si="17"/>
        <v/>
      </c>
      <c r="R97" s="11" t="str">
        <f t="shared" si="18"/>
        <v/>
      </c>
      <c r="S97" s="12" t="str">
        <f t="shared" si="19"/>
        <v/>
      </c>
      <c r="T97" s="4" t="str">
        <f t="shared" ca="1" si="20"/>
        <v/>
      </c>
      <c r="V97" s="3"/>
    </row>
    <row r="98" spans="1:22" x14ac:dyDescent="0.25">
      <c r="A98" s="4" t="str">
        <f t="shared" si="14"/>
        <v/>
      </c>
      <c r="D98" s="3"/>
      <c r="E98" s="3"/>
      <c r="G98" s="7"/>
      <c r="J98" s="8"/>
      <c r="K98" s="2"/>
      <c r="L98" s="2"/>
      <c r="M98" s="11" t="str">
        <f t="shared" si="15"/>
        <v/>
      </c>
      <c r="N98" s="8"/>
      <c r="O98" s="11" t="str">
        <f t="shared" si="16"/>
        <v/>
      </c>
      <c r="P98" s="8"/>
      <c r="Q98" s="11" t="str">
        <f t="shared" si="17"/>
        <v/>
      </c>
      <c r="R98" s="11" t="str">
        <f t="shared" si="18"/>
        <v/>
      </c>
      <c r="S98" s="12" t="str">
        <f t="shared" si="19"/>
        <v/>
      </c>
      <c r="T98" s="4" t="str">
        <f t="shared" ca="1" si="20"/>
        <v/>
      </c>
      <c r="V98" s="3"/>
    </row>
    <row r="99" spans="1:22" x14ac:dyDescent="0.25">
      <c r="A99" s="4" t="str">
        <f t="shared" si="14"/>
        <v/>
      </c>
      <c r="D99" s="3"/>
      <c r="E99" s="3"/>
      <c r="G99" s="7"/>
      <c r="J99" s="8"/>
      <c r="K99" s="2"/>
      <c r="L99" s="2"/>
      <c r="M99" s="11" t="str">
        <f t="shared" si="15"/>
        <v/>
      </c>
      <c r="N99" s="8"/>
      <c r="O99" s="11" t="str">
        <f t="shared" si="16"/>
        <v/>
      </c>
      <c r="P99" s="8"/>
      <c r="Q99" s="11" t="str">
        <f t="shared" si="17"/>
        <v/>
      </c>
      <c r="R99" s="11" t="str">
        <f t="shared" si="18"/>
        <v/>
      </c>
      <c r="S99" s="12" t="str">
        <f t="shared" si="19"/>
        <v/>
      </c>
      <c r="T99" s="4" t="str">
        <f t="shared" ca="1" si="20"/>
        <v/>
      </c>
      <c r="V99" s="3"/>
    </row>
    <row r="100" spans="1:22" x14ac:dyDescent="0.25">
      <c r="A100" s="4" t="str">
        <f t="shared" si="14"/>
        <v/>
      </c>
      <c r="D100" s="3"/>
      <c r="E100" s="3"/>
      <c r="G100" s="7"/>
      <c r="J100" s="8"/>
      <c r="K100" s="2"/>
      <c r="L100" s="2"/>
      <c r="M100" s="11" t="str">
        <f t="shared" si="15"/>
        <v/>
      </c>
      <c r="N100" s="8"/>
      <c r="O100" s="11" t="str">
        <f t="shared" si="16"/>
        <v/>
      </c>
      <c r="P100" s="8"/>
      <c r="Q100" s="11" t="str">
        <f t="shared" si="17"/>
        <v/>
      </c>
      <c r="R100" s="11" t="str">
        <f t="shared" si="18"/>
        <v/>
      </c>
      <c r="S100" s="12" t="str">
        <f t="shared" si="19"/>
        <v/>
      </c>
      <c r="T100" s="4" t="str">
        <f t="shared" ca="1" si="20"/>
        <v/>
      </c>
      <c r="V100" s="3"/>
    </row>
    <row r="101" spans="1:22" x14ac:dyDescent="0.25">
      <c r="A101" s="4" t="str">
        <f t="shared" si="14"/>
        <v/>
      </c>
      <c r="D101" s="3"/>
      <c r="E101" s="3"/>
      <c r="G101" s="7"/>
      <c r="J101" s="8"/>
      <c r="K101" s="2"/>
      <c r="L101" s="2"/>
      <c r="M101" s="11" t="str">
        <f t="shared" si="15"/>
        <v/>
      </c>
      <c r="N101" s="8"/>
      <c r="O101" s="11" t="str">
        <f t="shared" si="16"/>
        <v/>
      </c>
      <c r="P101" s="8"/>
      <c r="Q101" s="11" t="str">
        <f t="shared" si="17"/>
        <v/>
      </c>
      <c r="R101" s="11" t="str">
        <f t="shared" si="18"/>
        <v/>
      </c>
      <c r="S101" s="12" t="str">
        <f t="shared" si="19"/>
        <v/>
      </c>
      <c r="T101" s="4" t="str">
        <f t="shared" ca="1" si="20"/>
        <v/>
      </c>
      <c r="V101" s="3"/>
    </row>
    <row r="102" spans="1:22" x14ac:dyDescent="0.25">
      <c r="A102" s="4" t="str">
        <f t="shared" si="14"/>
        <v/>
      </c>
      <c r="D102" s="3"/>
      <c r="E102" s="3"/>
      <c r="G102" s="7"/>
      <c r="J102" s="8"/>
      <c r="K102" s="2"/>
      <c r="L102" s="2"/>
      <c r="M102" s="11" t="str">
        <f t="shared" si="15"/>
        <v/>
      </c>
      <c r="N102" s="8"/>
      <c r="O102" s="11" t="str">
        <f t="shared" si="16"/>
        <v/>
      </c>
      <c r="P102" s="8"/>
      <c r="Q102" s="11" t="str">
        <f t="shared" si="17"/>
        <v/>
      </c>
      <c r="R102" s="11" t="str">
        <f t="shared" si="18"/>
        <v/>
      </c>
      <c r="S102" s="12" t="str">
        <f t="shared" si="19"/>
        <v/>
      </c>
      <c r="T102" s="4" t="str">
        <f t="shared" ca="1" si="20"/>
        <v/>
      </c>
      <c r="V102" s="3"/>
    </row>
    <row r="103" spans="1:22" x14ac:dyDescent="0.25">
      <c r="A103" s="4" t="str">
        <f t="shared" si="14"/>
        <v/>
      </c>
      <c r="D103" s="3"/>
      <c r="E103" s="3"/>
      <c r="G103" s="7"/>
      <c r="J103" s="8"/>
      <c r="K103" s="2"/>
      <c r="L103" s="2"/>
      <c r="M103" s="11" t="str">
        <f t="shared" si="15"/>
        <v/>
      </c>
      <c r="N103" s="8"/>
      <c r="O103" s="11" t="str">
        <f t="shared" si="16"/>
        <v/>
      </c>
      <c r="P103" s="8"/>
      <c r="Q103" s="11" t="str">
        <f t="shared" si="17"/>
        <v/>
      </c>
      <c r="R103" s="11" t="str">
        <f t="shared" si="18"/>
        <v/>
      </c>
      <c r="S103" s="12" t="str">
        <f t="shared" si="19"/>
        <v/>
      </c>
      <c r="T103" s="4" t="str">
        <f t="shared" ca="1" si="20"/>
        <v/>
      </c>
      <c r="V103" s="3"/>
    </row>
    <row r="104" spans="1:22" x14ac:dyDescent="0.25">
      <c r="A104" s="4" t="str">
        <f t="shared" si="14"/>
        <v/>
      </c>
      <c r="D104" s="3"/>
      <c r="E104" s="3"/>
      <c r="G104" s="7"/>
      <c r="J104" s="8"/>
      <c r="K104" s="2"/>
      <c r="L104" s="2"/>
      <c r="M104" s="11" t="str">
        <f t="shared" si="15"/>
        <v/>
      </c>
      <c r="N104" s="8"/>
      <c r="O104" s="11" t="str">
        <f t="shared" si="16"/>
        <v/>
      </c>
      <c r="P104" s="8"/>
      <c r="Q104" s="11" t="str">
        <f t="shared" si="17"/>
        <v/>
      </c>
      <c r="R104" s="11" t="str">
        <f t="shared" si="18"/>
        <v/>
      </c>
      <c r="S104" s="12" t="str">
        <f t="shared" si="19"/>
        <v/>
      </c>
      <c r="T104" s="4" t="str">
        <f t="shared" ca="1" si="20"/>
        <v/>
      </c>
      <c r="V104" s="3"/>
    </row>
    <row r="105" spans="1:22" x14ac:dyDescent="0.25">
      <c r="A105" s="4" t="str">
        <f t="shared" si="14"/>
        <v/>
      </c>
      <c r="D105" s="3"/>
      <c r="E105" s="3"/>
      <c r="G105" s="7"/>
      <c r="J105" s="8"/>
      <c r="K105" s="2"/>
      <c r="L105" s="2"/>
      <c r="M105" s="11" t="str">
        <f t="shared" si="15"/>
        <v/>
      </c>
      <c r="N105" s="8"/>
      <c r="O105" s="11" t="str">
        <f t="shared" si="16"/>
        <v/>
      </c>
      <c r="P105" s="8"/>
      <c r="Q105" s="11" t="str">
        <f t="shared" si="17"/>
        <v/>
      </c>
      <c r="R105" s="11" t="str">
        <f t="shared" si="18"/>
        <v/>
      </c>
      <c r="S105" s="12" t="str">
        <f t="shared" si="19"/>
        <v/>
      </c>
      <c r="T105" s="4" t="str">
        <f t="shared" ca="1" si="20"/>
        <v/>
      </c>
      <c r="V105" s="3"/>
    </row>
    <row r="106" spans="1:22" x14ac:dyDescent="0.25">
      <c r="A106" s="4" t="str">
        <f t="shared" si="14"/>
        <v/>
      </c>
      <c r="D106" s="3"/>
      <c r="E106" s="3"/>
      <c r="G106" s="7"/>
      <c r="J106" s="8"/>
      <c r="K106" s="2"/>
      <c r="L106" s="2"/>
      <c r="M106" s="11" t="str">
        <f t="shared" si="15"/>
        <v/>
      </c>
      <c r="N106" s="8"/>
      <c r="O106" s="11" t="str">
        <f t="shared" si="16"/>
        <v/>
      </c>
      <c r="P106" s="8"/>
      <c r="Q106" s="11" t="str">
        <f t="shared" si="17"/>
        <v/>
      </c>
      <c r="R106" s="11" t="str">
        <f t="shared" si="18"/>
        <v/>
      </c>
      <c r="S106" s="12" t="str">
        <f t="shared" si="19"/>
        <v/>
      </c>
      <c r="T106" s="4" t="str">
        <f t="shared" ca="1" si="20"/>
        <v/>
      </c>
      <c r="V106" s="3"/>
    </row>
    <row r="107" spans="1:22" x14ac:dyDescent="0.25">
      <c r="A107" s="4" t="str">
        <f t="shared" si="14"/>
        <v/>
      </c>
      <c r="D107" s="3"/>
      <c r="E107" s="3"/>
      <c r="G107" s="7"/>
      <c r="J107" s="8"/>
      <c r="K107" s="2"/>
      <c r="L107" s="2"/>
      <c r="M107" s="11" t="str">
        <f t="shared" si="15"/>
        <v/>
      </c>
      <c r="N107" s="8"/>
      <c r="O107" s="11" t="str">
        <f t="shared" si="16"/>
        <v/>
      </c>
      <c r="P107" s="8"/>
      <c r="Q107" s="11" t="str">
        <f t="shared" si="17"/>
        <v/>
      </c>
      <c r="R107" s="11" t="str">
        <f t="shared" si="18"/>
        <v/>
      </c>
      <c r="S107" s="12" t="str">
        <f t="shared" si="19"/>
        <v/>
      </c>
      <c r="T107" s="4" t="str">
        <f t="shared" ca="1" si="20"/>
        <v/>
      </c>
      <c r="V107" s="3"/>
    </row>
    <row r="108" spans="1:22" x14ac:dyDescent="0.25">
      <c r="A108" s="4" t="str">
        <f t="shared" si="14"/>
        <v/>
      </c>
      <c r="D108" s="3"/>
      <c r="E108" s="3"/>
      <c r="G108" s="7"/>
      <c r="J108" s="8"/>
      <c r="K108" s="2"/>
      <c r="L108" s="2"/>
      <c r="M108" s="11" t="str">
        <f t="shared" si="15"/>
        <v/>
      </c>
      <c r="N108" s="8"/>
      <c r="O108" s="11" t="str">
        <f t="shared" si="16"/>
        <v/>
      </c>
      <c r="P108" s="8"/>
      <c r="Q108" s="11" t="str">
        <f t="shared" si="17"/>
        <v/>
      </c>
      <c r="R108" s="11" t="str">
        <f t="shared" si="18"/>
        <v/>
      </c>
      <c r="S108" s="12" t="str">
        <f t="shared" si="19"/>
        <v/>
      </c>
      <c r="T108" s="4" t="str">
        <f t="shared" ca="1" si="20"/>
        <v/>
      </c>
      <c r="V108" s="3"/>
    </row>
    <row r="109" spans="1:22" x14ac:dyDescent="0.25">
      <c r="A109" s="4" t="str">
        <f t="shared" si="14"/>
        <v/>
      </c>
      <c r="D109" s="3"/>
      <c r="E109" s="3"/>
      <c r="G109" s="7"/>
      <c r="J109" s="8"/>
      <c r="K109" s="2"/>
      <c r="L109" s="2"/>
      <c r="M109" s="11" t="str">
        <f t="shared" si="15"/>
        <v/>
      </c>
      <c r="N109" s="8"/>
      <c r="O109" s="11" t="str">
        <f t="shared" si="16"/>
        <v/>
      </c>
      <c r="P109" s="8"/>
      <c r="Q109" s="11" t="str">
        <f t="shared" si="17"/>
        <v/>
      </c>
      <c r="R109" s="11" t="str">
        <f t="shared" si="18"/>
        <v/>
      </c>
      <c r="S109" s="12" t="str">
        <f t="shared" si="19"/>
        <v/>
      </c>
      <c r="T109" s="4" t="str">
        <f t="shared" ca="1" si="20"/>
        <v/>
      </c>
      <c r="V109" s="3"/>
    </row>
    <row r="110" spans="1:22" x14ac:dyDescent="0.25">
      <c r="A110" s="4" t="str">
        <f t="shared" si="14"/>
        <v/>
      </c>
      <c r="D110" s="3"/>
      <c r="E110" s="3"/>
      <c r="G110" s="7"/>
      <c r="J110" s="8"/>
      <c r="K110" s="2"/>
      <c r="L110" s="2"/>
      <c r="M110" s="11" t="str">
        <f t="shared" si="15"/>
        <v/>
      </c>
      <c r="N110" s="8"/>
      <c r="O110" s="11" t="str">
        <f t="shared" si="16"/>
        <v/>
      </c>
      <c r="P110" s="8"/>
      <c r="Q110" s="11" t="str">
        <f t="shared" si="17"/>
        <v/>
      </c>
      <c r="R110" s="11" t="str">
        <f t="shared" si="18"/>
        <v/>
      </c>
      <c r="S110" s="12" t="str">
        <f t="shared" si="19"/>
        <v/>
      </c>
      <c r="T110" s="4" t="str">
        <f t="shared" ca="1" si="20"/>
        <v/>
      </c>
      <c r="V110" s="3"/>
    </row>
    <row r="111" spans="1:22" x14ac:dyDescent="0.25">
      <c r="A111" s="4" t="str">
        <f t="shared" si="14"/>
        <v/>
      </c>
      <c r="D111" s="3"/>
      <c r="E111" s="3"/>
      <c r="G111" s="7"/>
      <c r="J111" s="8"/>
      <c r="K111" s="2"/>
      <c r="L111" s="2"/>
      <c r="M111" s="11" t="str">
        <f t="shared" si="15"/>
        <v/>
      </c>
      <c r="N111" s="8"/>
      <c r="O111" s="11" t="str">
        <f t="shared" si="16"/>
        <v/>
      </c>
      <c r="P111" s="8"/>
      <c r="Q111" s="11" t="str">
        <f t="shared" si="17"/>
        <v/>
      </c>
      <c r="R111" s="11" t="str">
        <f t="shared" si="18"/>
        <v/>
      </c>
      <c r="S111" s="12" t="str">
        <f t="shared" si="19"/>
        <v/>
      </c>
      <c r="T111" s="4" t="str">
        <f t="shared" ca="1" si="20"/>
        <v/>
      </c>
      <c r="V111" s="3"/>
    </row>
    <row r="112" spans="1:22" x14ac:dyDescent="0.25">
      <c r="A112" s="4" t="str">
        <f t="shared" si="14"/>
        <v/>
      </c>
      <c r="D112" s="3"/>
      <c r="E112" s="3"/>
      <c r="G112" s="7"/>
      <c r="J112" s="8"/>
      <c r="K112" s="2"/>
      <c r="L112" s="2"/>
      <c r="M112" s="11" t="str">
        <f t="shared" si="15"/>
        <v/>
      </c>
      <c r="N112" s="8"/>
      <c r="O112" s="11" t="str">
        <f t="shared" si="16"/>
        <v/>
      </c>
      <c r="P112" s="8"/>
      <c r="Q112" s="11" t="str">
        <f t="shared" si="17"/>
        <v/>
      </c>
      <c r="R112" s="11" t="str">
        <f t="shared" si="18"/>
        <v/>
      </c>
      <c r="S112" s="12" t="str">
        <f t="shared" si="19"/>
        <v/>
      </c>
      <c r="T112" s="4" t="str">
        <f t="shared" ca="1" si="20"/>
        <v/>
      </c>
      <c r="V112" s="3"/>
    </row>
    <row r="113" spans="1:22" x14ac:dyDescent="0.25">
      <c r="A113" s="4" t="str">
        <f t="shared" si="14"/>
        <v/>
      </c>
      <c r="D113" s="3"/>
      <c r="E113" s="3"/>
      <c r="G113" s="7"/>
      <c r="J113" s="8"/>
      <c r="K113" s="2"/>
      <c r="L113" s="2"/>
      <c r="M113" s="11" t="str">
        <f t="shared" si="15"/>
        <v/>
      </c>
      <c r="N113" s="8"/>
      <c r="O113" s="11" t="str">
        <f t="shared" si="16"/>
        <v/>
      </c>
      <c r="P113" s="8"/>
      <c r="Q113" s="11" t="str">
        <f t="shared" si="17"/>
        <v/>
      </c>
      <c r="R113" s="11" t="str">
        <f t="shared" si="18"/>
        <v/>
      </c>
      <c r="S113" s="12" t="str">
        <f t="shared" si="19"/>
        <v/>
      </c>
      <c r="T113" s="4" t="str">
        <f t="shared" ca="1" si="20"/>
        <v/>
      </c>
      <c r="V113" s="3"/>
    </row>
    <row r="114" spans="1:22" x14ac:dyDescent="0.25">
      <c r="A114" s="4" t="str">
        <f t="shared" si="14"/>
        <v/>
      </c>
      <c r="D114" s="3"/>
      <c r="E114" s="3"/>
      <c r="G114" s="7"/>
      <c r="J114" s="8"/>
      <c r="K114" s="2"/>
      <c r="L114" s="2"/>
      <c r="M114" s="11" t="str">
        <f t="shared" si="15"/>
        <v/>
      </c>
      <c r="N114" s="8"/>
      <c r="O114" s="11" t="str">
        <f t="shared" si="16"/>
        <v/>
      </c>
      <c r="P114" s="8"/>
      <c r="Q114" s="11" t="str">
        <f t="shared" si="17"/>
        <v/>
      </c>
      <c r="R114" s="11" t="str">
        <f t="shared" si="18"/>
        <v/>
      </c>
      <c r="S114" s="12" t="str">
        <f t="shared" si="19"/>
        <v/>
      </c>
      <c r="T114" s="4" t="str">
        <f t="shared" ca="1" si="20"/>
        <v/>
      </c>
      <c r="V114" s="3"/>
    </row>
    <row r="115" spans="1:22" x14ac:dyDescent="0.25">
      <c r="A115" s="4" t="str">
        <f t="shared" si="14"/>
        <v/>
      </c>
      <c r="D115" s="3"/>
      <c r="E115" s="3"/>
      <c r="G115" s="7"/>
      <c r="J115" s="8"/>
      <c r="K115" s="2"/>
      <c r="L115" s="2"/>
      <c r="M115" s="11" t="str">
        <f t="shared" si="15"/>
        <v/>
      </c>
      <c r="N115" s="8"/>
      <c r="O115" s="11" t="str">
        <f t="shared" si="16"/>
        <v/>
      </c>
      <c r="P115" s="8"/>
      <c r="Q115" s="11" t="str">
        <f t="shared" si="17"/>
        <v/>
      </c>
      <c r="R115" s="11" t="str">
        <f t="shared" si="18"/>
        <v/>
      </c>
      <c r="S115" s="12" t="str">
        <f t="shared" si="19"/>
        <v/>
      </c>
      <c r="T115" s="4" t="str">
        <f t="shared" ca="1" si="20"/>
        <v/>
      </c>
      <c r="V115" s="3"/>
    </row>
  </sheetData>
  <mergeCells count="1">
    <mergeCell ref="A1:V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Listen!$A$2:$A$11</xm:f>
          </x14:formula1>
          <xm:sqref>B16:B115</xm:sqref>
        </x14:dataValidation>
        <x14:dataValidation type="list" xr:uid="{00000000-0002-0000-0100-000001000000}">
          <x14:formula1>
            <xm:f>Listen!$B$2:$B$6</xm:f>
          </x14:formula1>
          <xm:sqref>F16:F115</xm:sqref>
        </x14:dataValidation>
        <x14:dataValidation type="list" xr:uid="{00000000-0002-0000-0100-000002000000}">
          <x14:formula1>
            <xm:f>Listen!$D$2:$D$8</xm:f>
          </x14:formula1>
          <xm:sqref>I16:I115</xm:sqref>
        </x14:dataValidation>
        <x14:dataValidation type="list" xr:uid="{00000000-0002-0000-0100-000003000000}">
          <x14:formula1>
            <xm:f>Listen!$E$2:$E$4</xm:f>
          </x14:formula1>
          <xm:sqref>K16:K115</xm:sqref>
        </x14:dataValidation>
        <x14:dataValidation type="list" xr:uid="{00000000-0002-0000-0100-000004000000}">
          <x14:formula1>
            <xm:f>Listen!$C$2:$C$4</xm:f>
          </x14:formula1>
          <xm:sqref>U16:U115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/>
  </sheetViews>
  <sheetFormatPr baseColWidth="10" defaultColWidth="9" defaultRowHeight="15" x14ac:dyDescent="0.25"/>
  <cols>
    <col min="1" max="5" width="22" customWidth="1"/>
    <col min="7" max="7" width="55" customWidth="1"/>
  </cols>
  <sheetData>
    <row r="1" spans="1:7" x14ac:dyDescent="0.25">
      <c r="A1" s="1" t="s">
        <v>145</v>
      </c>
      <c r="B1" s="1" t="s">
        <v>20</v>
      </c>
      <c r="C1" s="1" t="s">
        <v>69</v>
      </c>
      <c r="D1" s="1" t="s">
        <v>146</v>
      </c>
      <c r="E1" s="1" t="s">
        <v>147</v>
      </c>
      <c r="G1" s="1" t="s">
        <v>148</v>
      </c>
    </row>
    <row r="2" spans="1:7" ht="30" x14ac:dyDescent="0.25">
      <c r="A2" t="s">
        <v>26</v>
      </c>
      <c r="B2" t="s">
        <v>37</v>
      </c>
      <c r="C2" t="s">
        <v>75</v>
      </c>
      <c r="D2" t="s">
        <v>149</v>
      </c>
      <c r="E2" s="2">
        <v>0</v>
      </c>
      <c r="G2" s="3" t="s">
        <v>150</v>
      </c>
    </row>
    <row r="3" spans="1:7" x14ac:dyDescent="0.25">
      <c r="A3" t="s">
        <v>27</v>
      </c>
      <c r="B3" t="s">
        <v>38</v>
      </c>
      <c r="C3" t="s">
        <v>94</v>
      </c>
      <c r="D3" t="s">
        <v>74</v>
      </c>
      <c r="E3" s="2">
        <v>7.0000000000000007E-2</v>
      </c>
    </row>
    <row r="4" spans="1:7" x14ac:dyDescent="0.25">
      <c r="A4" t="s">
        <v>28</v>
      </c>
      <c r="B4" t="s">
        <v>39</v>
      </c>
      <c r="C4" t="s">
        <v>118</v>
      </c>
      <c r="D4" t="s">
        <v>111</v>
      </c>
      <c r="E4" s="2">
        <v>0.19</v>
      </c>
    </row>
    <row r="5" spans="1:7" x14ac:dyDescent="0.25">
      <c r="A5" t="s">
        <v>29</v>
      </c>
      <c r="B5" t="s">
        <v>40</v>
      </c>
      <c r="D5" t="s">
        <v>89</v>
      </c>
    </row>
    <row r="6" spans="1:7" x14ac:dyDescent="0.25">
      <c r="A6" t="s">
        <v>30</v>
      </c>
      <c r="B6" t="s">
        <v>41</v>
      </c>
      <c r="D6" t="s">
        <v>103</v>
      </c>
    </row>
    <row r="7" spans="1:7" x14ac:dyDescent="0.25">
      <c r="A7" t="s">
        <v>31</v>
      </c>
      <c r="D7" t="s">
        <v>42</v>
      </c>
    </row>
    <row r="8" spans="1:7" x14ac:dyDescent="0.25">
      <c r="A8" t="s">
        <v>32</v>
      </c>
      <c r="D8" t="s">
        <v>80</v>
      </c>
    </row>
    <row r="9" spans="1:7" x14ac:dyDescent="0.25">
      <c r="A9" t="s">
        <v>33</v>
      </c>
    </row>
    <row r="10" spans="1:7" x14ac:dyDescent="0.25">
      <c r="A10" t="s">
        <v>34</v>
      </c>
    </row>
    <row r="11" spans="1:7" x14ac:dyDescent="0.25">
      <c r="A1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Kostenaufstellung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2026-05-13T16:26:38Z</dcterms:modified>
</cp:coreProperties>
</file>