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Artikelbestand" sheetId="2" state="visible" r:id="rId4"/>
    <sheet name="Bewegungen" sheetId="3" state="visible" r:id="rId5"/>
    <sheet name="Kategorie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<sst xmlns="http://schemas.openxmlformats.org/spreadsheetml/2006/main" count="264" uniqueCount="147">
  <si>
    <t xml:space="preserve">  Lagerverwaltung</t>
  </si>
  <si>
    <t xml:space="preserve">  Bestandsführung · Wareneingang / -ausgang · Nachbestell-Ampel</t>
  </si>
  <si>
    <t xml:space="preserve">  Artikel gesamt</t>
  </si>
  <si>
    <t xml:space="preserve">  Lagerwert gesamt (€)</t>
  </si>
  <si>
    <t xml:space="preserve">  Nachbestellen (Anzahl)</t>
  </si>
  <si>
    <t xml:space="preserve">  Gesamtmenge (Einheiten)</t>
  </si>
  <si>
    <t xml:space="preserve">  Artikel ohne Bestand</t>
  </si>
  <si>
    <t xml:space="preserve">  Bewegungen erfasst</t>
  </si>
  <si>
    <t xml:space="preserve">  Bestand nach Kategorie</t>
  </si>
  <si>
    <t xml:space="preserve">  Status-Ampel</t>
  </si>
  <si>
    <t xml:space="preserve">Kategorie</t>
  </si>
  <si>
    <t xml:space="preserve">Artikel</t>
  </si>
  <si>
    <t xml:space="preserve">Lagerwert (€)</t>
  </si>
  <si>
    <t xml:space="preserve">OK</t>
  </si>
  <si>
    <t xml:space="preserve">Büromaterial</t>
  </si>
  <si>
    <t xml:space="preserve">Nachbestellen</t>
  </si>
  <si>
    <t xml:space="preserve">Verpackung</t>
  </si>
  <si>
    <t xml:space="preserve">Kein Bestand</t>
  </si>
  <si>
    <t xml:space="preserve">Werkzeug</t>
  </si>
  <si>
    <t xml:space="preserve">Reinigung</t>
  </si>
  <si>
    <t xml:space="preserve">  Kurzanleitung</t>
  </si>
  <si>
    <t xml:space="preserve">Elektronik</t>
  </si>
  <si>
    <t xml:space="preserve">Artikel im Blatt „Artikelbestand“ anlegen.</t>
  </si>
  <si>
    <t xml:space="preserve">Gesamt</t>
  </si>
  <si>
    <t xml:space="preserve">Ein-/Ausgänge im Blatt „Bewegungen“ buchen.</t>
  </si>
  <si>
    <t xml:space="preserve">Bestand &amp; Wert berechnen sich automatisch.</t>
  </si>
  <si>
    <t xml:space="preserve">Ampel zeigt, was nachbestellt werden muss.</t>
  </si>
  <si>
    <t xml:space="preserve">Nur gelbe Felder ausfüllen.</t>
  </si>
  <si>
    <t xml:space="preserve">  Artikelbestand</t>
  </si>
  <si>
    <t xml:space="preserve">  Gelb = ausfüllen · Grau = automatisch berechnet (Bestand, Status, Lagerwert)</t>
  </si>
  <si>
    <t xml:space="preserve">Artikel-Nr.</t>
  </si>
  <si>
    <t xml:space="preserve">Bezeichnung</t>
  </si>
  <si>
    <t xml:space="preserve">Lagerort</t>
  </si>
  <si>
    <t xml:space="preserve">Einheit</t>
  </si>
  <si>
    <t xml:space="preserve">Anfangs-
bestand</t>
  </si>
  <si>
    <t xml:space="preserve">Eingänge</t>
  </si>
  <si>
    <t xml:space="preserve">Ausgänge</t>
  </si>
  <si>
    <t xml:space="preserve">Aktueller
Bestand</t>
  </si>
  <si>
    <t xml:space="preserve">Mindest-
bestand</t>
  </si>
  <si>
    <t xml:space="preserve">Status</t>
  </si>
  <si>
    <t xml:space="preserve">EK-Preis (€)</t>
  </si>
  <si>
    <t xml:space="preserve">A-1001</t>
  </si>
  <si>
    <t xml:space="preserve">Kopierpapier A4 (500 Blatt)</t>
  </si>
  <si>
    <t xml:space="preserve">Regal A1</t>
  </si>
  <si>
    <t xml:space="preserve">Paket</t>
  </si>
  <si>
    <t xml:space="preserve">A-1002</t>
  </si>
  <si>
    <t xml:space="preserve">Kugelschreiber blau</t>
  </si>
  <si>
    <t xml:space="preserve">Stück</t>
  </si>
  <si>
    <t xml:space="preserve">A-1003</t>
  </si>
  <si>
    <t xml:space="preserve">Notizblock A5</t>
  </si>
  <si>
    <t xml:space="preserve">A-1004</t>
  </si>
  <si>
    <t xml:space="preserve">Ordner breit 8 cm</t>
  </si>
  <si>
    <t xml:space="preserve">Regal A2</t>
  </si>
  <si>
    <t xml:space="preserve">V-2001</t>
  </si>
  <si>
    <t xml:space="preserve">Versandkarton 300x200x150</t>
  </si>
  <si>
    <t xml:space="preserve">Regal B1</t>
  </si>
  <si>
    <t xml:space="preserve">V-2002</t>
  </si>
  <si>
    <t xml:space="preserve">Luftpolsterfolie (Rolle)</t>
  </si>
  <si>
    <t xml:space="preserve">Rolle</t>
  </si>
  <si>
    <t xml:space="preserve">V-2003</t>
  </si>
  <si>
    <t xml:space="preserve">Klebeband transparent</t>
  </si>
  <si>
    <t xml:space="preserve">V-2004</t>
  </si>
  <si>
    <t xml:space="preserve">Holzpalette</t>
  </si>
  <si>
    <t xml:space="preserve">Lager 2</t>
  </si>
  <si>
    <t xml:space="preserve">W-3001</t>
  </si>
  <si>
    <t xml:space="preserve">Schraubendreher-Set</t>
  </si>
  <si>
    <t xml:space="preserve">Regal B2</t>
  </si>
  <si>
    <t xml:space="preserve">W-3002</t>
  </si>
  <si>
    <t xml:space="preserve">Cuttermesser</t>
  </si>
  <si>
    <t xml:space="preserve">W-3003</t>
  </si>
  <si>
    <t xml:space="preserve">Schutzhandschuhe (Paar)</t>
  </si>
  <si>
    <t xml:space="preserve">R-4001</t>
  </si>
  <si>
    <t xml:space="preserve">Allzweckreiniger 5 L</t>
  </si>
  <si>
    <t xml:space="preserve">Liter</t>
  </si>
  <si>
    <t xml:space="preserve">R-4002</t>
  </si>
  <si>
    <t xml:space="preserve">Papiertücher</t>
  </si>
  <si>
    <t xml:space="preserve">Karton</t>
  </si>
  <si>
    <t xml:space="preserve">R-4003</t>
  </si>
  <si>
    <t xml:space="preserve">Müllbeutel 120 L</t>
  </si>
  <si>
    <t xml:space="preserve">E-5001</t>
  </si>
  <si>
    <t xml:space="preserve">USB-C Kabel 2 m</t>
  </si>
  <si>
    <t xml:space="preserve">E-5002</t>
  </si>
  <si>
    <t xml:space="preserve">Mehrfachsteckdose</t>
  </si>
  <si>
    <t xml:space="preserve">E-5003</t>
  </si>
  <si>
    <t xml:space="preserve">Batterien AA (4er)</t>
  </si>
  <si>
    <t xml:space="preserve">E-5004</t>
  </si>
  <si>
    <t xml:space="preserve">Etikettenrolle</t>
  </si>
  <si>
    <t xml:space="preserve">Summe / Gesamtwert →</t>
  </si>
  <si>
    <t xml:space="preserve">  Bewegungen – Wareneingang &amp; -ausgang</t>
  </si>
  <si>
    <t xml:space="preserve">  Artikel-Nr. wählen → Bezeichnung erscheint automatisch · je Zeile eine Buchung</t>
  </si>
  <si>
    <t xml:space="preserve">Datum</t>
  </si>
  <si>
    <t xml:space="preserve">Beleg-Nr.</t>
  </si>
  <si>
    <t xml:space="preserve">Art</t>
  </si>
  <si>
    <t xml:space="preserve">Menge</t>
  </si>
  <si>
    <t xml:space="preserve">Bemerkung</t>
  </si>
  <si>
    <t xml:space="preserve">WE-001</t>
  </si>
  <si>
    <t xml:space="preserve">Eingang</t>
  </si>
  <si>
    <t xml:space="preserve">Lieferung Lieferant</t>
  </si>
  <si>
    <t xml:space="preserve">WA-001</t>
  </si>
  <si>
    <t xml:space="preserve">Ausgang</t>
  </si>
  <si>
    <t xml:space="preserve">Entnahme Büro</t>
  </si>
  <si>
    <t xml:space="preserve">WA-002</t>
  </si>
  <si>
    <t xml:space="preserve">Versand Aufträge</t>
  </si>
  <si>
    <t xml:space="preserve">WA-003</t>
  </si>
  <si>
    <t xml:space="preserve">Verpackung Versand</t>
  </si>
  <si>
    <t xml:space="preserve">WA-004</t>
  </si>
  <si>
    <t xml:space="preserve">Etikettierung</t>
  </si>
  <si>
    <t xml:space="preserve">WE-002</t>
  </si>
  <si>
    <t xml:space="preserve">Nachlieferung</t>
  </si>
  <si>
    <t xml:space="preserve">WA-005</t>
  </si>
  <si>
    <t xml:space="preserve">Entnahme Abteilung</t>
  </si>
  <si>
    <t xml:space="preserve">WA-006</t>
  </si>
  <si>
    <t xml:space="preserve">Werkstatt</t>
  </si>
  <si>
    <t xml:space="preserve">WE-003</t>
  </si>
  <si>
    <t xml:space="preserve">Lieferung</t>
  </si>
  <si>
    <t xml:space="preserve">WA-007</t>
  </si>
  <si>
    <t xml:space="preserve">Reinigungsteam</t>
  </si>
  <si>
    <t xml:space="preserve">WA-008</t>
  </si>
  <si>
    <t xml:space="preserve">IT-Abteilung</t>
  </si>
  <si>
    <t xml:space="preserve">WA-009</t>
  </si>
  <si>
    <t xml:space="preserve">Archiv</t>
  </si>
  <si>
    <t xml:space="preserve">WE-004</t>
  </si>
  <si>
    <t xml:space="preserve">Nachbestellung</t>
  </si>
  <si>
    <t xml:space="preserve">WA-010</t>
  </si>
  <si>
    <t xml:space="preserve">Reinigung Halle</t>
  </si>
  <si>
    <t xml:space="preserve">WA-011</t>
  </si>
  <si>
    <t xml:space="preserve">Versand</t>
  </si>
  <si>
    <t xml:space="preserve">WE-005</t>
  </si>
  <si>
    <t xml:space="preserve">WA-012</t>
  </si>
  <si>
    <t xml:space="preserve">Geräte</t>
  </si>
  <si>
    <t xml:space="preserve">WA-013</t>
  </si>
  <si>
    <t xml:space="preserve">Auslieferung</t>
  </si>
  <si>
    <t xml:space="preserve">WE-006</t>
  </si>
  <si>
    <t xml:space="preserve">WA-014</t>
  </si>
  <si>
    <t xml:space="preserve">Montage</t>
  </si>
  <si>
    <t xml:space="preserve">WA-015</t>
  </si>
  <si>
    <t xml:space="preserve">WE-007</t>
  </si>
  <si>
    <t xml:space="preserve">WA-016</t>
  </si>
  <si>
    <t xml:space="preserve">Schulung</t>
  </si>
  <si>
    <t xml:space="preserve">WA-017</t>
  </si>
  <si>
    <t xml:space="preserve">Summe →</t>
  </si>
  <si>
    <t xml:space="preserve">  Listen &amp; Konfiguration</t>
  </si>
  <si>
    <t xml:space="preserve">  Diese Listen speisen die Auswahlfelder. Einträge ergänzen = Auswahl erweitern.</t>
  </si>
  <si>
    <t xml:space="preserve">Kategorien</t>
  </si>
  <si>
    <t xml:space="preserve">Lagerorte</t>
  </si>
  <si>
    <t xml:space="preserve">Einheiten</t>
  </si>
  <si>
    <t xml:space="preserve">Bewegungsart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</si>
</sst>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\(#,##0\);\—"/>
    <numFmt numFmtId="166" formatCode="#,##0.00&quot; €&quot;;\(#,##0.00&quot;) €&quot;;\—"/>
    <numFmt numFmtId="167" formatCode="dd\.mm\.yyyy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20"/>
      <color rgb="FF1C3B4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2E7D4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9A6410"/>
      <name val="Arial"/>
      <family val="0"/>
      <charset val="1"/>
    </font>
    <font>
      <b val="true"/>
      <sz val="10"/>
      <color rgb="FFB23A2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C3B4A"/>
        <bgColor rgb="FF003366"/>
      </patternFill>
    </fill>
    <fill>
      <patternFill patternType="solid">
        <fgColor rgb="FF2B5566"/>
        <bgColor rgb="FF1C3B4A"/>
      </patternFill>
    </fill>
    <fill>
      <patternFill patternType="solid">
        <fgColor rgb="FF3E7C8C"/>
        <bgColor rgb="FF2E7D4F"/>
      </patternFill>
    </fill>
    <fill>
      <patternFill patternType="solid">
        <fgColor rgb="FF2E7D4F"/>
        <bgColor rgb="FF3E7C8C"/>
      </patternFill>
    </fill>
    <fill>
      <patternFill patternType="solid">
        <fgColor rgb="FF9A6410"/>
        <bgColor rgb="FFB23A2E"/>
      </patternFill>
    </fill>
    <fill>
      <patternFill patternType="solid">
        <fgColor rgb="FFF3F6F8"/>
        <bgColor rgb="FFEDF2F5"/>
      </patternFill>
    </fill>
    <fill>
      <patternFill patternType="solid">
        <fgColor rgb="FFB23A2E"/>
        <bgColor rgb="FF993366"/>
      </patternFill>
    </fill>
    <fill>
      <patternFill patternType="solid">
        <fgColor rgb="FFE3F2E8"/>
        <bgColor rgb="FFEDF2F5"/>
      </patternFill>
    </fill>
    <fill>
      <patternFill patternType="solid">
        <fgColor rgb="FFFFFFFF"/>
        <bgColor rgb="FFFFFDF2"/>
      </patternFill>
    </fill>
    <fill>
      <patternFill patternType="solid">
        <fgColor rgb="FFFCEBCF"/>
        <bgColor rgb="FFF8D7D2"/>
      </patternFill>
    </fill>
    <fill>
      <patternFill patternType="solid">
        <fgColor rgb="FFF8D7D2"/>
        <bgColor rgb="FFFCEBCF"/>
      </patternFill>
    </fill>
    <fill>
      <patternFill patternType="solid">
        <fgColor rgb="FFFFFDF2"/>
        <bgColor rgb="FFFFFFFF"/>
      </patternFill>
    </fill>
    <fill>
      <patternFill patternType="solid">
        <fgColor rgb="FFEDF2F5"/>
        <bgColor rgb="FFF3F6F8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7D2DA"/>
      </left>
      <right style="thin">
        <color rgb="FFC7D2DA"/>
      </right>
      <top style="thin">
        <color rgb="FFC7D2DA"/>
      </top>
      <bottom style="thin">
        <color rgb="FFC7D2DA"/>
      </bottom>
      <diagonal/>
    </border>
    <border diagonalUp="false" diagonalDown="false">
      <left style="thin">
        <color rgb="FFC7D2DA"/>
      </left>
      <right/>
      <top style="thin">
        <color rgb="FFC7D2DA"/>
      </top>
      <bottom style="thin">
        <color rgb="FFC7D2D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2E7D4F"/>
      </font>
      <fill>
        <patternFill>
          <bgColor rgb="FFE3F2E8"/>
        </patternFill>
      </fill>
    </dxf>
    <dxf>
      <font>
        <name val="Arial"/>
        <charset val="1"/>
        <family val="0"/>
        <b val="1"/>
        <color rgb="FF9A6410"/>
      </font>
      <fill>
        <patternFill>
          <bgColor rgb="FFFCEBCF"/>
        </patternFill>
      </fill>
    </dxf>
    <dxf>
      <font>
        <name val="Arial"/>
        <charset val="1"/>
        <family val="0"/>
        <b val="1"/>
        <color rgb="FFB23A2E"/>
      </font>
      <fill>
        <patternFill>
          <bgColor rgb="FFF8D7D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A6410"/>
      <rgbColor rgb="FF800080"/>
      <rgbColor rgb="FF008080"/>
      <rgbColor rgb="FFC0C0C0"/>
      <rgbColor rgb="FF808080"/>
      <rgbColor rgb="FF9999FF"/>
      <rgbColor rgb="FF993366"/>
      <rgbColor rgb="FFFFFDF2"/>
      <rgbColor rgb="FFE3F2E8"/>
      <rgbColor rgb="FF660066"/>
      <rgbColor rgb="FFFF8080"/>
      <rgbColor rgb="FF0066CC"/>
      <rgbColor rgb="FFC7D2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F2F5"/>
      <rgbColor rgb="FFF3F6F8"/>
      <rgbColor rgb="FFFCEBCF"/>
      <rgbColor rgb="FF99CCFF"/>
      <rgbColor rgb="FFFF99CC"/>
      <rgbColor rgb="FFCC99FF"/>
      <rgbColor rgb="FFF8D7D2"/>
      <rgbColor rgb="FF3366FF"/>
      <rgbColor rgb="FF33CCCC"/>
      <rgbColor rgb="FF99CC00"/>
      <rgbColor rgb="FFFFCC00"/>
      <rgbColor rgb="FFFF9900"/>
      <rgbColor rgb="FFFF6600"/>
      <rgbColor rgb="FF3E7C8C"/>
      <rgbColor rgb="FF969696"/>
      <rgbColor rgb="FF003366"/>
      <rgbColor rgb="FF2E7D4F"/>
      <rgbColor rgb="FF003300"/>
      <rgbColor rgb="FF333300"/>
      <rgbColor rgb="FFB23A2E"/>
      <rgbColor rgb="FF993366"/>
      <rgbColor rgb="FF2B5566"/>
      <rgbColor rgb="FF1C3B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24"/>
    <col collapsed="false" customWidth="true" hidden="false" outlineLevel="0" max="3" min="3" style="0" width="13"/>
    <col collapsed="false" customWidth="true" hidden="false" outlineLevel="0" max="4" min="4" style="0" width="3"/>
    <col collapsed="false" customWidth="true" hidden="false" outlineLevel="0" max="5" min="5" style="0" width="24"/>
    <col collapsed="false" customWidth="true" hidden="false" outlineLevel="0" max="6" min="6" style="0" width="13"/>
    <col collapsed="false" customWidth="true" hidden="false" outlineLevel="0" max="7" min="7" style="0" width="3"/>
    <col collapsed="false" customWidth="true" hidden="false" outlineLevel="0" max="8" min="8" style="0" width="24"/>
    <col collapsed="false" customWidth="true" hidden="false" outlineLevel="0" max="9" min="9" style="0" width="13"/>
    <col collapsed="false" customWidth="true" hidden="false" outlineLevel="0" max="10" min="10" style="0" width="2.5"/>
  </cols>
  <sheetData>
    <row r="1" customFormat="false" ht="33.75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</row>
    <row r="2" customFormat="false" ht="18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</row>
    <row r="4" customFormat="false" ht="15" hidden="false" customHeight="false" outlineLevel="0" collapsed="false">
      <c r="B4" s="3" t="s">
        <v>2</v>
      </c>
      <c r="C4" s="3"/>
      <c r="E4" s="4" t="s">
        <v>3</v>
      </c>
      <c r="F4" s="4"/>
      <c r="H4" s="5" t="s">
        <v>4</v>
      </c>
      <c r="I4" s="5"/>
    </row>
    <row r="5" customFormat="false" ht="15" hidden="false" customHeight="false" outlineLevel="0" collapsed="false">
      <c r="B5" s="6" t="n">
        <f aca="false">COUNTA(Artikelbestand!$A$4:$A$27)</f>
        <v>18</v>
      </c>
      <c r="C5" s="6"/>
      <c r="E5" s="7" t="n">
        <f aca="false">SUM(Artikelbestand!$M$4:$M$27)</f>
        <v>2980.4</v>
      </c>
      <c r="F5" s="7"/>
      <c r="H5" s="6" t="n">
        <f aca="false">COUNTIF(Artikelbestand!$K$4:$K$27,"Nachbestellen")+COUNTIF(Artikelbestand!$K$4:$K$27,"Kein Bestand")</f>
        <v>9</v>
      </c>
      <c r="I5" s="6"/>
    </row>
    <row r="6" customFormat="false" ht="15" hidden="false" customHeight="false" outlineLevel="0" collapsed="false">
      <c r="B6" s="6"/>
      <c r="C6" s="6"/>
      <c r="E6" s="7"/>
      <c r="F6" s="7"/>
      <c r="H6" s="6"/>
      <c r="I6" s="6"/>
    </row>
    <row r="8" customFormat="false" ht="15" hidden="false" customHeight="false" outlineLevel="0" collapsed="false">
      <c r="B8" s="3" t="s">
        <v>5</v>
      </c>
      <c r="C8" s="3"/>
      <c r="E8" s="8" t="s">
        <v>6</v>
      </c>
      <c r="F8" s="8"/>
      <c r="H8" s="3" t="s">
        <v>7</v>
      </c>
      <c r="I8" s="3"/>
    </row>
    <row r="9" customFormat="false" ht="15" hidden="false" customHeight="false" outlineLevel="0" collapsed="false">
      <c r="B9" s="6" t="n">
        <f aca="false">SUM(Artikelbestand!$I$4:$I$27)</f>
        <v>1096</v>
      </c>
      <c r="C9" s="6"/>
      <c r="E9" s="6" t="n">
        <f aca="false">COUNTIF(Artikelbestand!$K$4:$K$27,"Kein Bestand")</f>
        <v>0</v>
      </c>
      <c r="F9" s="6"/>
      <c r="H9" s="6" t="n">
        <f aca="false">COUNTA(Bewegungen!$A$4:$A$600)</f>
        <v>24</v>
      </c>
      <c r="I9" s="6"/>
    </row>
    <row r="10" customFormat="false" ht="15" hidden="false" customHeight="false" outlineLevel="0" collapsed="false">
      <c r="B10" s="6"/>
      <c r="C10" s="6"/>
      <c r="E10" s="6"/>
      <c r="F10" s="6"/>
      <c r="H10" s="6"/>
      <c r="I10" s="6"/>
    </row>
    <row r="13" customFormat="false" ht="15" hidden="false" customHeight="false" outlineLevel="0" collapsed="false">
      <c r="B13" s="9" t="s">
        <v>8</v>
      </c>
      <c r="C13" s="9"/>
      <c r="D13" s="9"/>
      <c r="E13" s="9"/>
      <c r="F13" s="9"/>
      <c r="H13" s="9" t="s">
        <v>9</v>
      </c>
      <c r="I13" s="9"/>
    </row>
    <row r="14" customFormat="false" ht="15" hidden="false" customHeight="false" outlineLevel="0" collapsed="false">
      <c r="B14" s="10" t="s">
        <v>10</v>
      </c>
      <c r="C14" s="11" t="s">
        <v>11</v>
      </c>
      <c r="D14" s="11"/>
      <c r="E14" s="12" t="s">
        <v>12</v>
      </c>
      <c r="F14" s="12"/>
      <c r="H14" s="13" t="s">
        <v>13</v>
      </c>
      <c r="I14" s="14" t="n">
        <f aca="false">COUNTIF(Artikelbestand!$K$4:$K$27,"OK")</f>
        <v>9</v>
      </c>
    </row>
    <row r="15" customFormat="false" ht="15" hidden="false" customHeight="false" outlineLevel="0" collapsed="false">
      <c r="B15" s="15" t="s">
        <v>14</v>
      </c>
      <c r="C15" s="16" t="n">
        <f aca="false">COUNTIF(Artikelbestand!$C$4:$C$27,B15)</f>
        <v>4</v>
      </c>
      <c r="D15" s="16"/>
      <c r="E15" s="17" t="n">
        <f aca="false">SUMIF(Artikelbestand!$C$4:$C$27,B15,Artikelbestand!$M$4:$M$27)</f>
        <v>674</v>
      </c>
      <c r="F15" s="17"/>
      <c r="H15" s="18" t="s">
        <v>15</v>
      </c>
      <c r="I15" s="19" t="n">
        <f aca="false">COUNTIF(Artikelbestand!$K$4:$K$27,"Nachbestellen")</f>
        <v>9</v>
      </c>
    </row>
    <row r="16" customFormat="false" ht="15" hidden="false" customHeight="false" outlineLevel="0" collapsed="false">
      <c r="B16" s="20" t="s">
        <v>16</v>
      </c>
      <c r="C16" s="21" t="n">
        <f aca="false">COUNTIF(Artikelbestand!$C$4:$C$27,B16)</f>
        <v>4</v>
      </c>
      <c r="D16" s="21"/>
      <c r="E16" s="22" t="n">
        <f aca="false">SUMIF(Artikelbestand!$C$4:$C$27,B16,Artikelbestand!$M$4:$M$27)</f>
        <v>751</v>
      </c>
      <c r="F16" s="22"/>
      <c r="H16" s="23" t="s">
        <v>17</v>
      </c>
      <c r="I16" s="24" t="n">
        <f aca="false">COUNTIF(Artikelbestand!$K$4:$K$27,"Kein Bestand")</f>
        <v>0</v>
      </c>
    </row>
    <row r="17" customFormat="false" ht="15" hidden="false" customHeight="false" outlineLevel="0" collapsed="false">
      <c r="B17" s="15" t="s">
        <v>18</v>
      </c>
      <c r="C17" s="16" t="n">
        <f aca="false">COUNTIF(Artikelbestand!$C$4:$C$27,B17)</f>
        <v>3</v>
      </c>
      <c r="D17" s="16"/>
      <c r="E17" s="17" t="n">
        <f aca="false">SUMIF(Artikelbestand!$C$4:$C$27,B17,Artikelbestand!$M$4:$M$27)</f>
        <v>658.8</v>
      </c>
      <c r="F17" s="17"/>
    </row>
    <row r="18" customFormat="false" ht="15" hidden="false" customHeight="false" outlineLevel="0" collapsed="false">
      <c r="B18" s="20" t="s">
        <v>19</v>
      </c>
      <c r="C18" s="21" t="n">
        <f aca="false">COUNTIF(Artikelbestand!$C$4:$C$27,B18)</f>
        <v>3</v>
      </c>
      <c r="D18" s="21"/>
      <c r="E18" s="22" t="n">
        <f aca="false">SUMIF(Artikelbestand!$C$4:$C$27,B18,Artikelbestand!$M$4:$M$27)</f>
        <v>645.4</v>
      </c>
      <c r="F18" s="22"/>
      <c r="H18" s="25" t="s">
        <v>20</v>
      </c>
      <c r="I18" s="25"/>
    </row>
    <row r="19" customFormat="false" ht="24" hidden="false" customHeight="true" outlineLevel="0" collapsed="false">
      <c r="B19" s="15" t="s">
        <v>21</v>
      </c>
      <c r="C19" s="16" t="n">
        <f aca="false">COUNTIF(Artikelbestand!$C$4:$C$27,B19)</f>
        <v>4</v>
      </c>
      <c r="D19" s="16"/>
      <c r="E19" s="17" t="n">
        <f aca="false">SUMIF(Artikelbestand!$C$4:$C$27,B19,Artikelbestand!$M$4:$M$27)</f>
        <v>251.2</v>
      </c>
      <c r="F19" s="17"/>
      <c r="H19" s="26" t="s">
        <v>22</v>
      </c>
      <c r="I19" s="26"/>
    </row>
    <row r="20" customFormat="false" ht="24" hidden="false" customHeight="true" outlineLevel="0" collapsed="false">
      <c r="B20" s="27" t="s">
        <v>23</v>
      </c>
      <c r="C20" s="28" t="n">
        <f aca="false">SUM(C15:C19)</f>
        <v>18</v>
      </c>
      <c r="D20" s="28"/>
      <c r="E20" s="29" t="n">
        <f aca="false">SUM(E15:E19)</f>
        <v>2980.4</v>
      </c>
      <c r="F20" s="29"/>
      <c r="H20" s="30" t="s">
        <v>24</v>
      </c>
      <c r="I20" s="30"/>
    </row>
    <row r="21" customFormat="false" ht="24" hidden="false" customHeight="true" outlineLevel="0" collapsed="false">
      <c r="H21" s="26" t="s">
        <v>25</v>
      </c>
      <c r="I21" s="26"/>
    </row>
    <row r="22" customFormat="false" ht="24" hidden="false" customHeight="true" outlineLevel="0" collapsed="false">
      <c r="H22" s="30" t="s">
        <v>26</v>
      </c>
      <c r="I22" s="30"/>
    </row>
    <row r="23" customFormat="false" ht="24" hidden="false" customHeight="true" outlineLevel="0" collapsed="false">
      <c r="H23" s="26" t="s">
        <v>27</v>
      </c>
      <c r="I23" s="26"/>
    </row>
  </sheetData>
  <mergeCells count="36">
    <mergeCell ref="B1:I1"/>
    <mergeCell ref="B2:I2"/>
    <mergeCell ref="B4:C4"/>
    <mergeCell ref="E4:F4"/>
    <mergeCell ref="H4:I4"/>
    <mergeCell ref="B5:C6"/>
    <mergeCell ref="E5:F6"/>
    <mergeCell ref="H5:I6"/>
    <mergeCell ref="B8:C8"/>
    <mergeCell ref="E8:F8"/>
    <mergeCell ref="H8:I8"/>
    <mergeCell ref="B9:C10"/>
    <mergeCell ref="E9:F10"/>
    <mergeCell ref="H9:I10"/>
    <mergeCell ref="B13:F13"/>
    <mergeCell ref="H13:I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H21:I21"/>
    <mergeCell ref="H22:I22"/>
    <mergeCell ref="H23:I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0"/>
    <col collapsed="false" customWidth="true" hidden="false" outlineLevel="0" max="3" min="3" style="0" width="15"/>
    <col collapsed="false" customWidth="true" hidden="false" outlineLevel="0" max="4" min="4" style="0" width="12"/>
    <col collapsed="false" customWidth="true" hidden="false" outlineLevel="0" max="5" min="5" style="0" width="9"/>
    <col collapsed="false" customWidth="true" hidden="false" outlineLevel="0" max="6" min="6" style="0" width="15"/>
    <col collapsed="false" customWidth="true" hidden="false" outlineLevel="0" max="8" min="7" style="0" width="11"/>
    <col collapsed="false" customWidth="true" hidden="false" outlineLevel="0" max="9" min="9" style="0" width="16"/>
    <col collapsed="false" customWidth="true" hidden="false" outlineLevel="0" max="11" min="10" style="0" width="15"/>
    <col collapsed="false" customWidth="true" hidden="false" outlineLevel="0" max="12" min="12" style="0" width="13"/>
    <col collapsed="false" customWidth="true" hidden="false" outlineLevel="0" max="13" min="13" style="0" width="14"/>
  </cols>
  <sheetData>
    <row r="1" customFormat="false" ht="30" hidden="false" customHeight="true" outlineLevel="0" collapsed="false">
      <c r="A1" s="31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customFormat="false" ht="15.75" hidden="false" customHeight="true" outlineLevel="0" collapsed="false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customFormat="false" ht="30" hidden="false" customHeight="true" outlineLevel="0" collapsed="false">
      <c r="A3" s="33" t="s">
        <v>30</v>
      </c>
      <c r="B3" s="33" t="s">
        <v>31</v>
      </c>
      <c r="C3" s="33" t="s">
        <v>10</v>
      </c>
      <c r="D3" s="33" t="s">
        <v>32</v>
      </c>
      <c r="E3" s="33" t="s">
        <v>33</v>
      </c>
      <c r="F3" s="33" t="s">
        <v>34</v>
      </c>
      <c r="G3" s="33" t="s">
        <v>35</v>
      </c>
      <c r="H3" s="33" t="s">
        <v>36</v>
      </c>
      <c r="I3" s="33" t="s">
        <v>37</v>
      </c>
      <c r="J3" s="33" t="s">
        <v>38</v>
      </c>
      <c r="K3" s="33" t="s">
        <v>39</v>
      </c>
      <c r="L3" s="33" t="s">
        <v>40</v>
      </c>
      <c r="M3" s="33" t="s">
        <v>12</v>
      </c>
    </row>
    <row r="4" customFormat="false" ht="15" hidden="false" customHeight="false" outlineLevel="0" collapsed="false">
      <c r="A4" s="34" t="s">
        <v>41</v>
      </c>
      <c r="B4" s="35" t="s">
        <v>42</v>
      </c>
      <c r="C4" s="34" t="s">
        <v>14</v>
      </c>
      <c r="D4" s="34" t="s">
        <v>43</v>
      </c>
      <c r="E4" s="34" t="s">
        <v>44</v>
      </c>
      <c r="F4" s="36" t="n">
        <v>120</v>
      </c>
      <c r="G4" s="37" t="n">
        <f aca="false">IF($A4="","",SUMIFS(Bewegungen!$F$4:$F$600,Bewegungen!$C$4:$C$600,$A4,Bewegungen!$E$4:$E$600,"Eingang"))</f>
        <v>80</v>
      </c>
      <c r="H4" s="37" t="n">
        <f aca="false">IF($A4="","",SUMIFS(Bewegungen!$F$4:$F$600,Bewegungen!$C$4:$C$600,$A4,Bewegungen!$E$4:$E$600,"Ausgang"))</f>
        <v>50</v>
      </c>
      <c r="I4" s="37" t="n">
        <f aca="false">IF($A4="","",N(F4)+N(G4)-N(H4))</f>
        <v>150</v>
      </c>
      <c r="J4" s="36" t="n">
        <v>40</v>
      </c>
      <c r="K4" s="38" t="str">
        <f aca="false">IF($A4="","",IF(I4&lt;=0,"Kein Bestand",IF(I4&lt;=J4,"Nachbestellen","OK")))</f>
        <v>OK</v>
      </c>
      <c r="L4" s="39" t="n">
        <v>3.2</v>
      </c>
      <c r="M4" s="40" t="n">
        <f aca="false">IF($A4="","",I4*L4)</f>
        <v>480</v>
      </c>
    </row>
    <row r="5" customFormat="false" ht="15" hidden="false" customHeight="false" outlineLevel="0" collapsed="false">
      <c r="A5" s="34" t="s">
        <v>45</v>
      </c>
      <c r="B5" s="35" t="s">
        <v>46</v>
      </c>
      <c r="C5" s="34" t="s">
        <v>14</v>
      </c>
      <c r="D5" s="34" t="s">
        <v>43</v>
      </c>
      <c r="E5" s="34" t="s">
        <v>47</v>
      </c>
      <c r="F5" s="36" t="n">
        <v>300</v>
      </c>
      <c r="G5" s="37" t="n">
        <f aca="false">IF($A5="","",SUMIFS(Bewegungen!$F$4:$F$600,Bewegungen!$C$4:$C$600,$A5,Bewegungen!$E$4:$E$600,"Eingang"))</f>
        <v>100</v>
      </c>
      <c r="H5" s="37" t="n">
        <f aca="false">IF($A5="","",SUMIFS(Bewegungen!$F$4:$F$600,Bewegungen!$C$4:$C$600,$A5,Bewegungen!$E$4:$E$600,"Ausgang"))</f>
        <v>120</v>
      </c>
      <c r="I5" s="37" t="n">
        <f aca="false">IF($A5="","",N(F5)+N(G5)-N(H5))</f>
        <v>280</v>
      </c>
      <c r="J5" s="36" t="n">
        <v>100</v>
      </c>
      <c r="K5" s="38" t="str">
        <f aca="false">IF($A5="","",IF(I5&lt;=0,"Kein Bestand",IF(I5&lt;=J5,"Nachbestellen","OK")))</f>
        <v>OK</v>
      </c>
      <c r="L5" s="39" t="n">
        <v>0.45</v>
      </c>
      <c r="M5" s="40" t="n">
        <f aca="false">IF($A5="","",I5*L5)</f>
        <v>126</v>
      </c>
    </row>
    <row r="6" customFormat="false" ht="15" hidden="false" customHeight="false" outlineLevel="0" collapsed="false">
      <c r="A6" s="34" t="s">
        <v>48</v>
      </c>
      <c r="B6" s="35" t="s">
        <v>49</v>
      </c>
      <c r="C6" s="34" t="s">
        <v>14</v>
      </c>
      <c r="D6" s="34" t="s">
        <v>43</v>
      </c>
      <c r="E6" s="34" t="s">
        <v>47</v>
      </c>
      <c r="F6" s="36" t="n">
        <v>80</v>
      </c>
      <c r="G6" s="37" t="n">
        <f aca="false">IF($A6="","",SUMIFS(Bewegungen!$F$4:$F$600,Bewegungen!$C$4:$C$600,$A6,Bewegungen!$E$4:$E$600,"Eingang"))</f>
        <v>0</v>
      </c>
      <c r="H6" s="37" t="n">
        <f aca="false">IF($A6="","",SUMIFS(Bewegungen!$F$4:$F$600,Bewegungen!$C$4:$C$600,$A6,Bewegungen!$E$4:$E$600,"Ausgang"))</f>
        <v>60</v>
      </c>
      <c r="I6" s="37" t="n">
        <f aca="false">IF($A6="","",N(F6)+N(G6)-N(H6))</f>
        <v>20</v>
      </c>
      <c r="J6" s="36" t="n">
        <v>30</v>
      </c>
      <c r="K6" s="38" t="str">
        <f aca="false">IF($A6="","",IF(I6&lt;=0,"Kein Bestand",IF(I6&lt;=J6,"Nachbestellen","OK")))</f>
        <v>Nachbestellen</v>
      </c>
      <c r="L6" s="39" t="n">
        <v>1.1</v>
      </c>
      <c r="M6" s="40" t="n">
        <f aca="false">IF($A6="","",I6*L6)</f>
        <v>22</v>
      </c>
    </row>
    <row r="7" customFormat="false" ht="15" hidden="false" customHeight="false" outlineLevel="0" collapsed="false">
      <c r="A7" s="34" t="s">
        <v>50</v>
      </c>
      <c r="B7" s="35" t="s">
        <v>51</v>
      </c>
      <c r="C7" s="34" t="s">
        <v>14</v>
      </c>
      <c r="D7" s="34" t="s">
        <v>52</v>
      </c>
      <c r="E7" s="34" t="s">
        <v>47</v>
      </c>
      <c r="F7" s="36" t="n">
        <v>60</v>
      </c>
      <c r="G7" s="37" t="n">
        <f aca="false">IF($A7="","",SUMIFS(Bewegungen!$F$4:$F$600,Bewegungen!$C$4:$C$600,$A7,Bewegungen!$E$4:$E$600,"Eingang"))</f>
        <v>0</v>
      </c>
      <c r="H7" s="37" t="n">
        <f aca="false">IF($A7="","",SUMIFS(Bewegungen!$F$4:$F$600,Bewegungen!$C$4:$C$600,$A7,Bewegungen!$E$4:$E$600,"Ausgang"))</f>
        <v>40</v>
      </c>
      <c r="I7" s="37" t="n">
        <f aca="false">IF($A7="","",N(F7)+N(G7)-N(H7))</f>
        <v>20</v>
      </c>
      <c r="J7" s="36" t="n">
        <v>25</v>
      </c>
      <c r="K7" s="38" t="str">
        <f aca="false">IF($A7="","",IF(I7&lt;=0,"Kein Bestand",IF(I7&lt;=J7,"Nachbestellen","OK")))</f>
        <v>Nachbestellen</v>
      </c>
      <c r="L7" s="39" t="n">
        <v>2.3</v>
      </c>
      <c r="M7" s="40" t="n">
        <f aca="false">IF($A7="","",I7*L7)</f>
        <v>46</v>
      </c>
    </row>
    <row r="8" customFormat="false" ht="15" hidden="false" customHeight="false" outlineLevel="0" collapsed="false">
      <c r="A8" s="34" t="s">
        <v>53</v>
      </c>
      <c r="B8" s="35" t="s">
        <v>54</v>
      </c>
      <c r="C8" s="34" t="s">
        <v>16</v>
      </c>
      <c r="D8" s="34" t="s">
        <v>55</v>
      </c>
      <c r="E8" s="34" t="s">
        <v>47</v>
      </c>
      <c r="F8" s="36" t="n">
        <v>250</v>
      </c>
      <c r="G8" s="37" t="n">
        <f aca="false">IF($A8="","",SUMIFS(Bewegungen!$F$4:$F$600,Bewegungen!$C$4:$C$600,$A8,Bewegungen!$E$4:$E$600,"Eingang"))</f>
        <v>200</v>
      </c>
      <c r="H8" s="37" t="n">
        <f aca="false">IF($A8="","",SUMIFS(Bewegungen!$F$4:$F$600,Bewegungen!$C$4:$C$600,$A8,Bewegungen!$E$4:$E$600,"Ausgang"))</f>
        <v>150</v>
      </c>
      <c r="I8" s="37" t="n">
        <f aca="false">IF($A8="","",N(F8)+N(G8)-N(H8))</f>
        <v>300</v>
      </c>
      <c r="J8" s="36" t="n">
        <v>100</v>
      </c>
      <c r="K8" s="38" t="str">
        <f aca="false">IF($A8="","",IF(I8&lt;=0,"Kein Bestand",IF(I8&lt;=J8,"Nachbestellen","OK")))</f>
        <v>OK</v>
      </c>
      <c r="L8" s="39" t="n">
        <v>0.85</v>
      </c>
      <c r="M8" s="40" t="n">
        <f aca="false">IF($A8="","",I8*L8)</f>
        <v>255</v>
      </c>
    </row>
    <row r="9" customFormat="false" ht="15" hidden="false" customHeight="false" outlineLevel="0" collapsed="false">
      <c r="A9" s="34" t="s">
        <v>56</v>
      </c>
      <c r="B9" s="35" t="s">
        <v>57</v>
      </c>
      <c r="C9" s="34" t="s">
        <v>16</v>
      </c>
      <c r="D9" s="34" t="s">
        <v>55</v>
      </c>
      <c r="E9" s="34" t="s">
        <v>58</v>
      </c>
      <c r="F9" s="36" t="n">
        <v>18</v>
      </c>
      <c r="G9" s="37" t="n">
        <f aca="false">IF($A9="","",SUMIFS(Bewegungen!$F$4:$F$600,Bewegungen!$C$4:$C$600,$A9,Bewegungen!$E$4:$E$600,"Eingang"))</f>
        <v>20</v>
      </c>
      <c r="H9" s="37" t="n">
        <f aca="false">IF($A9="","",SUMIFS(Bewegungen!$F$4:$F$600,Bewegungen!$C$4:$C$600,$A9,Bewegungen!$E$4:$E$600,"Ausgang"))</f>
        <v>12</v>
      </c>
      <c r="I9" s="37" t="n">
        <f aca="false">IF($A9="","",N(F9)+N(G9)-N(H9))</f>
        <v>26</v>
      </c>
      <c r="J9" s="36" t="n">
        <v>10</v>
      </c>
      <c r="K9" s="38" t="str">
        <f aca="false">IF($A9="","",IF(I9&lt;=0,"Kein Bestand",IF(I9&lt;=J9,"Nachbestellen","OK")))</f>
        <v>OK</v>
      </c>
      <c r="L9" s="39" t="n">
        <v>12.5</v>
      </c>
      <c r="M9" s="40" t="n">
        <f aca="false">IF($A9="","",I9*L9)</f>
        <v>325</v>
      </c>
    </row>
    <row r="10" customFormat="false" ht="15" hidden="false" customHeight="false" outlineLevel="0" collapsed="false">
      <c r="A10" s="34" t="s">
        <v>59</v>
      </c>
      <c r="B10" s="35" t="s">
        <v>60</v>
      </c>
      <c r="C10" s="34" t="s">
        <v>16</v>
      </c>
      <c r="D10" s="34" t="s">
        <v>55</v>
      </c>
      <c r="E10" s="34" t="s">
        <v>47</v>
      </c>
      <c r="F10" s="36" t="n">
        <v>90</v>
      </c>
      <c r="G10" s="37" t="n">
        <f aca="false">IF($A10="","",SUMIFS(Bewegungen!$F$4:$F$600,Bewegungen!$C$4:$C$600,$A10,Bewegungen!$E$4:$E$600,"Eingang"))</f>
        <v>0</v>
      </c>
      <c r="H10" s="37" t="n">
        <f aca="false">IF($A10="","",SUMIFS(Bewegungen!$F$4:$F$600,Bewegungen!$C$4:$C$600,$A10,Bewegungen!$E$4:$E$600,"Ausgang"))</f>
        <v>30</v>
      </c>
      <c r="I10" s="37" t="n">
        <f aca="false">IF($A10="","",N(F10)+N(G10)-N(H10))</f>
        <v>60</v>
      </c>
      <c r="J10" s="36" t="n">
        <v>40</v>
      </c>
      <c r="K10" s="38" t="str">
        <f aca="false">IF($A10="","",IF(I10&lt;=0,"Kein Bestand",IF(I10&lt;=J10,"Nachbestellen","OK")))</f>
        <v>OK</v>
      </c>
      <c r="L10" s="39" t="n">
        <v>1.2</v>
      </c>
      <c r="M10" s="40" t="n">
        <f aca="false">IF($A10="","",I10*L10)</f>
        <v>72</v>
      </c>
    </row>
    <row r="11" customFormat="false" ht="15" hidden="false" customHeight="false" outlineLevel="0" collapsed="false">
      <c r="A11" s="34" t="s">
        <v>61</v>
      </c>
      <c r="B11" s="35" t="s">
        <v>62</v>
      </c>
      <c r="C11" s="34" t="s">
        <v>16</v>
      </c>
      <c r="D11" s="34" t="s">
        <v>63</v>
      </c>
      <c r="E11" s="34" t="s">
        <v>47</v>
      </c>
      <c r="F11" s="36" t="n">
        <v>35</v>
      </c>
      <c r="G11" s="37" t="n">
        <f aca="false">IF($A11="","",SUMIFS(Bewegungen!$F$4:$F$600,Bewegungen!$C$4:$C$600,$A11,Bewegungen!$E$4:$E$600,"Eingang"))</f>
        <v>0</v>
      </c>
      <c r="H11" s="37" t="n">
        <f aca="false">IF($A11="","",SUMIFS(Bewegungen!$F$4:$F$600,Bewegungen!$C$4:$C$600,$A11,Bewegungen!$E$4:$E$600,"Ausgang"))</f>
        <v>25</v>
      </c>
      <c r="I11" s="37" t="n">
        <f aca="false">IF($A11="","",N(F11)+N(G11)-N(H11))</f>
        <v>10</v>
      </c>
      <c r="J11" s="36" t="n">
        <v>15</v>
      </c>
      <c r="K11" s="38" t="str">
        <f aca="false">IF($A11="","",IF(I11&lt;=0,"Kein Bestand",IF(I11&lt;=J11,"Nachbestellen","OK")))</f>
        <v>Nachbestellen</v>
      </c>
      <c r="L11" s="39" t="n">
        <v>9.9</v>
      </c>
      <c r="M11" s="40" t="n">
        <f aca="false">IF($A11="","",I11*L11)</f>
        <v>99</v>
      </c>
    </row>
    <row r="12" customFormat="false" ht="15" hidden="false" customHeight="false" outlineLevel="0" collapsed="false">
      <c r="A12" s="34" t="s">
        <v>64</v>
      </c>
      <c r="B12" s="35" t="s">
        <v>65</v>
      </c>
      <c r="C12" s="34" t="s">
        <v>18</v>
      </c>
      <c r="D12" s="34" t="s">
        <v>66</v>
      </c>
      <c r="E12" s="34" t="s">
        <v>47</v>
      </c>
      <c r="F12" s="36" t="n">
        <v>22</v>
      </c>
      <c r="G12" s="37" t="n">
        <f aca="false">IF($A12="","",SUMIFS(Bewegungen!$F$4:$F$600,Bewegungen!$C$4:$C$600,$A12,Bewegungen!$E$4:$E$600,"Eingang"))</f>
        <v>10</v>
      </c>
      <c r="H12" s="37" t="n">
        <f aca="false">IF($A12="","",SUMIFS(Bewegungen!$F$4:$F$600,Bewegungen!$C$4:$C$600,$A12,Bewegungen!$E$4:$E$600,"Ausgang"))</f>
        <v>0</v>
      </c>
      <c r="I12" s="37" t="n">
        <f aca="false">IF($A12="","",N(F12)+N(G12)-N(H12))</f>
        <v>32</v>
      </c>
      <c r="J12" s="36" t="n">
        <v>10</v>
      </c>
      <c r="K12" s="38" t="str">
        <f aca="false">IF($A12="","",IF(I12&lt;=0,"Kein Bestand",IF(I12&lt;=J12,"Nachbestellen","OK")))</f>
        <v>OK</v>
      </c>
      <c r="L12" s="39" t="n">
        <v>14.9</v>
      </c>
      <c r="M12" s="40" t="n">
        <f aca="false">IF($A12="","",I12*L12)</f>
        <v>476.8</v>
      </c>
    </row>
    <row r="13" customFormat="false" ht="15" hidden="false" customHeight="false" outlineLevel="0" collapsed="false">
      <c r="A13" s="34" t="s">
        <v>67</v>
      </c>
      <c r="B13" s="35" t="s">
        <v>68</v>
      </c>
      <c r="C13" s="34" t="s">
        <v>18</v>
      </c>
      <c r="D13" s="34" t="s">
        <v>66</v>
      </c>
      <c r="E13" s="34" t="s">
        <v>47</v>
      </c>
      <c r="F13" s="36" t="n">
        <v>40</v>
      </c>
      <c r="G13" s="37" t="n">
        <f aca="false">IF($A13="","",SUMIFS(Bewegungen!$F$4:$F$600,Bewegungen!$C$4:$C$600,$A13,Bewegungen!$E$4:$E$600,"Eingang"))</f>
        <v>0</v>
      </c>
      <c r="H13" s="37" t="n">
        <f aca="false">IF($A13="","",SUMIFS(Bewegungen!$F$4:$F$600,Bewegungen!$C$4:$C$600,$A13,Bewegungen!$E$4:$E$600,"Ausgang"))</f>
        <v>30</v>
      </c>
      <c r="I13" s="37" t="n">
        <f aca="false">IF($A13="","",N(F13)+N(G13)-N(H13))</f>
        <v>10</v>
      </c>
      <c r="J13" s="36" t="n">
        <v>15</v>
      </c>
      <c r="K13" s="38" t="str">
        <f aca="false">IF($A13="","",IF(I13&lt;=0,"Kein Bestand",IF(I13&lt;=J13,"Nachbestellen","OK")))</f>
        <v>Nachbestellen</v>
      </c>
      <c r="L13" s="39" t="n">
        <v>3.5</v>
      </c>
      <c r="M13" s="40" t="n">
        <f aca="false">IF($A13="","",I13*L13)</f>
        <v>35</v>
      </c>
    </row>
    <row r="14" customFormat="false" ht="15" hidden="false" customHeight="false" outlineLevel="0" collapsed="false">
      <c r="A14" s="34" t="s">
        <v>69</v>
      </c>
      <c r="B14" s="35" t="s">
        <v>70</v>
      </c>
      <c r="C14" s="34" t="s">
        <v>18</v>
      </c>
      <c r="D14" s="34" t="s">
        <v>66</v>
      </c>
      <c r="E14" s="34" t="s">
        <v>44</v>
      </c>
      <c r="F14" s="36" t="n">
        <v>55</v>
      </c>
      <c r="G14" s="37" t="n">
        <f aca="false">IF($A14="","",SUMIFS(Bewegungen!$F$4:$F$600,Bewegungen!$C$4:$C$600,$A14,Bewegungen!$E$4:$E$600,"Eingang"))</f>
        <v>0</v>
      </c>
      <c r="H14" s="37" t="n">
        <f aca="false">IF($A14="","",SUMIFS(Bewegungen!$F$4:$F$600,Bewegungen!$C$4:$C$600,$A14,Bewegungen!$E$4:$E$600,"Ausgang"))</f>
        <v>20</v>
      </c>
      <c r="I14" s="37" t="n">
        <f aca="false">IF($A14="","",N(F14)+N(G14)-N(H14))</f>
        <v>35</v>
      </c>
      <c r="J14" s="36" t="n">
        <v>20</v>
      </c>
      <c r="K14" s="38" t="str">
        <f aca="false">IF($A14="","",IF(I14&lt;=0,"Kein Bestand",IF(I14&lt;=J14,"Nachbestellen","OK")))</f>
        <v>OK</v>
      </c>
      <c r="L14" s="39" t="n">
        <v>4.2</v>
      </c>
      <c r="M14" s="40" t="n">
        <f aca="false">IF($A14="","",I14*L14)</f>
        <v>147</v>
      </c>
    </row>
    <row r="15" customFormat="false" ht="15" hidden="false" customHeight="false" outlineLevel="0" collapsed="false">
      <c r="A15" s="34" t="s">
        <v>71</v>
      </c>
      <c r="B15" s="35" t="s">
        <v>72</v>
      </c>
      <c r="C15" s="34" t="s">
        <v>19</v>
      </c>
      <c r="D15" s="34" t="s">
        <v>63</v>
      </c>
      <c r="E15" s="34" t="s">
        <v>73</v>
      </c>
      <c r="F15" s="36" t="n">
        <v>30</v>
      </c>
      <c r="G15" s="37" t="n">
        <f aca="false">IF($A15="","",SUMIFS(Bewegungen!$F$4:$F$600,Bewegungen!$C$4:$C$600,$A15,Bewegungen!$E$4:$E$600,"Eingang"))</f>
        <v>0</v>
      </c>
      <c r="H15" s="37" t="n">
        <f aca="false">IF($A15="","",SUMIFS(Bewegungen!$F$4:$F$600,Bewegungen!$C$4:$C$600,$A15,Bewegungen!$E$4:$E$600,"Ausgang"))</f>
        <v>22</v>
      </c>
      <c r="I15" s="37" t="n">
        <f aca="false">IF($A15="","",N(F15)+N(G15)-N(H15))</f>
        <v>8</v>
      </c>
      <c r="J15" s="36" t="n">
        <v>12</v>
      </c>
      <c r="K15" s="38" t="str">
        <f aca="false">IF($A15="","",IF(I15&lt;=0,"Kein Bestand",IF(I15&lt;=J15,"Nachbestellen","OK")))</f>
        <v>Nachbestellen</v>
      </c>
      <c r="L15" s="39" t="n">
        <v>6.8</v>
      </c>
      <c r="M15" s="40" t="n">
        <f aca="false">IF($A15="","",I15*L15)</f>
        <v>54.4</v>
      </c>
    </row>
    <row r="16" customFormat="false" ht="15" hidden="false" customHeight="false" outlineLevel="0" collapsed="false">
      <c r="A16" s="34" t="s">
        <v>74</v>
      </c>
      <c r="B16" s="35" t="s">
        <v>75</v>
      </c>
      <c r="C16" s="34" t="s">
        <v>19</v>
      </c>
      <c r="D16" s="34" t="s">
        <v>63</v>
      </c>
      <c r="E16" s="34" t="s">
        <v>76</v>
      </c>
      <c r="F16" s="36" t="n">
        <v>25</v>
      </c>
      <c r="G16" s="37" t="n">
        <f aca="false">IF($A16="","",SUMIFS(Bewegungen!$F$4:$F$600,Bewegungen!$C$4:$C$600,$A16,Bewegungen!$E$4:$E$600,"Eingang"))</f>
        <v>15</v>
      </c>
      <c r="H16" s="37" t="n">
        <f aca="false">IF($A16="","",SUMIFS(Bewegungen!$F$4:$F$600,Bewegungen!$C$4:$C$600,$A16,Bewegungen!$E$4:$E$600,"Ausgang"))</f>
        <v>0</v>
      </c>
      <c r="I16" s="37" t="n">
        <f aca="false">IF($A16="","",N(F16)+N(G16)-N(H16))</f>
        <v>40</v>
      </c>
      <c r="J16" s="36" t="n">
        <v>10</v>
      </c>
      <c r="K16" s="38" t="str">
        <f aca="false">IF($A16="","",IF(I16&lt;=0,"Kein Bestand",IF(I16&lt;=J16,"Nachbestellen","OK")))</f>
        <v>OK</v>
      </c>
      <c r="L16" s="39" t="n">
        <v>8.4</v>
      </c>
      <c r="M16" s="40" t="n">
        <f aca="false">IF($A16="","",I16*L16)</f>
        <v>336</v>
      </c>
    </row>
    <row r="17" customFormat="false" ht="15" hidden="false" customHeight="false" outlineLevel="0" collapsed="false">
      <c r="A17" s="34" t="s">
        <v>77</v>
      </c>
      <c r="B17" s="35" t="s">
        <v>78</v>
      </c>
      <c r="C17" s="34" t="s">
        <v>19</v>
      </c>
      <c r="D17" s="34" t="s">
        <v>63</v>
      </c>
      <c r="E17" s="34" t="s">
        <v>44</v>
      </c>
      <c r="F17" s="36" t="n">
        <v>70</v>
      </c>
      <c r="G17" s="37" t="n">
        <f aca="false">IF($A17="","",SUMIFS(Bewegungen!$F$4:$F$600,Bewegungen!$C$4:$C$600,$A17,Bewegungen!$E$4:$E$600,"Eingang"))</f>
        <v>30</v>
      </c>
      <c r="H17" s="37" t="n">
        <f aca="false">IF($A17="","",SUMIFS(Bewegungen!$F$4:$F$600,Bewegungen!$C$4:$C$600,$A17,Bewegungen!$E$4:$E$600,"Ausgang"))</f>
        <v>50</v>
      </c>
      <c r="I17" s="37" t="n">
        <f aca="false">IF($A17="","",N(F17)+N(G17)-N(H17))</f>
        <v>50</v>
      </c>
      <c r="J17" s="36" t="n">
        <v>25</v>
      </c>
      <c r="K17" s="38" t="str">
        <f aca="false">IF($A17="","",IF(I17&lt;=0,"Kein Bestand",IF(I17&lt;=J17,"Nachbestellen","OK")))</f>
        <v>OK</v>
      </c>
      <c r="L17" s="39" t="n">
        <v>5.1</v>
      </c>
      <c r="M17" s="40" t="n">
        <f aca="false">IF($A17="","",I17*L17)</f>
        <v>255</v>
      </c>
    </row>
    <row r="18" customFormat="false" ht="15" hidden="false" customHeight="false" outlineLevel="0" collapsed="false">
      <c r="A18" s="34" t="s">
        <v>79</v>
      </c>
      <c r="B18" s="35" t="s">
        <v>80</v>
      </c>
      <c r="C18" s="34" t="s">
        <v>21</v>
      </c>
      <c r="D18" s="34" t="s">
        <v>52</v>
      </c>
      <c r="E18" s="34" t="s">
        <v>47</v>
      </c>
      <c r="F18" s="36" t="n">
        <v>45</v>
      </c>
      <c r="G18" s="37" t="n">
        <f aca="false">IF($A18="","",SUMIFS(Bewegungen!$F$4:$F$600,Bewegungen!$C$4:$C$600,$A18,Bewegungen!$E$4:$E$600,"Eingang"))</f>
        <v>0</v>
      </c>
      <c r="H18" s="37" t="n">
        <f aca="false">IF($A18="","",SUMIFS(Bewegungen!$F$4:$F$600,Bewegungen!$C$4:$C$600,$A18,Bewegungen!$E$4:$E$600,"Ausgang"))</f>
        <v>25</v>
      </c>
      <c r="I18" s="37" t="n">
        <f aca="false">IF($A18="","",N(F18)+N(G18)-N(H18))</f>
        <v>20</v>
      </c>
      <c r="J18" s="36" t="n">
        <v>20</v>
      </c>
      <c r="K18" s="38" t="str">
        <f aca="false">IF($A18="","",IF(I18&lt;=0,"Kein Bestand",IF(I18&lt;=J18,"Nachbestellen","OK")))</f>
        <v>Nachbestellen</v>
      </c>
      <c r="L18" s="39" t="n">
        <v>3.9</v>
      </c>
      <c r="M18" s="40" t="n">
        <f aca="false">IF($A18="","",I18*L18)</f>
        <v>78</v>
      </c>
    </row>
    <row r="19" customFormat="false" ht="15" hidden="false" customHeight="false" outlineLevel="0" collapsed="false">
      <c r="A19" s="34" t="s">
        <v>81</v>
      </c>
      <c r="B19" s="35" t="s">
        <v>82</v>
      </c>
      <c r="C19" s="34" t="s">
        <v>21</v>
      </c>
      <c r="D19" s="34" t="s">
        <v>52</v>
      </c>
      <c r="E19" s="34" t="s">
        <v>47</v>
      </c>
      <c r="F19" s="36" t="n">
        <v>28</v>
      </c>
      <c r="G19" s="37" t="n">
        <f aca="false">IF($A19="","",SUMIFS(Bewegungen!$F$4:$F$600,Bewegungen!$C$4:$C$600,$A19,Bewegungen!$E$4:$E$600,"Eingang"))</f>
        <v>0</v>
      </c>
      <c r="H19" s="37" t="n">
        <f aca="false">IF($A19="","",SUMIFS(Bewegungen!$F$4:$F$600,Bewegungen!$C$4:$C$600,$A19,Bewegungen!$E$4:$E$600,"Ausgang"))</f>
        <v>20</v>
      </c>
      <c r="I19" s="37" t="n">
        <f aca="false">IF($A19="","",N(F19)+N(G19)-N(H19))</f>
        <v>8</v>
      </c>
      <c r="J19" s="36" t="n">
        <v>10</v>
      </c>
      <c r="K19" s="38" t="str">
        <f aca="false">IF($A19="","",IF(I19&lt;=0,"Kein Bestand",IF(I19&lt;=J19,"Nachbestellen","OK")))</f>
        <v>Nachbestellen</v>
      </c>
      <c r="L19" s="39" t="n">
        <v>7.5</v>
      </c>
      <c r="M19" s="40" t="n">
        <f aca="false">IF($A19="","",I19*L19)</f>
        <v>60</v>
      </c>
    </row>
    <row r="20" customFormat="false" ht="15" hidden="false" customHeight="false" outlineLevel="0" collapsed="false">
      <c r="A20" s="34" t="s">
        <v>83</v>
      </c>
      <c r="B20" s="35" t="s">
        <v>84</v>
      </c>
      <c r="C20" s="34" t="s">
        <v>21</v>
      </c>
      <c r="D20" s="34" t="s">
        <v>52</v>
      </c>
      <c r="E20" s="34" t="s">
        <v>44</v>
      </c>
      <c r="F20" s="36" t="n">
        <v>60</v>
      </c>
      <c r="G20" s="37" t="n">
        <f aca="false">IF($A20="","",SUMIFS(Bewegungen!$F$4:$F$600,Bewegungen!$C$4:$C$600,$A20,Bewegungen!$E$4:$E$600,"Eingang"))</f>
        <v>0</v>
      </c>
      <c r="H20" s="37" t="n">
        <f aca="false">IF($A20="","",SUMIFS(Bewegungen!$F$4:$F$600,Bewegungen!$C$4:$C$600,$A20,Bewegungen!$E$4:$E$600,"Ausgang"))</f>
        <v>38</v>
      </c>
      <c r="I20" s="37" t="n">
        <f aca="false">IF($A20="","",N(F20)+N(G20)-N(H20))</f>
        <v>22</v>
      </c>
      <c r="J20" s="36" t="n">
        <v>25</v>
      </c>
      <c r="K20" s="38" t="str">
        <f aca="false">IF($A20="","",IF(I20&lt;=0,"Kein Bestand",IF(I20&lt;=J20,"Nachbestellen","OK")))</f>
        <v>Nachbestellen</v>
      </c>
      <c r="L20" s="39" t="n">
        <v>2.6</v>
      </c>
      <c r="M20" s="40" t="n">
        <f aca="false">IF($A20="","",I20*L20)</f>
        <v>57.2</v>
      </c>
    </row>
    <row r="21" customFormat="false" ht="15" hidden="false" customHeight="false" outlineLevel="0" collapsed="false">
      <c r="A21" s="34" t="s">
        <v>85</v>
      </c>
      <c r="B21" s="35" t="s">
        <v>86</v>
      </c>
      <c r="C21" s="34" t="s">
        <v>21</v>
      </c>
      <c r="D21" s="34" t="s">
        <v>52</v>
      </c>
      <c r="E21" s="34" t="s">
        <v>58</v>
      </c>
      <c r="F21" s="36" t="n">
        <v>14</v>
      </c>
      <c r="G21" s="37" t="n">
        <f aca="false">IF($A21="","",SUMIFS(Bewegungen!$F$4:$F$600,Bewegungen!$C$4:$C$600,$A21,Bewegungen!$E$4:$E$600,"Eingang"))</f>
        <v>0</v>
      </c>
      <c r="H21" s="37" t="n">
        <f aca="false">IF($A21="","",SUMIFS(Bewegungen!$F$4:$F$600,Bewegungen!$C$4:$C$600,$A21,Bewegungen!$E$4:$E$600,"Ausgang"))</f>
        <v>9</v>
      </c>
      <c r="I21" s="37" t="n">
        <f aca="false">IF($A21="","",N(F21)+N(G21)-N(H21))</f>
        <v>5</v>
      </c>
      <c r="J21" s="36" t="n">
        <v>8</v>
      </c>
      <c r="K21" s="38" t="str">
        <f aca="false">IF($A21="","",IF(I21&lt;=0,"Kein Bestand",IF(I21&lt;=J21,"Nachbestellen","OK")))</f>
        <v>Nachbestellen</v>
      </c>
      <c r="L21" s="39" t="n">
        <v>11.2</v>
      </c>
      <c r="M21" s="40" t="n">
        <f aca="false">IF($A21="","",I21*L21)</f>
        <v>56</v>
      </c>
    </row>
    <row r="22" customFormat="false" ht="15" hidden="false" customHeight="false" outlineLevel="0" collapsed="false">
      <c r="A22" s="34"/>
      <c r="B22" s="35"/>
      <c r="C22" s="34"/>
      <c r="D22" s="34"/>
      <c r="E22" s="34"/>
      <c r="F22" s="36"/>
      <c r="G22" s="37" t="str">
        <f aca="false">IF($A22="","",SUMIFS(Bewegungen!$F$4:$F$600,Bewegungen!$C$4:$C$600,$A22,Bewegungen!$E$4:$E$600,"Eingang"))</f>
        <v/>
      </c>
      <c r="H22" s="37" t="str">
        <f aca="false">IF($A22="","",SUMIFS(Bewegungen!$F$4:$F$600,Bewegungen!$C$4:$C$600,$A22,Bewegungen!$E$4:$E$600,"Ausgang"))</f>
        <v/>
      </c>
      <c r="I22" s="37" t="str">
        <f aca="false">IF($A22="","",N(F22)+N(G22)-N(H22))</f>
        <v/>
      </c>
      <c r="J22" s="36"/>
      <c r="K22" s="38" t="str">
        <f aca="false">IF($A22="","",IF(I22&lt;=0,"Kein Bestand",IF(I22&lt;=J22,"Nachbestellen","OK")))</f>
        <v/>
      </c>
      <c r="L22" s="39"/>
      <c r="M22" s="40" t="str">
        <f aca="false">IF($A22="","",I22*L22)</f>
        <v/>
      </c>
    </row>
    <row r="23" customFormat="false" ht="15" hidden="false" customHeight="false" outlineLevel="0" collapsed="false">
      <c r="A23" s="34"/>
      <c r="B23" s="35"/>
      <c r="C23" s="34"/>
      <c r="D23" s="34"/>
      <c r="E23" s="34"/>
      <c r="F23" s="36"/>
      <c r="G23" s="37" t="str">
        <f aca="false">IF($A23="","",SUMIFS(Bewegungen!$F$4:$F$600,Bewegungen!$C$4:$C$600,$A23,Bewegungen!$E$4:$E$600,"Eingang"))</f>
        <v/>
      </c>
      <c r="H23" s="37" t="str">
        <f aca="false">IF($A23="","",SUMIFS(Bewegungen!$F$4:$F$600,Bewegungen!$C$4:$C$600,$A23,Bewegungen!$E$4:$E$600,"Ausgang"))</f>
        <v/>
      </c>
      <c r="I23" s="37" t="str">
        <f aca="false">IF($A23="","",N(F23)+N(G23)-N(H23))</f>
        <v/>
      </c>
      <c r="J23" s="36"/>
      <c r="K23" s="38" t="str">
        <f aca="false">IF($A23="","",IF(I23&lt;=0,"Kein Bestand",IF(I23&lt;=J23,"Nachbestellen","OK")))</f>
        <v/>
      </c>
      <c r="L23" s="39"/>
      <c r="M23" s="40" t="str">
        <f aca="false">IF($A23="","",I23*L23)</f>
        <v/>
      </c>
    </row>
    <row r="24" customFormat="false" ht="15" hidden="false" customHeight="false" outlineLevel="0" collapsed="false">
      <c r="A24" s="34"/>
      <c r="B24" s="35"/>
      <c r="C24" s="34"/>
      <c r="D24" s="34"/>
      <c r="E24" s="34"/>
      <c r="F24" s="36"/>
      <c r="G24" s="37" t="str">
        <f aca="false">IF($A24="","",SUMIFS(Bewegungen!$F$4:$F$600,Bewegungen!$C$4:$C$600,$A24,Bewegungen!$E$4:$E$600,"Eingang"))</f>
        <v/>
      </c>
      <c r="H24" s="37" t="str">
        <f aca="false">IF($A24="","",SUMIFS(Bewegungen!$F$4:$F$600,Bewegungen!$C$4:$C$600,$A24,Bewegungen!$E$4:$E$600,"Ausgang"))</f>
        <v/>
      </c>
      <c r="I24" s="37" t="str">
        <f aca="false">IF($A24="","",N(F24)+N(G24)-N(H24))</f>
        <v/>
      </c>
      <c r="J24" s="36"/>
      <c r="K24" s="38" t="str">
        <f aca="false">IF($A24="","",IF(I24&lt;=0,"Kein Bestand",IF(I24&lt;=J24,"Nachbestellen","OK")))</f>
        <v/>
      </c>
      <c r="L24" s="39"/>
      <c r="M24" s="40" t="str">
        <f aca="false">IF($A24="","",I24*L24)</f>
        <v/>
      </c>
    </row>
    <row r="25" customFormat="false" ht="15" hidden="false" customHeight="false" outlineLevel="0" collapsed="false">
      <c r="A25" s="34"/>
      <c r="B25" s="35"/>
      <c r="C25" s="34"/>
      <c r="D25" s="34"/>
      <c r="E25" s="34"/>
      <c r="F25" s="36"/>
      <c r="G25" s="37" t="str">
        <f aca="false">IF($A25="","",SUMIFS(Bewegungen!$F$4:$F$600,Bewegungen!$C$4:$C$600,$A25,Bewegungen!$E$4:$E$600,"Eingang"))</f>
        <v/>
      </c>
      <c r="H25" s="37" t="str">
        <f aca="false">IF($A25="","",SUMIFS(Bewegungen!$F$4:$F$600,Bewegungen!$C$4:$C$600,$A25,Bewegungen!$E$4:$E$600,"Ausgang"))</f>
        <v/>
      </c>
      <c r="I25" s="37" t="str">
        <f aca="false">IF($A25="","",N(F25)+N(G25)-N(H25))</f>
        <v/>
      </c>
      <c r="J25" s="36"/>
      <c r="K25" s="38" t="str">
        <f aca="false">IF($A25="","",IF(I25&lt;=0,"Kein Bestand",IF(I25&lt;=J25,"Nachbestellen","OK")))</f>
        <v/>
      </c>
      <c r="L25" s="39"/>
      <c r="M25" s="40" t="str">
        <f aca="false">IF($A25="","",I25*L25)</f>
        <v/>
      </c>
    </row>
    <row r="26" customFormat="false" ht="15" hidden="false" customHeight="false" outlineLevel="0" collapsed="false">
      <c r="A26" s="34"/>
      <c r="B26" s="35"/>
      <c r="C26" s="34"/>
      <c r="D26" s="34"/>
      <c r="E26" s="34"/>
      <c r="F26" s="36"/>
      <c r="G26" s="37" t="str">
        <f aca="false">IF($A26="","",SUMIFS(Bewegungen!$F$4:$F$600,Bewegungen!$C$4:$C$600,$A26,Bewegungen!$E$4:$E$600,"Eingang"))</f>
        <v/>
      </c>
      <c r="H26" s="37" t="str">
        <f aca="false">IF($A26="","",SUMIFS(Bewegungen!$F$4:$F$600,Bewegungen!$C$4:$C$600,$A26,Bewegungen!$E$4:$E$600,"Ausgang"))</f>
        <v/>
      </c>
      <c r="I26" s="37" t="str">
        <f aca="false">IF($A26="","",N(F26)+N(G26)-N(H26))</f>
        <v/>
      </c>
      <c r="J26" s="36"/>
      <c r="K26" s="38" t="str">
        <f aca="false">IF($A26="","",IF(I26&lt;=0,"Kein Bestand",IF(I26&lt;=J26,"Nachbestellen","OK")))</f>
        <v/>
      </c>
      <c r="L26" s="39"/>
      <c r="M26" s="40" t="str">
        <f aca="false">IF($A26="","",I26*L26)</f>
        <v/>
      </c>
    </row>
    <row r="27" customFormat="false" ht="15" hidden="false" customHeight="false" outlineLevel="0" collapsed="false">
      <c r="A27" s="34"/>
      <c r="B27" s="35"/>
      <c r="C27" s="34"/>
      <c r="D27" s="34"/>
      <c r="E27" s="34"/>
      <c r="F27" s="36"/>
      <c r="G27" s="37" t="str">
        <f aca="false">IF($A27="","",SUMIFS(Bewegungen!$F$4:$F$600,Bewegungen!$C$4:$C$600,$A27,Bewegungen!$E$4:$E$600,"Eingang"))</f>
        <v/>
      </c>
      <c r="H27" s="37" t="str">
        <f aca="false">IF($A27="","",SUMIFS(Bewegungen!$F$4:$F$600,Bewegungen!$C$4:$C$600,$A27,Bewegungen!$E$4:$E$600,"Ausgang"))</f>
        <v/>
      </c>
      <c r="I27" s="37" t="str">
        <f aca="false">IF($A27="","",N(F27)+N(G27)-N(H27))</f>
        <v/>
      </c>
      <c r="J27" s="36"/>
      <c r="K27" s="38" t="str">
        <f aca="false">IF($A27="","",IF(I27&lt;=0,"Kein Bestand",IF(I27&lt;=J27,"Nachbestellen","OK")))</f>
        <v/>
      </c>
      <c r="L27" s="39"/>
      <c r="M27" s="40" t="str">
        <f aca="false">IF($A27="","",I27*L27)</f>
        <v/>
      </c>
    </row>
    <row r="28" customFormat="false" ht="15" hidden="false" customHeight="false" outlineLevel="0" collapsed="false">
      <c r="A28" s="41"/>
      <c r="B28" s="42" t="s">
        <v>87</v>
      </c>
      <c r="C28" s="41"/>
      <c r="D28" s="41"/>
      <c r="E28" s="41"/>
      <c r="F28" s="41"/>
      <c r="G28" s="41"/>
      <c r="H28" s="41"/>
      <c r="I28" s="43" t="n">
        <f aca="false">SUM(I4:I27)</f>
        <v>1096</v>
      </c>
      <c r="J28" s="41"/>
      <c r="K28" s="41"/>
      <c r="L28" s="41"/>
      <c r="M28" s="44" t="n">
        <f aca="false">SUM(M4:M27)</f>
        <v>2980.4</v>
      </c>
    </row>
  </sheetData>
  <mergeCells count="2">
    <mergeCell ref="A1:M1"/>
    <mergeCell ref="A2:M2"/>
  </mergeCells>
  <conditionalFormatting sqref="K4:K27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"Nachbestellen"</formula>
    </cfRule>
    <cfRule type="cellIs" priority="4" operator="equal" aboveAverage="0" equalAverage="0" bottom="0" percent="0" rank="0" text="" dxfId="2">
      <formula>"Kein Bestand"</formula>
    </cfRule>
  </conditionalFormatting>
  <conditionalFormatting sqref="I4:I27">
    <cfRule type="dataBar" priority="5">
      <dataBar showValue="1" minLength="10" maxLength="90">
        <cfvo type="num" val="0"/>
        <cfvo type="max" val="0"/>
        <color rgb="FF3E7C8C"/>
      </dataBar>
      <extLst>
        <ext xmlns:x14="http://schemas.microsoft.com/office/spreadsheetml/2009/9/main" uri="{B025F937-C7B1-47D3-B67F-A62EFF666E3E}">
          <x14:id>{886478EE-4BE4-4E17-80B7-743233D7239C}</x14:id>
        </ext>
      </extLst>
    </cfRule>
  </conditionalFormatting>
  <dataValidations count="3">
    <dataValidation allowBlank="true" errorStyle="stop" operator="between" showDropDown="false" showErrorMessage="false" showInputMessage="false" sqref="C4:C27" type="list">
      <formula1>Kategorien!$B$4:$B$8</formula1>
      <formula2>0</formula2>
    </dataValidation>
    <dataValidation allowBlank="true" errorStyle="stop" operator="between" showDropDown="false" showErrorMessage="false" showInputMessage="false" sqref="D4:D27" type="list">
      <formula1>Kategorien!$D$4:$D$8</formula1>
      <formula2>0</formula2>
    </dataValidation>
    <dataValidation allowBlank="true" errorStyle="stop" operator="between" showDropDown="false" showErrorMessage="false" showInputMessage="false" sqref="E4:E27" type="list">
      <formula1>Kategorien!$F$4:$F$8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86478EE-4BE4-4E17-80B7-743233D7239C}">
            <x14:dataBar minLength="10" maxLength="90" axisPosition="none" gradient="true">
              <x14:cfvo type="num">
                <xm:f>0</xm:f>
              </x14:cfvo>
              <x14:cfvo type="max"/>
              <x14:negativeFillColor rgb="FF3E7C8C"/>
              <x14:axisColor rgb="FF000000"/>
            </x14:dataBar>
          </x14:cfRule>
          <xm:sqref>I4:I27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13"/>
    <col collapsed="false" customWidth="true" hidden="false" outlineLevel="0" max="4" min="4" style="0" width="30"/>
    <col collapsed="false" customWidth="true" hidden="false" outlineLevel="0" max="5" min="5" style="0" width="12"/>
    <col collapsed="false" customWidth="true" hidden="false" outlineLevel="0" max="6" min="6" style="0" width="11"/>
    <col collapsed="false" customWidth="true" hidden="false" outlineLevel="0" max="7" min="7" style="0" width="30"/>
  </cols>
  <sheetData>
    <row r="1" customFormat="false" ht="30" hidden="false" customHeight="true" outlineLevel="0" collapsed="false">
      <c r="A1" s="31" t="s">
        <v>88</v>
      </c>
      <c r="B1" s="31"/>
      <c r="C1" s="31"/>
      <c r="D1" s="31"/>
      <c r="E1" s="31"/>
      <c r="F1" s="31"/>
      <c r="G1" s="31"/>
    </row>
    <row r="2" customFormat="false" ht="15.75" hidden="false" customHeight="true" outlineLevel="0" collapsed="false">
      <c r="A2" s="32" t="s">
        <v>89</v>
      </c>
      <c r="B2" s="32"/>
      <c r="C2" s="32"/>
      <c r="D2" s="32"/>
      <c r="E2" s="32"/>
      <c r="F2" s="32"/>
      <c r="G2" s="32"/>
    </row>
    <row r="3" customFormat="false" ht="19.5" hidden="false" customHeight="true" outlineLevel="0" collapsed="false">
      <c r="A3" s="45" t="s">
        <v>90</v>
      </c>
      <c r="B3" s="45" t="s">
        <v>91</v>
      </c>
      <c r="C3" s="45" t="s">
        <v>30</v>
      </c>
      <c r="D3" s="45" t="s">
        <v>31</v>
      </c>
      <c r="E3" s="45" t="s">
        <v>92</v>
      </c>
      <c r="F3" s="45" t="s">
        <v>93</v>
      </c>
      <c r="G3" s="45" t="s">
        <v>94</v>
      </c>
    </row>
    <row r="4" customFormat="false" ht="15" hidden="false" customHeight="false" outlineLevel="0" collapsed="false">
      <c r="A4" s="46" t="n">
        <v>45779</v>
      </c>
      <c r="B4" s="34" t="s">
        <v>95</v>
      </c>
      <c r="C4" s="34" t="s">
        <v>41</v>
      </c>
      <c r="D4" s="47" t="str">
        <f aca="false">IFERROR(VLOOKUP($C4,Artikelbestand!$A$4:$B$27,2,0),"")</f>
        <v>Kopierpapier A4 (500 Blatt)</v>
      </c>
      <c r="E4" s="34" t="s">
        <v>96</v>
      </c>
      <c r="F4" s="36" t="n">
        <v>80</v>
      </c>
      <c r="G4" s="35" t="s">
        <v>97</v>
      </c>
    </row>
    <row r="5" customFormat="false" ht="15" hidden="false" customHeight="false" outlineLevel="0" collapsed="false">
      <c r="A5" s="46" t="n">
        <v>45780</v>
      </c>
      <c r="B5" s="34" t="s">
        <v>98</v>
      </c>
      <c r="C5" s="34" t="s">
        <v>45</v>
      </c>
      <c r="D5" s="47" t="str">
        <f aca="false">IFERROR(VLOOKUP($C5,Artikelbestand!$A$4:$B$27,2,0),"")</f>
        <v>Kugelschreiber blau</v>
      </c>
      <c r="E5" s="34" t="s">
        <v>99</v>
      </c>
      <c r="F5" s="36" t="n">
        <v>120</v>
      </c>
      <c r="G5" s="35" t="s">
        <v>100</v>
      </c>
    </row>
    <row r="6" customFormat="false" ht="15" hidden="false" customHeight="false" outlineLevel="0" collapsed="false">
      <c r="A6" s="46" t="n">
        <v>45782</v>
      </c>
      <c r="B6" s="34" t="s">
        <v>101</v>
      </c>
      <c r="C6" s="34" t="s">
        <v>53</v>
      </c>
      <c r="D6" s="47" t="str">
        <f aca="false">IFERROR(VLOOKUP($C6,Artikelbestand!$A$4:$B$27,2,0),"")</f>
        <v>Versandkarton 300x200x150</v>
      </c>
      <c r="E6" s="34" t="s">
        <v>99</v>
      </c>
      <c r="F6" s="36" t="n">
        <v>150</v>
      </c>
      <c r="G6" s="35" t="s">
        <v>102</v>
      </c>
    </row>
    <row r="7" customFormat="false" ht="15" hidden="false" customHeight="false" outlineLevel="0" collapsed="false">
      <c r="A7" s="46" t="n">
        <v>45783</v>
      </c>
      <c r="B7" s="34" t="s">
        <v>103</v>
      </c>
      <c r="C7" s="34" t="s">
        <v>56</v>
      </c>
      <c r="D7" s="47" t="str">
        <f aca="false">IFERROR(VLOOKUP($C7,Artikelbestand!$A$4:$B$27,2,0),"")</f>
        <v>Luftpolsterfolie (Rolle)</v>
      </c>
      <c r="E7" s="34" t="s">
        <v>99</v>
      </c>
      <c r="F7" s="36" t="n">
        <v>12</v>
      </c>
      <c r="G7" s="35" t="s">
        <v>104</v>
      </c>
    </row>
    <row r="8" customFormat="false" ht="15" hidden="false" customHeight="false" outlineLevel="0" collapsed="false">
      <c r="A8" s="46" t="n">
        <v>45784</v>
      </c>
      <c r="B8" s="34" t="s">
        <v>105</v>
      </c>
      <c r="C8" s="34" t="s">
        <v>85</v>
      </c>
      <c r="D8" s="47" t="str">
        <f aca="false">IFERROR(VLOOKUP($C8,Artikelbestand!$A$4:$B$27,2,0),"")</f>
        <v>Etikettenrolle</v>
      </c>
      <c r="E8" s="34" t="s">
        <v>99</v>
      </c>
      <c r="F8" s="36" t="n">
        <v>9</v>
      </c>
      <c r="G8" s="35" t="s">
        <v>106</v>
      </c>
    </row>
    <row r="9" customFormat="false" ht="15" hidden="false" customHeight="false" outlineLevel="0" collapsed="false">
      <c r="A9" s="46" t="n">
        <v>45785</v>
      </c>
      <c r="B9" s="34" t="s">
        <v>107</v>
      </c>
      <c r="C9" s="34" t="s">
        <v>53</v>
      </c>
      <c r="D9" s="47" t="str">
        <f aca="false">IFERROR(VLOOKUP($C9,Artikelbestand!$A$4:$B$27,2,0),"")</f>
        <v>Versandkarton 300x200x150</v>
      </c>
      <c r="E9" s="34" t="s">
        <v>96</v>
      </c>
      <c r="F9" s="36" t="n">
        <v>200</v>
      </c>
      <c r="G9" s="35" t="s">
        <v>108</v>
      </c>
    </row>
    <row r="10" customFormat="false" ht="15" hidden="false" customHeight="false" outlineLevel="0" collapsed="false">
      <c r="A10" s="46" t="n">
        <v>45786</v>
      </c>
      <c r="B10" s="34" t="s">
        <v>109</v>
      </c>
      <c r="C10" s="34" t="s">
        <v>41</v>
      </c>
      <c r="D10" s="47" t="str">
        <f aca="false">IFERROR(VLOOKUP($C10,Artikelbestand!$A$4:$B$27,2,0),"")</f>
        <v>Kopierpapier A4 (500 Blatt)</v>
      </c>
      <c r="E10" s="34" t="s">
        <v>99</v>
      </c>
      <c r="F10" s="36" t="n">
        <v>50</v>
      </c>
      <c r="G10" s="35" t="s">
        <v>110</v>
      </c>
    </row>
    <row r="11" customFormat="false" ht="15" hidden="false" customHeight="false" outlineLevel="0" collapsed="false">
      <c r="A11" s="46" t="n">
        <v>45787</v>
      </c>
      <c r="B11" s="34" t="s">
        <v>111</v>
      </c>
      <c r="C11" s="34" t="s">
        <v>67</v>
      </c>
      <c r="D11" s="47" t="str">
        <f aca="false">IFERROR(VLOOKUP($C11,Artikelbestand!$A$4:$B$27,2,0),"")</f>
        <v>Cuttermesser</v>
      </c>
      <c r="E11" s="34" t="s">
        <v>99</v>
      </c>
      <c r="F11" s="36" t="n">
        <v>30</v>
      </c>
      <c r="G11" s="35" t="s">
        <v>112</v>
      </c>
    </row>
    <row r="12" customFormat="false" ht="15" hidden="false" customHeight="false" outlineLevel="0" collapsed="false">
      <c r="A12" s="46" t="n">
        <v>45789</v>
      </c>
      <c r="B12" s="34" t="s">
        <v>113</v>
      </c>
      <c r="C12" s="34" t="s">
        <v>77</v>
      </c>
      <c r="D12" s="47" t="str">
        <f aca="false">IFERROR(VLOOKUP($C12,Artikelbestand!$A$4:$B$27,2,0),"")</f>
        <v>Müllbeutel 120 L</v>
      </c>
      <c r="E12" s="34" t="s">
        <v>96</v>
      </c>
      <c r="F12" s="36" t="n">
        <v>30</v>
      </c>
      <c r="G12" s="35" t="s">
        <v>114</v>
      </c>
    </row>
    <row r="13" customFormat="false" ht="15" hidden="false" customHeight="false" outlineLevel="0" collapsed="false">
      <c r="A13" s="46" t="n">
        <v>45790</v>
      </c>
      <c r="B13" s="34" t="s">
        <v>115</v>
      </c>
      <c r="C13" s="34" t="s">
        <v>77</v>
      </c>
      <c r="D13" s="47" t="str">
        <f aca="false">IFERROR(VLOOKUP($C13,Artikelbestand!$A$4:$B$27,2,0),"")</f>
        <v>Müllbeutel 120 L</v>
      </c>
      <c r="E13" s="34" t="s">
        <v>99</v>
      </c>
      <c r="F13" s="36" t="n">
        <v>40</v>
      </c>
      <c r="G13" s="35" t="s">
        <v>116</v>
      </c>
    </row>
    <row r="14" customFormat="false" ht="15" hidden="false" customHeight="false" outlineLevel="0" collapsed="false">
      <c r="A14" s="46" t="n">
        <v>45791</v>
      </c>
      <c r="B14" s="34" t="s">
        <v>117</v>
      </c>
      <c r="C14" s="34" t="s">
        <v>79</v>
      </c>
      <c r="D14" s="47" t="str">
        <f aca="false">IFERROR(VLOOKUP($C14,Artikelbestand!$A$4:$B$27,2,0),"")</f>
        <v>USB-C Kabel 2 m</v>
      </c>
      <c r="E14" s="34" t="s">
        <v>99</v>
      </c>
      <c r="F14" s="36" t="n">
        <v>25</v>
      </c>
      <c r="G14" s="35" t="s">
        <v>118</v>
      </c>
    </row>
    <row r="15" customFormat="false" ht="15" hidden="false" customHeight="false" outlineLevel="0" collapsed="false">
      <c r="A15" s="46" t="n">
        <v>45792</v>
      </c>
      <c r="B15" s="34" t="s">
        <v>119</v>
      </c>
      <c r="C15" s="34" t="s">
        <v>50</v>
      </c>
      <c r="D15" s="47" t="str">
        <f aca="false">IFERROR(VLOOKUP($C15,Artikelbestand!$A$4:$B$27,2,0),"")</f>
        <v>Ordner breit 8 cm</v>
      </c>
      <c r="E15" s="34" t="s">
        <v>99</v>
      </c>
      <c r="F15" s="36" t="n">
        <v>40</v>
      </c>
      <c r="G15" s="35" t="s">
        <v>120</v>
      </c>
    </row>
    <row r="16" customFormat="false" ht="15" hidden="false" customHeight="false" outlineLevel="0" collapsed="false">
      <c r="A16" s="46" t="n">
        <v>45793</v>
      </c>
      <c r="B16" s="34" t="s">
        <v>121</v>
      </c>
      <c r="C16" s="34" t="s">
        <v>45</v>
      </c>
      <c r="D16" s="47" t="str">
        <f aca="false">IFERROR(VLOOKUP($C16,Artikelbestand!$A$4:$B$27,2,0),"")</f>
        <v>Kugelschreiber blau</v>
      </c>
      <c r="E16" s="34" t="s">
        <v>96</v>
      </c>
      <c r="F16" s="36" t="n">
        <v>100</v>
      </c>
      <c r="G16" s="35" t="s">
        <v>122</v>
      </c>
    </row>
    <row r="17" customFormat="false" ht="15" hidden="false" customHeight="false" outlineLevel="0" collapsed="false">
      <c r="A17" s="46" t="n">
        <v>45796</v>
      </c>
      <c r="B17" s="34" t="s">
        <v>123</v>
      </c>
      <c r="C17" s="34" t="s">
        <v>71</v>
      </c>
      <c r="D17" s="47" t="str">
        <f aca="false">IFERROR(VLOOKUP($C17,Artikelbestand!$A$4:$B$27,2,0),"")</f>
        <v>Allzweckreiniger 5 L</v>
      </c>
      <c r="E17" s="34" t="s">
        <v>99</v>
      </c>
      <c r="F17" s="36" t="n">
        <v>22</v>
      </c>
      <c r="G17" s="35" t="s">
        <v>124</v>
      </c>
    </row>
    <row r="18" customFormat="false" ht="15" hidden="false" customHeight="false" outlineLevel="0" collapsed="false">
      <c r="A18" s="46" t="n">
        <v>45797</v>
      </c>
      <c r="B18" s="34" t="s">
        <v>125</v>
      </c>
      <c r="C18" s="34" t="s">
        <v>59</v>
      </c>
      <c r="D18" s="47" t="str">
        <f aca="false">IFERROR(VLOOKUP($C18,Artikelbestand!$A$4:$B$27,2,0),"")</f>
        <v>Klebeband transparent</v>
      </c>
      <c r="E18" s="34" t="s">
        <v>99</v>
      </c>
      <c r="F18" s="36" t="n">
        <v>30</v>
      </c>
      <c r="G18" s="35" t="s">
        <v>126</v>
      </c>
    </row>
    <row r="19" customFormat="false" ht="15" hidden="false" customHeight="false" outlineLevel="0" collapsed="false">
      <c r="A19" s="46" t="n">
        <v>45798</v>
      </c>
      <c r="B19" s="34" t="s">
        <v>127</v>
      </c>
      <c r="C19" s="34" t="s">
        <v>64</v>
      </c>
      <c r="D19" s="47" t="str">
        <f aca="false">IFERROR(VLOOKUP($C19,Artikelbestand!$A$4:$B$27,2,0),"")</f>
        <v>Schraubendreher-Set</v>
      </c>
      <c r="E19" s="34" t="s">
        <v>96</v>
      </c>
      <c r="F19" s="36" t="n">
        <v>10</v>
      </c>
      <c r="G19" s="35" t="s">
        <v>114</v>
      </c>
    </row>
    <row r="20" customFormat="false" ht="15" hidden="false" customHeight="false" outlineLevel="0" collapsed="false">
      <c r="A20" s="46" t="n">
        <v>45799</v>
      </c>
      <c r="B20" s="34" t="s">
        <v>128</v>
      </c>
      <c r="C20" s="34" t="s">
        <v>83</v>
      </c>
      <c r="D20" s="47" t="str">
        <f aca="false">IFERROR(VLOOKUP($C20,Artikelbestand!$A$4:$B$27,2,0),"")</f>
        <v>Batterien AA (4er)</v>
      </c>
      <c r="E20" s="34" t="s">
        <v>99</v>
      </c>
      <c r="F20" s="36" t="n">
        <v>38</v>
      </c>
      <c r="G20" s="35" t="s">
        <v>129</v>
      </c>
    </row>
    <row r="21" customFormat="false" ht="15" hidden="false" customHeight="false" outlineLevel="0" collapsed="false">
      <c r="A21" s="46" t="n">
        <v>45800</v>
      </c>
      <c r="B21" s="34" t="s">
        <v>130</v>
      </c>
      <c r="C21" s="34" t="s">
        <v>61</v>
      </c>
      <c r="D21" s="47" t="str">
        <f aca="false">IFERROR(VLOOKUP($C21,Artikelbestand!$A$4:$B$27,2,0),"")</f>
        <v>Holzpalette</v>
      </c>
      <c r="E21" s="34" t="s">
        <v>99</v>
      </c>
      <c r="F21" s="36" t="n">
        <v>25</v>
      </c>
      <c r="G21" s="35" t="s">
        <v>131</v>
      </c>
    </row>
    <row r="22" customFormat="false" ht="15" hidden="false" customHeight="false" outlineLevel="0" collapsed="false">
      <c r="A22" s="46" t="n">
        <v>45803</v>
      </c>
      <c r="B22" s="34" t="s">
        <v>132</v>
      </c>
      <c r="C22" s="34" t="s">
        <v>74</v>
      </c>
      <c r="D22" s="47" t="str">
        <f aca="false">IFERROR(VLOOKUP($C22,Artikelbestand!$A$4:$B$27,2,0),"")</f>
        <v>Papiertücher</v>
      </c>
      <c r="E22" s="34" t="s">
        <v>96</v>
      </c>
      <c r="F22" s="36" t="n">
        <v>15</v>
      </c>
      <c r="G22" s="35" t="s">
        <v>114</v>
      </c>
    </row>
    <row r="23" customFormat="false" ht="15" hidden="false" customHeight="false" outlineLevel="0" collapsed="false">
      <c r="A23" s="46" t="n">
        <v>45804</v>
      </c>
      <c r="B23" s="34" t="s">
        <v>133</v>
      </c>
      <c r="C23" s="34" t="s">
        <v>81</v>
      </c>
      <c r="D23" s="47" t="str">
        <f aca="false">IFERROR(VLOOKUP($C23,Artikelbestand!$A$4:$B$27,2,0),"")</f>
        <v>Mehrfachsteckdose</v>
      </c>
      <c r="E23" s="34" t="s">
        <v>99</v>
      </c>
      <c r="F23" s="36" t="n">
        <v>20</v>
      </c>
      <c r="G23" s="35" t="s">
        <v>134</v>
      </c>
    </row>
    <row r="24" customFormat="false" ht="15" hidden="false" customHeight="false" outlineLevel="0" collapsed="false">
      <c r="A24" s="46" t="n">
        <v>45805</v>
      </c>
      <c r="B24" s="34" t="s">
        <v>135</v>
      </c>
      <c r="C24" s="34" t="s">
        <v>69</v>
      </c>
      <c r="D24" s="47" t="str">
        <f aca="false">IFERROR(VLOOKUP($C24,Artikelbestand!$A$4:$B$27,2,0),"")</f>
        <v>Schutzhandschuhe (Paar)</v>
      </c>
      <c r="E24" s="34" t="s">
        <v>99</v>
      </c>
      <c r="F24" s="36" t="n">
        <v>20</v>
      </c>
      <c r="G24" s="35" t="s">
        <v>112</v>
      </c>
    </row>
    <row r="25" customFormat="false" ht="15" hidden="false" customHeight="false" outlineLevel="0" collapsed="false">
      <c r="A25" s="46" t="n">
        <v>45805</v>
      </c>
      <c r="B25" s="34" t="s">
        <v>136</v>
      </c>
      <c r="C25" s="34" t="s">
        <v>56</v>
      </c>
      <c r="D25" s="47" t="str">
        <f aca="false">IFERROR(VLOOKUP($C25,Artikelbestand!$A$4:$B$27,2,0),"")</f>
        <v>Luftpolsterfolie (Rolle)</v>
      </c>
      <c r="E25" s="34" t="s">
        <v>96</v>
      </c>
      <c r="F25" s="36" t="n">
        <v>20</v>
      </c>
      <c r="G25" s="35" t="s">
        <v>122</v>
      </c>
    </row>
    <row r="26" customFormat="false" ht="15" hidden="false" customHeight="false" outlineLevel="0" collapsed="false">
      <c r="A26" s="46" t="n">
        <v>45807</v>
      </c>
      <c r="B26" s="34" t="s">
        <v>137</v>
      </c>
      <c r="C26" s="34" t="s">
        <v>48</v>
      </c>
      <c r="D26" s="47" t="str">
        <f aca="false">IFERROR(VLOOKUP($C26,Artikelbestand!$A$4:$B$27,2,0),"")</f>
        <v>Notizblock A5</v>
      </c>
      <c r="E26" s="34" t="s">
        <v>99</v>
      </c>
      <c r="F26" s="36" t="n">
        <v>60</v>
      </c>
      <c r="G26" s="35" t="s">
        <v>138</v>
      </c>
    </row>
    <row r="27" customFormat="false" ht="15" hidden="false" customHeight="false" outlineLevel="0" collapsed="false">
      <c r="A27" s="46" t="n">
        <v>45807</v>
      </c>
      <c r="B27" s="34" t="s">
        <v>139</v>
      </c>
      <c r="C27" s="34" t="s">
        <v>77</v>
      </c>
      <c r="D27" s="47" t="str">
        <f aca="false">IFERROR(VLOOKUP($C27,Artikelbestand!$A$4:$B$27,2,0),"")</f>
        <v>Müllbeutel 120 L</v>
      </c>
      <c r="E27" s="34" t="s">
        <v>99</v>
      </c>
      <c r="F27" s="36" t="n">
        <v>10</v>
      </c>
      <c r="G27" s="35" t="s">
        <v>19</v>
      </c>
    </row>
    <row r="28" customFormat="false" ht="15" hidden="false" customHeight="false" outlineLevel="0" collapsed="false">
      <c r="A28" s="46"/>
      <c r="B28" s="34"/>
      <c r="C28" s="34"/>
      <c r="D28" s="47" t="str">
        <f aca="false">IFERROR(VLOOKUP($C28,Artikelbestand!$A$4:$B$27,2,0),"")</f>
        <v/>
      </c>
      <c r="E28" s="34"/>
      <c r="F28" s="36"/>
      <c r="G28" s="35"/>
    </row>
    <row r="29" customFormat="false" ht="15" hidden="false" customHeight="false" outlineLevel="0" collapsed="false">
      <c r="A29" s="46"/>
      <c r="B29" s="34"/>
      <c r="C29" s="34"/>
      <c r="D29" s="47" t="str">
        <f aca="false">IFERROR(VLOOKUP($C29,Artikelbestand!$A$4:$B$27,2,0),"")</f>
        <v/>
      </c>
      <c r="E29" s="34"/>
      <c r="F29" s="36"/>
      <c r="G29" s="35"/>
    </row>
    <row r="30" customFormat="false" ht="15" hidden="false" customHeight="false" outlineLevel="0" collapsed="false">
      <c r="A30" s="46"/>
      <c r="B30" s="34"/>
      <c r="C30" s="34"/>
      <c r="D30" s="47" t="str">
        <f aca="false">IFERROR(VLOOKUP($C30,Artikelbestand!$A$4:$B$27,2,0),"")</f>
        <v/>
      </c>
      <c r="E30" s="34"/>
      <c r="F30" s="36"/>
      <c r="G30" s="35"/>
    </row>
    <row r="31" customFormat="false" ht="15" hidden="false" customHeight="false" outlineLevel="0" collapsed="false">
      <c r="A31" s="46"/>
      <c r="B31" s="34"/>
      <c r="C31" s="34"/>
      <c r="D31" s="47" t="str">
        <f aca="false">IFERROR(VLOOKUP($C31,Artikelbestand!$A$4:$B$27,2,0),"")</f>
        <v/>
      </c>
      <c r="E31" s="34"/>
      <c r="F31" s="36"/>
      <c r="G31" s="35"/>
    </row>
    <row r="32" customFormat="false" ht="15" hidden="false" customHeight="false" outlineLevel="0" collapsed="false">
      <c r="A32" s="46"/>
      <c r="B32" s="34"/>
      <c r="C32" s="34"/>
      <c r="D32" s="47" t="str">
        <f aca="false">IFERROR(VLOOKUP($C32,Artikelbestand!$A$4:$B$27,2,0),"")</f>
        <v/>
      </c>
      <c r="E32" s="34"/>
      <c r="F32" s="36"/>
      <c r="G32" s="35"/>
    </row>
    <row r="33" customFormat="false" ht="15" hidden="false" customHeight="false" outlineLevel="0" collapsed="false">
      <c r="A33" s="46"/>
      <c r="B33" s="34"/>
      <c r="C33" s="34"/>
      <c r="D33" s="47" t="str">
        <f aca="false">IFERROR(VLOOKUP($C33,Artikelbestand!$A$4:$B$27,2,0),"")</f>
        <v/>
      </c>
      <c r="E33" s="34"/>
      <c r="F33" s="36"/>
      <c r="G33" s="35"/>
    </row>
    <row r="34" customFormat="false" ht="15" hidden="false" customHeight="false" outlineLevel="0" collapsed="false">
      <c r="A34" s="46"/>
      <c r="B34" s="34"/>
      <c r="C34" s="34"/>
      <c r="D34" s="47" t="str">
        <f aca="false">IFERROR(VLOOKUP($C34,Artikelbestand!$A$4:$B$27,2,0),"")</f>
        <v/>
      </c>
      <c r="E34" s="34"/>
      <c r="F34" s="36"/>
      <c r="G34" s="35"/>
    </row>
    <row r="35" customFormat="false" ht="15" hidden="false" customHeight="false" outlineLevel="0" collapsed="false">
      <c r="A35" s="46"/>
      <c r="B35" s="34"/>
      <c r="C35" s="34"/>
      <c r="D35" s="47" t="str">
        <f aca="false">IFERROR(VLOOKUP($C35,Artikelbestand!$A$4:$B$27,2,0),"")</f>
        <v/>
      </c>
      <c r="E35" s="34"/>
      <c r="F35" s="36"/>
      <c r="G35" s="35"/>
    </row>
    <row r="36" customFormat="false" ht="15" hidden="false" customHeight="false" outlineLevel="0" collapsed="false">
      <c r="A36" s="46"/>
      <c r="B36" s="34"/>
      <c r="C36" s="34"/>
      <c r="D36" s="47" t="str">
        <f aca="false">IFERROR(VLOOKUP($C36,Artikelbestand!$A$4:$B$27,2,0),"")</f>
        <v/>
      </c>
      <c r="E36" s="34"/>
      <c r="F36" s="36"/>
      <c r="G36" s="35"/>
    </row>
    <row r="37" customFormat="false" ht="15" hidden="false" customHeight="false" outlineLevel="0" collapsed="false">
      <c r="A37" s="46"/>
      <c r="B37" s="34"/>
      <c r="C37" s="34"/>
      <c r="D37" s="47" t="str">
        <f aca="false">IFERROR(VLOOKUP($C37,Artikelbestand!$A$4:$B$27,2,0),"")</f>
        <v/>
      </c>
      <c r="E37" s="34"/>
      <c r="F37" s="36"/>
      <c r="G37" s="35"/>
    </row>
    <row r="38" customFormat="false" ht="15" hidden="false" customHeight="false" outlineLevel="0" collapsed="false">
      <c r="A38" s="41"/>
      <c r="B38" s="41"/>
      <c r="C38" s="42" t="s">
        <v>140</v>
      </c>
      <c r="D38" s="48" t="s">
        <v>35</v>
      </c>
      <c r="E38" s="14" t="n">
        <f aca="false">SUMIF($E$4:$E$37,"Eingang",$F$4:$F$37)</f>
        <v>455</v>
      </c>
      <c r="F38" s="41"/>
      <c r="G38" s="49" t="str">
        <f aca="false">CONCATENATE("Ausgänge: ",TEXT(SUMIF($E$4:$E$37,"Ausgang",$F$4:$F$37),"#,##0"))</f>
        <v>Ausgänge: 701</v>
      </c>
    </row>
  </sheetData>
  <mergeCells count="2">
    <mergeCell ref="A1:G1"/>
    <mergeCell ref="A2:G2"/>
  </mergeCells>
  <dataValidations count="2">
    <dataValidation allowBlank="true" errorStyle="stop" operator="between" showDropDown="false" showErrorMessage="false" showInputMessage="false" sqref="C4:C37" type="list">
      <formula1>Artikelbestand!$A$4:$A$27</formula1>
      <formula2>0</formula2>
    </dataValidation>
    <dataValidation allowBlank="true" errorStyle="stop" operator="between" showDropDown="false" showErrorMessage="false" showInputMessage="false" sqref="E4:E37" type="list">
      <formula1>Kategorien!$H$4:$H$5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20"/>
    <col collapsed="false" customWidth="true" hidden="false" outlineLevel="0" max="3" min="3" style="0" width="3"/>
    <col collapsed="false" customWidth="true" hidden="false" outlineLevel="0" max="4" min="4" style="0" width="16"/>
    <col collapsed="false" customWidth="true" hidden="false" outlineLevel="0" max="5" min="5" style="0" width="3"/>
    <col collapsed="false" customWidth="true" hidden="false" outlineLevel="0" max="6" min="6" style="0" width="14"/>
    <col collapsed="false" customWidth="true" hidden="false" outlineLevel="0" max="7" min="7" style="0" width="3"/>
    <col collapsed="false" customWidth="true" hidden="false" outlineLevel="0" max="8" min="8" style="0" width="14"/>
  </cols>
  <sheetData>
    <row r="1" customFormat="false" ht="25.5" hidden="false" customHeight="true" outlineLevel="0" collapsed="false">
      <c r="B1" s="50" t="s">
        <v>141</v>
      </c>
      <c r="C1" s="50"/>
      <c r="D1" s="50"/>
      <c r="E1" s="50"/>
      <c r="F1" s="50"/>
      <c r="G1" s="50"/>
      <c r="H1" s="50"/>
    </row>
    <row r="2" customFormat="false" ht="15" hidden="false" customHeight="false" outlineLevel="0" collapsed="false">
      <c r="B2" s="32" t="s">
        <v>142</v>
      </c>
      <c r="C2" s="32"/>
      <c r="D2" s="32"/>
      <c r="E2" s="32"/>
      <c r="F2" s="32"/>
      <c r="G2" s="32"/>
      <c r="H2" s="32"/>
    </row>
    <row r="3" customFormat="false" ht="15" hidden="false" customHeight="false" outlineLevel="0" collapsed="false">
      <c r="B3" s="51" t="s">
        <v>143</v>
      </c>
      <c r="D3" s="51" t="s">
        <v>144</v>
      </c>
      <c r="F3" s="51" t="s">
        <v>145</v>
      </c>
      <c r="H3" s="51" t="s">
        <v>146</v>
      </c>
    </row>
    <row r="4" customFormat="false" ht="15" hidden="false" customHeight="false" outlineLevel="0" collapsed="false">
      <c r="B4" s="35" t="s">
        <v>14</v>
      </c>
      <c r="D4" s="35" t="s">
        <v>43</v>
      </c>
      <c r="F4" s="35" t="s">
        <v>47</v>
      </c>
      <c r="H4" s="35" t="s">
        <v>96</v>
      </c>
    </row>
    <row r="5" customFormat="false" ht="15" hidden="false" customHeight="false" outlineLevel="0" collapsed="false">
      <c r="B5" s="35" t="s">
        <v>16</v>
      </c>
      <c r="D5" s="35" t="s">
        <v>52</v>
      </c>
      <c r="F5" s="35" t="s">
        <v>76</v>
      </c>
      <c r="H5" s="35" t="s">
        <v>99</v>
      </c>
    </row>
    <row r="6" customFormat="false" ht="15" hidden="false" customHeight="false" outlineLevel="0" collapsed="false">
      <c r="B6" s="35" t="s">
        <v>18</v>
      </c>
      <c r="D6" s="35" t="s">
        <v>55</v>
      </c>
      <c r="F6" s="35" t="s">
        <v>44</v>
      </c>
    </row>
    <row r="7" customFormat="false" ht="15" hidden="false" customHeight="false" outlineLevel="0" collapsed="false">
      <c r="B7" s="35" t="s">
        <v>19</v>
      </c>
      <c r="D7" s="35" t="s">
        <v>66</v>
      </c>
      <c r="F7" s="35" t="s">
        <v>73</v>
      </c>
    </row>
    <row r="8" customFormat="false" ht="15" hidden="false" customHeight="false" outlineLevel="0" collapsed="false">
      <c r="B8" s="35" t="s">
        <v>21</v>
      </c>
      <c r="D8" s="35" t="s">
        <v>63</v>
      </c>
      <c r="F8" s="35" t="s">
        <v>58</v>
      </c>
    </row>
  </sheetData>
  <mergeCells count="2">
    <mergeCell ref="B1:H1"/>
    <mergeCell ref="B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2026-05-25T14:30:58Z</dcterms:created>
  <dc:creator>openpyxl</dc:creator>
  <dc:description/>
  <dc:language>en-US</dc:language>
  <cp:lastModifiedBy/>
  <dcterms:modified xsi:type="dcterms:W3CDTF">2026-05-25T14:30:58Z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