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liquiditaetsplanung\"/>
    </mc:Choice>
  </mc:AlternateContent>
  <xr:revisionPtr revIDLastSave="0" documentId="13_ncr:1_{603C1FB0-8831-44F3-ADF8-B61FA9C93C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quiditätsplan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H39" i="1"/>
  <c r="G39" i="1"/>
  <c r="F39" i="1"/>
  <c r="E39" i="1"/>
  <c r="D39" i="1"/>
  <c r="C39" i="1"/>
  <c r="B39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20" i="1"/>
  <c r="M20" i="1"/>
  <c r="L20" i="1"/>
  <c r="K20" i="1"/>
  <c r="J20" i="1"/>
  <c r="I20" i="1"/>
  <c r="H20" i="1"/>
  <c r="G20" i="1"/>
  <c r="F20" i="1"/>
  <c r="F33" i="1" s="1"/>
  <c r="E20" i="1"/>
  <c r="E33" i="1" s="1"/>
  <c r="D20" i="1"/>
  <c r="C20" i="1"/>
  <c r="B20" i="1"/>
  <c r="B33" i="1" s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N5" i="1"/>
  <c r="M5" i="1"/>
  <c r="L5" i="1"/>
  <c r="K5" i="1"/>
  <c r="J5" i="1"/>
  <c r="I5" i="1"/>
  <c r="H5" i="1"/>
  <c r="G5" i="1"/>
  <c r="F5" i="1"/>
  <c r="E5" i="1"/>
  <c r="D5" i="1"/>
  <c r="C5" i="1"/>
  <c r="B5" i="1"/>
  <c r="C33" i="1" l="1"/>
  <c r="D33" i="1"/>
  <c r="G33" i="1"/>
  <c r="G35" i="1" s="1"/>
  <c r="I33" i="1"/>
  <c r="I35" i="1" s="1"/>
  <c r="H33" i="1"/>
  <c r="H35" i="1" s="1"/>
  <c r="K33" i="1"/>
  <c r="K35" i="1" s="1"/>
  <c r="J33" i="1"/>
  <c r="J35" i="1" s="1"/>
  <c r="B35" i="1"/>
  <c r="C35" i="1"/>
  <c r="D35" i="1"/>
  <c r="E35" i="1"/>
  <c r="L33" i="1"/>
  <c r="L35" i="1" s="1"/>
  <c r="M33" i="1"/>
  <c r="M35" i="1" s="1"/>
  <c r="N33" i="1"/>
  <c r="N35" i="1" s="1"/>
  <c r="F35" i="1"/>
  <c r="B37" i="1"/>
  <c r="B41" i="1" l="1"/>
  <c r="B43" i="1" s="1"/>
  <c r="C7" i="1"/>
  <c r="C37" i="1" s="1"/>
  <c r="C41" i="1" l="1"/>
  <c r="C43" i="1" s="1"/>
  <c r="D7" i="1"/>
  <c r="D37" i="1" s="1"/>
  <c r="D41" i="1" l="1"/>
  <c r="D43" i="1" s="1"/>
  <c r="E7" i="1"/>
  <c r="E37" i="1" s="1"/>
  <c r="E41" i="1" l="1"/>
  <c r="E43" i="1" s="1"/>
  <c r="F7" i="1"/>
  <c r="F37" i="1" s="1"/>
  <c r="F41" i="1" l="1"/>
  <c r="F43" i="1" s="1"/>
  <c r="G7" i="1"/>
  <c r="G37" i="1" s="1"/>
  <c r="G41" i="1" l="1"/>
  <c r="G43" i="1" s="1"/>
  <c r="H7" i="1"/>
  <c r="H37" i="1" s="1"/>
  <c r="I7" i="1" l="1"/>
  <c r="I37" i="1" s="1"/>
  <c r="H41" i="1"/>
  <c r="H43" i="1" s="1"/>
  <c r="J7" i="1" l="1"/>
  <c r="J37" i="1" s="1"/>
  <c r="I41" i="1"/>
  <c r="I43" i="1" s="1"/>
  <c r="K7" i="1" l="1"/>
  <c r="K37" i="1" s="1"/>
  <c r="J41" i="1"/>
  <c r="J43" i="1" s="1"/>
  <c r="K41" i="1" l="1"/>
  <c r="K43" i="1" s="1"/>
  <c r="L7" i="1"/>
  <c r="L37" i="1" s="1"/>
  <c r="L41" i="1" l="1"/>
  <c r="L43" i="1" s="1"/>
  <c r="M7" i="1"/>
  <c r="M37" i="1" s="1"/>
  <c r="M41" i="1" l="1"/>
  <c r="M43" i="1" s="1"/>
  <c r="N7" i="1"/>
  <c r="N37" i="1" s="1"/>
  <c r="N41" i="1" s="1"/>
  <c r="N43" i="1" s="1"/>
</calcChain>
</file>

<file path=xl/sharedStrings.xml><?xml version="1.0" encoding="utf-8"?>
<sst xmlns="http://schemas.openxmlformats.org/spreadsheetml/2006/main" count="34" uniqueCount="32">
  <si>
    <t>Liquiditätsplanung (Angaben in Euro)</t>
  </si>
  <si>
    <t>Startmonat (Datum, 1. des Monats)</t>
  </si>
  <si>
    <t>USt-Satz (z.B. 0,19)</t>
  </si>
  <si>
    <t>Wareneinsatz-Quote (z.B. 0,40)</t>
  </si>
  <si>
    <t>Limit Überziehungskredit</t>
  </si>
  <si>
    <t>Position</t>
  </si>
  <si>
    <t>Liquide Mittel am Anfang des Monats</t>
  </si>
  <si>
    <t>Einzahlungen</t>
  </si>
  <si>
    <t>Umsatz (inkl. USt)</t>
  </si>
  <si>
    <t>Erträge aus Kapitalanlagen</t>
  </si>
  <si>
    <t>Kreditaufnahme</t>
  </si>
  <si>
    <t>Gründungszuschuss</t>
  </si>
  <si>
    <t>Sonstige Einzahlungen</t>
  </si>
  <si>
    <t>…..</t>
  </si>
  <si>
    <t>Summe Einzahlungen</t>
  </si>
  <si>
    <t>Auszahlungen</t>
  </si>
  <si>
    <t>Material und Betriebsstoffe</t>
  </si>
  <si>
    <t>Beratungskosten</t>
  </si>
  <si>
    <t>Werbung, Marketing</t>
  </si>
  <si>
    <t>Reparatur und Instandhaltung</t>
  </si>
  <si>
    <t>Versicherungen</t>
  </si>
  <si>
    <t>Reisekosten</t>
  </si>
  <si>
    <t>Investitionen</t>
  </si>
  <si>
    <t>Kreditraten (Tilgung und Zinsen)</t>
  </si>
  <si>
    <t>Privatentnahmen</t>
  </si>
  <si>
    <t>Sonstige Auszahlungen</t>
  </si>
  <si>
    <t>Umsatzsteuerzahlung</t>
  </si>
  <si>
    <t>Summe Auszahlungen</t>
  </si>
  <si>
    <t>Über-/ Unterdeckung pro Monat</t>
  </si>
  <si>
    <t>Liquide Mittel am Ende des Monats</t>
  </si>
  <si>
    <t>Maximale Liquidität</t>
  </si>
  <si>
    <t>Zusätzlicher Liquiditätsbedarf (wenn &lt;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</si>
</sst>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\€\ #,##0.00"/>
  </numFmts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E6F2F2"/>
      </patternFill>
    </fill>
    <fill>
      <patternFill patternType="solid">
        <fgColor rgb="FF1F415A"/>
      </patternFill>
    </fill>
    <fill>
      <patternFill patternType="solid">
        <fgColor rgb="FFF2F2F2"/>
      </patternFill>
    </fill>
    <fill>
      <patternFill patternType="solid">
        <fgColor rgb="FFEAF3F3"/>
      </patternFill>
    </fill>
  </fills>
  <borders count="5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medium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164" fontId="0" fillId="3" borderId="1" xfId="0" applyNumberFormat="1" applyFill="1" applyBorder="1" applyAlignment="1">
      <alignment horizontal="left"/>
    </xf>
    <xf numFmtId="10" fontId="0" fillId="3" borderId="1" xfId="0" applyNumberFormat="1" applyFill="1" applyBorder="1" applyAlignment="1">
      <alignment horizontal="left"/>
    </xf>
    <xf numFmtId="165" fontId="0" fillId="3" borderId="1" xfId="0" applyNumberForma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0" fillId="3" borderId="1" xfId="0" applyNumberFormat="1" applyFill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2" fillId="5" borderId="2" xfId="0" applyFont="1" applyFill="1" applyBorder="1" applyAlignment="1">
      <alignment horizontal="left" vertical="center"/>
    </xf>
    <xf numFmtId="165" fontId="2" fillId="5" borderId="2" xfId="0" applyNumberFormat="1" applyFont="1" applyFill="1" applyBorder="1" applyAlignment="1">
      <alignment horizontal="right"/>
    </xf>
    <xf numFmtId="0" fontId="2" fillId="6" borderId="2" xfId="0" applyFont="1" applyFill="1" applyBorder="1" applyAlignment="1">
      <alignment horizontal="left" vertical="center"/>
    </xf>
    <xf numFmtId="165" fontId="2" fillId="6" borderId="2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 vertical="center"/>
    </xf>
    <xf numFmtId="165" fontId="2" fillId="6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3" fillId="4" borderId="1" xfId="0" applyFont="1" applyFill="1" applyBorder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3">
    <dxf>
      <fill>
        <patternFill>
          <bgColor rgb="FFFFF3CD"/>
        </patternFill>
      </fill>
    </dxf>
    <dxf>
      <fill>
        <patternFill>
          <bgColor rgb="FFF8D7DA"/>
        </patternFill>
      </fill>
    </dxf>
    <dxf>
      <fill>
        <patternFill>
          <bgColor rgb="FFF8D7D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showGridLines="0" tabSelected="1" zoomScale="90" zoomScaleNormal="90" workbookViewId="0">
      <selection activeCell="R23" sqref="R23"/>
    </sheetView>
  </sheetViews>
  <sheetFormatPr baseColWidth="10" defaultColWidth="9.140625" defaultRowHeight="15" x14ac:dyDescent="0.25"/>
  <cols>
    <col min="1" max="1" width="42" customWidth="1"/>
    <col min="2" max="14" width="16" customWidth="1"/>
  </cols>
  <sheetData>
    <row r="1" spans="1:14" ht="26.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9" customHeight="1" x14ac:dyDescent="0.25"/>
    <row r="3" spans="1:14" ht="18" customHeight="1" x14ac:dyDescent="0.25">
      <c r="A3" s="1" t="s">
        <v>1</v>
      </c>
      <c r="B3" s="2">
        <v>46023</v>
      </c>
      <c r="C3" s="1" t="s">
        <v>2</v>
      </c>
      <c r="E3" s="3">
        <v>0.19</v>
      </c>
      <c r="F3" s="1" t="s">
        <v>3</v>
      </c>
      <c r="H3" s="3">
        <v>0.4</v>
      </c>
      <c r="I3" s="1" t="s">
        <v>4</v>
      </c>
      <c r="K3" s="4">
        <v>10000</v>
      </c>
    </row>
    <row r="4" spans="1:14" ht="11.25" customHeight="1" x14ac:dyDescent="0.25"/>
    <row r="5" spans="1:14" ht="24" customHeight="1" x14ac:dyDescent="0.25">
      <c r="A5" s="5" t="s">
        <v>5</v>
      </c>
      <c r="B5" s="6" t="str">
        <f>"Ist " &amp; TEXT($B$3,"mm/yyyy")</f>
        <v>Ist 01/yyyy</v>
      </c>
      <c r="C5" s="6" t="str">
        <f>"Plan " &amp; TEXT(EDATE($B$3,1),"mm/yyyy")</f>
        <v>Plan 02/yyyy</v>
      </c>
      <c r="D5" s="6" t="str">
        <f>"Plan " &amp; TEXT(EDATE($B$3,2),"mm/yyyy")</f>
        <v>Plan 03/yyyy</v>
      </c>
      <c r="E5" s="6" t="str">
        <f>"Plan " &amp; TEXT(EDATE($B$3,3),"mm/yyyy")</f>
        <v>Plan 04/yyyy</v>
      </c>
      <c r="F5" s="6" t="str">
        <f>"Plan " &amp; TEXT(EDATE($B$3,4),"mm/yyyy")</f>
        <v>Plan 05/yyyy</v>
      </c>
      <c r="G5" s="6" t="str">
        <f>"Plan " &amp; TEXT(EDATE($B$3,5),"mm/yyyy")</f>
        <v>Plan 06/yyyy</v>
      </c>
      <c r="H5" s="6" t="str">
        <f>"Plan " &amp; TEXT(EDATE($B$3,6),"mm/yyyy")</f>
        <v>Plan 07/yyyy</v>
      </c>
      <c r="I5" s="6" t="str">
        <f>"Plan " &amp; TEXT(EDATE($B$3,7),"mm/yyyy")</f>
        <v>Plan 08/yyyy</v>
      </c>
      <c r="J5" s="6" t="str">
        <f>"Plan " &amp; TEXT(EDATE($B$3,8),"mm/yyyy")</f>
        <v>Plan 09/yyyy</v>
      </c>
      <c r="K5" s="6" t="str">
        <f>"Plan " &amp; TEXT(EDATE($B$3,9),"mm/yyyy")</f>
        <v>Plan 10/yyyy</v>
      </c>
      <c r="L5" s="6" t="str">
        <f>"Plan " &amp; TEXT(EDATE($B$3,10),"mm/yyyy")</f>
        <v>Plan 11/yyyy</v>
      </c>
      <c r="M5" s="6" t="str">
        <f>"Plan " &amp; TEXT(EDATE($B$3,11),"mm/yyyy")</f>
        <v>Plan 12/yyyy</v>
      </c>
      <c r="N5" s="6" t="str">
        <f>"Plan " &amp; TEXT(EDATE($B$3,12),"mm/yyyy")</f>
        <v>Plan 01/yyyy</v>
      </c>
    </row>
    <row r="6" spans="1:14" x14ac:dyDescent="0.2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8" customHeight="1" x14ac:dyDescent="0.25">
      <c r="A7" s="9" t="s">
        <v>6</v>
      </c>
      <c r="B7" s="10">
        <v>8000</v>
      </c>
      <c r="C7" s="11">
        <f t="shared" ref="C7:N7" si="0">B37</f>
        <v>16720</v>
      </c>
      <c r="D7" s="11">
        <f t="shared" si="0"/>
        <v>24060</v>
      </c>
      <c r="E7" s="11">
        <f t="shared" si="0"/>
        <v>31725</v>
      </c>
      <c r="F7" s="11">
        <f t="shared" si="0"/>
        <v>39850</v>
      </c>
      <c r="G7" s="11">
        <f t="shared" si="0"/>
        <v>47895</v>
      </c>
      <c r="H7" s="11">
        <f t="shared" si="0"/>
        <v>56555</v>
      </c>
      <c r="I7" s="11">
        <f t="shared" si="0"/>
        <v>64190</v>
      </c>
      <c r="J7" s="11">
        <f t="shared" si="0"/>
        <v>74535</v>
      </c>
      <c r="K7" s="11">
        <f t="shared" si="0"/>
        <v>84500</v>
      </c>
      <c r="L7" s="11">
        <f t="shared" si="0"/>
        <v>93925</v>
      </c>
      <c r="M7" s="11">
        <f t="shared" si="0"/>
        <v>104570</v>
      </c>
      <c r="N7" s="11">
        <f t="shared" si="0"/>
        <v>115780</v>
      </c>
    </row>
    <row r="8" spans="1:14" x14ac:dyDescent="0.2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0.100000000000001" customHeight="1" x14ac:dyDescent="0.25">
      <c r="A9" s="19" t="s">
        <v>7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1"/>
    </row>
    <row r="10" spans="1:14" ht="18" customHeight="1" x14ac:dyDescent="0.25">
      <c r="A10" s="7" t="s">
        <v>8</v>
      </c>
      <c r="B10" s="10">
        <v>22000</v>
      </c>
      <c r="C10" s="10">
        <v>24000</v>
      </c>
      <c r="D10" s="10">
        <v>25500</v>
      </c>
      <c r="E10" s="10">
        <v>26500</v>
      </c>
      <c r="F10" s="10">
        <v>27500</v>
      </c>
      <c r="G10" s="10">
        <v>29000</v>
      </c>
      <c r="H10" s="10">
        <v>30500</v>
      </c>
      <c r="I10" s="10">
        <v>31500</v>
      </c>
      <c r="J10" s="10">
        <v>32500</v>
      </c>
      <c r="K10" s="10">
        <v>33500</v>
      </c>
      <c r="L10" s="10">
        <v>34500</v>
      </c>
      <c r="M10" s="10">
        <v>36000</v>
      </c>
      <c r="N10" s="10">
        <v>38000</v>
      </c>
    </row>
    <row r="11" spans="1:14" ht="18" customHeight="1" x14ac:dyDescent="0.25">
      <c r="A11" s="7" t="s">
        <v>9</v>
      </c>
      <c r="B11" s="10">
        <v>50</v>
      </c>
      <c r="C11" s="10">
        <v>50</v>
      </c>
      <c r="D11" s="10">
        <v>60</v>
      </c>
      <c r="E11" s="10">
        <v>60</v>
      </c>
      <c r="F11" s="10">
        <v>70</v>
      </c>
      <c r="G11" s="10">
        <v>70</v>
      </c>
      <c r="H11" s="10">
        <v>80</v>
      </c>
      <c r="I11" s="10">
        <v>80</v>
      </c>
      <c r="J11" s="10">
        <v>90</v>
      </c>
      <c r="K11" s="10">
        <v>90</v>
      </c>
      <c r="L11" s="10">
        <v>100</v>
      </c>
      <c r="M11" s="10">
        <v>100</v>
      </c>
      <c r="N11" s="10">
        <v>110</v>
      </c>
    </row>
    <row r="12" spans="1:14" ht="18" customHeight="1" x14ac:dyDescent="0.25">
      <c r="A12" s="7" t="s">
        <v>10</v>
      </c>
      <c r="B12" s="10">
        <v>5000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8" customHeight="1" x14ac:dyDescent="0.25">
      <c r="A13" s="7" t="s">
        <v>11</v>
      </c>
      <c r="B13" s="10">
        <v>1200</v>
      </c>
      <c r="C13" s="10">
        <v>1200</v>
      </c>
      <c r="D13" s="10">
        <v>1200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8" customHeight="1" x14ac:dyDescent="0.25">
      <c r="A14" s="7" t="s">
        <v>12</v>
      </c>
      <c r="B14" s="10"/>
      <c r="C14" s="10"/>
      <c r="D14" s="10"/>
      <c r="E14" s="10">
        <v>500</v>
      </c>
      <c r="F14" s="10"/>
      <c r="G14" s="10"/>
      <c r="H14" s="10"/>
      <c r="I14" s="10">
        <v>800</v>
      </c>
      <c r="J14" s="10"/>
      <c r="K14" s="10"/>
      <c r="L14" s="10"/>
      <c r="M14" s="10"/>
      <c r="N14" s="10"/>
    </row>
    <row r="15" spans="1:14" ht="18" customHeight="1" x14ac:dyDescent="0.25">
      <c r="A15" s="7" t="s">
        <v>13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5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ht="18" customHeight="1" x14ac:dyDescent="0.25">
      <c r="A17" s="12" t="s">
        <v>14</v>
      </c>
      <c r="B17" s="13">
        <f>SUM(B10:B15)</f>
        <v>28250</v>
      </c>
      <c r="C17" s="13">
        <f>SUM(C10:C15)</f>
        <v>25250</v>
      </c>
      <c r="D17" s="13">
        <f>SUM(D10:D15)</f>
        <v>26760</v>
      </c>
      <c r="E17" s="13">
        <f>SUM(E10:E15)</f>
        <v>27060</v>
      </c>
      <c r="F17" s="13">
        <f>SUM(F10:F15)</f>
        <v>27570</v>
      </c>
      <c r="G17" s="13">
        <f>SUM(G10:G15)</f>
        <v>29070</v>
      </c>
      <c r="H17" s="13">
        <f>SUM(H10:H15)</f>
        <v>30580</v>
      </c>
      <c r="I17" s="13">
        <f>SUM(I10:I15)</f>
        <v>32380</v>
      </c>
      <c r="J17" s="13">
        <f>SUM(J10:J15)</f>
        <v>32590</v>
      </c>
      <c r="K17" s="13">
        <f>SUM(K10:K15)</f>
        <v>33590</v>
      </c>
      <c r="L17" s="13">
        <f>SUM(L10:L15)</f>
        <v>34600</v>
      </c>
      <c r="M17" s="13">
        <f>SUM(M10:M15)</f>
        <v>36100</v>
      </c>
      <c r="N17" s="13">
        <f>SUM(N10:N15)</f>
        <v>38110</v>
      </c>
    </row>
    <row r="18" spans="1:14" ht="9.75" customHeight="1" x14ac:dyDescent="0.25">
      <c r="A18" s="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ht="20.100000000000001" customHeight="1" x14ac:dyDescent="0.25">
      <c r="A19" s="19" t="s">
        <v>15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1"/>
    </row>
    <row r="20" spans="1:14" ht="18" customHeight="1" x14ac:dyDescent="0.25">
      <c r="A20" s="7" t="s">
        <v>16</v>
      </c>
      <c r="B20" s="10">
        <f>B10*$H$3</f>
        <v>8800</v>
      </c>
      <c r="C20" s="10">
        <f>C10*$H$3</f>
        <v>9600</v>
      </c>
      <c r="D20" s="10">
        <f>D10*$H$3</f>
        <v>10200</v>
      </c>
      <c r="E20" s="10">
        <f>E10*$H$3</f>
        <v>10600</v>
      </c>
      <c r="F20" s="10">
        <f>F10*$H$3</f>
        <v>11000</v>
      </c>
      <c r="G20" s="10">
        <f>G10*$H$3</f>
        <v>11600</v>
      </c>
      <c r="H20" s="10">
        <f>H10*$H$3</f>
        <v>12200</v>
      </c>
      <c r="I20" s="10">
        <f>I10*$H$3</f>
        <v>12600</v>
      </c>
      <c r="J20" s="10">
        <f>J10*$H$3</f>
        <v>13000</v>
      </c>
      <c r="K20" s="10">
        <f>K10*$H$3</f>
        <v>13400</v>
      </c>
      <c r="L20" s="10">
        <f>L10*$H$3</f>
        <v>13800</v>
      </c>
      <c r="M20" s="10">
        <f>M10*$H$3</f>
        <v>14400</v>
      </c>
      <c r="N20" s="10">
        <f>N10*$H$3</f>
        <v>15200</v>
      </c>
    </row>
    <row r="21" spans="1:14" ht="18" customHeight="1" x14ac:dyDescent="0.25">
      <c r="A21" s="7" t="s">
        <v>17</v>
      </c>
      <c r="B21" s="10">
        <v>1200</v>
      </c>
      <c r="C21" s="10">
        <v>900</v>
      </c>
      <c r="D21" s="10">
        <v>700</v>
      </c>
      <c r="E21" s="10">
        <v>500</v>
      </c>
      <c r="F21" s="10">
        <v>500</v>
      </c>
      <c r="G21" s="10">
        <v>500</v>
      </c>
      <c r="H21" s="10">
        <v>500</v>
      </c>
      <c r="I21" s="10">
        <v>500</v>
      </c>
      <c r="J21" s="10">
        <v>500</v>
      </c>
      <c r="K21" s="10">
        <v>500</v>
      </c>
      <c r="L21" s="10">
        <v>500</v>
      </c>
      <c r="M21" s="10">
        <v>500</v>
      </c>
      <c r="N21" s="10">
        <v>500</v>
      </c>
    </row>
    <row r="22" spans="1:14" ht="18" customHeight="1" x14ac:dyDescent="0.25">
      <c r="A22" s="7" t="s">
        <v>18</v>
      </c>
      <c r="B22" s="10">
        <v>900</v>
      </c>
      <c r="C22" s="10">
        <v>900</v>
      </c>
      <c r="D22" s="10">
        <v>800</v>
      </c>
      <c r="E22" s="10">
        <v>800</v>
      </c>
      <c r="F22" s="10">
        <v>800</v>
      </c>
      <c r="G22" s="10">
        <v>800</v>
      </c>
      <c r="H22" s="10">
        <v>900</v>
      </c>
      <c r="I22" s="10">
        <v>900</v>
      </c>
      <c r="J22" s="10">
        <v>900</v>
      </c>
      <c r="K22" s="10">
        <v>900</v>
      </c>
      <c r="L22" s="10">
        <v>1000</v>
      </c>
      <c r="M22" s="10">
        <v>1000</v>
      </c>
      <c r="N22" s="10">
        <v>1000</v>
      </c>
    </row>
    <row r="23" spans="1:14" ht="18" customHeight="1" x14ac:dyDescent="0.25">
      <c r="A23" s="7" t="s">
        <v>19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8" customHeight="1" x14ac:dyDescent="0.25">
      <c r="A24" s="7" t="s">
        <v>20</v>
      </c>
      <c r="B24" s="10">
        <v>250</v>
      </c>
      <c r="C24" s="10">
        <v>250</v>
      </c>
      <c r="D24" s="10">
        <v>250</v>
      </c>
      <c r="E24" s="10">
        <v>250</v>
      </c>
      <c r="F24" s="10">
        <v>250</v>
      </c>
      <c r="G24" s="10">
        <v>250</v>
      </c>
      <c r="H24" s="10">
        <v>250</v>
      </c>
      <c r="I24" s="10">
        <v>250</v>
      </c>
      <c r="J24" s="10">
        <v>250</v>
      </c>
      <c r="K24" s="10">
        <v>250</v>
      </c>
      <c r="L24" s="10">
        <v>250</v>
      </c>
      <c r="M24" s="10">
        <v>250</v>
      </c>
      <c r="N24" s="10">
        <v>250</v>
      </c>
    </row>
    <row r="25" spans="1:14" ht="18" customHeight="1" x14ac:dyDescent="0.25">
      <c r="A25" s="7" t="s">
        <v>21</v>
      </c>
      <c r="B25" s="10">
        <v>200</v>
      </c>
      <c r="C25" s="10">
        <v>250</v>
      </c>
      <c r="D25" s="10">
        <v>250</v>
      </c>
      <c r="E25" s="10">
        <v>300</v>
      </c>
      <c r="F25" s="10">
        <v>300</v>
      </c>
      <c r="G25" s="10">
        <v>300</v>
      </c>
      <c r="H25" s="10">
        <v>350</v>
      </c>
      <c r="I25" s="10">
        <v>350</v>
      </c>
      <c r="J25" s="10">
        <v>350</v>
      </c>
      <c r="K25" s="10">
        <v>400</v>
      </c>
      <c r="L25" s="10">
        <v>400</v>
      </c>
      <c r="M25" s="10">
        <v>450</v>
      </c>
      <c r="N25" s="10">
        <v>450</v>
      </c>
    </row>
    <row r="26" spans="1:14" ht="18" customHeight="1" x14ac:dyDescent="0.25">
      <c r="A26" s="7" t="s">
        <v>22</v>
      </c>
      <c r="B26" s="10">
        <v>3000</v>
      </c>
      <c r="C26" s="10"/>
      <c r="D26" s="10"/>
      <c r="E26" s="10"/>
      <c r="F26" s="10"/>
      <c r="G26" s="10"/>
      <c r="H26" s="10">
        <v>1500</v>
      </c>
      <c r="I26" s="10"/>
      <c r="J26" s="10"/>
      <c r="K26" s="10"/>
      <c r="L26" s="10"/>
      <c r="M26" s="10"/>
      <c r="N26" s="10"/>
    </row>
    <row r="27" spans="1:14" ht="18" customHeight="1" x14ac:dyDescent="0.25">
      <c r="A27" s="7" t="s">
        <v>23</v>
      </c>
      <c r="B27" s="10"/>
      <c r="C27" s="10">
        <v>450</v>
      </c>
      <c r="D27" s="10">
        <v>450</v>
      </c>
      <c r="E27" s="10">
        <v>450</v>
      </c>
      <c r="F27" s="10">
        <v>450</v>
      </c>
      <c r="G27" s="10">
        <v>450</v>
      </c>
      <c r="H27" s="10">
        <v>450</v>
      </c>
      <c r="I27" s="10">
        <v>450</v>
      </c>
      <c r="J27" s="10">
        <v>450</v>
      </c>
      <c r="K27" s="10">
        <v>450</v>
      </c>
      <c r="L27" s="10">
        <v>450</v>
      </c>
      <c r="M27" s="10">
        <v>450</v>
      </c>
      <c r="N27" s="10">
        <v>450</v>
      </c>
    </row>
    <row r="28" spans="1:14" ht="18" customHeight="1" x14ac:dyDescent="0.25">
      <c r="A28" s="7" t="s">
        <v>24</v>
      </c>
      <c r="B28" s="10">
        <v>1000</v>
      </c>
      <c r="C28" s="10">
        <v>1000</v>
      </c>
      <c r="D28" s="10">
        <v>1000</v>
      </c>
      <c r="E28" s="10">
        <v>1000</v>
      </c>
      <c r="F28" s="10">
        <v>1000</v>
      </c>
      <c r="G28" s="10">
        <v>1000</v>
      </c>
      <c r="H28" s="10">
        <v>1000</v>
      </c>
      <c r="I28" s="10">
        <v>1000</v>
      </c>
      <c r="J28" s="10">
        <v>1000</v>
      </c>
      <c r="K28" s="10">
        <v>1000</v>
      </c>
      <c r="L28" s="10">
        <v>1000</v>
      </c>
      <c r="M28" s="10">
        <v>1000</v>
      </c>
      <c r="N28" s="10">
        <v>1000</v>
      </c>
    </row>
    <row r="29" spans="1:14" ht="18" customHeight="1" x14ac:dyDescent="0.25">
      <c r="A29" s="7" t="s">
        <v>25</v>
      </c>
      <c r="B29" s="10"/>
      <c r="C29" s="10"/>
      <c r="D29" s="10">
        <v>600</v>
      </c>
      <c r="E29" s="10"/>
      <c r="F29" s="10"/>
      <c r="G29" s="10"/>
      <c r="H29" s="10"/>
      <c r="I29" s="10"/>
      <c r="J29" s="10"/>
      <c r="K29" s="10">
        <v>900</v>
      </c>
      <c r="L29" s="10"/>
      <c r="M29" s="10"/>
      <c r="N29" s="10"/>
    </row>
    <row r="30" spans="1:14" ht="18" customHeight="1" x14ac:dyDescent="0.25">
      <c r="A30" s="7" t="s">
        <v>13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8" customHeight="1" x14ac:dyDescent="0.25">
      <c r="A31" s="7" t="s">
        <v>26</v>
      </c>
      <c r="B31" s="10">
        <f>B10*$E$3</f>
        <v>4180</v>
      </c>
      <c r="C31" s="10">
        <f>C10*$E$3</f>
        <v>4560</v>
      </c>
      <c r="D31" s="10">
        <f>D10*$E$3</f>
        <v>4845</v>
      </c>
      <c r="E31" s="10">
        <f>E10*$E$3</f>
        <v>5035</v>
      </c>
      <c r="F31" s="10">
        <f>F10*$E$3</f>
        <v>5225</v>
      </c>
      <c r="G31" s="10">
        <f>G10*$E$3</f>
        <v>5510</v>
      </c>
      <c r="H31" s="10">
        <f>H10*$E$3</f>
        <v>5795</v>
      </c>
      <c r="I31" s="10">
        <f>I10*$E$3</f>
        <v>5985</v>
      </c>
      <c r="J31" s="10">
        <f>J10*$E$3</f>
        <v>6175</v>
      </c>
      <c r="K31" s="10">
        <f>K10*$E$3</f>
        <v>6365</v>
      </c>
      <c r="L31" s="10">
        <f>L10*$E$3</f>
        <v>6555</v>
      </c>
      <c r="M31" s="10">
        <f>M10*$E$3</f>
        <v>6840</v>
      </c>
      <c r="N31" s="10">
        <f>N10*$E$3</f>
        <v>7220</v>
      </c>
    </row>
    <row r="32" spans="1:14" x14ac:dyDescent="0.25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ht="18" customHeight="1" x14ac:dyDescent="0.25">
      <c r="A33" s="12" t="s">
        <v>27</v>
      </c>
      <c r="B33" s="13">
        <f>SUM(B20:B31)</f>
        <v>19530</v>
      </c>
      <c r="C33" s="13">
        <f>SUM(C20:C31)</f>
        <v>17910</v>
      </c>
      <c r="D33" s="13">
        <f>SUM(D20:D31)</f>
        <v>19095</v>
      </c>
      <c r="E33" s="13">
        <f>SUM(E20:E31)</f>
        <v>18935</v>
      </c>
      <c r="F33" s="13">
        <f>SUM(F20:F31)</f>
        <v>19525</v>
      </c>
      <c r="G33" s="13">
        <f>SUM(G20:G31)</f>
        <v>20410</v>
      </c>
      <c r="H33" s="13">
        <f>SUM(H20:H31)</f>
        <v>22945</v>
      </c>
      <c r="I33" s="13">
        <f>SUM(I20:I31)</f>
        <v>22035</v>
      </c>
      <c r="J33" s="13">
        <f>SUM(J20:J31)</f>
        <v>22625</v>
      </c>
      <c r="K33" s="13">
        <f>SUM(K20:K31)</f>
        <v>24165</v>
      </c>
      <c r="L33" s="13">
        <f>SUM(L20:L31)</f>
        <v>23955</v>
      </c>
      <c r="M33" s="13">
        <f>SUM(M20:M31)</f>
        <v>24890</v>
      </c>
      <c r="N33" s="13">
        <f>SUM(N20:N31)</f>
        <v>26070</v>
      </c>
    </row>
    <row r="34" spans="1:14" x14ac:dyDescent="0.25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ht="18" customHeight="1" x14ac:dyDescent="0.25">
      <c r="A35" s="9" t="s">
        <v>28</v>
      </c>
      <c r="B35" s="11">
        <f>B17-B33</f>
        <v>8720</v>
      </c>
      <c r="C35" s="11">
        <f>C17-C33</f>
        <v>7340</v>
      </c>
      <c r="D35" s="11">
        <f>D17-D33</f>
        <v>7665</v>
      </c>
      <c r="E35" s="11">
        <f>E17-E33</f>
        <v>8125</v>
      </c>
      <c r="F35" s="11">
        <f>F17-F33</f>
        <v>8045</v>
      </c>
      <c r="G35" s="11">
        <f>G17-G33</f>
        <v>8660</v>
      </c>
      <c r="H35" s="11">
        <f>H17-H33</f>
        <v>7635</v>
      </c>
      <c r="I35" s="11">
        <f>I17-I33</f>
        <v>10345</v>
      </c>
      <c r="J35" s="11">
        <f>J17-J33</f>
        <v>9965</v>
      </c>
      <c r="K35" s="11">
        <f>K17-K33</f>
        <v>9425</v>
      </c>
      <c r="L35" s="11">
        <f>L17-L33</f>
        <v>10645</v>
      </c>
      <c r="M35" s="11">
        <f>M17-M33</f>
        <v>11210</v>
      </c>
      <c r="N35" s="11">
        <f>N17-N33</f>
        <v>12040</v>
      </c>
    </row>
    <row r="36" spans="1:14" x14ac:dyDescent="0.25">
      <c r="A36" s="7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ht="18" customHeight="1" x14ac:dyDescent="0.25">
      <c r="A37" s="14" t="s">
        <v>29</v>
      </c>
      <c r="B37" s="15">
        <f>B7+B17-B33</f>
        <v>16720</v>
      </c>
      <c r="C37" s="15">
        <f>C7+C17-C33</f>
        <v>24060</v>
      </c>
      <c r="D37" s="15">
        <f>D7+D17-D33</f>
        <v>31725</v>
      </c>
      <c r="E37" s="15">
        <f>E7+E17-E33</f>
        <v>39850</v>
      </c>
      <c r="F37" s="15">
        <f>F7+F17-F33</f>
        <v>47895</v>
      </c>
      <c r="G37" s="15">
        <f>G7+G17-G33</f>
        <v>56555</v>
      </c>
      <c r="H37" s="15">
        <f>H7+H17-H33</f>
        <v>64190</v>
      </c>
      <c r="I37" s="15">
        <f>I7+I17-I33</f>
        <v>74535</v>
      </c>
      <c r="J37" s="15">
        <f>J7+J17-J33</f>
        <v>84500</v>
      </c>
      <c r="K37" s="15">
        <f>K7+K17-K33</f>
        <v>93925</v>
      </c>
      <c r="L37" s="15">
        <f>L7+L17-L33</f>
        <v>104570</v>
      </c>
      <c r="M37" s="15">
        <f>M7+M17-M33</f>
        <v>115780</v>
      </c>
      <c r="N37" s="15">
        <f>N7+N17-N33</f>
        <v>127820</v>
      </c>
    </row>
    <row r="38" spans="1:14" x14ac:dyDescent="0.25">
      <c r="A38" s="7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ht="18" customHeight="1" x14ac:dyDescent="0.25">
      <c r="A39" s="9" t="s">
        <v>4</v>
      </c>
      <c r="B39" s="10">
        <f>$K$3</f>
        <v>10000</v>
      </c>
      <c r="C39" s="10">
        <f>$K$3</f>
        <v>10000</v>
      </c>
      <c r="D39" s="10">
        <f>$K$3</f>
        <v>10000</v>
      </c>
      <c r="E39" s="10">
        <f>$K$3</f>
        <v>10000</v>
      </c>
      <c r="F39" s="10">
        <f>$K$3</f>
        <v>10000</v>
      </c>
      <c r="G39" s="10">
        <f>$K$3</f>
        <v>10000</v>
      </c>
      <c r="H39" s="10">
        <f>$K$3</f>
        <v>10000</v>
      </c>
      <c r="I39" s="10">
        <f>$K$3</f>
        <v>10000</v>
      </c>
      <c r="J39" s="10">
        <f>$K$3</f>
        <v>10000</v>
      </c>
      <c r="K39" s="10">
        <f>$K$3</f>
        <v>10000</v>
      </c>
      <c r="L39" s="10">
        <f>$K$3</f>
        <v>10000</v>
      </c>
      <c r="M39" s="10">
        <f>$K$3</f>
        <v>10000</v>
      </c>
      <c r="N39" s="10">
        <f>$K$3</f>
        <v>10000</v>
      </c>
    </row>
    <row r="40" spans="1:14" x14ac:dyDescent="0.25">
      <c r="A40" s="7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ht="18" customHeight="1" x14ac:dyDescent="0.25">
      <c r="A41" s="16" t="s">
        <v>30</v>
      </c>
      <c r="B41" s="17">
        <f t="shared" ref="B41:N41" si="1">B37+B39</f>
        <v>26720</v>
      </c>
      <c r="C41" s="17">
        <f t="shared" si="1"/>
        <v>34060</v>
      </c>
      <c r="D41" s="17">
        <f t="shared" si="1"/>
        <v>41725</v>
      </c>
      <c r="E41" s="17">
        <f t="shared" si="1"/>
        <v>49850</v>
      </c>
      <c r="F41" s="17">
        <f t="shared" si="1"/>
        <v>57895</v>
      </c>
      <c r="G41" s="17">
        <f t="shared" si="1"/>
        <v>66555</v>
      </c>
      <c r="H41" s="17">
        <f t="shared" si="1"/>
        <v>74190</v>
      </c>
      <c r="I41" s="17">
        <f t="shared" si="1"/>
        <v>84535</v>
      </c>
      <c r="J41" s="17">
        <f t="shared" si="1"/>
        <v>94500</v>
      </c>
      <c r="K41" s="17">
        <f t="shared" si="1"/>
        <v>103925</v>
      </c>
      <c r="L41" s="17">
        <f t="shared" si="1"/>
        <v>114570</v>
      </c>
      <c r="M41" s="17">
        <f t="shared" si="1"/>
        <v>125780</v>
      </c>
      <c r="N41" s="17">
        <f t="shared" si="1"/>
        <v>137820</v>
      </c>
    </row>
    <row r="42" spans="1:14" x14ac:dyDescent="0.25">
      <c r="A42" s="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ht="18" customHeight="1" x14ac:dyDescent="0.25">
      <c r="A43" s="9" t="s">
        <v>31</v>
      </c>
      <c r="B43" s="18">
        <f t="shared" ref="B43:N43" si="2">MAX(0,-B41)</f>
        <v>0</v>
      </c>
      <c r="C43" s="18">
        <f t="shared" si="2"/>
        <v>0</v>
      </c>
      <c r="D43" s="18">
        <f t="shared" si="2"/>
        <v>0</v>
      </c>
      <c r="E43" s="18">
        <f t="shared" si="2"/>
        <v>0</v>
      </c>
      <c r="F43" s="18">
        <f t="shared" si="2"/>
        <v>0</v>
      </c>
      <c r="G43" s="18">
        <f t="shared" si="2"/>
        <v>0</v>
      </c>
      <c r="H43" s="18">
        <f t="shared" si="2"/>
        <v>0</v>
      </c>
      <c r="I43" s="18">
        <f t="shared" si="2"/>
        <v>0</v>
      </c>
      <c r="J43" s="18">
        <f t="shared" si="2"/>
        <v>0</v>
      </c>
      <c r="K43" s="18">
        <f t="shared" si="2"/>
        <v>0</v>
      </c>
      <c r="L43" s="18">
        <f t="shared" si="2"/>
        <v>0</v>
      </c>
      <c r="M43" s="18">
        <f t="shared" si="2"/>
        <v>0</v>
      </c>
      <c r="N43" s="18">
        <f t="shared" si="2"/>
        <v>0</v>
      </c>
    </row>
  </sheetData>
  <mergeCells count="3">
    <mergeCell ref="A9:N9"/>
    <mergeCell ref="A19:N19"/>
    <mergeCell ref="A1:N1"/>
  </mergeCells>
  <conditionalFormatting sqref="B37:N37">
    <cfRule type="cellIs" dxfId="2" priority="1" operator="lessThan">
      <formula>0</formula>
    </cfRule>
  </conditionalFormatting>
  <conditionalFormatting sqref="B41:N41">
    <cfRule type="cellIs" dxfId="1" priority="2" operator="lessThan">
      <formula>0</formula>
    </cfRule>
  </conditionalFormatting>
  <conditionalFormatting sqref="B43:N43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Liquiditätsplanung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2026-02-16T08:36:59Z</dcterms:created>
  <dcterms:modified xsi:type="dcterms:W3CDTF">2026-02-16T08:59:31Z</dcterms:modified>
</cp:coreProperties>
</file>