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liquiditaetsplanung\"/>
    </mc:Choice>
  </mc:AlternateContent>
  <xr:revisionPtr revIDLastSave="0" documentId="8_{EFF297B8-68E9-4987-9260-F38C19E3DF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quiditätsplanung" sheetId="1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9" i="1" l="1"/>
  <c r="C39" i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37" i="1" s="1"/>
  <c r="M19" i="1"/>
  <c r="M39" i="1" s="1"/>
  <c r="L19" i="1"/>
  <c r="L39" i="1" s="1"/>
  <c r="K19" i="1"/>
  <c r="J19" i="1"/>
  <c r="J39" i="1" s="1"/>
  <c r="I19" i="1"/>
  <c r="I39" i="1" s="1"/>
  <c r="H19" i="1"/>
  <c r="H39" i="1" s="1"/>
  <c r="G19" i="1"/>
  <c r="G39" i="1" s="1"/>
  <c r="F19" i="1"/>
  <c r="F39" i="1" s="1"/>
  <c r="E19" i="1"/>
  <c r="E39" i="1" s="1"/>
  <c r="D19" i="1"/>
  <c r="D39" i="1" s="1"/>
  <c r="C19" i="1"/>
  <c r="B19" i="1"/>
  <c r="B39" i="1" s="1"/>
  <c r="N18" i="1"/>
  <c r="N17" i="1"/>
  <c r="N16" i="1"/>
  <c r="N15" i="1"/>
  <c r="N14" i="1"/>
  <c r="N13" i="1"/>
  <c r="N12" i="1"/>
  <c r="N19" i="1" s="1"/>
  <c r="M8" i="1"/>
  <c r="L8" i="1"/>
  <c r="K8" i="1"/>
  <c r="J8" i="1"/>
  <c r="I8" i="1"/>
  <c r="H8" i="1"/>
  <c r="G8" i="1"/>
  <c r="F8" i="1"/>
  <c r="E8" i="1"/>
  <c r="D8" i="1"/>
  <c r="C8" i="1"/>
  <c r="B8" i="1"/>
  <c r="B41" i="1" l="1"/>
  <c r="N39" i="1"/>
  <c r="C9" i="1" l="1"/>
  <c r="C41" i="1" s="1"/>
  <c r="B43" i="1"/>
  <c r="C43" i="1" l="1"/>
  <c r="D9" i="1"/>
  <c r="D41" i="1" s="1"/>
  <c r="D43" i="1" l="1"/>
  <c r="E9" i="1"/>
  <c r="E41" i="1" s="1"/>
  <c r="E43" i="1" l="1"/>
  <c r="F9" i="1"/>
  <c r="F41" i="1" s="1"/>
  <c r="F43" i="1" l="1"/>
  <c r="G9" i="1"/>
  <c r="G41" i="1" s="1"/>
  <c r="G43" i="1" l="1"/>
  <c r="H9" i="1"/>
  <c r="H41" i="1" s="1"/>
  <c r="H43" i="1" l="1"/>
  <c r="I9" i="1"/>
  <c r="I41" i="1" s="1"/>
  <c r="I43" i="1" l="1"/>
  <c r="J9" i="1"/>
  <c r="J41" i="1" s="1"/>
  <c r="J43" i="1" l="1"/>
  <c r="K9" i="1"/>
  <c r="K41" i="1" s="1"/>
  <c r="K43" i="1" l="1"/>
  <c r="L9" i="1"/>
  <c r="L41" i="1" s="1"/>
  <c r="L43" i="1" l="1"/>
  <c r="M9" i="1"/>
  <c r="M41" i="1" s="1"/>
  <c r="M43" i="1" l="1"/>
  <c r="N43" i="1" s="1"/>
  <c r="N41" i="1"/>
</calcChain>
</file>

<file path=xl/sharedStrings.xml><?xml version="1.0" encoding="utf-8"?>
<sst xmlns="http://schemas.openxmlformats.org/spreadsheetml/2006/main" count="39" uniqueCount="39">
  <si>
    <t>Liquiditätsplanung (Liquiditätsplan / Cashflow-Plan)</t>
  </si>
  <si>
    <t>Unternehmen</t>
  </si>
  <si>
    <t>Beispiel GmbH</t>
  </si>
  <si>
    <t>Startmonat (Datum)</t>
  </si>
  <si>
    <t>Währung</t>
  </si>
  <si>
    <t>EUR</t>
  </si>
  <si>
    <t>Kontokorrent-Limit</t>
  </si>
  <si>
    <t>Finanzposition</t>
  </si>
  <si>
    <t>Gesamt</t>
  </si>
  <si>
    <t>Anfangsbestand an liquiden Mitteln</t>
  </si>
  <si>
    <t>Einzahlungen</t>
  </si>
  <si>
    <t>Forderungen aus Lieferung und Leistungen</t>
  </si>
  <si>
    <t>Barverkäufe</t>
  </si>
  <si>
    <t>Erwartete Kundenanzahlungen</t>
  </si>
  <si>
    <t>Eigenkapital-Einlagen</t>
  </si>
  <si>
    <t>Kreditauszahlung</t>
  </si>
  <si>
    <t>Desinvestment / Anlageverkäufe</t>
  </si>
  <si>
    <t>Sonstige Einnahmen</t>
  </si>
  <si>
    <t>Summe Einzahlungen</t>
  </si>
  <si>
    <t>Auszahlungen</t>
  </si>
  <si>
    <t>Grundstück/Gebäude/Umbaumaßnahmen</t>
  </si>
  <si>
    <t>Anschaffung Maschinen/Geräte</t>
  </si>
  <si>
    <t>Büroausstattung, PCs, Firmenfahrzeug</t>
  </si>
  <si>
    <t>Ware/Material/Roh-/Hilfs-/Betriebsstoffe</t>
  </si>
  <si>
    <t>Personalkosten</t>
  </si>
  <si>
    <t>Fremdleistungen</t>
  </si>
  <si>
    <t>Miete inkl. Nebenkosten</t>
  </si>
  <si>
    <t>Leasing Maschinen</t>
  </si>
  <si>
    <t>Reparaturen, Wartung</t>
  </si>
  <si>
    <t>KFZ-Kosten (Leasing/Steuern/Vers.)</t>
  </si>
  <si>
    <t>KFZ-Kosten (Benzin/Instandhaltung)</t>
  </si>
  <si>
    <t>Versicherungen / Beiträge</t>
  </si>
  <si>
    <t>Telefon/Internet/Porto</t>
  </si>
  <si>
    <t>Marketing/Werbung/Messen/Bewirtung</t>
  </si>
  <si>
    <t>Steuerberatung / Buchführung / Sonstiges</t>
  </si>
  <si>
    <t>Summe Auszahlungen</t>
  </si>
  <si>
    <t>Netto-Cashflow (Einzahlungen - Auszahlungen)</t>
  </si>
  <si>
    <t>Endbestand liquide Mittel</t>
  </si>
  <si>
    <t>Liquidität inkl. Kontokorrent-Limit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</si>
</sst>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\€\ #,##0.00;[Red]\€\ \-#,##0.00"/>
  </numFmts>
  <fonts count="5" x14ac:knownFonts="1">
    <font>
      <sz val="11"/>
      <color theme="1"/>
      <name val="Calibri"/>
      <family val="2"/>
      <scheme val="minor"/>
    </font>
    <font>
      <b/>
      <sz val="17"/>
      <color rgb="FFFFFFFF"/>
      <name val="Calibri"/>
    </font>
    <font>
      <b/>
      <sz val="11"/>
      <name val="Calibri"/>
    </font>
    <font>
      <b/>
      <sz val="11"/>
      <color rgb="FFFFFFFF"/>
      <name val="Calibri"/>
    </font>
    <font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484E"/>
      </patternFill>
    </fill>
    <fill>
      <patternFill patternType="solid">
        <fgColor rgb="FFDFF2F3"/>
      </patternFill>
    </fill>
    <fill>
      <patternFill patternType="solid">
        <fgColor rgb="FFF2F4F5"/>
      </patternFill>
    </fill>
    <fill>
      <patternFill patternType="solid">
        <fgColor rgb="FF1F415A"/>
      </patternFill>
    </fill>
  </fills>
  <borders count="5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/>
      <right/>
      <top/>
      <bottom/>
      <diagonal/>
    </border>
    <border>
      <left/>
      <right/>
      <top style="thin">
        <color rgb="FFD0D0D0"/>
      </top>
      <bottom style="thin">
        <color rgb="FFD0D0D0"/>
      </bottom>
      <diagonal/>
    </border>
    <border>
      <left/>
      <right style="thin">
        <color rgb="FFD0D0D0"/>
      </right>
      <top style="thin">
        <color rgb="FFD0D0D0"/>
      </top>
      <bottom style="thin">
        <color rgb="FFD0D0D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0" fillId="3" borderId="1" xfId="0" applyFill="1" applyBorder="1" applyAlignment="1">
      <alignment vertical="center"/>
    </xf>
    <xf numFmtId="164" fontId="0" fillId="3" borderId="1" xfId="0" applyNumberFormat="1" applyFill="1" applyBorder="1" applyAlignment="1">
      <alignment vertical="center"/>
    </xf>
    <xf numFmtId="165" fontId="0" fillId="3" borderId="1" xfId="0" applyNumberForma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65" fontId="4" fillId="3" borderId="1" xfId="0" applyNumberFormat="1" applyFont="1" applyFill="1" applyBorder="1" applyAlignment="1">
      <alignment horizontal="right" vertical="center"/>
    </xf>
    <xf numFmtId="165" fontId="4" fillId="4" borderId="1" xfId="0" applyNumberFormat="1" applyFont="1" applyFill="1" applyBorder="1" applyAlignment="1">
      <alignment horizontal="right" vertical="center"/>
    </xf>
    <xf numFmtId="0" fontId="0" fillId="4" borderId="1" xfId="0" applyFill="1" applyBorder="1"/>
    <xf numFmtId="0" fontId="0" fillId="0" borderId="2" xfId="0" applyBorder="1"/>
    <xf numFmtId="0" fontId="2" fillId="4" borderId="1" xfId="0" applyFont="1" applyFill="1" applyBorder="1" applyAlignment="1">
      <alignment vertical="center"/>
    </xf>
    <xf numFmtId="165" fontId="2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0" fillId="0" borderId="3" xfId="0" applyBorder="1"/>
    <xf numFmtId="0" fontId="0" fillId="0" borderId="4" xfId="0" applyBorder="1"/>
    <xf numFmtId="0" fontId="1" fillId="2" borderId="0" xfId="0" applyFont="1" applyFill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2">
    <dxf>
      <font>
        <color rgb="FF9C0006"/>
      </font>
      <fill>
        <patternFill>
          <bgColor rgb="FFFCE4E4"/>
        </patternFill>
      </fill>
    </dxf>
    <dxf>
      <font>
        <color rgb="FF9C0006"/>
      </font>
      <fill>
        <patternFill>
          <bgColor rgb="FFFCE4E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"/>
  <sheetViews>
    <sheetView showGridLines="0" tabSelected="1" zoomScale="90" zoomScaleNormal="90" workbookViewId="0">
      <selection sqref="A1:N1"/>
    </sheetView>
  </sheetViews>
  <sheetFormatPr baseColWidth="10" defaultColWidth="9.140625" defaultRowHeight="15" x14ac:dyDescent="0.25"/>
  <cols>
    <col min="1" max="1" width="48" customWidth="1"/>
    <col min="2" max="13" width="14" customWidth="1"/>
    <col min="14" max="14" width="16" customWidth="1"/>
  </cols>
  <sheetData>
    <row r="1" spans="1:14" ht="27.95" customHeight="1" x14ac:dyDescent="0.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6.75" customHeight="1" x14ac:dyDescent="0.25"/>
    <row r="3" spans="1:14" x14ac:dyDescent="0.25">
      <c r="A3" s="1" t="s">
        <v>1</v>
      </c>
      <c r="B3" s="2" t="s">
        <v>2</v>
      </c>
    </row>
    <row r="4" spans="1:14" x14ac:dyDescent="0.25">
      <c r="A4" s="1" t="s">
        <v>3</v>
      </c>
      <c r="B4" s="3">
        <v>46023</v>
      </c>
    </row>
    <row r="5" spans="1:14" x14ac:dyDescent="0.25">
      <c r="A5" s="1" t="s">
        <v>4</v>
      </c>
      <c r="B5" s="2" t="s">
        <v>5</v>
      </c>
    </row>
    <row r="6" spans="1:14" x14ac:dyDescent="0.25">
      <c r="A6" s="1" t="s">
        <v>6</v>
      </c>
      <c r="B6" s="4">
        <v>10000</v>
      </c>
    </row>
    <row r="7" spans="1:14" ht="6" customHeight="1" x14ac:dyDescent="0.25"/>
    <row r="8" spans="1:14" ht="20.100000000000001" customHeight="1" x14ac:dyDescent="0.25">
      <c r="A8" s="5" t="s">
        <v>7</v>
      </c>
      <c r="B8" s="15" t="str">
        <f>CHOOSE(MONTH(EDATE($B$4,0)),"Januar","Februar","März","April","Mai","Juni","Juli","August","September","Oktober","November","Dezember")</f>
        <v>Januar</v>
      </c>
      <c r="C8" s="15" t="str">
        <f>CHOOSE(MONTH(EDATE($B$4,1)),"Januar","Februar","März","April","Mai","Juni","Juli","August","September","Oktober","November","Dezember")</f>
        <v>Februar</v>
      </c>
      <c r="D8" s="15" t="str">
        <f>CHOOSE(MONTH(EDATE($B$4,2)),"Januar","Februar","März","April","Mai","Juni","Juli","August","September","Oktober","November","Dezember")</f>
        <v>März</v>
      </c>
      <c r="E8" s="15" t="str">
        <f>CHOOSE(MONTH(EDATE($B$4,3)),"Januar","Februar","März","April","Mai","Juni","Juli","August","September","Oktober","November","Dezember")</f>
        <v>April</v>
      </c>
      <c r="F8" s="15" t="str">
        <f>CHOOSE(MONTH(EDATE($B$4,4)),"Januar","Februar","März","April","Mai","Juni","Juli","August","September","Oktober","November","Dezember")</f>
        <v>Mai</v>
      </c>
      <c r="G8" s="15" t="str">
        <f>CHOOSE(MONTH(EDATE($B$4,5)),"Januar","Februar","März","April","Mai","Juni","Juli","August","September","Oktober","November","Dezember")</f>
        <v>Juni</v>
      </c>
      <c r="H8" s="15" t="str">
        <f>CHOOSE(MONTH(EDATE($B$4,6)),"Januar","Februar","März","April","Mai","Juni","Juli","August","September","Oktober","November","Dezember")</f>
        <v>Juli</v>
      </c>
      <c r="I8" s="15" t="str">
        <f>CHOOSE(MONTH(EDATE($B$4,7)),"Januar","Februar","März","April","Mai","Juni","Juli","August","September","Oktober","November","Dezember")</f>
        <v>August</v>
      </c>
      <c r="J8" s="15" t="str">
        <f>CHOOSE(MONTH(EDATE($B$4,8)),"Januar","Februar","März","April","Mai","Juni","Juli","August","September","Oktober","November","Dezember")</f>
        <v>September</v>
      </c>
      <c r="K8" s="15" t="str">
        <f>CHOOSE(MONTH(EDATE($B$4,9)),"Januar","Februar","März","April","Mai","Juni","Juli","August","September","Oktober","November","Dezember")</f>
        <v>Oktober</v>
      </c>
      <c r="L8" s="15" t="str">
        <f>CHOOSE(MONTH(EDATE($B$4,10)),"Januar","Februar","März","April","Mai","Juni","Juli","August","September","Oktober","November","Dezember")</f>
        <v>November</v>
      </c>
      <c r="M8" s="15" t="str">
        <f>CHOOSE(MONTH(EDATE($B$4,11)),"Januar","Februar","März","April","Mai","Juni","Juli","August","September","Oktober","November","Dezember")</f>
        <v>Dezember</v>
      </c>
      <c r="N8" s="6" t="s">
        <v>8</v>
      </c>
    </row>
    <row r="9" spans="1:14" x14ac:dyDescent="0.25">
      <c r="A9" s="7" t="s">
        <v>9</v>
      </c>
      <c r="B9" s="8">
        <v>25000</v>
      </c>
      <c r="C9" s="9">
        <f t="shared" ref="C9:M9" si="0">B41</f>
        <v>33420</v>
      </c>
      <c r="D9" s="9">
        <f t="shared" si="0"/>
        <v>33580</v>
      </c>
      <c r="E9" s="9">
        <f t="shared" si="0"/>
        <v>34530</v>
      </c>
      <c r="F9" s="9">
        <f t="shared" si="0"/>
        <v>35550</v>
      </c>
      <c r="G9" s="9">
        <f t="shared" si="0"/>
        <v>37980</v>
      </c>
      <c r="H9" s="9">
        <f t="shared" si="0"/>
        <v>40450</v>
      </c>
      <c r="I9" s="9">
        <f t="shared" si="0"/>
        <v>42680</v>
      </c>
      <c r="J9" s="9">
        <f t="shared" si="0"/>
        <v>46150</v>
      </c>
      <c r="K9" s="9">
        <f t="shared" si="0"/>
        <v>52980</v>
      </c>
      <c r="L9" s="9">
        <f t="shared" si="0"/>
        <v>56880</v>
      </c>
      <c r="M9" s="9">
        <f t="shared" si="0"/>
        <v>61450</v>
      </c>
      <c r="N9" s="10"/>
    </row>
    <row r="10" spans="1:14" ht="6" customHeight="1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ht="18" customHeight="1" x14ac:dyDescent="0.25">
      <c r="A11" s="16" t="s">
        <v>10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8"/>
    </row>
    <row r="12" spans="1:14" x14ac:dyDescent="0.25">
      <c r="A12" s="7" t="s">
        <v>11</v>
      </c>
      <c r="B12" s="8">
        <v>18000</v>
      </c>
      <c r="C12" s="8">
        <v>19000</v>
      </c>
      <c r="D12" s="8">
        <v>20000</v>
      </c>
      <c r="E12" s="8">
        <v>21000</v>
      </c>
      <c r="F12" s="8">
        <v>22000</v>
      </c>
      <c r="G12" s="8">
        <v>22500</v>
      </c>
      <c r="H12" s="8">
        <v>23000</v>
      </c>
      <c r="I12" s="8">
        <v>24000</v>
      </c>
      <c r="J12" s="8">
        <v>25000</v>
      </c>
      <c r="K12" s="8">
        <v>25500</v>
      </c>
      <c r="L12" s="8">
        <v>26000</v>
      </c>
      <c r="M12" s="8">
        <v>27000</v>
      </c>
      <c r="N12" s="9">
        <f t="shared" ref="N12:N18" si="1">SUM(B12:M12)</f>
        <v>273000</v>
      </c>
    </row>
    <row r="13" spans="1:14" x14ac:dyDescent="0.25">
      <c r="A13" s="7" t="s">
        <v>12</v>
      </c>
      <c r="B13" s="8">
        <v>2500</v>
      </c>
      <c r="C13" s="8">
        <v>2600</v>
      </c>
      <c r="D13" s="8">
        <v>2550</v>
      </c>
      <c r="E13" s="8">
        <v>2700</v>
      </c>
      <c r="F13" s="8">
        <v>2800</v>
      </c>
      <c r="G13" s="8">
        <v>2750</v>
      </c>
      <c r="H13" s="8">
        <v>2900</v>
      </c>
      <c r="I13" s="8">
        <v>3000</v>
      </c>
      <c r="J13" s="8">
        <v>3100</v>
      </c>
      <c r="K13" s="8">
        <v>3050</v>
      </c>
      <c r="L13" s="8">
        <v>3200</v>
      </c>
      <c r="M13" s="8">
        <v>3300</v>
      </c>
      <c r="N13" s="9">
        <f t="shared" si="1"/>
        <v>34450</v>
      </c>
    </row>
    <row r="14" spans="1:14" x14ac:dyDescent="0.25">
      <c r="A14" s="7" t="s">
        <v>13</v>
      </c>
      <c r="B14" s="8">
        <v>800</v>
      </c>
      <c r="C14" s="8">
        <v>700</v>
      </c>
      <c r="D14" s="8">
        <v>900</v>
      </c>
      <c r="E14" s="8">
        <v>750</v>
      </c>
      <c r="F14" s="8">
        <v>850</v>
      </c>
      <c r="G14" s="8">
        <v>800</v>
      </c>
      <c r="H14" s="8">
        <v>900</v>
      </c>
      <c r="I14" s="8">
        <v>850</v>
      </c>
      <c r="J14" s="8">
        <v>950</v>
      </c>
      <c r="K14" s="8">
        <v>900</v>
      </c>
      <c r="L14" s="8">
        <v>1000</v>
      </c>
      <c r="M14" s="8">
        <v>950</v>
      </c>
      <c r="N14" s="9">
        <f t="shared" si="1"/>
        <v>10350</v>
      </c>
    </row>
    <row r="15" spans="1:14" x14ac:dyDescent="0.25">
      <c r="A15" s="7" t="s">
        <v>14</v>
      </c>
      <c r="B15" s="8">
        <v>5000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9">
        <f t="shared" si="1"/>
        <v>5000</v>
      </c>
    </row>
    <row r="16" spans="1:14" x14ac:dyDescent="0.25">
      <c r="A16" s="7" t="s">
        <v>15</v>
      </c>
      <c r="B16" s="8">
        <v>20000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9">
        <f t="shared" si="1"/>
        <v>20000</v>
      </c>
    </row>
    <row r="17" spans="1:14" x14ac:dyDescent="0.25">
      <c r="A17" s="7" t="s">
        <v>16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2500</v>
      </c>
      <c r="K17" s="8">
        <v>0</v>
      </c>
      <c r="L17" s="8">
        <v>0</v>
      </c>
      <c r="M17" s="8">
        <v>0</v>
      </c>
      <c r="N17" s="9">
        <f t="shared" si="1"/>
        <v>2500</v>
      </c>
    </row>
    <row r="18" spans="1:14" x14ac:dyDescent="0.25">
      <c r="A18" s="7" t="s">
        <v>17</v>
      </c>
      <c r="B18" s="8">
        <v>300</v>
      </c>
      <c r="C18" s="8">
        <v>250</v>
      </c>
      <c r="D18" s="8">
        <v>300</v>
      </c>
      <c r="E18" s="8">
        <v>280</v>
      </c>
      <c r="F18" s="8">
        <v>300</v>
      </c>
      <c r="G18" s="8">
        <v>300</v>
      </c>
      <c r="H18" s="8">
        <v>320</v>
      </c>
      <c r="I18" s="8">
        <v>320</v>
      </c>
      <c r="J18" s="8">
        <v>340</v>
      </c>
      <c r="K18" s="8">
        <v>320</v>
      </c>
      <c r="L18" s="8">
        <v>350</v>
      </c>
      <c r="M18" s="8">
        <v>360</v>
      </c>
      <c r="N18" s="9">
        <f t="shared" si="1"/>
        <v>3740</v>
      </c>
    </row>
    <row r="19" spans="1:14" x14ac:dyDescent="0.25">
      <c r="A19" s="12" t="s">
        <v>18</v>
      </c>
      <c r="B19" s="13">
        <f t="shared" ref="B19:N19" si="2">SUM(B12:B18)</f>
        <v>46600</v>
      </c>
      <c r="C19" s="13">
        <f t="shared" si="2"/>
        <v>22550</v>
      </c>
      <c r="D19" s="13">
        <f t="shared" si="2"/>
        <v>23750</v>
      </c>
      <c r="E19" s="13">
        <f t="shared" si="2"/>
        <v>24730</v>
      </c>
      <c r="F19" s="13">
        <f t="shared" si="2"/>
        <v>25950</v>
      </c>
      <c r="G19" s="13">
        <f t="shared" si="2"/>
        <v>26350</v>
      </c>
      <c r="H19" s="13">
        <f t="shared" si="2"/>
        <v>27120</v>
      </c>
      <c r="I19" s="13">
        <f t="shared" si="2"/>
        <v>28170</v>
      </c>
      <c r="J19" s="13">
        <f t="shared" si="2"/>
        <v>31890</v>
      </c>
      <c r="K19" s="13">
        <f t="shared" si="2"/>
        <v>29770</v>
      </c>
      <c r="L19" s="13">
        <f t="shared" si="2"/>
        <v>30550</v>
      </c>
      <c r="M19" s="13">
        <f t="shared" si="2"/>
        <v>31610</v>
      </c>
      <c r="N19" s="13">
        <f t="shared" si="2"/>
        <v>349040</v>
      </c>
    </row>
    <row r="20" spans="1:14" ht="6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ht="18" customHeight="1" x14ac:dyDescent="0.25">
      <c r="A21" s="16" t="s">
        <v>19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8"/>
    </row>
    <row r="22" spans="1:14" x14ac:dyDescent="0.25">
      <c r="A22" s="7" t="s">
        <v>20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9">
        <f t="shared" ref="N22:N36" si="3">SUM(B22:M22)</f>
        <v>0</v>
      </c>
    </row>
    <row r="23" spans="1:14" x14ac:dyDescent="0.25">
      <c r="A23" s="7" t="s">
        <v>21</v>
      </c>
      <c r="B23" s="8">
        <v>12000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9">
        <f t="shared" si="3"/>
        <v>12000</v>
      </c>
    </row>
    <row r="24" spans="1:14" x14ac:dyDescent="0.25">
      <c r="A24" s="7" t="s">
        <v>22</v>
      </c>
      <c r="B24" s="8">
        <v>3500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9">
        <f t="shared" si="3"/>
        <v>3500</v>
      </c>
    </row>
    <row r="25" spans="1:14" x14ac:dyDescent="0.25">
      <c r="A25" s="7" t="s">
        <v>23</v>
      </c>
      <c r="B25" s="8">
        <v>8000</v>
      </c>
      <c r="C25" s="8">
        <v>8200</v>
      </c>
      <c r="D25" s="8">
        <v>8400</v>
      </c>
      <c r="E25" s="8">
        <v>8600</v>
      </c>
      <c r="F25" s="8">
        <v>8800</v>
      </c>
      <c r="G25" s="8">
        <v>9000</v>
      </c>
      <c r="H25" s="8">
        <v>9200</v>
      </c>
      <c r="I25" s="8">
        <v>9400</v>
      </c>
      <c r="J25" s="8">
        <v>9600</v>
      </c>
      <c r="K25" s="8">
        <v>9800</v>
      </c>
      <c r="L25" s="8">
        <v>10000</v>
      </c>
      <c r="M25" s="8">
        <v>10200</v>
      </c>
      <c r="N25" s="9">
        <f t="shared" si="3"/>
        <v>109200</v>
      </c>
    </row>
    <row r="26" spans="1:14" x14ac:dyDescent="0.25">
      <c r="A26" s="7" t="s">
        <v>24</v>
      </c>
      <c r="B26" s="8">
        <v>7000</v>
      </c>
      <c r="C26" s="8">
        <v>7000</v>
      </c>
      <c r="D26" s="8">
        <v>7200</v>
      </c>
      <c r="E26" s="8">
        <v>7200</v>
      </c>
      <c r="F26" s="8">
        <v>7400</v>
      </c>
      <c r="G26" s="8">
        <v>7400</v>
      </c>
      <c r="H26" s="8">
        <v>7600</v>
      </c>
      <c r="I26" s="8">
        <v>7600</v>
      </c>
      <c r="J26" s="8">
        <v>7800</v>
      </c>
      <c r="K26" s="8">
        <v>7800</v>
      </c>
      <c r="L26" s="8">
        <v>8000</v>
      </c>
      <c r="M26" s="8">
        <v>8000</v>
      </c>
      <c r="N26" s="9">
        <f t="shared" si="3"/>
        <v>90000</v>
      </c>
    </row>
    <row r="27" spans="1:14" x14ac:dyDescent="0.25">
      <c r="A27" s="7" t="s">
        <v>25</v>
      </c>
      <c r="B27" s="8">
        <v>2200</v>
      </c>
      <c r="C27" s="8">
        <v>2400</v>
      </c>
      <c r="D27" s="8">
        <v>2300</v>
      </c>
      <c r="E27" s="8">
        <v>2500</v>
      </c>
      <c r="F27" s="8">
        <v>2400</v>
      </c>
      <c r="G27" s="8">
        <v>2600</v>
      </c>
      <c r="H27" s="8">
        <v>2500</v>
      </c>
      <c r="I27" s="8">
        <v>2700</v>
      </c>
      <c r="J27" s="8">
        <v>2600</v>
      </c>
      <c r="K27" s="8">
        <v>2700</v>
      </c>
      <c r="L27" s="8">
        <v>2800</v>
      </c>
      <c r="M27" s="8">
        <v>2900</v>
      </c>
      <c r="N27" s="9">
        <f t="shared" si="3"/>
        <v>30600</v>
      </c>
    </row>
    <row r="28" spans="1:14" x14ac:dyDescent="0.25">
      <c r="A28" s="7" t="s">
        <v>26</v>
      </c>
      <c r="B28" s="8">
        <v>1500</v>
      </c>
      <c r="C28" s="8">
        <v>1500</v>
      </c>
      <c r="D28" s="8">
        <v>1500</v>
      </c>
      <c r="E28" s="8">
        <v>1500</v>
      </c>
      <c r="F28" s="8">
        <v>1500</v>
      </c>
      <c r="G28" s="8">
        <v>1500</v>
      </c>
      <c r="H28" s="8">
        <v>1500</v>
      </c>
      <c r="I28" s="8">
        <v>1500</v>
      </c>
      <c r="J28" s="8">
        <v>1500</v>
      </c>
      <c r="K28" s="8">
        <v>1500</v>
      </c>
      <c r="L28" s="8">
        <v>1500</v>
      </c>
      <c r="M28" s="8">
        <v>1500</v>
      </c>
      <c r="N28" s="9">
        <f t="shared" si="3"/>
        <v>18000</v>
      </c>
    </row>
    <row r="29" spans="1:14" x14ac:dyDescent="0.25">
      <c r="A29" s="7" t="s">
        <v>27</v>
      </c>
      <c r="B29" s="8">
        <v>900</v>
      </c>
      <c r="C29" s="8">
        <v>900</v>
      </c>
      <c r="D29" s="8">
        <v>900</v>
      </c>
      <c r="E29" s="8">
        <v>900</v>
      </c>
      <c r="F29" s="8">
        <v>900</v>
      </c>
      <c r="G29" s="8">
        <v>900</v>
      </c>
      <c r="H29" s="8">
        <v>900</v>
      </c>
      <c r="I29" s="8">
        <v>900</v>
      </c>
      <c r="J29" s="8">
        <v>900</v>
      </c>
      <c r="K29" s="8">
        <v>900</v>
      </c>
      <c r="L29" s="8">
        <v>900</v>
      </c>
      <c r="M29" s="8">
        <v>900</v>
      </c>
      <c r="N29" s="9">
        <f t="shared" si="3"/>
        <v>10800</v>
      </c>
    </row>
    <row r="30" spans="1:14" x14ac:dyDescent="0.25">
      <c r="A30" s="7" t="s">
        <v>28</v>
      </c>
      <c r="B30" s="8">
        <v>600</v>
      </c>
      <c r="C30" s="8">
        <v>300</v>
      </c>
      <c r="D30" s="8">
        <v>450</v>
      </c>
      <c r="E30" s="8">
        <v>300</v>
      </c>
      <c r="F30" s="8">
        <v>400</v>
      </c>
      <c r="G30" s="8">
        <v>300</v>
      </c>
      <c r="H30" s="8">
        <v>450</v>
      </c>
      <c r="I30" s="8">
        <v>300</v>
      </c>
      <c r="J30" s="8">
        <v>400</v>
      </c>
      <c r="K30" s="8">
        <v>300</v>
      </c>
      <c r="L30" s="8">
        <v>450</v>
      </c>
      <c r="M30" s="8">
        <v>300</v>
      </c>
      <c r="N30" s="9">
        <f t="shared" si="3"/>
        <v>4550</v>
      </c>
    </row>
    <row r="31" spans="1:14" x14ac:dyDescent="0.25">
      <c r="A31" s="7" t="s">
        <v>29</v>
      </c>
      <c r="B31" s="8">
        <v>450</v>
      </c>
      <c r="C31" s="8">
        <v>450</v>
      </c>
      <c r="D31" s="8">
        <v>450</v>
      </c>
      <c r="E31" s="8">
        <v>450</v>
      </c>
      <c r="F31" s="8">
        <v>450</v>
      </c>
      <c r="G31" s="8">
        <v>450</v>
      </c>
      <c r="H31" s="8">
        <v>450</v>
      </c>
      <c r="I31" s="8">
        <v>450</v>
      </c>
      <c r="J31" s="8">
        <v>450</v>
      </c>
      <c r="K31" s="8">
        <v>450</v>
      </c>
      <c r="L31" s="8">
        <v>450</v>
      </c>
      <c r="M31" s="8">
        <v>450</v>
      </c>
      <c r="N31" s="9">
        <f t="shared" si="3"/>
        <v>5400</v>
      </c>
    </row>
    <row r="32" spans="1:14" x14ac:dyDescent="0.25">
      <c r="A32" s="7" t="s">
        <v>30</v>
      </c>
      <c r="B32" s="8">
        <v>350</v>
      </c>
      <c r="C32" s="8">
        <v>360</v>
      </c>
      <c r="D32" s="8">
        <v>370</v>
      </c>
      <c r="E32" s="8">
        <v>380</v>
      </c>
      <c r="F32" s="8">
        <v>390</v>
      </c>
      <c r="G32" s="8">
        <v>400</v>
      </c>
      <c r="H32" s="8">
        <v>410</v>
      </c>
      <c r="I32" s="8">
        <v>420</v>
      </c>
      <c r="J32" s="8">
        <v>430</v>
      </c>
      <c r="K32" s="8">
        <v>440</v>
      </c>
      <c r="L32" s="8">
        <v>450</v>
      </c>
      <c r="M32" s="8">
        <v>460</v>
      </c>
      <c r="N32" s="9">
        <f t="shared" si="3"/>
        <v>4860</v>
      </c>
    </row>
    <row r="33" spans="1:14" x14ac:dyDescent="0.25">
      <c r="A33" s="7" t="s">
        <v>31</v>
      </c>
      <c r="B33" s="8">
        <v>500</v>
      </c>
      <c r="C33" s="8">
        <v>0</v>
      </c>
      <c r="D33" s="8">
        <v>0</v>
      </c>
      <c r="E33" s="8">
        <v>500</v>
      </c>
      <c r="F33" s="8">
        <v>0</v>
      </c>
      <c r="G33" s="8">
        <v>0</v>
      </c>
      <c r="H33" s="8">
        <v>500</v>
      </c>
      <c r="I33" s="8">
        <v>0</v>
      </c>
      <c r="J33" s="8">
        <v>0</v>
      </c>
      <c r="K33" s="8">
        <v>500</v>
      </c>
      <c r="L33" s="8">
        <v>0</v>
      </c>
      <c r="M33" s="8">
        <v>0</v>
      </c>
      <c r="N33" s="9">
        <f t="shared" si="3"/>
        <v>2000</v>
      </c>
    </row>
    <row r="34" spans="1:14" x14ac:dyDescent="0.25">
      <c r="A34" s="7" t="s">
        <v>32</v>
      </c>
      <c r="B34" s="8">
        <v>180</v>
      </c>
      <c r="C34" s="8">
        <v>180</v>
      </c>
      <c r="D34" s="8">
        <v>180</v>
      </c>
      <c r="E34" s="8">
        <v>180</v>
      </c>
      <c r="F34" s="8">
        <v>180</v>
      </c>
      <c r="G34" s="8">
        <v>180</v>
      </c>
      <c r="H34" s="8">
        <v>180</v>
      </c>
      <c r="I34" s="8">
        <v>180</v>
      </c>
      <c r="J34" s="8">
        <v>180</v>
      </c>
      <c r="K34" s="8">
        <v>180</v>
      </c>
      <c r="L34" s="8">
        <v>180</v>
      </c>
      <c r="M34" s="8">
        <v>180</v>
      </c>
      <c r="N34" s="9">
        <f t="shared" si="3"/>
        <v>2160</v>
      </c>
    </row>
    <row r="35" spans="1:14" x14ac:dyDescent="0.25">
      <c r="A35" s="7" t="s">
        <v>33</v>
      </c>
      <c r="B35" s="8">
        <v>600</v>
      </c>
      <c r="C35" s="8">
        <v>700</v>
      </c>
      <c r="D35" s="8">
        <v>650</v>
      </c>
      <c r="E35" s="8">
        <v>800</v>
      </c>
      <c r="F35" s="8">
        <v>700</v>
      </c>
      <c r="G35" s="8">
        <v>750</v>
      </c>
      <c r="H35" s="8">
        <v>800</v>
      </c>
      <c r="I35" s="8">
        <v>850</v>
      </c>
      <c r="J35" s="8">
        <v>800</v>
      </c>
      <c r="K35" s="8">
        <v>900</v>
      </c>
      <c r="L35" s="8">
        <v>850</v>
      </c>
      <c r="M35" s="8">
        <v>950</v>
      </c>
      <c r="N35" s="9">
        <f t="shared" si="3"/>
        <v>9350</v>
      </c>
    </row>
    <row r="36" spans="1:14" x14ac:dyDescent="0.25">
      <c r="A36" s="7" t="s">
        <v>34</v>
      </c>
      <c r="B36" s="8">
        <v>400</v>
      </c>
      <c r="C36" s="8">
        <v>400</v>
      </c>
      <c r="D36" s="8">
        <v>400</v>
      </c>
      <c r="E36" s="8">
        <v>400</v>
      </c>
      <c r="F36" s="8">
        <v>400</v>
      </c>
      <c r="G36" s="8">
        <v>400</v>
      </c>
      <c r="H36" s="8">
        <v>400</v>
      </c>
      <c r="I36" s="8">
        <v>400</v>
      </c>
      <c r="J36" s="8">
        <v>400</v>
      </c>
      <c r="K36" s="8">
        <v>400</v>
      </c>
      <c r="L36" s="8">
        <v>400</v>
      </c>
      <c r="M36" s="8">
        <v>400</v>
      </c>
      <c r="N36" s="9">
        <f t="shared" si="3"/>
        <v>4800</v>
      </c>
    </row>
    <row r="37" spans="1:14" x14ac:dyDescent="0.25">
      <c r="A37" s="12" t="s">
        <v>35</v>
      </c>
      <c r="B37" s="13">
        <f t="shared" ref="B37:N37" si="4">SUM(B22:B36)</f>
        <v>38180</v>
      </c>
      <c r="C37" s="13">
        <f t="shared" si="4"/>
        <v>22390</v>
      </c>
      <c r="D37" s="13">
        <f t="shared" si="4"/>
        <v>22800</v>
      </c>
      <c r="E37" s="13">
        <f t="shared" si="4"/>
        <v>23710</v>
      </c>
      <c r="F37" s="13">
        <f t="shared" si="4"/>
        <v>23520</v>
      </c>
      <c r="G37" s="13">
        <f t="shared" si="4"/>
        <v>23880</v>
      </c>
      <c r="H37" s="13">
        <f t="shared" si="4"/>
        <v>24890</v>
      </c>
      <c r="I37" s="13">
        <f t="shared" si="4"/>
        <v>24700</v>
      </c>
      <c r="J37" s="13">
        <f t="shared" si="4"/>
        <v>25060</v>
      </c>
      <c r="K37" s="13">
        <f t="shared" si="4"/>
        <v>25870</v>
      </c>
      <c r="L37" s="13">
        <f t="shared" si="4"/>
        <v>25980</v>
      </c>
      <c r="M37" s="13">
        <f t="shared" si="4"/>
        <v>26240</v>
      </c>
      <c r="N37" s="13">
        <f t="shared" si="4"/>
        <v>307220</v>
      </c>
    </row>
    <row r="38" spans="1:14" ht="6" customHeight="1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</row>
    <row r="39" spans="1:14" x14ac:dyDescent="0.25">
      <c r="A39" s="14" t="s">
        <v>36</v>
      </c>
      <c r="B39" s="13">
        <f t="shared" ref="B39:M39" si="5">B19-B37</f>
        <v>8420</v>
      </c>
      <c r="C39" s="13">
        <f t="shared" si="5"/>
        <v>160</v>
      </c>
      <c r="D39" s="13">
        <f t="shared" si="5"/>
        <v>950</v>
      </c>
      <c r="E39" s="13">
        <f t="shared" si="5"/>
        <v>1020</v>
      </c>
      <c r="F39" s="13">
        <f t="shared" si="5"/>
        <v>2430</v>
      </c>
      <c r="G39" s="13">
        <f t="shared" si="5"/>
        <v>2470</v>
      </c>
      <c r="H39" s="13">
        <f t="shared" si="5"/>
        <v>2230</v>
      </c>
      <c r="I39" s="13">
        <f t="shared" si="5"/>
        <v>3470</v>
      </c>
      <c r="J39" s="13">
        <f t="shared" si="5"/>
        <v>6830</v>
      </c>
      <c r="K39" s="13">
        <f t="shared" si="5"/>
        <v>3900</v>
      </c>
      <c r="L39" s="13">
        <f t="shared" si="5"/>
        <v>4570</v>
      </c>
      <c r="M39" s="13">
        <f t="shared" si="5"/>
        <v>5370</v>
      </c>
      <c r="N39" s="13">
        <f>SUM(B39:M39)</f>
        <v>41820</v>
      </c>
    </row>
    <row r="40" spans="1:14" ht="6" customHeight="1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</row>
    <row r="41" spans="1:14" x14ac:dyDescent="0.25">
      <c r="A41" s="12" t="s">
        <v>37</v>
      </c>
      <c r="B41" s="13">
        <f t="shared" ref="B41:M41" si="6">B9+B39</f>
        <v>33420</v>
      </c>
      <c r="C41" s="13">
        <f t="shared" si="6"/>
        <v>33580</v>
      </c>
      <c r="D41" s="13">
        <f t="shared" si="6"/>
        <v>34530</v>
      </c>
      <c r="E41" s="13">
        <f t="shared" si="6"/>
        <v>35550</v>
      </c>
      <c r="F41" s="13">
        <f t="shared" si="6"/>
        <v>37980</v>
      </c>
      <c r="G41" s="13">
        <f t="shared" si="6"/>
        <v>40450</v>
      </c>
      <c r="H41" s="13">
        <f t="shared" si="6"/>
        <v>42680</v>
      </c>
      <c r="I41" s="13">
        <f t="shared" si="6"/>
        <v>46150</v>
      </c>
      <c r="J41" s="13">
        <f t="shared" si="6"/>
        <v>52980</v>
      </c>
      <c r="K41" s="13">
        <f t="shared" si="6"/>
        <v>56880</v>
      </c>
      <c r="L41" s="13">
        <f t="shared" si="6"/>
        <v>61450</v>
      </c>
      <c r="M41" s="13">
        <f t="shared" si="6"/>
        <v>66820</v>
      </c>
      <c r="N41" s="13">
        <f>M41</f>
        <v>66820</v>
      </c>
    </row>
    <row r="42" spans="1:14" ht="6" customHeight="1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</row>
    <row r="43" spans="1:14" x14ac:dyDescent="0.25">
      <c r="A43" s="12" t="s">
        <v>38</v>
      </c>
      <c r="B43" s="13">
        <f t="shared" ref="B43:M43" si="7">B41+$B$6</f>
        <v>43420</v>
      </c>
      <c r="C43" s="13">
        <f t="shared" si="7"/>
        <v>43580</v>
      </c>
      <c r="D43" s="13">
        <f t="shared" si="7"/>
        <v>44530</v>
      </c>
      <c r="E43" s="13">
        <f t="shared" si="7"/>
        <v>45550</v>
      </c>
      <c r="F43" s="13">
        <f t="shared" si="7"/>
        <v>47980</v>
      </c>
      <c r="G43" s="13">
        <f t="shared" si="7"/>
        <v>50450</v>
      </c>
      <c r="H43" s="13">
        <f t="shared" si="7"/>
        <v>52680</v>
      </c>
      <c r="I43" s="13">
        <f t="shared" si="7"/>
        <v>56150</v>
      </c>
      <c r="J43" s="13">
        <f t="shared" si="7"/>
        <v>62980</v>
      </c>
      <c r="K43" s="13">
        <f t="shared" si="7"/>
        <v>66880</v>
      </c>
      <c r="L43" s="13">
        <f t="shared" si="7"/>
        <v>71450</v>
      </c>
      <c r="M43" s="13">
        <f t="shared" si="7"/>
        <v>76820</v>
      </c>
      <c r="N43" s="13">
        <f>M43</f>
        <v>76820</v>
      </c>
    </row>
  </sheetData>
  <mergeCells count="3">
    <mergeCell ref="A21:N21"/>
    <mergeCell ref="A11:N11"/>
    <mergeCell ref="A1:N1"/>
  </mergeCells>
  <conditionalFormatting sqref="B41:M41">
    <cfRule type="cellIs" dxfId="1" priority="1" operator="lessThan">
      <formula>0</formula>
    </cfRule>
  </conditionalFormatting>
  <conditionalFormatting sqref="B43:M43">
    <cfRule type="cellIs" dxfId="0" priority="2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Liquiditätsplanung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Jiménez Canales</dc:creator>
  <cp:lastModifiedBy>Sergio Jiménez Canales</cp:lastModifiedBy>
  <dcterms:modified xsi:type="dcterms:W3CDTF">2026-02-16T08:57:32Z</dcterms:modified>
</cp:coreProperties>
</file>