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C29B92AD-34A4-47C6-944B-46BC87223BB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ilgungsrechner" sheetId="1" r:id="rId1"/>
    <sheet name="Tilgungsplan" sheetId="2" r:id="rId2"/>
    <sheet name="Jahresübersicht" sheetId="3" r:id="rId3"/>
    <sheet name="Szenarien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4" l="1"/>
  <c r="E7" i="4"/>
  <c r="D7" i="4"/>
  <c r="C7" i="4"/>
  <c r="F6" i="4"/>
  <c r="E6" i="4"/>
  <c r="D6" i="4"/>
  <c r="C6" i="4"/>
  <c r="F5" i="4"/>
  <c r="E5" i="4"/>
  <c r="D5" i="4"/>
  <c r="C5" i="4"/>
  <c r="F4" i="4"/>
  <c r="E4" i="4"/>
  <c r="D4" i="4"/>
  <c r="C4" i="4"/>
  <c r="E5" i="2"/>
  <c r="C5" i="2"/>
  <c r="F14" i="1"/>
  <c r="F15" i="1" s="1"/>
  <c r="I11" i="1"/>
  <c r="I10" i="1"/>
  <c r="F5" i="1"/>
  <c r="F8" i="4" l="1"/>
  <c r="E8" i="4"/>
  <c r="D8" i="4"/>
  <c r="C8" i="4"/>
  <c r="F13" i="1"/>
  <c r="F6" i="1"/>
  <c r="D5" i="2"/>
  <c r="F9" i="4" l="1"/>
  <c r="E9" i="4"/>
  <c r="D9" i="4"/>
  <c r="D10" i="4" s="1"/>
  <c r="D11" i="4"/>
  <c r="D12" i="4"/>
  <c r="F7" i="1"/>
  <c r="I7" i="1"/>
  <c r="C9" i="4"/>
  <c r="C10" i="4" s="1"/>
  <c r="I6" i="1"/>
  <c r="F5" i="2"/>
  <c r="F8" i="1"/>
  <c r="F9" i="1"/>
  <c r="C12" i="4" s="1"/>
  <c r="H5" i="2" l="1"/>
  <c r="C11" i="4"/>
  <c r="D13" i="4"/>
  <c r="F10" i="4"/>
  <c r="F11" i="4"/>
  <c r="F12" i="4"/>
  <c r="F13" i="4" s="1"/>
  <c r="E10" i="4"/>
  <c r="E11" i="4"/>
  <c r="E12" i="4"/>
  <c r="E13" i="4" s="1"/>
  <c r="I5" i="2" l="1"/>
  <c r="C6" i="2" l="1"/>
  <c r="D6" i="2"/>
  <c r="E6" i="2"/>
  <c r="G6" i="2"/>
  <c r="F6" i="2" l="1"/>
  <c r="H6" i="2" l="1"/>
  <c r="I6" i="2" l="1"/>
  <c r="G7" i="2" l="1"/>
  <c r="E7" i="2"/>
  <c r="D7" i="2"/>
  <c r="C7" i="2"/>
  <c r="F7" i="2" l="1"/>
  <c r="H7" i="2" l="1"/>
  <c r="I7" i="2" l="1"/>
  <c r="G8" i="2" l="1"/>
  <c r="E8" i="2"/>
  <c r="D8" i="2"/>
  <c r="C8" i="2"/>
  <c r="F8" i="2" l="1"/>
  <c r="H8" i="2" l="1"/>
  <c r="I8" i="2" l="1"/>
  <c r="G9" i="2" l="1"/>
  <c r="E9" i="2"/>
  <c r="D9" i="2"/>
  <c r="F9" i="2" s="1"/>
  <c r="C9" i="2"/>
  <c r="H9" i="2" l="1"/>
  <c r="I9" i="2" s="1"/>
  <c r="G10" i="2" l="1"/>
  <c r="E10" i="2"/>
  <c r="D10" i="2"/>
  <c r="F10" i="2" s="1"/>
  <c r="C10" i="2"/>
  <c r="H10" i="2" l="1"/>
  <c r="I10" i="2" s="1"/>
  <c r="G11" i="2" l="1"/>
  <c r="E11" i="2"/>
  <c r="D11" i="2"/>
  <c r="F11" i="2" s="1"/>
  <c r="C11" i="2"/>
  <c r="H11" i="2" l="1"/>
  <c r="I11" i="2" s="1"/>
  <c r="G12" i="2" l="1"/>
  <c r="E12" i="2"/>
  <c r="D12" i="2"/>
  <c r="F12" i="2" s="1"/>
  <c r="H12" i="2" s="1"/>
  <c r="I12" i="2" s="1"/>
  <c r="C12" i="2"/>
  <c r="C13" i="2" l="1"/>
  <c r="D13" i="2"/>
  <c r="F13" i="2" s="1"/>
  <c r="H13" i="2" s="1"/>
  <c r="I13" i="2" s="1"/>
  <c r="E13" i="2"/>
  <c r="G13" i="2"/>
  <c r="C14" i="2" l="1"/>
  <c r="D14" i="2"/>
  <c r="F14" i="2" s="1"/>
  <c r="H14" i="2" s="1"/>
  <c r="I14" i="2" s="1"/>
  <c r="E14" i="2"/>
  <c r="G14" i="2"/>
  <c r="C15" i="2" l="1"/>
  <c r="D15" i="2"/>
  <c r="F15" i="2" s="1"/>
  <c r="H15" i="2" s="1"/>
  <c r="I15" i="2" s="1"/>
  <c r="E15" i="2"/>
  <c r="G15" i="2"/>
  <c r="C16" i="2" l="1"/>
  <c r="C3" i="3" s="1"/>
  <c r="D16" i="2"/>
  <c r="F16" i="2" s="1"/>
  <c r="G16" i="2" s="1"/>
  <c r="F3" i="3" s="1"/>
  <c r="E16" i="2"/>
  <c r="D3" i="3" s="1"/>
  <c r="E3" i="3" l="1"/>
  <c r="H16" i="2"/>
  <c r="I16" i="2" l="1"/>
  <c r="G3" i="3"/>
  <c r="H3" i="3" l="1"/>
  <c r="G17" i="2"/>
  <c r="E17" i="2"/>
  <c r="D17" i="2"/>
  <c r="F17" i="2" s="1"/>
  <c r="C17" i="2"/>
  <c r="H17" i="2" l="1"/>
  <c r="I17" i="2" l="1"/>
  <c r="G18" i="2" l="1"/>
  <c r="E18" i="2"/>
  <c r="D18" i="2"/>
  <c r="F18" i="2" s="1"/>
  <c r="C18" i="2"/>
  <c r="H18" i="2" l="1"/>
  <c r="I18" i="2" l="1"/>
  <c r="G19" i="2" l="1"/>
  <c r="E19" i="2"/>
  <c r="D19" i="2"/>
  <c r="F19" i="2" s="1"/>
  <c r="C19" i="2"/>
  <c r="H19" i="2" l="1"/>
  <c r="I19" i="2" l="1"/>
  <c r="G20" i="2" l="1"/>
  <c r="E20" i="2"/>
  <c r="D20" i="2"/>
  <c r="F20" i="2" s="1"/>
  <c r="C20" i="2"/>
  <c r="H20" i="2" l="1"/>
  <c r="I20" i="2" l="1"/>
  <c r="G21" i="2" l="1"/>
  <c r="E21" i="2"/>
  <c r="D21" i="2"/>
  <c r="F21" i="2" s="1"/>
  <c r="C21" i="2"/>
  <c r="H21" i="2" l="1"/>
  <c r="I21" i="2" s="1"/>
  <c r="G22" i="2" l="1"/>
  <c r="E22" i="2"/>
  <c r="D22" i="2"/>
  <c r="F22" i="2" s="1"/>
  <c r="C22" i="2"/>
  <c r="H22" i="2" l="1"/>
  <c r="I22" i="2" s="1"/>
  <c r="G23" i="2" l="1"/>
  <c r="E23" i="2"/>
  <c r="D23" i="2"/>
  <c r="F23" i="2" s="1"/>
  <c r="H23" i="2" s="1"/>
  <c r="I23" i="2" s="1"/>
  <c r="C23" i="2"/>
  <c r="C24" i="2" l="1"/>
  <c r="D24" i="2"/>
  <c r="F24" i="2" s="1"/>
  <c r="H24" i="2" s="1"/>
  <c r="I24" i="2" s="1"/>
  <c r="E24" i="2"/>
  <c r="G24" i="2"/>
  <c r="C25" i="2" l="1"/>
  <c r="D25" i="2"/>
  <c r="F25" i="2" s="1"/>
  <c r="H25" i="2" s="1"/>
  <c r="I25" i="2" s="1"/>
  <c r="E25" i="2"/>
  <c r="G25" i="2"/>
  <c r="C26" i="2" l="1"/>
  <c r="D26" i="2"/>
  <c r="F26" i="2" s="1"/>
  <c r="H26" i="2" s="1"/>
  <c r="I26" i="2" s="1"/>
  <c r="E26" i="2"/>
  <c r="G26" i="2"/>
  <c r="C27" i="2" l="1"/>
  <c r="D27" i="2"/>
  <c r="F27" i="2" s="1"/>
  <c r="H27" i="2" s="1"/>
  <c r="I27" i="2" s="1"/>
  <c r="E27" i="2"/>
  <c r="G27" i="2"/>
  <c r="C28" i="2" l="1"/>
  <c r="C4" i="3" s="1"/>
  <c r="D28" i="2"/>
  <c r="F28" i="2" s="1"/>
  <c r="G28" i="2" s="1"/>
  <c r="F4" i="3" s="1"/>
  <c r="E28" i="2"/>
  <c r="D4" i="3" s="1"/>
  <c r="E4" i="3" l="1"/>
  <c r="H28" i="2"/>
  <c r="I28" i="2" l="1"/>
  <c r="G4" i="3"/>
  <c r="H4" i="3" l="1"/>
  <c r="G29" i="2"/>
  <c r="E29" i="2"/>
  <c r="D29" i="2"/>
  <c r="C29" i="2"/>
  <c r="F29" i="2" l="1"/>
  <c r="H29" i="2" l="1"/>
  <c r="I29" i="2" l="1"/>
  <c r="G30" i="2" l="1"/>
  <c r="E30" i="2"/>
  <c r="D30" i="2"/>
  <c r="F30" i="2" s="1"/>
  <c r="C30" i="2"/>
  <c r="H30" i="2" l="1"/>
  <c r="I30" i="2" l="1"/>
  <c r="G31" i="2" l="1"/>
  <c r="E31" i="2"/>
  <c r="D31" i="2"/>
  <c r="F31" i="2" s="1"/>
  <c r="C31" i="2"/>
  <c r="H31" i="2" l="1"/>
  <c r="I31" i="2" l="1"/>
  <c r="G32" i="2" l="1"/>
  <c r="E32" i="2"/>
  <c r="D32" i="2"/>
  <c r="F32" i="2" s="1"/>
  <c r="C32" i="2"/>
  <c r="H32" i="2" l="1"/>
  <c r="I32" i="2" l="1"/>
  <c r="G33" i="2" l="1"/>
  <c r="E33" i="2"/>
  <c r="D33" i="2"/>
  <c r="C33" i="2"/>
  <c r="F33" i="2" l="1"/>
  <c r="H33" i="2" s="1"/>
  <c r="I33" i="2" s="1"/>
  <c r="G34" i="2" l="1"/>
  <c r="E34" i="2"/>
  <c r="D34" i="2"/>
  <c r="C34" i="2"/>
  <c r="F34" i="2" l="1"/>
  <c r="H34" i="2" s="1"/>
  <c r="I34" i="2" s="1"/>
  <c r="G35" i="2" l="1"/>
  <c r="E35" i="2"/>
  <c r="D35" i="2"/>
  <c r="F35" i="2" s="1"/>
  <c r="C35" i="2"/>
  <c r="H35" i="2" l="1"/>
  <c r="I35" i="2" s="1"/>
  <c r="G36" i="2" l="1"/>
  <c r="E36" i="2"/>
  <c r="D36" i="2"/>
  <c r="C36" i="2"/>
  <c r="F36" i="2" l="1"/>
  <c r="H36" i="2" s="1"/>
  <c r="I36" i="2" s="1"/>
  <c r="G37" i="2" l="1"/>
  <c r="E37" i="2"/>
  <c r="D37" i="2"/>
  <c r="C37" i="2"/>
  <c r="F37" i="2" l="1"/>
  <c r="H37" i="2" s="1"/>
  <c r="I37" i="2" s="1"/>
  <c r="G38" i="2" l="1"/>
  <c r="E38" i="2"/>
  <c r="D38" i="2"/>
  <c r="C38" i="2"/>
  <c r="F38" i="2" l="1"/>
  <c r="H38" i="2" s="1"/>
  <c r="I38" i="2" s="1"/>
  <c r="G39" i="2" l="1"/>
  <c r="E39" i="2"/>
  <c r="D39" i="2"/>
  <c r="F39" i="2" s="1"/>
  <c r="C39" i="2"/>
  <c r="H39" i="2" l="1"/>
  <c r="I39" i="2" s="1"/>
  <c r="G40" i="2" l="1"/>
  <c r="F5" i="3" s="1"/>
  <c r="E40" i="2"/>
  <c r="D5" i="3" s="1"/>
  <c r="D40" i="2"/>
  <c r="F40" i="2" s="1"/>
  <c r="C40" i="2"/>
  <c r="C5" i="3" s="1"/>
  <c r="E5" i="3" l="1"/>
  <c r="H40" i="2"/>
  <c r="I40" i="2" l="1"/>
  <c r="G5" i="3"/>
  <c r="H5" i="3" l="1"/>
  <c r="G41" i="2"/>
  <c r="E41" i="2"/>
  <c r="D41" i="2"/>
  <c r="F41" i="2" s="1"/>
  <c r="C41" i="2"/>
  <c r="H41" i="2" l="1"/>
  <c r="I41" i="2" l="1"/>
  <c r="E42" i="2" l="1"/>
  <c r="G42" i="2"/>
  <c r="D42" i="2"/>
  <c r="C42" i="2"/>
  <c r="F42" i="2" l="1"/>
  <c r="H42" i="2" l="1"/>
  <c r="I42" i="2" l="1"/>
  <c r="G43" i="2" l="1"/>
  <c r="E43" i="2"/>
  <c r="D43" i="2"/>
  <c r="C43" i="2"/>
  <c r="F43" i="2" l="1"/>
  <c r="H43" i="2" l="1"/>
  <c r="I43" i="2" l="1"/>
  <c r="G44" i="2" l="1"/>
  <c r="E44" i="2"/>
  <c r="D44" i="2"/>
  <c r="C44" i="2"/>
  <c r="F44" i="2" l="1"/>
  <c r="H44" i="2" l="1"/>
  <c r="I44" i="2" l="1"/>
  <c r="G45" i="2" l="1"/>
  <c r="E45" i="2"/>
  <c r="D45" i="2"/>
  <c r="F45" i="2" s="1"/>
  <c r="H45" i="2" s="1"/>
  <c r="I45" i="2" s="1"/>
  <c r="C45" i="2"/>
  <c r="C46" i="2" l="1"/>
  <c r="D46" i="2"/>
  <c r="E46" i="2"/>
  <c r="G46" i="2"/>
  <c r="F46" i="2" l="1"/>
  <c r="H46" i="2" s="1"/>
  <c r="I46" i="2" s="1"/>
  <c r="G47" i="2" l="1"/>
  <c r="E47" i="2"/>
  <c r="D47" i="2"/>
  <c r="F47" i="2" s="1"/>
  <c r="H47" i="2" s="1"/>
  <c r="I47" i="2" s="1"/>
  <c r="C47" i="2"/>
  <c r="C48" i="2" l="1"/>
  <c r="D48" i="2"/>
  <c r="E48" i="2"/>
  <c r="G48" i="2"/>
  <c r="F48" i="2" l="1"/>
  <c r="H48" i="2" s="1"/>
  <c r="I48" i="2" s="1"/>
  <c r="G49" i="2" l="1"/>
  <c r="E49" i="2"/>
  <c r="D49" i="2"/>
  <c r="F49" i="2" s="1"/>
  <c r="C49" i="2"/>
  <c r="H49" i="2" l="1"/>
  <c r="I49" i="2" s="1"/>
  <c r="I50" i="2" l="1"/>
  <c r="G50" i="2"/>
  <c r="E50" i="2"/>
  <c r="D50" i="2"/>
  <c r="F50" i="2" s="1"/>
  <c r="H50" i="2" s="1"/>
  <c r="C50" i="2"/>
  <c r="C51" i="2" l="1"/>
  <c r="D51" i="2"/>
  <c r="F51" i="2" s="1"/>
  <c r="H51" i="2" s="1"/>
  <c r="I51" i="2" s="1"/>
  <c r="E51" i="2"/>
  <c r="G51" i="2"/>
  <c r="C52" i="2" l="1"/>
  <c r="C6" i="3" s="1"/>
  <c r="D52" i="2"/>
  <c r="F52" i="2" s="1"/>
  <c r="G52" i="2" s="1"/>
  <c r="F6" i="3" s="1"/>
  <c r="E52" i="2"/>
  <c r="D6" i="3" s="1"/>
  <c r="E6" i="3" l="1"/>
  <c r="H52" i="2"/>
  <c r="I52" i="2" l="1"/>
  <c r="G6" i="3"/>
  <c r="H6" i="3" l="1"/>
  <c r="G53" i="2"/>
  <c r="E53" i="2"/>
  <c r="D53" i="2"/>
  <c r="C53" i="2"/>
  <c r="F53" i="2" l="1"/>
  <c r="H53" i="2" l="1"/>
  <c r="I53" i="2" l="1"/>
  <c r="G54" i="2" l="1"/>
  <c r="E54" i="2"/>
  <c r="D54" i="2"/>
  <c r="C54" i="2"/>
  <c r="F54" i="2" l="1"/>
  <c r="H54" i="2" l="1"/>
  <c r="I54" i="2" l="1"/>
  <c r="G55" i="2" l="1"/>
  <c r="E55" i="2"/>
  <c r="D55" i="2"/>
  <c r="C55" i="2"/>
  <c r="F55" i="2" l="1"/>
  <c r="H55" i="2" l="1"/>
  <c r="I55" i="2" l="1"/>
  <c r="G56" i="2" l="1"/>
  <c r="E56" i="2"/>
  <c r="D56" i="2"/>
  <c r="F56" i="2" s="1"/>
  <c r="C56" i="2"/>
  <c r="H56" i="2" l="1"/>
  <c r="I56" i="2" l="1"/>
  <c r="I57" i="2" l="1"/>
  <c r="G57" i="2"/>
  <c r="E57" i="2"/>
  <c r="D57" i="2"/>
  <c r="F57" i="2" s="1"/>
  <c r="H57" i="2" s="1"/>
  <c r="C57" i="2"/>
  <c r="C58" i="2" l="1"/>
  <c r="D58" i="2"/>
  <c r="F58" i="2" s="1"/>
  <c r="H58" i="2" s="1"/>
  <c r="I58" i="2" s="1"/>
  <c r="E58" i="2"/>
  <c r="G58" i="2"/>
  <c r="C59" i="2" l="1"/>
  <c r="D59" i="2"/>
  <c r="F59" i="2" s="1"/>
  <c r="H59" i="2" s="1"/>
  <c r="I59" i="2" s="1"/>
  <c r="E59" i="2"/>
  <c r="G59" i="2"/>
  <c r="C60" i="2" l="1"/>
  <c r="D60" i="2"/>
  <c r="F60" i="2" s="1"/>
  <c r="H60" i="2" s="1"/>
  <c r="I60" i="2" s="1"/>
  <c r="E60" i="2"/>
  <c r="G60" i="2"/>
  <c r="C61" i="2" l="1"/>
  <c r="D61" i="2"/>
  <c r="F61" i="2" s="1"/>
  <c r="H61" i="2" s="1"/>
  <c r="I61" i="2" s="1"/>
  <c r="E61" i="2"/>
  <c r="G61" i="2"/>
  <c r="C62" i="2" l="1"/>
  <c r="E62" i="2"/>
  <c r="G62" i="2"/>
  <c r="D62" i="2"/>
  <c r="F62" i="2" l="1"/>
  <c r="H62" i="2" s="1"/>
  <c r="I62" i="2" s="1"/>
  <c r="C63" i="2" l="1"/>
  <c r="G63" i="2"/>
  <c r="E63" i="2"/>
  <c r="D63" i="2"/>
  <c r="F63" i="2" s="1"/>
  <c r="H63" i="2" l="1"/>
  <c r="I63" i="2" s="1"/>
  <c r="E64" i="2" l="1"/>
  <c r="D7" i="3" s="1"/>
  <c r="C64" i="2"/>
  <c r="C7" i="3" s="1"/>
  <c r="D64" i="2"/>
  <c r="F64" i="2" s="1"/>
  <c r="G64" i="2" s="1"/>
  <c r="F7" i="3" s="1"/>
  <c r="E7" i="3" l="1"/>
  <c r="H64" i="2"/>
  <c r="I64" i="2" l="1"/>
  <c r="G7" i="3"/>
  <c r="G65" i="2" l="1"/>
  <c r="C65" i="2"/>
  <c r="E65" i="2"/>
  <c r="H7" i="3"/>
  <c r="D65" i="2"/>
  <c r="F65" i="2" l="1"/>
  <c r="H65" i="2" l="1"/>
  <c r="I65" i="2" l="1"/>
  <c r="G66" i="2" l="1"/>
  <c r="C66" i="2"/>
  <c r="E66" i="2"/>
  <c r="D66" i="2"/>
  <c r="F66" i="2" l="1"/>
  <c r="H66" i="2" l="1"/>
  <c r="I66" i="2" l="1"/>
  <c r="D67" i="2" l="1"/>
  <c r="F67" i="2" s="1"/>
  <c r="G67" i="2"/>
  <c r="C67" i="2"/>
  <c r="E67" i="2"/>
  <c r="H67" i="2" l="1"/>
  <c r="I67" i="2" l="1"/>
  <c r="G68" i="2" l="1"/>
  <c r="D68" i="2"/>
  <c r="C68" i="2"/>
  <c r="E68" i="2"/>
  <c r="F68" i="2" l="1"/>
  <c r="H68" i="2" l="1"/>
  <c r="I68" i="2" l="1"/>
  <c r="E69" i="2" l="1"/>
  <c r="C69" i="2"/>
  <c r="G69" i="2"/>
  <c r="D69" i="2"/>
  <c r="F69" i="2" l="1"/>
  <c r="H69" i="2" s="1"/>
  <c r="I69" i="2" s="1"/>
  <c r="E70" i="2" l="1"/>
  <c r="G70" i="2"/>
  <c r="D70" i="2"/>
  <c r="F70" i="2" s="1"/>
  <c r="H70" i="2" s="1"/>
  <c r="C70" i="2"/>
  <c r="I70" i="2"/>
  <c r="D71" i="2" l="1"/>
  <c r="F71" i="2" s="1"/>
  <c r="H71" i="2" s="1"/>
  <c r="I71" i="2" s="1"/>
  <c r="E71" i="2"/>
  <c r="G71" i="2"/>
  <c r="C71" i="2"/>
  <c r="G72" i="2" l="1"/>
  <c r="D72" i="2"/>
  <c r="E72" i="2"/>
  <c r="C72" i="2"/>
  <c r="F72" i="2" l="1"/>
  <c r="H72" i="2" s="1"/>
  <c r="I72" i="2" s="1"/>
  <c r="E73" i="2" l="1"/>
  <c r="C73" i="2"/>
  <c r="G73" i="2"/>
  <c r="D73" i="2"/>
  <c r="F73" i="2" l="1"/>
  <c r="H73" i="2" s="1"/>
  <c r="I73" i="2" s="1"/>
  <c r="E74" i="2" l="1"/>
  <c r="C74" i="2"/>
  <c r="D74" i="2"/>
  <c r="G74" i="2"/>
  <c r="F74" i="2" l="1"/>
  <c r="H74" i="2" s="1"/>
  <c r="I74" i="2" s="1"/>
  <c r="G75" i="2" l="1"/>
  <c r="D75" i="2"/>
  <c r="F75" i="2" s="1"/>
  <c r="H75" i="2" s="1"/>
  <c r="I75" i="2" s="1"/>
  <c r="E75" i="2"/>
  <c r="C75" i="2"/>
  <c r="D76" i="2" l="1"/>
  <c r="E76" i="2"/>
  <c r="D8" i="3" s="1"/>
  <c r="C76" i="2"/>
  <c r="C8" i="3" s="1"/>
  <c r="F76" i="2" l="1"/>
  <c r="H76" i="2" l="1"/>
  <c r="E8" i="3"/>
  <c r="G76" i="2"/>
  <c r="F8" i="3" s="1"/>
  <c r="I76" i="2" l="1"/>
  <c r="G8" i="3"/>
  <c r="E77" i="2" l="1"/>
  <c r="H8" i="3"/>
  <c r="G77" i="2"/>
  <c r="C77" i="2"/>
  <c r="D77" i="2"/>
  <c r="F77" i="2" l="1"/>
  <c r="H77" i="2" l="1"/>
  <c r="I77" i="2" l="1"/>
  <c r="E78" i="2" l="1"/>
  <c r="D78" i="2"/>
  <c r="F78" i="2" s="1"/>
  <c r="G78" i="2"/>
  <c r="C78" i="2"/>
  <c r="H78" i="2" l="1"/>
  <c r="I78" i="2" l="1"/>
  <c r="D79" i="2" l="1"/>
  <c r="F79" i="2" s="1"/>
  <c r="E79" i="2"/>
  <c r="C79" i="2"/>
  <c r="G79" i="2"/>
  <c r="H79" i="2" l="1"/>
  <c r="I79" i="2" l="1"/>
  <c r="D80" i="2" l="1"/>
  <c r="F80" i="2" s="1"/>
  <c r="G80" i="2"/>
  <c r="E80" i="2"/>
  <c r="C80" i="2"/>
  <c r="H80" i="2" l="1"/>
  <c r="I80" i="2" l="1"/>
  <c r="G81" i="2" l="1"/>
  <c r="D81" i="2"/>
  <c r="C81" i="2"/>
  <c r="E81" i="2"/>
  <c r="F81" i="2" l="1"/>
  <c r="H81" i="2" s="1"/>
  <c r="I81" i="2" s="1"/>
  <c r="C82" i="2" l="1"/>
  <c r="D82" i="2"/>
  <c r="F82" i="2" s="1"/>
  <c r="H82" i="2" s="1"/>
  <c r="I82" i="2" s="1"/>
  <c r="G82" i="2"/>
  <c r="E82" i="2"/>
  <c r="C83" i="2" l="1"/>
  <c r="E83" i="2"/>
  <c r="G83" i="2"/>
  <c r="D83" i="2"/>
  <c r="F83" i="2" l="1"/>
  <c r="H83" i="2" s="1"/>
  <c r="I83" i="2" s="1"/>
  <c r="G84" i="2" l="1"/>
  <c r="D84" i="2"/>
  <c r="F84" i="2" s="1"/>
  <c r="H84" i="2" s="1"/>
  <c r="I84" i="2" s="1"/>
  <c r="E84" i="2"/>
  <c r="C84" i="2"/>
  <c r="E85" i="2" l="1"/>
  <c r="D85" i="2"/>
  <c r="G85" i="2"/>
  <c r="C85" i="2"/>
  <c r="F85" i="2" l="1"/>
  <c r="H85" i="2" s="1"/>
  <c r="I85" i="2" s="1"/>
  <c r="G86" i="2" l="1"/>
  <c r="E86" i="2"/>
  <c r="C86" i="2"/>
  <c r="D86" i="2"/>
  <c r="F86" i="2" s="1"/>
  <c r="H86" i="2" s="1"/>
  <c r="I86" i="2" s="1"/>
  <c r="E87" i="2" l="1"/>
  <c r="G87" i="2"/>
  <c r="C87" i="2"/>
  <c r="D87" i="2"/>
  <c r="F87" i="2" s="1"/>
  <c r="H87" i="2" s="1"/>
  <c r="I87" i="2" s="1"/>
  <c r="E88" i="2" l="1"/>
  <c r="D9" i="3" s="1"/>
  <c r="C88" i="2"/>
  <c r="C9" i="3" s="1"/>
  <c r="D88" i="2"/>
  <c r="F88" i="2" l="1"/>
  <c r="E9" i="3" l="1"/>
  <c r="G88" i="2"/>
  <c r="F9" i="3" l="1"/>
  <c r="H88" i="2"/>
  <c r="G9" i="3" l="1"/>
  <c r="I88" i="2"/>
  <c r="E89" i="2" l="1"/>
  <c r="H9" i="3"/>
  <c r="C89" i="2"/>
  <c r="G89" i="2"/>
  <c r="D89" i="2"/>
  <c r="F89" i="2" s="1"/>
  <c r="H89" i="2" l="1"/>
  <c r="I89" i="2" l="1"/>
  <c r="E90" i="2" l="1"/>
  <c r="C90" i="2"/>
  <c r="G90" i="2"/>
  <c r="D90" i="2"/>
  <c r="F90" i="2" l="1"/>
  <c r="H90" i="2" l="1"/>
  <c r="I90" i="2" l="1"/>
  <c r="D91" i="2" l="1"/>
  <c r="F91" i="2" s="1"/>
  <c r="C91" i="2"/>
  <c r="G91" i="2"/>
  <c r="E91" i="2"/>
  <c r="H91" i="2" l="1"/>
  <c r="I91" i="2" l="1"/>
  <c r="C92" i="2" l="1"/>
  <c r="D92" i="2"/>
  <c r="F92" i="2" s="1"/>
  <c r="G92" i="2"/>
  <c r="E92" i="2"/>
  <c r="H92" i="2" l="1"/>
  <c r="I92" i="2" l="1"/>
  <c r="C93" i="2" l="1"/>
  <c r="D93" i="2"/>
  <c r="F93" i="2" s="1"/>
  <c r="G93" i="2"/>
  <c r="E93" i="2"/>
  <c r="H93" i="2" l="1"/>
  <c r="I93" i="2" s="1"/>
  <c r="G94" i="2" l="1"/>
  <c r="C94" i="2"/>
  <c r="D94" i="2"/>
  <c r="F94" i="2" s="1"/>
  <c r="H94" i="2" s="1"/>
  <c r="I94" i="2" s="1"/>
  <c r="E94" i="2"/>
  <c r="E95" i="2" l="1"/>
  <c r="C95" i="2"/>
  <c r="D95" i="2"/>
  <c r="G95" i="2"/>
  <c r="F95" i="2" l="1"/>
  <c r="H95" i="2" s="1"/>
  <c r="I95" i="2" s="1"/>
  <c r="G96" i="2" l="1"/>
  <c r="D96" i="2"/>
  <c r="F96" i="2" s="1"/>
  <c r="H96" i="2" s="1"/>
  <c r="I96" i="2" s="1"/>
  <c r="C96" i="2"/>
  <c r="E96" i="2"/>
  <c r="D97" i="2" l="1"/>
  <c r="E97" i="2"/>
  <c r="G97" i="2"/>
  <c r="C97" i="2"/>
  <c r="F97" i="2" l="1"/>
  <c r="H97" i="2" s="1"/>
  <c r="I97" i="2" s="1"/>
  <c r="C98" i="2" l="1"/>
  <c r="G98" i="2"/>
  <c r="D98" i="2"/>
  <c r="F98" i="2" s="1"/>
  <c r="E98" i="2"/>
  <c r="H98" i="2" l="1"/>
  <c r="I98" i="2" s="1"/>
  <c r="E99" i="2" l="1"/>
  <c r="C99" i="2"/>
  <c r="G99" i="2"/>
  <c r="D99" i="2"/>
  <c r="F99" i="2" l="1"/>
  <c r="H99" i="2" s="1"/>
  <c r="I99" i="2" s="1"/>
  <c r="C100" i="2" l="1"/>
  <c r="C10" i="3" s="1"/>
  <c r="E100" i="2"/>
  <c r="D10" i="3" s="1"/>
  <c r="D100" i="2"/>
  <c r="F100" i="2" l="1"/>
  <c r="E10" i="3" l="1"/>
  <c r="G100" i="2"/>
  <c r="F10" i="3" l="1"/>
  <c r="H100" i="2"/>
  <c r="G10" i="3" l="1"/>
  <c r="I100" i="2"/>
  <c r="H10" i="3" l="1"/>
  <c r="E101" i="2"/>
  <c r="C101" i="2"/>
  <c r="G101" i="2"/>
  <c r="D101" i="2"/>
  <c r="F101" i="2" s="1"/>
  <c r="H101" i="2" l="1"/>
  <c r="I101" i="2" l="1"/>
  <c r="G102" i="2" l="1"/>
  <c r="D102" i="2"/>
  <c r="C102" i="2"/>
  <c r="E102" i="2"/>
  <c r="F102" i="2" l="1"/>
  <c r="H102" i="2" l="1"/>
  <c r="I102" i="2" l="1"/>
  <c r="G103" i="2" l="1"/>
  <c r="E103" i="2"/>
  <c r="D103" i="2"/>
  <c r="C103" i="2"/>
  <c r="F103" i="2" l="1"/>
  <c r="H103" i="2" l="1"/>
  <c r="I103" i="2" l="1"/>
  <c r="G104" i="2" l="1"/>
  <c r="E104" i="2"/>
  <c r="C104" i="2"/>
  <c r="D104" i="2"/>
  <c r="F104" i="2" s="1"/>
  <c r="H104" i="2" l="1"/>
  <c r="I104" i="2" l="1"/>
  <c r="D105" i="2" l="1"/>
  <c r="F105" i="2" s="1"/>
  <c r="C105" i="2"/>
  <c r="G105" i="2"/>
  <c r="E105" i="2"/>
  <c r="H105" i="2" l="1"/>
  <c r="I105" i="2" s="1"/>
  <c r="G106" i="2" l="1"/>
  <c r="C106" i="2"/>
  <c r="D106" i="2"/>
  <c r="E106" i="2"/>
  <c r="F106" i="2" l="1"/>
  <c r="H106" i="2" s="1"/>
  <c r="I106" i="2" s="1"/>
  <c r="E107" i="2" l="1"/>
  <c r="C107" i="2"/>
  <c r="D107" i="2"/>
  <c r="G107" i="2"/>
  <c r="F107" i="2" l="1"/>
  <c r="H107" i="2" s="1"/>
  <c r="I107" i="2" s="1"/>
  <c r="D108" i="2" l="1"/>
  <c r="F108" i="2" s="1"/>
  <c r="H108" i="2" s="1"/>
  <c r="I108" i="2" s="1"/>
  <c r="C108" i="2"/>
  <c r="E108" i="2"/>
  <c r="G108" i="2"/>
  <c r="D109" i="2" l="1"/>
  <c r="F109" i="2" s="1"/>
  <c r="H109" i="2" s="1"/>
  <c r="I109" i="2" s="1"/>
  <c r="E109" i="2"/>
  <c r="C109" i="2"/>
  <c r="G109" i="2"/>
  <c r="C110" i="2" l="1"/>
  <c r="G110" i="2"/>
  <c r="D110" i="2"/>
  <c r="E110" i="2"/>
  <c r="F110" i="2" l="1"/>
  <c r="H110" i="2" s="1"/>
  <c r="I110" i="2" s="1"/>
  <c r="D111" i="2" l="1"/>
  <c r="F111" i="2" s="1"/>
  <c r="H111" i="2" s="1"/>
  <c r="I111" i="2" s="1"/>
  <c r="E111" i="2"/>
  <c r="C111" i="2"/>
  <c r="G111" i="2"/>
  <c r="D112" i="2" l="1"/>
  <c r="F112" i="2" s="1"/>
  <c r="G112" i="2" s="1"/>
  <c r="F11" i="3" s="1"/>
  <c r="C112" i="2"/>
  <c r="C11" i="3" s="1"/>
  <c r="E112" i="2"/>
  <c r="D11" i="3" s="1"/>
  <c r="E11" i="3" l="1"/>
  <c r="H112" i="2"/>
  <c r="I112" i="2" l="1"/>
  <c r="G11" i="3"/>
  <c r="E113" i="2" l="1"/>
  <c r="H11" i="3"/>
  <c r="D113" i="2"/>
  <c r="F113" i="2" s="1"/>
  <c r="G113" i="2"/>
  <c r="C113" i="2"/>
  <c r="H113" i="2" l="1"/>
  <c r="I113" i="2" l="1"/>
  <c r="G114" i="2" l="1"/>
  <c r="D114" i="2"/>
  <c r="E114" i="2"/>
  <c r="C114" i="2"/>
  <c r="F114" i="2" l="1"/>
  <c r="H114" i="2" l="1"/>
  <c r="I114" i="2" l="1"/>
  <c r="D115" i="2" l="1"/>
  <c r="F115" i="2" s="1"/>
  <c r="G115" i="2"/>
  <c r="C115" i="2"/>
  <c r="E115" i="2"/>
  <c r="H115" i="2" l="1"/>
  <c r="I115" i="2" l="1"/>
  <c r="G116" i="2" l="1"/>
  <c r="D116" i="2"/>
  <c r="F116" i="2" s="1"/>
  <c r="E116" i="2"/>
  <c r="C116" i="2"/>
  <c r="H116" i="2" l="1"/>
  <c r="I116" i="2" l="1"/>
  <c r="G117" i="2" l="1"/>
  <c r="E117" i="2"/>
  <c r="C117" i="2"/>
  <c r="D117" i="2"/>
  <c r="F117" i="2" s="1"/>
  <c r="H117" i="2" s="1"/>
  <c r="I117" i="2" s="1"/>
  <c r="E118" i="2" l="1"/>
  <c r="G118" i="2"/>
  <c r="C118" i="2"/>
  <c r="D118" i="2"/>
  <c r="F118" i="2" s="1"/>
  <c r="H118" i="2" s="1"/>
  <c r="I118" i="2" s="1"/>
  <c r="D119" i="2" l="1"/>
  <c r="C119" i="2"/>
  <c r="E119" i="2"/>
  <c r="G119" i="2"/>
  <c r="F119" i="2" l="1"/>
  <c r="H119" i="2" s="1"/>
  <c r="I119" i="2" s="1"/>
  <c r="G120" i="2" l="1"/>
  <c r="E120" i="2"/>
  <c r="C120" i="2"/>
  <c r="D120" i="2"/>
  <c r="F120" i="2" s="1"/>
  <c r="H120" i="2" s="1"/>
  <c r="I120" i="2" s="1"/>
  <c r="E121" i="2" l="1"/>
  <c r="C121" i="2"/>
  <c r="G121" i="2"/>
  <c r="D121" i="2"/>
  <c r="F121" i="2" s="1"/>
  <c r="H121" i="2" s="1"/>
  <c r="I121" i="2" s="1"/>
  <c r="G122" i="2" l="1"/>
  <c r="E122" i="2"/>
  <c r="D122" i="2"/>
  <c r="F122" i="2" s="1"/>
  <c r="H122" i="2" s="1"/>
  <c r="I122" i="2" s="1"/>
  <c r="C122" i="2"/>
  <c r="D123" i="2" l="1"/>
  <c r="C123" i="2"/>
  <c r="E123" i="2"/>
  <c r="G123" i="2"/>
  <c r="F123" i="2" l="1"/>
  <c r="H123" i="2" s="1"/>
  <c r="I123" i="2" s="1"/>
  <c r="C124" i="2" l="1"/>
  <c r="C12" i="3" s="1"/>
  <c r="E124" i="2"/>
  <c r="D12" i="3" s="1"/>
  <c r="D124" i="2"/>
  <c r="F124" i="2" s="1"/>
  <c r="G124" i="2" s="1"/>
  <c r="F12" i="3" s="1"/>
  <c r="E12" i="3" l="1"/>
  <c r="H124" i="2"/>
  <c r="I124" i="2" l="1"/>
  <c r="G12" i="3"/>
  <c r="H12" i="3" l="1"/>
  <c r="G125" i="2"/>
  <c r="E125" i="2"/>
  <c r="D125" i="2"/>
  <c r="F125" i="2" s="1"/>
  <c r="C125" i="2"/>
  <c r="H125" i="2" l="1"/>
  <c r="I125" i="2" l="1"/>
  <c r="G126" i="2" l="1"/>
  <c r="E126" i="2"/>
  <c r="D126" i="2"/>
  <c r="F126" i="2" s="1"/>
  <c r="C126" i="2"/>
  <c r="H126" i="2" l="1"/>
  <c r="I126" i="2" l="1"/>
  <c r="D127" i="2" l="1"/>
  <c r="F127" i="2" s="1"/>
  <c r="G127" i="2"/>
  <c r="E127" i="2"/>
  <c r="C127" i="2"/>
  <c r="H127" i="2" l="1"/>
  <c r="I127" i="2" l="1"/>
  <c r="D128" i="2" l="1"/>
  <c r="F128" i="2" s="1"/>
  <c r="G128" i="2"/>
  <c r="E128" i="2"/>
  <c r="C128" i="2"/>
  <c r="H128" i="2" l="1"/>
  <c r="I128" i="2" l="1"/>
  <c r="G129" i="2" l="1"/>
  <c r="D129" i="2"/>
  <c r="F129" i="2" s="1"/>
  <c r="H129" i="2" s="1"/>
  <c r="I129" i="2" s="1"/>
  <c r="E129" i="2"/>
  <c r="C129" i="2"/>
  <c r="D130" i="2" l="1"/>
  <c r="F130" i="2" s="1"/>
  <c r="H130" i="2" s="1"/>
  <c r="I130" i="2" s="1"/>
  <c r="C130" i="2"/>
  <c r="E130" i="2"/>
  <c r="G130" i="2"/>
  <c r="D131" i="2" l="1"/>
  <c r="E131" i="2"/>
  <c r="G131" i="2"/>
  <c r="C131" i="2"/>
  <c r="F131" i="2" l="1"/>
  <c r="H131" i="2" s="1"/>
  <c r="I131" i="2" s="1"/>
  <c r="G132" i="2" l="1"/>
  <c r="D132" i="2"/>
  <c r="F132" i="2" s="1"/>
  <c r="C132" i="2"/>
  <c r="E132" i="2"/>
  <c r="H132" i="2" l="1"/>
  <c r="I132" i="2" s="1"/>
  <c r="E133" i="2" l="1"/>
  <c r="G133" i="2"/>
  <c r="D133" i="2"/>
  <c r="C133" i="2"/>
  <c r="F133" i="2" l="1"/>
  <c r="H133" i="2" s="1"/>
  <c r="I133" i="2" s="1"/>
  <c r="G134" i="2" l="1"/>
  <c r="E134" i="2"/>
  <c r="D134" i="2"/>
  <c r="F134" i="2" s="1"/>
  <c r="C134" i="2"/>
  <c r="H134" i="2" l="1"/>
  <c r="I134" i="2" s="1"/>
  <c r="D135" i="2" l="1"/>
  <c r="F135" i="2" s="1"/>
  <c r="H135" i="2" s="1"/>
  <c r="I135" i="2" s="1"/>
  <c r="G135" i="2"/>
  <c r="E135" i="2"/>
  <c r="C135" i="2"/>
  <c r="D136" i="2" l="1"/>
  <c r="E136" i="2"/>
  <c r="D13" i="3" s="1"/>
  <c r="C136" i="2"/>
  <c r="C13" i="3" s="1"/>
  <c r="F136" i="2" l="1"/>
  <c r="E13" i="3" l="1"/>
  <c r="G136" i="2"/>
  <c r="F13" i="3" l="1"/>
  <c r="H136" i="2"/>
  <c r="G13" i="3" l="1"/>
  <c r="I136" i="2"/>
  <c r="D137" i="2" l="1"/>
  <c r="F137" i="2" s="1"/>
  <c r="C137" i="2"/>
  <c r="H13" i="3"/>
  <c r="G137" i="2"/>
  <c r="E137" i="2"/>
  <c r="H137" i="2" l="1"/>
  <c r="I137" i="2" l="1"/>
  <c r="D138" i="2" l="1"/>
  <c r="F138" i="2" s="1"/>
  <c r="G138" i="2"/>
  <c r="E138" i="2"/>
  <c r="C138" i="2"/>
  <c r="H138" i="2" l="1"/>
  <c r="I138" i="2" l="1"/>
  <c r="G139" i="2" l="1"/>
  <c r="D139" i="2"/>
  <c r="E139" i="2"/>
  <c r="C139" i="2"/>
  <c r="F139" i="2" l="1"/>
  <c r="H139" i="2" l="1"/>
  <c r="I139" i="2" l="1"/>
  <c r="G140" i="2" l="1"/>
  <c r="E140" i="2"/>
  <c r="C140" i="2"/>
  <c r="D140" i="2"/>
  <c r="F140" i="2" l="1"/>
  <c r="H140" i="2" l="1"/>
  <c r="I140" i="2" l="1"/>
  <c r="C141" i="2" l="1"/>
  <c r="G141" i="2"/>
  <c r="E141" i="2"/>
  <c r="D141" i="2"/>
  <c r="F141" i="2" l="1"/>
  <c r="H141" i="2" s="1"/>
  <c r="I141" i="2" s="1"/>
  <c r="G142" i="2" l="1"/>
  <c r="D142" i="2"/>
  <c r="F142" i="2" s="1"/>
  <c r="H142" i="2" s="1"/>
  <c r="I142" i="2" s="1"/>
  <c r="E142" i="2"/>
  <c r="C142" i="2"/>
  <c r="D143" i="2" l="1"/>
  <c r="F143" i="2" s="1"/>
  <c r="H143" i="2" s="1"/>
  <c r="I143" i="2" s="1"/>
  <c r="C143" i="2"/>
  <c r="E143" i="2"/>
  <c r="G143" i="2"/>
  <c r="E144" i="2" l="1"/>
  <c r="C144" i="2"/>
  <c r="D144" i="2"/>
  <c r="G144" i="2"/>
  <c r="F144" i="2" l="1"/>
  <c r="H144" i="2" s="1"/>
  <c r="I144" i="2" s="1"/>
  <c r="G145" i="2" l="1"/>
  <c r="D145" i="2"/>
  <c r="F145" i="2" s="1"/>
  <c r="H145" i="2" s="1"/>
  <c r="I145" i="2" s="1"/>
  <c r="E145" i="2"/>
  <c r="C145" i="2"/>
  <c r="E146" i="2" l="1"/>
  <c r="C146" i="2"/>
  <c r="D146" i="2"/>
  <c r="F146" i="2" s="1"/>
  <c r="H146" i="2" s="1"/>
  <c r="I146" i="2" s="1"/>
  <c r="G146" i="2"/>
  <c r="C147" i="2" l="1"/>
  <c r="E147" i="2"/>
  <c r="G147" i="2"/>
  <c r="D147" i="2"/>
  <c r="F147" i="2" s="1"/>
  <c r="H147" i="2" s="1"/>
  <c r="I147" i="2" s="1"/>
  <c r="D148" i="2" l="1"/>
  <c r="F148" i="2" s="1"/>
  <c r="G148" i="2" s="1"/>
  <c r="F14" i="3" s="1"/>
  <c r="C148" i="2"/>
  <c r="C14" i="3" s="1"/>
  <c r="E148" i="2"/>
  <c r="D14" i="3" s="1"/>
  <c r="E14" i="3" l="1"/>
  <c r="H148" i="2"/>
  <c r="I148" i="2" l="1"/>
  <c r="G14" i="3"/>
  <c r="G149" i="2" l="1"/>
  <c r="C149" i="2"/>
  <c r="H14" i="3"/>
  <c r="E149" i="2"/>
  <c r="D149" i="2"/>
  <c r="F149" i="2" s="1"/>
  <c r="H149" i="2" l="1"/>
  <c r="I149" i="2" l="1"/>
  <c r="G150" i="2" l="1"/>
  <c r="C150" i="2"/>
  <c r="E150" i="2"/>
  <c r="D150" i="2"/>
  <c r="F150" i="2" l="1"/>
  <c r="H150" i="2" l="1"/>
  <c r="I150" i="2" l="1"/>
  <c r="D151" i="2" l="1"/>
  <c r="G151" i="2"/>
  <c r="E151" i="2"/>
  <c r="C151" i="2"/>
  <c r="F151" i="2" l="1"/>
  <c r="H151" i="2" l="1"/>
  <c r="I151" i="2" l="1"/>
  <c r="E152" i="2" l="1"/>
  <c r="C152" i="2"/>
  <c r="G152" i="2"/>
  <c r="D152" i="2"/>
  <c r="F152" i="2" l="1"/>
  <c r="H152" i="2" l="1"/>
  <c r="I152" i="2" l="1"/>
  <c r="G153" i="2" l="1"/>
  <c r="C153" i="2"/>
  <c r="E153" i="2"/>
  <c r="D153" i="2"/>
  <c r="F153" i="2" l="1"/>
  <c r="H153" i="2" s="1"/>
  <c r="I153" i="2" s="1"/>
  <c r="G154" i="2" l="1"/>
  <c r="D154" i="2"/>
  <c r="F154" i="2" s="1"/>
  <c r="H154" i="2" s="1"/>
  <c r="I154" i="2" s="1"/>
  <c r="E154" i="2"/>
  <c r="C154" i="2"/>
  <c r="C155" i="2" l="1"/>
  <c r="E155" i="2"/>
  <c r="G155" i="2"/>
  <c r="D155" i="2"/>
  <c r="F155" i="2" s="1"/>
  <c r="H155" i="2" s="1"/>
  <c r="I155" i="2" s="1"/>
  <c r="D156" i="2" l="1"/>
  <c r="F156" i="2" s="1"/>
  <c r="H156" i="2" s="1"/>
  <c r="I156" i="2" s="1"/>
  <c r="E156" i="2"/>
  <c r="C156" i="2"/>
  <c r="G156" i="2"/>
  <c r="C157" i="2" l="1"/>
  <c r="E157" i="2"/>
  <c r="D157" i="2"/>
  <c r="G157" i="2"/>
  <c r="F157" i="2" l="1"/>
  <c r="H157" i="2" s="1"/>
  <c r="I157" i="2" s="1"/>
  <c r="E158" i="2" l="1"/>
  <c r="C158" i="2"/>
  <c r="G158" i="2"/>
  <c r="D158" i="2"/>
  <c r="F158" i="2" l="1"/>
  <c r="H158" i="2" s="1"/>
  <c r="I158" i="2" s="1"/>
  <c r="G159" i="2" l="1"/>
  <c r="D159" i="2"/>
  <c r="F159" i="2" s="1"/>
  <c r="H159" i="2" s="1"/>
  <c r="I159" i="2" s="1"/>
  <c r="E159" i="2"/>
  <c r="C159" i="2"/>
  <c r="C160" i="2" l="1"/>
  <c r="C15" i="3" s="1"/>
  <c r="D160" i="2"/>
  <c r="E160" i="2"/>
  <c r="D15" i="3" s="1"/>
  <c r="F160" i="2" l="1"/>
  <c r="E15" i="3" l="1"/>
  <c r="G160" i="2"/>
  <c r="F15" i="3" l="1"/>
  <c r="H160" i="2"/>
  <c r="G15" i="3" l="1"/>
  <c r="I160" i="2"/>
  <c r="H15" i="3" l="1"/>
  <c r="G161" i="2"/>
  <c r="E161" i="2"/>
  <c r="D161" i="2"/>
  <c r="F161" i="2" s="1"/>
  <c r="C161" i="2"/>
  <c r="H161" i="2" l="1"/>
  <c r="I161" i="2" l="1"/>
  <c r="G162" i="2" l="1"/>
  <c r="E162" i="2"/>
  <c r="D162" i="2"/>
  <c r="F162" i="2" s="1"/>
  <c r="C162" i="2"/>
  <c r="H162" i="2" l="1"/>
  <c r="I162" i="2" l="1"/>
  <c r="G163" i="2" l="1"/>
  <c r="E163" i="2"/>
  <c r="D163" i="2"/>
  <c r="F163" i="2" s="1"/>
  <c r="C163" i="2"/>
  <c r="H163" i="2" l="1"/>
  <c r="I163" i="2" l="1"/>
  <c r="G164" i="2" l="1"/>
  <c r="E164" i="2"/>
  <c r="D164" i="2"/>
  <c r="F164" i="2" s="1"/>
  <c r="C164" i="2"/>
  <c r="H164" i="2" l="1"/>
  <c r="I164" i="2" l="1"/>
  <c r="G165" i="2" l="1"/>
  <c r="E165" i="2"/>
  <c r="D165" i="2"/>
  <c r="F165" i="2" s="1"/>
  <c r="C165" i="2"/>
  <c r="H165" i="2" l="1"/>
  <c r="I165" i="2" s="1"/>
  <c r="G166" i="2" l="1"/>
  <c r="E166" i="2"/>
  <c r="D166" i="2"/>
  <c r="F166" i="2" s="1"/>
  <c r="H166" i="2" s="1"/>
  <c r="I166" i="2" s="1"/>
  <c r="C166" i="2"/>
  <c r="C167" i="2" l="1"/>
  <c r="D167" i="2"/>
  <c r="F167" i="2" s="1"/>
  <c r="H167" i="2" s="1"/>
  <c r="I167" i="2" s="1"/>
  <c r="E167" i="2"/>
  <c r="G167" i="2"/>
  <c r="C168" i="2" l="1"/>
  <c r="D168" i="2"/>
  <c r="F168" i="2" s="1"/>
  <c r="E168" i="2"/>
  <c r="G168" i="2"/>
  <c r="H168" i="2" l="1"/>
  <c r="I168" i="2" s="1"/>
  <c r="G169" i="2" l="1"/>
  <c r="E169" i="2"/>
  <c r="D169" i="2"/>
  <c r="F169" i="2" s="1"/>
  <c r="H169" i="2" s="1"/>
  <c r="I169" i="2" s="1"/>
  <c r="C169" i="2"/>
  <c r="C170" i="2" l="1"/>
  <c r="D170" i="2"/>
  <c r="G170" i="2"/>
  <c r="E170" i="2"/>
  <c r="F170" i="2" l="1"/>
  <c r="H170" i="2" s="1"/>
  <c r="I170" i="2" s="1"/>
  <c r="D171" i="2" l="1"/>
  <c r="F171" i="2" s="1"/>
  <c r="H171" i="2" s="1"/>
  <c r="I171" i="2" s="1"/>
  <c r="C171" i="2"/>
  <c r="G171" i="2"/>
  <c r="E171" i="2"/>
  <c r="C172" i="2" l="1"/>
  <c r="C16" i="3" s="1"/>
  <c r="D172" i="2"/>
  <c r="F172" i="2" s="1"/>
  <c r="G172" i="2" s="1"/>
  <c r="F16" i="3" s="1"/>
  <c r="E172" i="2"/>
  <c r="D16" i="3" s="1"/>
  <c r="E16" i="3" l="1"/>
  <c r="H172" i="2"/>
  <c r="I172" i="2" l="1"/>
  <c r="G16" i="3"/>
  <c r="D173" i="2" l="1"/>
  <c r="F173" i="2" s="1"/>
  <c r="H16" i="3"/>
  <c r="G173" i="2"/>
  <c r="E173" i="2"/>
  <c r="C173" i="2"/>
  <c r="H173" i="2" l="1"/>
  <c r="I173" i="2" l="1"/>
  <c r="G174" i="2" l="1"/>
  <c r="D174" i="2"/>
  <c r="E174" i="2"/>
  <c r="C174" i="2"/>
  <c r="F174" i="2" l="1"/>
  <c r="H174" i="2" l="1"/>
  <c r="I174" i="2" l="1"/>
  <c r="G175" i="2" l="1"/>
  <c r="D175" i="2"/>
  <c r="F175" i="2" s="1"/>
  <c r="C175" i="2"/>
  <c r="E175" i="2"/>
  <c r="H175" i="2" l="1"/>
  <c r="I175" i="2" l="1"/>
  <c r="D176" i="2" l="1"/>
  <c r="F176" i="2" s="1"/>
  <c r="G176" i="2"/>
  <c r="E176" i="2"/>
  <c r="C176" i="2"/>
  <c r="H176" i="2" l="1"/>
  <c r="I176" i="2" l="1"/>
  <c r="D177" i="2" l="1"/>
  <c r="F177" i="2" s="1"/>
  <c r="G177" i="2"/>
  <c r="E177" i="2"/>
  <c r="C177" i="2"/>
  <c r="H177" i="2" l="1"/>
  <c r="I177" i="2" s="1"/>
  <c r="G178" i="2" l="1"/>
  <c r="D178" i="2"/>
  <c r="E178" i="2"/>
  <c r="C178" i="2"/>
  <c r="F178" i="2" l="1"/>
  <c r="H178" i="2" s="1"/>
  <c r="I178" i="2" s="1"/>
  <c r="C179" i="2" l="1"/>
  <c r="G179" i="2"/>
  <c r="E179" i="2"/>
  <c r="D179" i="2"/>
  <c r="F179" i="2" s="1"/>
  <c r="H179" i="2" s="1"/>
  <c r="I179" i="2" s="1"/>
  <c r="G180" i="2" l="1"/>
  <c r="C180" i="2"/>
  <c r="D180" i="2"/>
  <c r="F180" i="2" s="1"/>
  <c r="H180" i="2" s="1"/>
  <c r="I180" i="2" s="1"/>
  <c r="E180" i="2"/>
  <c r="D181" i="2" l="1"/>
  <c r="F181" i="2" s="1"/>
  <c r="H181" i="2" s="1"/>
  <c r="I181" i="2" s="1"/>
  <c r="E181" i="2"/>
  <c r="G181" i="2"/>
  <c r="C181" i="2"/>
  <c r="G182" i="2" l="1"/>
  <c r="C182" i="2"/>
  <c r="D182" i="2"/>
  <c r="E182" i="2"/>
  <c r="F182" i="2" l="1"/>
  <c r="H182" i="2" s="1"/>
  <c r="I182" i="2" s="1"/>
  <c r="G183" i="2" l="1"/>
  <c r="E183" i="2"/>
  <c r="D183" i="2"/>
  <c r="C183" i="2"/>
  <c r="F183" i="2" l="1"/>
  <c r="H183" i="2" s="1"/>
  <c r="I183" i="2" s="1"/>
  <c r="E184" i="2" l="1"/>
  <c r="D17" i="3" s="1"/>
  <c r="C184" i="2"/>
  <c r="C17" i="3" s="1"/>
  <c r="D184" i="2"/>
  <c r="F184" i="2" s="1"/>
  <c r="G184" i="2" s="1"/>
  <c r="F17" i="3" s="1"/>
  <c r="E17" i="3" l="1"/>
  <c r="H184" i="2"/>
  <c r="I184" i="2" l="1"/>
  <c r="G17" i="3"/>
  <c r="G185" i="2" l="1"/>
  <c r="E185" i="2"/>
  <c r="C185" i="2"/>
  <c r="H17" i="3"/>
  <c r="D185" i="2"/>
  <c r="F185" i="2" l="1"/>
  <c r="H185" i="2" l="1"/>
  <c r="I185" i="2" l="1"/>
  <c r="G186" i="2" l="1"/>
  <c r="E186" i="2"/>
  <c r="D186" i="2"/>
  <c r="C186" i="2"/>
  <c r="F186" i="2" l="1"/>
  <c r="H186" i="2" l="1"/>
  <c r="I186" i="2" l="1"/>
  <c r="G187" i="2" l="1"/>
  <c r="E187" i="2"/>
  <c r="D187" i="2"/>
  <c r="C187" i="2"/>
  <c r="F187" i="2" l="1"/>
  <c r="H187" i="2" l="1"/>
  <c r="I187" i="2" l="1"/>
  <c r="G188" i="2" l="1"/>
  <c r="E188" i="2"/>
  <c r="D188" i="2"/>
  <c r="F188" i="2" s="1"/>
  <c r="C188" i="2"/>
  <c r="H188" i="2" l="1"/>
  <c r="I188" i="2" l="1"/>
  <c r="G189" i="2" l="1"/>
  <c r="E189" i="2"/>
  <c r="D189" i="2"/>
  <c r="F189" i="2" s="1"/>
  <c r="H189" i="2" s="1"/>
  <c r="I189" i="2" s="1"/>
  <c r="C189" i="2"/>
  <c r="C190" i="2" l="1"/>
  <c r="D190" i="2"/>
  <c r="F190" i="2" s="1"/>
  <c r="H190" i="2" s="1"/>
  <c r="I190" i="2" s="1"/>
  <c r="E190" i="2"/>
  <c r="G190" i="2"/>
  <c r="C191" i="2" l="1"/>
  <c r="D191" i="2"/>
  <c r="E191" i="2"/>
  <c r="G191" i="2"/>
  <c r="F191" i="2" l="1"/>
  <c r="H191" i="2" s="1"/>
  <c r="I191" i="2" s="1"/>
  <c r="G192" i="2" l="1"/>
  <c r="E192" i="2"/>
  <c r="D192" i="2"/>
  <c r="F192" i="2" s="1"/>
  <c r="H192" i="2" s="1"/>
  <c r="I192" i="2" s="1"/>
  <c r="C192" i="2"/>
  <c r="C193" i="2" l="1"/>
  <c r="D193" i="2"/>
  <c r="E193" i="2"/>
  <c r="G193" i="2"/>
  <c r="F193" i="2" l="1"/>
  <c r="H193" i="2" s="1"/>
  <c r="I193" i="2" s="1"/>
  <c r="G194" i="2" l="1"/>
  <c r="E194" i="2"/>
  <c r="D194" i="2"/>
  <c r="C194" i="2"/>
  <c r="F194" i="2" l="1"/>
  <c r="H194" i="2" s="1"/>
  <c r="I194" i="2" s="1"/>
  <c r="G195" i="2" l="1"/>
  <c r="E195" i="2"/>
  <c r="D195" i="2"/>
  <c r="F195" i="2" s="1"/>
  <c r="H195" i="2" s="1"/>
  <c r="I195" i="2" s="1"/>
  <c r="C195" i="2"/>
  <c r="C196" i="2" l="1"/>
  <c r="C18" i="3" s="1"/>
  <c r="D196" i="2"/>
  <c r="E196" i="2"/>
  <c r="D18" i="3" s="1"/>
  <c r="F196" i="2" l="1"/>
  <c r="E18" i="3" l="1"/>
  <c r="G196" i="2"/>
  <c r="F18" i="3" l="1"/>
  <c r="H196" i="2"/>
  <c r="G18" i="3" l="1"/>
  <c r="I196" i="2"/>
  <c r="H18" i="3" l="1"/>
  <c r="G197" i="2"/>
  <c r="E197" i="2"/>
  <c r="D197" i="2"/>
  <c r="F197" i="2" s="1"/>
  <c r="C197" i="2"/>
  <c r="H197" i="2" l="1"/>
  <c r="I197" i="2" l="1"/>
  <c r="G198" i="2" l="1"/>
  <c r="E198" i="2"/>
  <c r="D198" i="2"/>
  <c r="F198" i="2" s="1"/>
  <c r="C198" i="2"/>
  <c r="H198" i="2" l="1"/>
  <c r="I198" i="2" l="1"/>
  <c r="G199" i="2" l="1"/>
  <c r="E199" i="2"/>
  <c r="D199" i="2"/>
  <c r="C199" i="2"/>
  <c r="F199" i="2" l="1"/>
  <c r="H199" i="2" l="1"/>
  <c r="I199" i="2" l="1"/>
  <c r="G200" i="2" l="1"/>
  <c r="E200" i="2"/>
  <c r="D200" i="2"/>
  <c r="F200" i="2" s="1"/>
  <c r="C200" i="2"/>
  <c r="H200" i="2" l="1"/>
  <c r="I200" i="2" l="1"/>
  <c r="G201" i="2" l="1"/>
  <c r="E201" i="2"/>
  <c r="D201" i="2"/>
  <c r="C201" i="2"/>
  <c r="F201" i="2" l="1"/>
  <c r="H201" i="2" s="1"/>
  <c r="I201" i="2" s="1"/>
  <c r="G202" i="2" l="1"/>
  <c r="E202" i="2"/>
  <c r="D202" i="2"/>
  <c r="F202" i="2" s="1"/>
  <c r="C202" i="2"/>
  <c r="H202" i="2" l="1"/>
  <c r="I202" i="2" s="1"/>
  <c r="G203" i="2" l="1"/>
  <c r="E203" i="2"/>
  <c r="D203" i="2"/>
  <c r="F203" i="2" s="1"/>
  <c r="C203" i="2"/>
  <c r="H203" i="2" l="1"/>
  <c r="I203" i="2" s="1"/>
  <c r="G204" i="2" l="1"/>
  <c r="E204" i="2"/>
  <c r="D204" i="2"/>
  <c r="F204" i="2" s="1"/>
  <c r="H204" i="2" s="1"/>
  <c r="I204" i="2" s="1"/>
  <c r="C204" i="2"/>
  <c r="C205" i="2" l="1"/>
  <c r="D205" i="2"/>
  <c r="F205" i="2" s="1"/>
  <c r="H205" i="2" s="1"/>
  <c r="I205" i="2" s="1"/>
  <c r="E205" i="2"/>
  <c r="G205" i="2"/>
  <c r="C206" i="2" l="1"/>
  <c r="D206" i="2"/>
  <c r="F206" i="2" s="1"/>
  <c r="H206" i="2" s="1"/>
  <c r="I206" i="2" s="1"/>
  <c r="E206" i="2"/>
  <c r="G206" i="2"/>
  <c r="C207" i="2" l="1"/>
  <c r="D207" i="2"/>
  <c r="E207" i="2"/>
  <c r="G207" i="2"/>
  <c r="F207" i="2" l="1"/>
  <c r="H207" i="2" s="1"/>
  <c r="I207" i="2" s="1"/>
  <c r="E208" i="2" l="1"/>
  <c r="D19" i="3" s="1"/>
  <c r="D208" i="2"/>
  <c r="C208" i="2"/>
  <c r="C19" i="3" s="1"/>
  <c r="F208" i="2" l="1"/>
  <c r="E19" i="3" l="1"/>
  <c r="G208" i="2"/>
  <c r="F19" i="3" l="1"/>
  <c r="H208" i="2"/>
  <c r="G19" i="3" l="1"/>
  <c r="I208" i="2"/>
  <c r="H19" i="3" l="1"/>
  <c r="G209" i="2"/>
  <c r="E209" i="2"/>
  <c r="D209" i="2"/>
  <c r="C209" i="2"/>
  <c r="F209" i="2" l="1"/>
  <c r="H209" i="2" l="1"/>
  <c r="I209" i="2" l="1"/>
  <c r="G210" i="2" l="1"/>
  <c r="E210" i="2"/>
  <c r="D210" i="2"/>
  <c r="F210" i="2" s="1"/>
  <c r="C210" i="2"/>
  <c r="H210" i="2" l="1"/>
  <c r="I210" i="2" l="1"/>
  <c r="G211" i="2" l="1"/>
  <c r="E211" i="2"/>
  <c r="D211" i="2"/>
  <c r="F211" i="2" s="1"/>
  <c r="C211" i="2"/>
  <c r="H211" i="2" l="1"/>
  <c r="I211" i="2" l="1"/>
  <c r="G212" i="2" l="1"/>
  <c r="E212" i="2"/>
  <c r="D212" i="2"/>
  <c r="C212" i="2"/>
  <c r="F212" i="2" l="1"/>
  <c r="H212" i="2" l="1"/>
  <c r="I212" i="2" l="1"/>
  <c r="G213" i="2" l="1"/>
  <c r="E213" i="2"/>
  <c r="D213" i="2"/>
  <c r="F213" i="2" s="1"/>
  <c r="H213" i="2" s="1"/>
  <c r="I213" i="2" s="1"/>
  <c r="C213" i="2"/>
  <c r="C214" i="2" l="1"/>
  <c r="D214" i="2"/>
  <c r="F214" i="2" s="1"/>
  <c r="H214" i="2" s="1"/>
  <c r="I214" i="2" s="1"/>
  <c r="E214" i="2"/>
  <c r="G214" i="2"/>
  <c r="C215" i="2" l="1"/>
  <c r="D215" i="2"/>
  <c r="F215" i="2" s="1"/>
  <c r="H215" i="2" s="1"/>
  <c r="I215" i="2" s="1"/>
  <c r="E215" i="2"/>
  <c r="G215" i="2"/>
  <c r="C216" i="2" l="1"/>
  <c r="D216" i="2"/>
  <c r="F216" i="2" s="1"/>
  <c r="H216" i="2" s="1"/>
  <c r="I216" i="2" s="1"/>
  <c r="E216" i="2"/>
  <c r="G216" i="2"/>
  <c r="C217" i="2" l="1"/>
  <c r="D217" i="2"/>
  <c r="F217" i="2" s="1"/>
  <c r="H217" i="2" s="1"/>
  <c r="I217" i="2" s="1"/>
  <c r="E217" i="2"/>
  <c r="G217" i="2"/>
  <c r="C218" i="2" l="1"/>
  <c r="D218" i="2"/>
  <c r="F218" i="2" s="1"/>
  <c r="E218" i="2"/>
  <c r="G218" i="2"/>
  <c r="H218" i="2" l="1"/>
  <c r="I218" i="2" s="1"/>
  <c r="G219" i="2" l="1"/>
  <c r="E219" i="2"/>
  <c r="D219" i="2"/>
  <c r="F219" i="2" s="1"/>
  <c r="H219" i="2" s="1"/>
  <c r="I219" i="2" s="1"/>
  <c r="C219" i="2"/>
  <c r="C220" i="2" l="1"/>
  <c r="C20" i="3" s="1"/>
  <c r="D220" i="2"/>
  <c r="E220" i="2"/>
  <c r="D20" i="3" s="1"/>
  <c r="F220" i="2" l="1"/>
  <c r="E20" i="3" l="1"/>
  <c r="G220" i="2"/>
  <c r="F20" i="3" l="1"/>
  <c r="H220" i="2"/>
  <c r="G20" i="3" l="1"/>
  <c r="I220" i="2"/>
  <c r="H20" i="3" l="1"/>
  <c r="G221" i="2"/>
  <c r="E221" i="2"/>
  <c r="D221" i="2"/>
  <c r="F221" i="2" s="1"/>
  <c r="C221" i="2"/>
  <c r="H221" i="2" l="1"/>
  <c r="I221" i="2" l="1"/>
  <c r="G222" i="2" l="1"/>
  <c r="E222" i="2"/>
  <c r="D222" i="2"/>
  <c r="F222" i="2" s="1"/>
  <c r="C222" i="2"/>
  <c r="H222" i="2" l="1"/>
  <c r="I222" i="2" l="1"/>
  <c r="G223" i="2" l="1"/>
  <c r="E223" i="2"/>
  <c r="D223" i="2"/>
  <c r="F223" i="2" s="1"/>
  <c r="C223" i="2"/>
  <c r="H223" i="2" l="1"/>
  <c r="I223" i="2" l="1"/>
  <c r="G224" i="2" l="1"/>
  <c r="E224" i="2"/>
  <c r="D224" i="2"/>
  <c r="C224" i="2"/>
  <c r="F224" i="2" l="1"/>
  <c r="H224" i="2" l="1"/>
  <c r="I224" i="2" l="1"/>
  <c r="G225" i="2" l="1"/>
  <c r="E225" i="2"/>
  <c r="D225" i="2"/>
  <c r="C225" i="2"/>
  <c r="F225" i="2" l="1"/>
  <c r="H225" i="2" s="1"/>
  <c r="I225" i="2" s="1"/>
  <c r="G226" i="2" l="1"/>
  <c r="E226" i="2"/>
  <c r="D226" i="2"/>
  <c r="F226" i="2" s="1"/>
  <c r="H226" i="2" s="1"/>
  <c r="I226" i="2" s="1"/>
  <c r="C226" i="2"/>
  <c r="C227" i="2" l="1"/>
  <c r="D227" i="2"/>
  <c r="E227" i="2"/>
  <c r="G227" i="2"/>
  <c r="F227" i="2" l="1"/>
  <c r="H227" i="2" s="1"/>
  <c r="I227" i="2" s="1"/>
  <c r="G228" i="2" l="1"/>
  <c r="E228" i="2"/>
  <c r="D228" i="2"/>
  <c r="F228" i="2" s="1"/>
  <c r="H228" i="2" s="1"/>
  <c r="I228" i="2" s="1"/>
  <c r="C228" i="2"/>
  <c r="C229" i="2" l="1"/>
  <c r="D229" i="2"/>
  <c r="F229" i="2" s="1"/>
  <c r="H229" i="2" s="1"/>
  <c r="I229" i="2" s="1"/>
  <c r="E229" i="2"/>
  <c r="G229" i="2"/>
  <c r="C230" i="2" l="1"/>
  <c r="D230" i="2"/>
  <c r="E230" i="2"/>
  <c r="G230" i="2"/>
  <c r="F230" i="2" l="1"/>
  <c r="H230" i="2" s="1"/>
  <c r="I230" i="2" s="1"/>
  <c r="G231" i="2" l="1"/>
  <c r="E231" i="2"/>
  <c r="D231" i="2"/>
  <c r="F231" i="2" s="1"/>
  <c r="C231" i="2"/>
  <c r="H231" i="2" l="1"/>
  <c r="I231" i="2" s="1"/>
  <c r="E232" i="2" l="1"/>
  <c r="D21" i="3" s="1"/>
  <c r="D232" i="2"/>
  <c r="C232" i="2"/>
  <c r="C21" i="3" s="1"/>
  <c r="F232" i="2" l="1"/>
  <c r="E21" i="3" l="1"/>
  <c r="G232" i="2"/>
  <c r="F21" i="3" l="1"/>
  <c r="H232" i="2"/>
  <c r="G21" i="3" l="1"/>
  <c r="I232" i="2"/>
  <c r="H21" i="3" l="1"/>
  <c r="I233" i="2"/>
  <c r="G233" i="2"/>
  <c r="E233" i="2"/>
  <c r="D233" i="2"/>
  <c r="F233" i="2" s="1"/>
  <c r="C233" i="2"/>
  <c r="C234" i="2" l="1"/>
  <c r="D234" i="2"/>
  <c r="F234" i="2" s="1"/>
  <c r="E234" i="2"/>
  <c r="G234" i="2"/>
  <c r="I234" i="2"/>
  <c r="H233" i="2"/>
  <c r="C235" i="2" l="1"/>
  <c r="D235" i="2"/>
  <c r="F235" i="2" s="1"/>
  <c r="E235" i="2"/>
  <c r="G235" i="2"/>
  <c r="I235" i="2"/>
  <c r="H234" i="2"/>
  <c r="C236" i="2" l="1"/>
  <c r="D236" i="2"/>
  <c r="F236" i="2" s="1"/>
  <c r="E236" i="2"/>
  <c r="G236" i="2"/>
  <c r="I236" i="2"/>
  <c r="H235" i="2"/>
  <c r="C237" i="2" l="1"/>
  <c r="D237" i="2"/>
  <c r="F237" i="2" s="1"/>
  <c r="H237" i="2" s="1"/>
  <c r="E237" i="2"/>
  <c r="G237" i="2"/>
  <c r="I237" i="2"/>
  <c r="H236" i="2"/>
  <c r="C238" i="2" l="1"/>
  <c r="D238" i="2"/>
  <c r="F238" i="2" s="1"/>
  <c r="H238" i="2" s="1"/>
  <c r="E238" i="2"/>
  <c r="G238" i="2"/>
  <c r="I238" i="2"/>
  <c r="C239" i="2" l="1"/>
  <c r="D239" i="2"/>
  <c r="F239" i="2" s="1"/>
  <c r="H239" i="2" s="1"/>
  <c r="E239" i="2"/>
  <c r="G239" i="2"/>
  <c r="I239" i="2"/>
  <c r="D240" i="2" l="1"/>
  <c r="F240" i="2" s="1"/>
  <c r="C240" i="2"/>
  <c r="E240" i="2"/>
  <c r="G240" i="2"/>
  <c r="I240" i="2"/>
  <c r="D241" i="2" l="1"/>
  <c r="F241" i="2" s="1"/>
  <c r="H241" i="2" s="1"/>
  <c r="G241" i="2"/>
  <c r="I241" i="2"/>
  <c r="C241" i="2"/>
  <c r="E241" i="2"/>
  <c r="H240" i="2"/>
  <c r="E242" i="2" l="1"/>
  <c r="G242" i="2"/>
  <c r="I242" i="2"/>
  <c r="C242" i="2"/>
  <c r="D242" i="2"/>
  <c r="F242" i="2" s="1"/>
  <c r="D243" i="2" l="1"/>
  <c r="F243" i="2" s="1"/>
  <c r="H243" i="2" s="1"/>
  <c r="E243" i="2"/>
  <c r="G243" i="2"/>
  <c r="I243" i="2"/>
  <c r="C243" i="2"/>
  <c r="H242" i="2"/>
  <c r="E244" i="2" l="1"/>
  <c r="D22" i="3" s="1"/>
  <c r="G244" i="2"/>
  <c r="F22" i="3" s="1"/>
  <c r="C244" i="2"/>
  <c r="C22" i="3" s="1"/>
  <c r="D244" i="2"/>
  <c r="F244" i="2" s="1"/>
  <c r="I244" i="2"/>
  <c r="E22" i="3" l="1"/>
  <c r="H244" i="2"/>
  <c r="G22" i="3" s="1"/>
  <c r="E245" i="2"/>
  <c r="D245" i="2"/>
  <c r="F245" i="2" s="1"/>
  <c r="G245" i="2"/>
  <c r="H22" i="3"/>
  <c r="C245" i="2"/>
  <c r="I245" i="2"/>
  <c r="H245" i="2" l="1"/>
  <c r="D246" i="2"/>
  <c r="F246" i="2" s="1"/>
  <c r="G246" i="2"/>
  <c r="C246" i="2"/>
  <c r="E246" i="2"/>
  <c r="I246" i="2"/>
  <c r="C247" i="2" l="1"/>
  <c r="E247" i="2"/>
  <c r="D247" i="2"/>
  <c r="F247" i="2" s="1"/>
  <c r="G247" i="2"/>
  <c r="I247" i="2"/>
  <c r="H246" i="2"/>
  <c r="H247" i="2" l="1"/>
  <c r="G248" i="2"/>
  <c r="E248" i="2"/>
  <c r="I248" i="2"/>
  <c r="C248" i="2"/>
  <c r="D248" i="2"/>
  <c r="F248" i="2" s="1"/>
  <c r="C249" i="2" l="1"/>
  <c r="E249" i="2"/>
  <c r="I249" i="2"/>
  <c r="D249" i="2"/>
  <c r="F249" i="2" s="1"/>
  <c r="H249" i="2" s="1"/>
  <c r="G249" i="2"/>
  <c r="H248" i="2"/>
  <c r="G250" i="2" l="1"/>
  <c r="I250" i="2"/>
  <c r="C250" i="2"/>
  <c r="E250" i="2"/>
  <c r="D250" i="2"/>
  <c r="F250" i="2" s="1"/>
  <c r="E251" i="2" l="1"/>
  <c r="G251" i="2"/>
  <c r="D251" i="2"/>
  <c r="F251" i="2" s="1"/>
  <c r="I251" i="2"/>
  <c r="C251" i="2"/>
  <c r="H250" i="2"/>
  <c r="E252" i="2" l="1"/>
  <c r="I252" i="2"/>
  <c r="C252" i="2"/>
  <c r="G252" i="2"/>
  <c r="D252" i="2"/>
  <c r="F252" i="2" s="1"/>
  <c r="H251" i="2"/>
  <c r="D253" i="2" l="1"/>
  <c r="F253" i="2" s="1"/>
  <c r="E253" i="2"/>
  <c r="G253" i="2"/>
  <c r="C253" i="2"/>
  <c r="I253" i="2"/>
  <c r="H252" i="2"/>
  <c r="D254" i="2" l="1"/>
  <c r="F254" i="2" s="1"/>
  <c r="H254" i="2" s="1"/>
  <c r="G254" i="2"/>
  <c r="C254" i="2"/>
  <c r="E254" i="2"/>
  <c r="I254" i="2"/>
  <c r="H253" i="2"/>
  <c r="D255" i="2" l="1"/>
  <c r="F255" i="2" s="1"/>
  <c r="G255" i="2"/>
  <c r="I255" i="2"/>
  <c r="C255" i="2"/>
  <c r="E255" i="2"/>
  <c r="D256" i="2" l="1"/>
  <c r="F256" i="2" s="1"/>
  <c r="E256" i="2"/>
  <c r="D23" i="3" s="1"/>
  <c r="C256" i="2"/>
  <c r="C23" i="3" s="1"/>
  <c r="G256" i="2"/>
  <c r="F23" i="3" s="1"/>
  <c r="I256" i="2"/>
  <c r="H255" i="2"/>
  <c r="E23" i="3" l="1"/>
  <c r="H256" i="2"/>
  <c r="G23" i="3" s="1"/>
  <c r="G257" i="2"/>
  <c r="H23" i="3"/>
  <c r="D257" i="2"/>
  <c r="F257" i="2" s="1"/>
  <c r="I257" i="2"/>
  <c r="C257" i="2"/>
  <c r="E257" i="2"/>
  <c r="H257" i="2" l="1"/>
  <c r="D258" i="2"/>
  <c r="F258" i="2" s="1"/>
  <c r="I258" i="2"/>
  <c r="C258" i="2"/>
  <c r="E258" i="2"/>
  <c r="G258" i="2"/>
  <c r="C259" i="2" l="1"/>
  <c r="D259" i="2"/>
  <c r="F259" i="2" s="1"/>
  <c r="G259" i="2"/>
  <c r="I259" i="2"/>
  <c r="E259" i="2"/>
  <c r="H258" i="2"/>
  <c r="D260" i="2" l="1"/>
  <c r="F260" i="2" s="1"/>
  <c r="G260" i="2"/>
  <c r="C260" i="2"/>
  <c r="E260" i="2"/>
  <c r="I260" i="2"/>
  <c r="H259" i="2"/>
  <c r="D261" i="2" l="1"/>
  <c r="F261" i="2" s="1"/>
  <c r="H261" i="2" s="1"/>
  <c r="C261" i="2"/>
  <c r="E261" i="2"/>
  <c r="G261" i="2"/>
  <c r="I261" i="2"/>
  <c r="H260" i="2"/>
  <c r="E262" i="2" l="1"/>
  <c r="G262" i="2"/>
  <c r="I262" i="2"/>
  <c r="C262" i="2"/>
  <c r="D262" i="2"/>
  <c r="F262" i="2" s="1"/>
  <c r="H262" i="2" s="1"/>
  <c r="D263" i="2" l="1"/>
  <c r="F263" i="2" s="1"/>
  <c r="C263" i="2"/>
  <c r="E263" i="2"/>
  <c r="G263" i="2"/>
  <c r="I263" i="2"/>
  <c r="D264" i="2" l="1"/>
  <c r="F264" i="2" s="1"/>
  <c r="H264" i="2" s="1"/>
  <c r="C264" i="2"/>
  <c r="E264" i="2"/>
  <c r="G264" i="2"/>
  <c r="I264" i="2"/>
  <c r="H263" i="2"/>
  <c r="E265" i="2" l="1"/>
  <c r="G265" i="2"/>
  <c r="I265" i="2"/>
  <c r="C265" i="2"/>
  <c r="D265" i="2"/>
  <c r="F265" i="2" s="1"/>
  <c r="D266" i="2" l="1"/>
  <c r="F266" i="2" s="1"/>
  <c r="H266" i="2" s="1"/>
  <c r="E266" i="2"/>
  <c r="C266" i="2"/>
  <c r="G266" i="2"/>
  <c r="I266" i="2"/>
  <c r="H265" i="2"/>
  <c r="D267" i="2" l="1"/>
  <c r="F267" i="2" s="1"/>
  <c r="H267" i="2" s="1"/>
  <c r="C267" i="2"/>
  <c r="E267" i="2"/>
  <c r="G267" i="2"/>
  <c r="I267" i="2"/>
  <c r="D268" i="2" l="1"/>
  <c r="F268" i="2" s="1"/>
  <c r="G268" i="2"/>
  <c r="F24" i="3" s="1"/>
  <c r="I268" i="2"/>
  <c r="C268" i="2"/>
  <c r="C24" i="3" s="1"/>
  <c r="E268" i="2"/>
  <c r="D24" i="3" s="1"/>
  <c r="E24" i="3" l="1"/>
  <c r="H268" i="2"/>
  <c r="G24" i="3" s="1"/>
  <c r="D269" i="2"/>
  <c r="F269" i="2" s="1"/>
  <c r="G269" i="2"/>
  <c r="H24" i="3"/>
  <c r="C269" i="2"/>
  <c r="E269" i="2"/>
  <c r="I269" i="2"/>
  <c r="H269" i="2" l="1"/>
  <c r="C270" i="2"/>
  <c r="D270" i="2"/>
  <c r="F270" i="2" s="1"/>
  <c r="H270" i="2" s="1"/>
  <c r="E270" i="2"/>
  <c r="G270" i="2"/>
  <c r="I270" i="2"/>
  <c r="C271" i="2" l="1"/>
  <c r="D271" i="2"/>
  <c r="F271" i="2" s="1"/>
  <c r="E271" i="2"/>
  <c r="G271" i="2"/>
  <c r="I271" i="2"/>
  <c r="H271" i="2" l="1"/>
  <c r="C272" i="2"/>
  <c r="D272" i="2"/>
  <c r="F272" i="2" s="1"/>
  <c r="H272" i="2" s="1"/>
  <c r="E272" i="2"/>
  <c r="G272" i="2"/>
  <c r="I272" i="2"/>
  <c r="C273" i="2" l="1"/>
  <c r="D273" i="2"/>
  <c r="F273" i="2" s="1"/>
  <c r="E273" i="2"/>
  <c r="G273" i="2"/>
  <c r="I273" i="2"/>
  <c r="H273" i="2" l="1"/>
  <c r="C274" i="2"/>
  <c r="D274" i="2"/>
  <c r="F274" i="2" s="1"/>
  <c r="E274" i="2"/>
  <c r="G274" i="2"/>
  <c r="I274" i="2"/>
  <c r="C275" i="2" l="1"/>
  <c r="D275" i="2"/>
  <c r="F275" i="2" s="1"/>
  <c r="E275" i="2"/>
  <c r="G275" i="2"/>
  <c r="I275" i="2"/>
  <c r="H274" i="2"/>
  <c r="H275" i="2" l="1"/>
  <c r="C276" i="2"/>
  <c r="D276" i="2"/>
  <c r="F276" i="2" s="1"/>
  <c r="E276" i="2"/>
  <c r="G276" i="2"/>
  <c r="I276" i="2"/>
  <c r="C277" i="2" l="1"/>
  <c r="D277" i="2"/>
  <c r="F277" i="2" s="1"/>
  <c r="H277" i="2" s="1"/>
  <c r="E277" i="2"/>
  <c r="G277" i="2"/>
  <c r="I277" i="2"/>
  <c r="H276" i="2"/>
  <c r="C278" i="2" l="1"/>
  <c r="D278" i="2"/>
  <c r="F278" i="2" s="1"/>
  <c r="H278" i="2" s="1"/>
  <c r="E278" i="2"/>
  <c r="G278" i="2"/>
  <c r="I278" i="2"/>
  <c r="C279" i="2" l="1"/>
  <c r="E279" i="2"/>
  <c r="G279" i="2"/>
  <c r="I279" i="2"/>
  <c r="D279" i="2"/>
  <c r="F279" i="2" s="1"/>
  <c r="H279" i="2" s="1"/>
  <c r="C280" i="2" l="1"/>
  <c r="C25" i="3" s="1"/>
  <c r="E280" i="2"/>
  <c r="D25" i="3" s="1"/>
  <c r="G280" i="2"/>
  <c r="F25" i="3" s="1"/>
  <c r="I280" i="2"/>
  <c r="D280" i="2"/>
  <c r="F280" i="2" s="1"/>
  <c r="D281" i="2" l="1"/>
  <c r="F281" i="2" s="1"/>
  <c r="C281" i="2"/>
  <c r="E281" i="2"/>
  <c r="G281" i="2"/>
  <c r="I281" i="2"/>
  <c r="H25" i="3"/>
  <c r="E25" i="3"/>
  <c r="H280" i="2"/>
  <c r="G25" i="3" s="1"/>
  <c r="H281" i="2" l="1"/>
  <c r="E282" i="2"/>
  <c r="C282" i="2"/>
  <c r="D282" i="2"/>
  <c r="F282" i="2" s="1"/>
  <c r="G282" i="2"/>
  <c r="I282" i="2"/>
  <c r="D283" i="2" l="1"/>
  <c r="F283" i="2" s="1"/>
  <c r="I283" i="2"/>
  <c r="C283" i="2"/>
  <c r="E283" i="2"/>
  <c r="G283" i="2"/>
  <c r="H282" i="2"/>
  <c r="H283" i="2" l="1"/>
  <c r="D284" i="2"/>
  <c r="F284" i="2" s="1"/>
  <c r="G284" i="2"/>
  <c r="C284" i="2"/>
  <c r="E284" i="2"/>
  <c r="I284" i="2"/>
  <c r="D285" i="2" l="1"/>
  <c r="F285" i="2" s="1"/>
  <c r="H285" i="2" s="1"/>
  <c r="E285" i="2"/>
  <c r="G285" i="2"/>
  <c r="C285" i="2"/>
  <c r="I285" i="2"/>
  <c r="H284" i="2"/>
  <c r="C286" i="2" l="1"/>
  <c r="E286" i="2"/>
  <c r="G286" i="2"/>
  <c r="I286" i="2"/>
  <c r="D286" i="2"/>
  <c r="F286" i="2" s="1"/>
  <c r="H286" i="2" s="1"/>
  <c r="D287" i="2" l="1"/>
  <c r="F287" i="2" s="1"/>
  <c r="H287" i="2" s="1"/>
  <c r="G287" i="2"/>
  <c r="I287" i="2"/>
  <c r="C287" i="2"/>
  <c r="E287" i="2"/>
  <c r="D288" i="2" l="1"/>
  <c r="F288" i="2" s="1"/>
  <c r="H288" i="2" s="1"/>
  <c r="I288" i="2"/>
  <c r="C288" i="2"/>
  <c r="E288" i="2"/>
  <c r="G288" i="2"/>
  <c r="D289" i="2" l="1"/>
  <c r="F289" i="2" s="1"/>
  <c r="H289" i="2" s="1"/>
  <c r="C289" i="2"/>
  <c r="E289" i="2"/>
  <c r="G289" i="2"/>
  <c r="I289" i="2"/>
  <c r="C290" i="2" l="1"/>
  <c r="D290" i="2"/>
  <c r="F290" i="2" s="1"/>
  <c r="H290" i="2" s="1"/>
  <c r="E290" i="2"/>
  <c r="G290" i="2"/>
  <c r="I290" i="2"/>
  <c r="C291" i="2" l="1"/>
  <c r="D291" i="2"/>
  <c r="F291" i="2" s="1"/>
  <c r="E291" i="2"/>
  <c r="G291" i="2"/>
  <c r="I291" i="2"/>
  <c r="C292" i="2" l="1"/>
  <c r="C26" i="3" s="1"/>
  <c r="E292" i="2"/>
  <c r="D26" i="3" s="1"/>
  <c r="G292" i="2"/>
  <c r="F26" i="3" s="1"/>
  <c r="D292" i="2"/>
  <c r="F292" i="2" s="1"/>
  <c r="I292" i="2"/>
  <c r="H291" i="2"/>
  <c r="E26" i="3" l="1"/>
  <c r="H292" i="2"/>
  <c r="G26" i="3" s="1"/>
  <c r="D293" i="2"/>
  <c r="F293" i="2" s="1"/>
  <c r="C293" i="2"/>
  <c r="E293" i="2"/>
  <c r="G293" i="2"/>
  <c r="I293" i="2"/>
  <c r="H26" i="3"/>
  <c r="H293" i="2" l="1"/>
  <c r="D294" i="2"/>
  <c r="F294" i="2" s="1"/>
  <c r="I294" i="2"/>
  <c r="C294" i="2"/>
  <c r="E294" i="2"/>
  <c r="G294" i="2"/>
  <c r="C295" i="2" l="1"/>
  <c r="E295" i="2"/>
  <c r="D295" i="2"/>
  <c r="F295" i="2" s="1"/>
  <c r="G295" i="2"/>
  <c r="I295" i="2"/>
  <c r="H294" i="2"/>
  <c r="D296" i="2" l="1"/>
  <c r="F296" i="2" s="1"/>
  <c r="C296" i="2"/>
  <c r="E296" i="2"/>
  <c r="G296" i="2"/>
  <c r="I296" i="2"/>
  <c r="H295" i="2"/>
  <c r="H296" i="2" l="1"/>
  <c r="E297" i="2"/>
  <c r="C297" i="2"/>
  <c r="D297" i="2"/>
  <c r="F297" i="2" s="1"/>
  <c r="G297" i="2"/>
  <c r="I297" i="2"/>
  <c r="D298" i="2" l="1"/>
  <c r="F298" i="2" s="1"/>
  <c r="C298" i="2"/>
  <c r="E298" i="2"/>
  <c r="G298" i="2"/>
  <c r="I298" i="2"/>
  <c r="H297" i="2"/>
  <c r="H298" i="2" l="1"/>
  <c r="E299" i="2"/>
  <c r="C299" i="2"/>
  <c r="D299" i="2"/>
  <c r="F299" i="2" s="1"/>
  <c r="G299" i="2"/>
  <c r="I299" i="2"/>
  <c r="D300" i="2" l="1"/>
  <c r="F300" i="2" s="1"/>
  <c r="H300" i="2" s="1"/>
  <c r="G300" i="2"/>
  <c r="I300" i="2"/>
  <c r="C300" i="2"/>
  <c r="E300" i="2"/>
  <c r="H299" i="2"/>
  <c r="D301" i="2" l="1"/>
  <c r="F301" i="2" s="1"/>
  <c r="H301" i="2" s="1"/>
  <c r="I301" i="2"/>
  <c r="C301" i="2"/>
  <c r="E301" i="2"/>
  <c r="G301" i="2"/>
  <c r="D302" i="2" l="1"/>
  <c r="F302" i="2" s="1"/>
  <c r="C302" i="2"/>
  <c r="E302" i="2"/>
  <c r="G302" i="2"/>
  <c r="I302" i="2"/>
  <c r="D303" i="2" l="1"/>
  <c r="F303" i="2" s="1"/>
  <c r="H303" i="2" s="1"/>
  <c r="G303" i="2"/>
  <c r="C303" i="2"/>
  <c r="E303" i="2"/>
  <c r="I303" i="2"/>
  <c r="H302" i="2"/>
  <c r="D304" i="2" l="1"/>
  <c r="F304" i="2" s="1"/>
  <c r="C304" i="2"/>
  <c r="C27" i="3" s="1"/>
  <c r="E304" i="2"/>
  <c r="D27" i="3" s="1"/>
  <c r="G304" i="2"/>
  <c r="F27" i="3" s="1"/>
  <c r="I304" i="2"/>
  <c r="E27" i="3" l="1"/>
  <c r="H304" i="2"/>
  <c r="G27" i="3" s="1"/>
  <c r="D305" i="2"/>
  <c r="F305" i="2" s="1"/>
  <c r="C305" i="2"/>
  <c r="E305" i="2"/>
  <c r="G305" i="2"/>
  <c r="I305" i="2"/>
  <c r="H27" i="3"/>
  <c r="H305" i="2" l="1"/>
  <c r="D306" i="2"/>
  <c r="F306" i="2" s="1"/>
  <c r="C306" i="2"/>
  <c r="E306" i="2"/>
  <c r="G306" i="2"/>
  <c r="I306" i="2"/>
  <c r="D307" i="2" l="1"/>
  <c r="F307" i="2" s="1"/>
  <c r="G307" i="2"/>
  <c r="C307" i="2"/>
  <c r="E307" i="2"/>
  <c r="I307" i="2"/>
  <c r="H306" i="2"/>
  <c r="H307" i="2" l="1"/>
  <c r="D308" i="2"/>
  <c r="F308" i="2" s="1"/>
  <c r="E308" i="2"/>
  <c r="G308" i="2"/>
  <c r="I308" i="2"/>
  <c r="C308" i="2"/>
  <c r="D309" i="2" l="1"/>
  <c r="F309" i="2" s="1"/>
  <c r="H309" i="2" s="1"/>
  <c r="E309" i="2"/>
  <c r="G309" i="2"/>
  <c r="I309" i="2"/>
  <c r="C309" i="2"/>
  <c r="H308" i="2"/>
  <c r="D310" i="2" l="1"/>
  <c r="F310" i="2" s="1"/>
  <c r="C310" i="2"/>
  <c r="E310" i="2"/>
  <c r="G310" i="2"/>
  <c r="I310" i="2"/>
  <c r="C311" i="2" l="1"/>
  <c r="E311" i="2"/>
  <c r="G311" i="2"/>
  <c r="D311" i="2"/>
  <c r="F311" i="2" s="1"/>
  <c r="I311" i="2"/>
  <c r="H310" i="2"/>
  <c r="D312" i="2" l="1"/>
  <c r="F312" i="2" s="1"/>
  <c r="G312" i="2"/>
  <c r="I312" i="2"/>
  <c r="C312" i="2"/>
  <c r="E312" i="2"/>
  <c r="H311" i="2"/>
  <c r="D313" i="2" l="1"/>
  <c r="F313" i="2" s="1"/>
  <c r="H313" i="2" s="1"/>
  <c r="G313" i="2"/>
  <c r="I313" i="2"/>
  <c r="C313" i="2"/>
  <c r="E313" i="2"/>
  <c r="H312" i="2"/>
  <c r="E314" i="2" l="1"/>
  <c r="G314" i="2"/>
  <c r="I314" i="2"/>
  <c r="C314" i="2"/>
  <c r="D314" i="2"/>
  <c r="F314" i="2" s="1"/>
  <c r="H314" i="2" s="1"/>
  <c r="D315" i="2" l="1"/>
  <c r="F315" i="2" s="1"/>
  <c r="E315" i="2"/>
  <c r="I315" i="2"/>
  <c r="C315" i="2"/>
  <c r="G315" i="2"/>
  <c r="D316" i="2" l="1"/>
  <c r="F316" i="2" s="1"/>
  <c r="E316" i="2"/>
  <c r="D28" i="3" s="1"/>
  <c r="G316" i="2"/>
  <c r="F28" i="3" s="1"/>
  <c r="I316" i="2"/>
  <c r="C316" i="2"/>
  <c r="C28" i="3" s="1"/>
  <c r="H315" i="2"/>
  <c r="E28" i="3" l="1"/>
  <c r="H316" i="2"/>
  <c r="G28" i="3" s="1"/>
  <c r="C317" i="2"/>
  <c r="D317" i="2"/>
  <c r="F317" i="2" s="1"/>
  <c r="E317" i="2"/>
  <c r="G317" i="2"/>
  <c r="I317" i="2"/>
  <c r="H28" i="3"/>
  <c r="H317" i="2" l="1"/>
  <c r="D318" i="2"/>
  <c r="F318" i="2" s="1"/>
  <c r="I318" i="2"/>
  <c r="G318" i="2"/>
  <c r="C318" i="2"/>
  <c r="E318" i="2"/>
  <c r="D319" i="2" l="1"/>
  <c r="F319" i="2" s="1"/>
  <c r="C319" i="2"/>
  <c r="E319" i="2"/>
  <c r="G319" i="2"/>
  <c r="I319" i="2"/>
  <c r="H318" i="2"/>
  <c r="D320" i="2" l="1"/>
  <c r="F320" i="2" s="1"/>
  <c r="I320" i="2"/>
  <c r="C320" i="2"/>
  <c r="E320" i="2"/>
  <c r="G320" i="2"/>
  <c r="H319" i="2"/>
  <c r="H320" i="2" l="1"/>
  <c r="D321" i="2"/>
  <c r="F321" i="2" s="1"/>
  <c r="H321" i="2" s="1"/>
  <c r="E321" i="2"/>
  <c r="G321" i="2"/>
  <c r="C321" i="2"/>
  <c r="I321" i="2"/>
  <c r="D322" i="2" l="1"/>
  <c r="F322" i="2" s="1"/>
  <c r="H322" i="2" s="1"/>
  <c r="G322" i="2"/>
  <c r="I322" i="2"/>
  <c r="C322" i="2"/>
  <c r="E322" i="2"/>
  <c r="C323" i="2" l="1"/>
  <c r="D323" i="2"/>
  <c r="F323" i="2" s="1"/>
  <c r="G323" i="2"/>
  <c r="I323" i="2"/>
  <c r="E323" i="2"/>
  <c r="C324" i="2" l="1"/>
  <c r="E324" i="2"/>
  <c r="G324" i="2"/>
  <c r="D324" i="2"/>
  <c r="F324" i="2" s="1"/>
  <c r="H324" i="2" s="1"/>
  <c r="I324" i="2"/>
  <c r="H323" i="2"/>
  <c r="C325" i="2" l="1"/>
  <c r="D325" i="2"/>
  <c r="F325" i="2" s="1"/>
  <c r="E325" i="2"/>
  <c r="G325" i="2"/>
  <c r="I325" i="2"/>
  <c r="C326" i="2" l="1"/>
  <c r="D326" i="2"/>
  <c r="F326" i="2" s="1"/>
  <c r="E326" i="2"/>
  <c r="G326" i="2"/>
  <c r="I326" i="2"/>
  <c r="H325" i="2"/>
  <c r="C327" i="2" l="1"/>
  <c r="D327" i="2"/>
  <c r="F327" i="2" s="1"/>
  <c r="H327" i="2" s="1"/>
  <c r="E327" i="2"/>
  <c r="G327" i="2"/>
  <c r="I327" i="2"/>
  <c r="H326" i="2"/>
  <c r="C328" i="2" l="1"/>
  <c r="C29" i="3" s="1"/>
  <c r="D328" i="2"/>
  <c r="F328" i="2" s="1"/>
  <c r="E328" i="2"/>
  <c r="D29" i="3" s="1"/>
  <c r="G328" i="2"/>
  <c r="F29" i="3" s="1"/>
  <c r="I328" i="2"/>
  <c r="E29" i="3" l="1"/>
  <c r="H328" i="2"/>
  <c r="G29" i="3" s="1"/>
  <c r="C329" i="2"/>
  <c r="D329" i="2"/>
  <c r="F329" i="2" s="1"/>
  <c r="E329" i="2"/>
  <c r="G329" i="2"/>
  <c r="I329" i="2"/>
  <c r="H29" i="3"/>
  <c r="H329" i="2" l="1"/>
  <c r="C330" i="2"/>
  <c r="D330" i="2"/>
  <c r="F330" i="2" s="1"/>
  <c r="E330" i="2"/>
  <c r="G330" i="2"/>
  <c r="I330" i="2"/>
  <c r="C331" i="2" l="1"/>
  <c r="D331" i="2"/>
  <c r="F331" i="2" s="1"/>
  <c r="E331" i="2"/>
  <c r="G331" i="2"/>
  <c r="I331" i="2"/>
  <c r="H330" i="2"/>
  <c r="H331" i="2" l="1"/>
  <c r="C332" i="2"/>
  <c r="D332" i="2"/>
  <c r="F332" i="2" s="1"/>
  <c r="E332" i="2"/>
  <c r="G332" i="2"/>
  <c r="I332" i="2"/>
  <c r="C333" i="2" l="1"/>
  <c r="D333" i="2"/>
  <c r="F333" i="2" s="1"/>
  <c r="E333" i="2"/>
  <c r="G333" i="2"/>
  <c r="I333" i="2"/>
  <c r="H332" i="2"/>
  <c r="C334" i="2" l="1"/>
  <c r="D334" i="2"/>
  <c r="F334" i="2" s="1"/>
  <c r="E334" i="2"/>
  <c r="G334" i="2"/>
  <c r="I334" i="2"/>
  <c r="H333" i="2"/>
  <c r="H334" i="2" l="1"/>
  <c r="C335" i="2"/>
  <c r="D335" i="2"/>
  <c r="F335" i="2" s="1"/>
  <c r="H335" i="2" s="1"/>
  <c r="E335" i="2"/>
  <c r="G335" i="2"/>
  <c r="I335" i="2"/>
  <c r="C336" i="2" l="1"/>
  <c r="D336" i="2"/>
  <c r="F336" i="2" s="1"/>
  <c r="H336" i="2" s="1"/>
  <c r="E336" i="2"/>
  <c r="G336" i="2"/>
  <c r="I336" i="2"/>
  <c r="C337" i="2" l="1"/>
  <c r="D337" i="2"/>
  <c r="F337" i="2" s="1"/>
  <c r="H337" i="2" s="1"/>
  <c r="E337" i="2"/>
  <c r="G337" i="2"/>
  <c r="I337" i="2"/>
  <c r="C338" i="2" l="1"/>
  <c r="D338" i="2"/>
  <c r="F338" i="2" s="1"/>
  <c r="H338" i="2" s="1"/>
  <c r="G338" i="2"/>
  <c r="I338" i="2"/>
  <c r="E338" i="2"/>
  <c r="C339" i="2" l="1"/>
  <c r="D339" i="2"/>
  <c r="F339" i="2" s="1"/>
  <c r="H339" i="2" s="1"/>
  <c r="E339" i="2"/>
  <c r="G339" i="2"/>
  <c r="I339" i="2"/>
  <c r="C340" i="2" l="1"/>
  <c r="C30" i="3" s="1"/>
  <c r="D340" i="2"/>
  <c r="F340" i="2" s="1"/>
  <c r="E340" i="2"/>
  <c r="D30" i="3" s="1"/>
  <c r="G340" i="2"/>
  <c r="F30" i="3" s="1"/>
  <c r="I340" i="2"/>
  <c r="E30" i="3" l="1"/>
  <c r="H340" i="2"/>
  <c r="G30" i="3" s="1"/>
  <c r="C341" i="2"/>
  <c r="D341" i="2"/>
  <c r="F341" i="2" s="1"/>
  <c r="E341" i="2"/>
  <c r="G341" i="2"/>
  <c r="I341" i="2"/>
  <c r="H30" i="3"/>
  <c r="H341" i="2" l="1"/>
  <c r="C342" i="2"/>
  <c r="D342" i="2"/>
  <c r="F342" i="2" s="1"/>
  <c r="E342" i="2"/>
  <c r="G342" i="2"/>
  <c r="I342" i="2"/>
  <c r="C343" i="2" l="1"/>
  <c r="D343" i="2"/>
  <c r="F343" i="2" s="1"/>
  <c r="E343" i="2"/>
  <c r="G343" i="2"/>
  <c r="I343" i="2"/>
  <c r="H342" i="2"/>
  <c r="H343" i="2" l="1"/>
  <c r="C344" i="2"/>
  <c r="D344" i="2"/>
  <c r="F344" i="2" s="1"/>
  <c r="E344" i="2"/>
  <c r="G344" i="2"/>
  <c r="I344" i="2"/>
  <c r="C345" i="2" l="1"/>
  <c r="D345" i="2"/>
  <c r="F345" i="2" s="1"/>
  <c r="E345" i="2"/>
  <c r="G345" i="2"/>
  <c r="I345" i="2"/>
  <c r="H344" i="2"/>
  <c r="H345" i="2" l="1"/>
  <c r="C346" i="2"/>
  <c r="D346" i="2"/>
  <c r="F346" i="2" s="1"/>
  <c r="E346" i="2"/>
  <c r="G346" i="2"/>
  <c r="I346" i="2"/>
  <c r="C347" i="2" l="1"/>
  <c r="D347" i="2"/>
  <c r="F347" i="2" s="1"/>
  <c r="E347" i="2"/>
  <c r="G347" i="2"/>
  <c r="I347" i="2"/>
  <c r="H346" i="2"/>
  <c r="H347" i="2" l="1"/>
  <c r="C348" i="2"/>
  <c r="D348" i="2"/>
  <c r="F348" i="2" s="1"/>
  <c r="E348" i="2"/>
  <c r="G348" i="2"/>
  <c r="I348" i="2"/>
  <c r="C349" i="2" l="1"/>
  <c r="D349" i="2"/>
  <c r="F349" i="2" s="1"/>
  <c r="E349" i="2"/>
  <c r="G349" i="2"/>
  <c r="I349" i="2"/>
  <c r="H348" i="2"/>
  <c r="C350" i="2" l="1"/>
  <c r="D350" i="2"/>
  <c r="F350" i="2" s="1"/>
  <c r="H350" i="2" s="1"/>
  <c r="E350" i="2"/>
  <c r="G350" i="2"/>
  <c r="I350" i="2"/>
  <c r="H349" i="2"/>
  <c r="C351" i="2" l="1"/>
  <c r="D351" i="2"/>
  <c r="F351" i="2" s="1"/>
  <c r="E351" i="2"/>
  <c r="G351" i="2"/>
  <c r="I351" i="2"/>
  <c r="C352" i="2" l="1"/>
  <c r="C31" i="3" s="1"/>
  <c r="D352" i="2"/>
  <c r="F352" i="2" s="1"/>
  <c r="E352" i="2"/>
  <c r="D31" i="3" s="1"/>
  <c r="G352" i="2"/>
  <c r="F31" i="3" s="1"/>
  <c r="I352" i="2"/>
  <c r="H351" i="2"/>
  <c r="E31" i="3" l="1"/>
  <c r="H352" i="2"/>
  <c r="G31" i="3" s="1"/>
  <c r="C353" i="2"/>
  <c r="D353" i="2"/>
  <c r="F353" i="2" s="1"/>
  <c r="E353" i="2"/>
  <c r="G353" i="2"/>
  <c r="I353" i="2"/>
  <c r="H31" i="3"/>
  <c r="H353" i="2" l="1"/>
  <c r="C354" i="2"/>
  <c r="D354" i="2"/>
  <c r="F354" i="2" s="1"/>
  <c r="E354" i="2"/>
  <c r="G354" i="2"/>
  <c r="I354" i="2"/>
  <c r="C355" i="2" l="1"/>
  <c r="D355" i="2"/>
  <c r="F355" i="2" s="1"/>
  <c r="E355" i="2"/>
  <c r="G355" i="2"/>
  <c r="I355" i="2"/>
  <c r="H354" i="2"/>
  <c r="H355" i="2" l="1"/>
  <c r="C356" i="2"/>
  <c r="D356" i="2"/>
  <c r="F356" i="2" s="1"/>
  <c r="E356" i="2"/>
  <c r="G356" i="2"/>
  <c r="I356" i="2"/>
  <c r="C357" i="2" l="1"/>
  <c r="D357" i="2"/>
  <c r="F357" i="2" s="1"/>
  <c r="E357" i="2"/>
  <c r="G357" i="2"/>
  <c r="I357" i="2"/>
  <c r="H356" i="2"/>
  <c r="C358" i="2" l="1"/>
  <c r="D358" i="2"/>
  <c r="F358" i="2" s="1"/>
  <c r="G358" i="2"/>
  <c r="I358" i="2"/>
  <c r="E358" i="2"/>
  <c r="H357" i="2"/>
  <c r="E359" i="2" l="1"/>
  <c r="C359" i="2"/>
  <c r="D359" i="2"/>
  <c r="F359" i="2" s="1"/>
  <c r="H359" i="2" s="1"/>
  <c r="G359" i="2"/>
  <c r="I359" i="2"/>
  <c r="H358" i="2"/>
  <c r="D360" i="2" l="1"/>
  <c r="F360" i="2" s="1"/>
  <c r="H360" i="2" s="1"/>
  <c r="C360" i="2"/>
  <c r="E360" i="2"/>
  <c r="G360" i="2"/>
  <c r="I360" i="2"/>
  <c r="E361" i="2" l="1"/>
  <c r="C361" i="2"/>
  <c r="G361" i="2"/>
  <c r="I361" i="2"/>
  <c r="D361" i="2"/>
  <c r="F361" i="2" s="1"/>
  <c r="D362" i="2" l="1"/>
  <c r="F362" i="2" s="1"/>
  <c r="H362" i="2" s="1"/>
  <c r="C362" i="2"/>
  <c r="E362" i="2"/>
  <c r="G362" i="2"/>
  <c r="I362" i="2"/>
  <c r="H361" i="2"/>
  <c r="C363" i="2" l="1"/>
  <c r="E363" i="2"/>
  <c r="G363" i="2"/>
  <c r="I363" i="2"/>
  <c r="D363" i="2"/>
  <c r="F363" i="2" s="1"/>
  <c r="D364" i="2" l="1"/>
  <c r="E364" i="2"/>
  <c r="G364" i="2"/>
  <c r="C364" i="2"/>
  <c r="C32" i="3" s="1"/>
  <c r="I364" i="2"/>
  <c r="H32" i="3" s="1"/>
  <c r="H363" i="2"/>
  <c r="D365" i="2" l="1"/>
  <c r="F364" i="2"/>
  <c r="D32" i="3"/>
  <c r="D33" i="3" s="1"/>
  <c r="E365" i="2"/>
  <c r="F16" i="1" s="1"/>
  <c r="F32" i="3"/>
  <c r="F33" i="3" s="1"/>
  <c r="G365" i="2"/>
  <c r="E32" i="3" l="1"/>
  <c r="E33" i="3" s="1"/>
  <c r="F365" i="2"/>
  <c r="H364" i="2"/>
  <c r="F17" i="1"/>
  <c r="I5" i="1"/>
  <c r="I8" i="1"/>
  <c r="G32" i="3" l="1"/>
  <c r="G33" i="3" s="1"/>
  <c r="H365" i="2"/>
</calcChain>
</file>

<file path=xl/sharedStrings.xml><?xml version="1.0" encoding="utf-8"?>
<sst xmlns="http://schemas.openxmlformats.org/spreadsheetml/2006/main" count="80" uniqueCount="65">
  <si>
    <t>TILGUNGSPLAN – ANNUITÄTENDARLEHEN</t>
  </si>
  <si>
    <t>📋  KREDITDATEN – EINGABE</t>
  </si>
  <si>
    <t>📊  OHNE SONDERTILGUNG</t>
  </si>
  <si>
    <t>💰  ERSPARNIS DURCH SONDERTILGUNG</t>
  </si>
  <si>
    <t>Darlehensbetrag (EUR)</t>
  </si>
  <si>
    <t>Monatliche Rate</t>
  </si>
  <si>
    <t>Zinsen gespart</t>
  </si>
  <si>
    <t>Sollzins (% p.a.)</t>
  </si>
  <si>
    <t>Laufzeit (Monate)</t>
  </si>
  <si>
    <t>Monate früher fertig</t>
  </si>
  <si>
    <t>Anfängliche Tilgung (% p.a.)</t>
  </si>
  <si>
    <t>Laufzeit (Jahre – Monate)</t>
  </si>
  <si>
    <t>Jahre früher fertig</t>
  </si>
  <si>
    <t>Zinsbindung (Jahre)</t>
  </si>
  <si>
    <t>Gesamtzinsen</t>
  </si>
  <si>
    <t>Gesamtersparnis</t>
  </si>
  <si>
    <t>Darlehensbeginn (TT.MM.JJJJ)</t>
  </si>
  <si>
    <t>Gesamtkosten</t>
  </si>
  <si>
    <t>Sondertilgung pro Jahr (EUR)</t>
  </si>
  <si>
    <t>Max. Sondertilg. p.a. (5%)</t>
  </si>
  <si>
    <t>▲ Blaue Felder anpassen – alle Werte aktualisieren sich automatisch</t>
  </si>
  <si>
    <t>Sondertilgung im Rahmen?</t>
  </si>
  <si>
    <t>✅  MIT SONDERTILGUNG</t>
  </si>
  <si>
    <t>Monatliche Rate (gleich)</t>
  </si>
  <si>
    <t>Gesamtzinsen mit Sondertilg.</t>
  </si>
  <si>
    <t>Gesamtkosten mit Sondertilg.</t>
  </si>
  <si>
    <t>HINWEISE ZUR NUTZUNG</t>
  </si>
  <si>
    <t>• Tragen Sie Ihre Kreditdaten in die blauen Eingabefelder (C5 bis C10) ein. Alle Berechnungen aktualisieren sich sofort.</t>
  </si>
  <si>
    <t>• Die monatliche Rate basiert auf der Annuitätenformel (Anfangszins + Anfangstilgung). Im Laufe der Zeit steigt der Tilgungsanteil.</t>
  </si>
  <si>
    <t>• Sondertilgungen werden im Tilgungsplan jeweils am Jahresende (Monat 12, 24, 36 ...) verrechnet und senken direkt die Restschuld.</t>
  </si>
  <si>
    <t>• Viele Banken erlauben max. 5 % des Darlehensbetrags als Sondertilgung pro Jahr – bitte Kreditvertrag prüfen!</t>
  </si>
  <si>
    <t>MONATLICHER TILGUNGSPLAN – INKL. SONDERTILGUNGEN</t>
  </si>
  <si>
    <t>Kreditdaten aus dem Blatt 'Tilgungsrechner' – Eingaben dort ändern, um den Plan zu aktualisieren.</t>
  </si>
  <si>
    <t>Monat</t>
  </si>
  <si>
    <t>Datum</t>
  </si>
  <si>
    <t>Rate</t>
  </si>
  <si>
    <t>Zinsen</t>
  </si>
  <si>
    <t>Reguläre Tilgung</t>
  </si>
  <si>
    <t>Sondertilgung</t>
  </si>
  <si>
    <t>Gesamttilgung</t>
  </si>
  <si>
    <t>Restschuld</t>
  </si>
  <si>
    <t>(EUR)</t>
  </si>
  <si>
    <t>GESAMT</t>
  </si>
  <si>
    <t>—</t>
  </si>
  <si>
    <t>JAHRESÜBERSICHT – ZINS- &amp; TILGUNGSENTWICKLUNG</t>
  </si>
  <si>
    <t>Jahr</t>
  </si>
  <si>
    <t>Zeitraum</t>
  </si>
  <si>
    <t>Gezahlte Zinsen (EUR)</t>
  </si>
  <si>
    <t>Reguläre Tilgung (EUR)</t>
  </si>
  <si>
    <t>Sondertilgung (EUR)</t>
  </si>
  <si>
    <t>Gesamttilgung (EUR)</t>
  </si>
  <si>
    <t>Restschuld Jahresende (EUR)</t>
  </si>
  <si>
    <t>SZENARIO-VERGLEICH – ZINSÄNDERUNGEN &amp; SONDERTILGUNGEN</t>
  </si>
  <si>
    <t>Vergleichen Sie Ihr Basis-Szenario mit verschiedenen Zins- und Tilgungsszenarien. Alle Werte basieren auf den Eingaben im Tilgungsrechner.</t>
  </si>
  <si>
    <t>Parameter</t>
  </si>
  <si>
    <t>Basis-Szenario</t>
  </si>
  <si>
    <t>Zinsstieg +1%</t>
  </si>
  <si>
    <t>Zinsstieg +2%</t>
  </si>
  <si>
    <t>Sondertilgung x2</t>
  </si>
  <si>
    <t>Darlehensbetrag</t>
  </si>
  <si>
    <t>Anfangstilgung (% p.a.)</t>
  </si>
  <si>
    <t>Sondertilgung p.a.</t>
  </si>
  <si>
    <t>Laufzeit (Jahre)</t>
  </si>
  <si>
    <t>Mehrkosten ggü. Basis</t>
  </si>
  <si>
    <t>⚠ Szenarien verwenden die Annuitätenformel ohne Sondertilgung als Näherung. Für exakte Werte Tilgungsplan-Blatt aktualisieren.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</si>
</sst>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€&quot;"/>
    <numFmt numFmtId="165" formatCode="0&quot; Mon.&quot;"/>
    <numFmt numFmtId="166" formatCode="0.0&quot; Jahre&quot;"/>
    <numFmt numFmtId="167" formatCode="dd\.mm\.yyyy"/>
    <numFmt numFmtId="168" formatCode="mmm\ yyyy"/>
  </numFmts>
  <fonts count="19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b/>
      <sz val="10"/>
      <color rgb="FFFFFFFF"/>
      <name val="Arial"/>
      <charset val="1"/>
    </font>
    <font>
      <sz val="10"/>
      <color rgb="FF000000"/>
      <name val="Arial"/>
      <charset val="1"/>
    </font>
    <font>
      <b/>
      <sz val="10"/>
      <color rgb="FF1A5276"/>
      <name val="Arial"/>
      <charset val="1"/>
    </font>
    <font>
      <b/>
      <sz val="10"/>
      <color rgb="FF1E8449"/>
      <name val="Arial"/>
      <charset val="1"/>
    </font>
    <font>
      <sz val="10"/>
      <color rgb="FF595959"/>
      <name val="Arial"/>
      <charset val="1"/>
    </font>
    <font>
      <i/>
      <sz val="8"/>
      <color rgb="FF1A5276"/>
      <name val="Arial"/>
      <charset val="1"/>
    </font>
    <font>
      <b/>
      <sz val="9"/>
      <color rgb="FFFFFFFF"/>
      <name val="Arial"/>
      <charset val="1"/>
    </font>
    <font>
      <i/>
      <sz val="9"/>
      <color rgb="FF000000"/>
      <name val="Arial"/>
      <charset val="1"/>
    </font>
    <font>
      <b/>
      <sz val="14"/>
      <color rgb="FFFFFFFF"/>
      <name val="Arial"/>
      <charset val="1"/>
    </font>
    <font>
      <i/>
      <sz val="9"/>
      <color rgb="FF595959"/>
      <name val="Arial"/>
      <charset val="1"/>
    </font>
    <font>
      <sz val="9"/>
      <color rgb="FF000000"/>
      <name val="Arial"/>
      <charset val="1"/>
    </font>
    <font>
      <b/>
      <sz val="9"/>
      <color rgb="FF1E8449"/>
      <name val="Arial"/>
      <charset val="1"/>
    </font>
    <font>
      <b/>
      <sz val="9"/>
      <color rgb="FF000000"/>
      <name val="Arial"/>
      <charset val="1"/>
    </font>
    <font>
      <b/>
      <sz val="9"/>
      <color rgb="FF1F3864"/>
      <name val="Arial"/>
      <charset val="1"/>
    </font>
    <font>
      <b/>
      <sz val="11"/>
      <color rgb="FFFFFFFF"/>
      <name val="Arial"/>
      <charset val="1"/>
    </font>
    <font>
      <b/>
      <sz val="10"/>
      <color rgb="FF000000"/>
      <name val="Arial"/>
      <charset val="1"/>
    </font>
    <font>
      <i/>
      <sz val="9"/>
      <color rgb="FFE67E22"/>
      <name val="Arial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FA3"/>
        <bgColor rgb="FF1A5276"/>
      </patternFill>
    </fill>
    <fill>
      <patternFill patternType="solid">
        <fgColor rgb="FF595959"/>
        <bgColor rgb="FF2E5FA3"/>
      </patternFill>
    </fill>
    <fill>
      <patternFill patternType="solid">
        <fgColor rgb="FF4472C4"/>
        <bgColor rgb="FF2E86C1"/>
      </patternFill>
    </fill>
    <fill>
      <patternFill patternType="solid">
        <fgColor rgb="FFF2F2F2"/>
        <bgColor rgb="FFEBF5FB"/>
      </patternFill>
    </fill>
    <fill>
      <patternFill patternType="solid">
        <fgColor rgb="FFEBF5FB"/>
        <bgColor rgb="FFF2F2F2"/>
      </patternFill>
    </fill>
    <fill>
      <patternFill patternType="solid">
        <fgColor rgb="FF1E8449"/>
        <bgColor rgb="FF008000"/>
      </patternFill>
    </fill>
    <fill>
      <patternFill patternType="solid">
        <fgColor rgb="FFFFFFFF"/>
        <bgColor rgb="FFF9F9F9"/>
      </patternFill>
    </fill>
    <fill>
      <patternFill patternType="solid">
        <fgColor rgb="FFC0392B"/>
        <bgColor rgb="FF993366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8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/>
    <xf numFmtId="0" fontId="2" fillId="5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164" fontId="4" fillId="7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center" vertical="center"/>
    </xf>
    <xf numFmtId="10" fontId="4" fillId="7" borderId="1" xfId="0" applyNumberFormat="1" applyFont="1" applyFill="1" applyBorder="1" applyAlignment="1">
      <alignment horizontal="center" vertical="center"/>
    </xf>
    <xf numFmtId="165" fontId="3" fillId="6" borderId="1" xfId="0" applyNumberFormat="1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6" fontId="5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67" fontId="4" fillId="7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" fontId="12" fillId="9" borderId="1" xfId="0" applyNumberFormat="1" applyFont="1" applyFill="1" applyBorder="1" applyAlignment="1">
      <alignment horizontal="center" vertical="center"/>
    </xf>
    <xf numFmtId="168" fontId="12" fillId="9" borderId="1" xfId="0" applyNumberFormat="1" applyFont="1" applyFill="1" applyBorder="1" applyAlignment="1">
      <alignment horizontal="center" vertical="center"/>
    </xf>
    <xf numFmtId="164" fontId="12" fillId="9" borderId="1" xfId="0" applyNumberFormat="1" applyFont="1" applyFill="1" applyBorder="1" applyAlignment="1">
      <alignment horizontal="center" vertical="center"/>
    </xf>
    <xf numFmtId="164" fontId="13" fillId="9" borderId="1" xfId="0" applyNumberFormat="1" applyFont="1" applyFill="1" applyBorder="1" applyAlignment="1">
      <alignment horizontal="center" vertical="center"/>
    </xf>
    <xf numFmtId="164" fontId="14" fillId="9" borderId="1" xfId="0" applyNumberFormat="1" applyFont="1" applyFill="1" applyBorder="1" applyAlignment="1">
      <alignment horizontal="center" vertical="center"/>
    </xf>
    <xf numFmtId="1" fontId="12" fillId="6" borderId="1" xfId="0" applyNumberFormat="1" applyFont="1" applyFill="1" applyBorder="1" applyAlignment="1">
      <alignment horizontal="center" vertical="center"/>
    </xf>
    <xf numFmtId="168" fontId="12" fillId="6" borderId="1" xfId="0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center" vertical="center"/>
    </xf>
    <xf numFmtId="164" fontId="13" fillId="6" borderId="1" xfId="0" applyNumberFormat="1" applyFont="1" applyFill="1" applyBorder="1" applyAlignment="1">
      <alignment horizontal="center" vertical="center"/>
    </xf>
    <xf numFmtId="164" fontId="15" fillId="6" borderId="1" xfId="0" applyNumberFormat="1" applyFont="1" applyFill="1" applyBorder="1" applyAlignment="1">
      <alignment horizontal="center" vertical="center"/>
    </xf>
    <xf numFmtId="164" fontId="15" fillId="9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/>
    </xf>
    <xf numFmtId="164" fontId="3" fillId="9" borderId="1" xfId="0" applyNumberFormat="1" applyFont="1" applyFill="1" applyBorder="1" applyAlignment="1">
      <alignment horizontal="center" vertical="center"/>
    </xf>
    <xf numFmtId="10" fontId="3" fillId="6" borderId="1" xfId="0" applyNumberFormat="1" applyFont="1" applyFill="1" applyBorder="1" applyAlignment="1">
      <alignment horizontal="center" vertical="center"/>
    </xf>
    <xf numFmtId="10" fontId="3" fillId="9" borderId="1" xfId="0" applyNumberFormat="1" applyFont="1" applyFill="1" applyBorder="1" applyAlignment="1">
      <alignment horizontal="center" vertical="center"/>
    </xf>
    <xf numFmtId="166" fontId="3" fillId="9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8449"/>
      <rgbColor rgb="FFBFBFBF"/>
      <rgbColor rgb="FF878787"/>
      <rgbColor rgb="FF9999FF"/>
      <rgbColor rgb="FF993366"/>
      <rgbColor rgb="FFF9F9F9"/>
      <rgbColor rgb="FFEBF5FB"/>
      <rgbColor rgb="FF660066"/>
      <rgbColor rgb="FFFF8080"/>
      <rgbColor rgb="FF2E5FA3"/>
      <rgbColor rgb="FFD9D9D9"/>
      <rgbColor rgb="FF000080"/>
      <rgbColor rgb="FFFF00FF"/>
      <rgbColor rgb="FFFFFF00"/>
      <rgbColor rgb="FF00FFFF"/>
      <rgbColor rgb="FF800080"/>
      <rgbColor rgb="FF800000"/>
      <rgbColor rgb="FF2E86C1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67E22"/>
      <rgbColor rgb="FF595959"/>
      <rgbColor rgb="FF969696"/>
      <rgbColor rgb="FF1F3864"/>
      <rgbColor rgb="FF27AE60"/>
      <rgbColor rgb="FF003300"/>
      <rgbColor rgb="FF333300"/>
      <rgbColor rgb="FFC0392B"/>
      <rgbColor rgb="FF993366"/>
      <rgbColor rgb="FF1A52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Jährliche Zinsen vs. Tilgung (EUR)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Jahresübersicht!$D$2</c:f>
              <c:strCache>
                <c:ptCount val="1"/>
                <c:pt idx="0">
                  <c:v>Gezahlte Zinsen (EUR)</c:v>
                </c:pt>
              </c:strCache>
            </c:strRef>
          </c:tx>
          <c:spPr>
            <a:solidFill>
              <a:srgbClr val="C0392B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Jahresübersicht!$B$3:$B$32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Jahresübersicht!$D$3:$D$32</c:f>
              <c:numCache>
                <c:formatCode>#,##0.00" €"</c:formatCode>
                <c:ptCount val="30"/>
                <c:pt idx="0">
                  <c:v>6865.7899999999991</c:v>
                </c:pt>
                <c:pt idx="1">
                  <c:v>6604.64</c:v>
                </c:pt>
                <c:pt idx="2">
                  <c:v>6333.2599999999993</c:v>
                </c:pt>
                <c:pt idx="3">
                  <c:v>6051.2300000000005</c:v>
                </c:pt>
                <c:pt idx="4">
                  <c:v>5758.1900000000014</c:v>
                </c:pt>
                <c:pt idx="5">
                  <c:v>5453.630000000001</c:v>
                </c:pt>
                <c:pt idx="6">
                  <c:v>5137.1500000000015</c:v>
                </c:pt>
                <c:pt idx="7">
                  <c:v>4808.2300000000005</c:v>
                </c:pt>
                <c:pt idx="8">
                  <c:v>4466.4800000000005</c:v>
                </c:pt>
                <c:pt idx="9">
                  <c:v>4111.3100000000004</c:v>
                </c:pt>
                <c:pt idx="10">
                  <c:v>3742.21</c:v>
                </c:pt>
                <c:pt idx="11">
                  <c:v>3358.67</c:v>
                </c:pt>
                <c:pt idx="12">
                  <c:v>2960.07</c:v>
                </c:pt>
                <c:pt idx="13">
                  <c:v>2545.8799999999997</c:v>
                </c:pt>
                <c:pt idx="14">
                  <c:v>2115.4600000000005</c:v>
                </c:pt>
                <c:pt idx="15">
                  <c:v>1668.15</c:v>
                </c:pt>
                <c:pt idx="16">
                  <c:v>1203.3300000000002</c:v>
                </c:pt>
                <c:pt idx="17">
                  <c:v>720.29</c:v>
                </c:pt>
                <c:pt idx="18">
                  <c:v>218.32000000000002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1-43A1-959B-7376DCBF1988}"/>
            </c:ext>
          </c:extLst>
        </c:ser>
        <c:ser>
          <c:idx val="1"/>
          <c:order val="1"/>
          <c:tx>
            <c:strRef>
              <c:f>Jahresübersicht!$E$2</c:f>
              <c:strCache>
                <c:ptCount val="1"/>
                <c:pt idx="0">
                  <c:v>Reguläre Tilgung (EUR)</c:v>
                </c:pt>
              </c:strCache>
            </c:strRef>
          </c:tx>
          <c:spPr>
            <a:solidFill>
              <a:srgbClr val="2E86C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Jahresübersicht!$B$3:$B$32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Jahresübersicht!$E$3:$E$32</c:f>
              <c:numCache>
                <c:formatCode>#,##0.00" €"</c:formatCode>
                <c:ptCount val="30"/>
                <c:pt idx="0">
                  <c:v>3664.21</c:v>
                </c:pt>
                <c:pt idx="1">
                  <c:v>3925.3599999999997</c:v>
                </c:pt>
                <c:pt idx="2">
                  <c:v>4196.74</c:v>
                </c:pt>
                <c:pt idx="3">
                  <c:v>4478.7699999999995</c:v>
                </c:pt>
                <c:pt idx="4">
                  <c:v>4771.8099999999995</c:v>
                </c:pt>
                <c:pt idx="5">
                  <c:v>5076.369999999999</c:v>
                </c:pt>
                <c:pt idx="6">
                  <c:v>5392.8499999999985</c:v>
                </c:pt>
                <c:pt idx="7">
                  <c:v>5721.77</c:v>
                </c:pt>
                <c:pt idx="8">
                  <c:v>6063.52</c:v>
                </c:pt>
                <c:pt idx="9">
                  <c:v>6418.6900000000005</c:v>
                </c:pt>
                <c:pt idx="10">
                  <c:v>6787.79</c:v>
                </c:pt>
                <c:pt idx="11">
                  <c:v>7171.329999999999</c:v>
                </c:pt>
                <c:pt idx="12">
                  <c:v>7569.9299999999994</c:v>
                </c:pt>
                <c:pt idx="13">
                  <c:v>7984.12</c:v>
                </c:pt>
                <c:pt idx="14">
                  <c:v>8414.5399999999991</c:v>
                </c:pt>
                <c:pt idx="15">
                  <c:v>8861.85</c:v>
                </c:pt>
                <c:pt idx="16">
                  <c:v>9326.67</c:v>
                </c:pt>
                <c:pt idx="17">
                  <c:v>9809.7099999999991</c:v>
                </c:pt>
                <c:pt idx="18">
                  <c:v>10311.68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1-43A1-959B-7376DCBF1988}"/>
            </c:ext>
          </c:extLst>
        </c:ser>
        <c:ser>
          <c:idx val="2"/>
          <c:order val="2"/>
          <c:tx>
            <c:strRef>
              <c:f>Jahresübersicht!$F$2</c:f>
              <c:strCache>
                <c:ptCount val="1"/>
                <c:pt idx="0">
                  <c:v>Sondertilgung (EUR)</c:v>
                </c:pt>
              </c:strCache>
            </c:strRef>
          </c:tx>
          <c:spPr>
            <a:solidFill>
              <a:srgbClr val="27AE6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Jahresübersicht!$B$3:$B$32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Jahresübersicht!$F$3:$F$32</c:f>
              <c:numCache>
                <c:formatCode>#,##0.00" €"</c:formatCode>
                <c:ptCount val="30"/>
                <c:pt idx="0">
                  <c:v>3000</c:v>
                </c:pt>
                <c:pt idx="1">
                  <c:v>3000</c:v>
                </c:pt>
                <c:pt idx="2">
                  <c:v>3000</c:v>
                </c:pt>
                <c:pt idx="3">
                  <c:v>3000</c:v>
                </c:pt>
                <c:pt idx="4">
                  <c:v>3000</c:v>
                </c:pt>
                <c:pt idx="5">
                  <c:v>3000</c:v>
                </c:pt>
                <c:pt idx="6">
                  <c:v>3000</c:v>
                </c:pt>
                <c:pt idx="7">
                  <c:v>3000</c:v>
                </c:pt>
                <c:pt idx="8">
                  <c:v>3000</c:v>
                </c:pt>
                <c:pt idx="9">
                  <c:v>3000</c:v>
                </c:pt>
                <c:pt idx="10">
                  <c:v>3000</c:v>
                </c:pt>
                <c:pt idx="11">
                  <c:v>3000</c:v>
                </c:pt>
                <c:pt idx="12">
                  <c:v>3000</c:v>
                </c:pt>
                <c:pt idx="13">
                  <c:v>3000</c:v>
                </c:pt>
                <c:pt idx="14">
                  <c:v>3000</c:v>
                </c:pt>
                <c:pt idx="15">
                  <c:v>3000</c:v>
                </c:pt>
                <c:pt idx="16">
                  <c:v>3000</c:v>
                </c:pt>
                <c:pt idx="17">
                  <c:v>3000</c:v>
                </c:pt>
                <c:pt idx="18">
                  <c:v>52.29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51-43A1-959B-7376DCBF1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460233"/>
        <c:axId val="37508787"/>
      </c:barChart>
      <c:catAx>
        <c:axId val="6846023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Jahr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37508787"/>
        <c:crosses val="autoZero"/>
        <c:auto val="1"/>
        <c:lblAlgn val="ctr"/>
        <c:lblOffset val="100"/>
        <c:noMultiLvlLbl val="0"/>
      </c:catAx>
      <c:valAx>
        <c:axId val="3750878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Betrag (EUR)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846023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Restschuld-Entwicklung über die Laufzeit (EUR)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Jahresübersicht!$H$2</c:f>
              <c:strCache>
                <c:ptCount val="1"/>
                <c:pt idx="0">
                  <c:v>Restschuld Jahresende (EUR)</c:v>
                </c:pt>
              </c:strCache>
            </c:strRef>
          </c:tx>
          <c:spPr>
            <a:ln w="20160">
              <a:solidFill>
                <a:srgbClr val="1F386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Arial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Jahresübersicht!$B$3:$B$32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Jahresübersicht!$H$3:$H$32</c:f>
              <c:numCache>
                <c:formatCode>#,##0.00" €"</c:formatCode>
                <c:ptCount val="30"/>
                <c:pt idx="0">
                  <c:v>173335.79</c:v>
                </c:pt>
                <c:pt idx="1">
                  <c:v>166410.43</c:v>
                </c:pt>
                <c:pt idx="2">
                  <c:v>159213.69</c:v>
                </c:pt>
                <c:pt idx="3">
                  <c:v>151734.92000000001</c:v>
                </c:pt>
                <c:pt idx="4">
                  <c:v>143963.10999999999</c:v>
                </c:pt>
                <c:pt idx="5">
                  <c:v>135886.74</c:v>
                </c:pt>
                <c:pt idx="6">
                  <c:v>127493.89</c:v>
                </c:pt>
                <c:pt idx="7">
                  <c:v>118772.12</c:v>
                </c:pt>
                <c:pt idx="8">
                  <c:v>109708.6</c:v>
                </c:pt>
                <c:pt idx="9">
                  <c:v>100289.91</c:v>
                </c:pt>
                <c:pt idx="10">
                  <c:v>90502.12</c:v>
                </c:pt>
                <c:pt idx="11">
                  <c:v>80330.789999999994</c:v>
                </c:pt>
                <c:pt idx="12">
                  <c:v>69760.86</c:v>
                </c:pt>
                <c:pt idx="13">
                  <c:v>58776.74</c:v>
                </c:pt>
                <c:pt idx="14">
                  <c:v>47362.2</c:v>
                </c:pt>
                <c:pt idx="15">
                  <c:v>35500.35</c:v>
                </c:pt>
                <c:pt idx="16">
                  <c:v>23173.68</c:v>
                </c:pt>
                <c:pt idx="17">
                  <c:v>10363.969999999999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D21-4D26-9E26-EF7504A11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14464804"/>
        <c:axId val="5348403"/>
      </c:lineChart>
      <c:catAx>
        <c:axId val="1446480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Jahr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348403"/>
        <c:crosses val="autoZero"/>
        <c:auto val="1"/>
        <c:lblAlgn val="ctr"/>
        <c:lblOffset val="100"/>
        <c:noMultiLvlLbl val="0"/>
      </c:catAx>
      <c:valAx>
        <c:axId val="534840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sz="1000" b="1" strike="noStrike" spc="-1">
                    <a:solidFill>
                      <a:srgbClr val="000000"/>
                    </a:solidFill>
                    <a:latin typeface="Calibri"/>
                  </a:rPr>
                  <a:t>Restschuld (EUR)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0&quot; €&quot;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446480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7</xdr:col>
      <xdr:colOff>306360</xdr:colOff>
      <xdr:row>58</xdr:row>
      <xdr:rowOff>106920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34</xdr:row>
      <xdr:rowOff>0</xdr:rowOff>
    </xdr:from>
    <xdr:to>
      <xdr:col>22</xdr:col>
      <xdr:colOff>580680</xdr:colOff>
      <xdr:row>58</xdr:row>
      <xdr:rowOff>106920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3864"/>
    <pageSetUpPr fitToPage="1"/>
  </sheetPr>
  <dimension ref="B2:I23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27" sqref="F27"/>
    </sheetView>
  </sheetViews>
  <sheetFormatPr baseColWidth="10" defaultColWidth="8.7109375" defaultRowHeight="15" x14ac:dyDescent="0.25"/>
  <cols>
    <col min="1" max="1" width="3" customWidth="1"/>
    <col min="2" max="2" width="30" customWidth="1"/>
    <col min="3" max="3" width="20" customWidth="1"/>
    <col min="4" max="4" width="4" customWidth="1"/>
    <col min="5" max="5" width="30" customWidth="1"/>
    <col min="6" max="6" width="20" customWidth="1"/>
    <col min="7" max="7" width="4" customWidth="1"/>
    <col min="8" max="8" width="26" customWidth="1"/>
    <col min="9" max="9" width="20" customWidth="1"/>
    <col min="10" max="10" width="3" customWidth="1"/>
  </cols>
  <sheetData>
    <row r="2" spans="2:9" ht="23.25" x14ac:dyDescent="0.25">
      <c r="B2" s="14" t="s">
        <v>0</v>
      </c>
      <c r="C2" s="14"/>
      <c r="D2" s="14"/>
      <c r="E2" s="14"/>
      <c r="F2" s="14"/>
      <c r="G2" s="14"/>
      <c r="H2" s="14"/>
      <c r="I2" s="14"/>
    </row>
    <row r="4" spans="2:9" x14ac:dyDescent="0.25">
      <c r="B4" s="13" t="s">
        <v>1</v>
      </c>
      <c r="C4" s="13"/>
      <c r="E4" s="12" t="s">
        <v>2</v>
      </c>
      <c r="F4" s="12"/>
      <c r="H4" s="11" t="s">
        <v>3</v>
      </c>
      <c r="I4" s="11"/>
    </row>
    <row r="5" spans="2:9" x14ac:dyDescent="0.25">
      <c r="B5" s="15" t="s">
        <v>4</v>
      </c>
      <c r="C5" s="16">
        <v>180000</v>
      </c>
      <c r="E5" s="15" t="s">
        <v>5</v>
      </c>
      <c r="F5" s="17">
        <f>ROUND(C5*(C6+C7)/12,2)</f>
        <v>877.5</v>
      </c>
      <c r="H5" s="15" t="s">
        <v>6</v>
      </c>
      <c r="I5" s="18">
        <f>ROUND(F8-F16,2)</f>
        <v>-33404.58</v>
      </c>
    </row>
    <row r="6" spans="2:9" x14ac:dyDescent="0.25">
      <c r="B6" s="15" t="s">
        <v>7</v>
      </c>
      <c r="C6" s="19">
        <v>3.85E-2</v>
      </c>
      <c r="E6" s="15" t="s">
        <v>8</v>
      </c>
      <c r="F6" s="20">
        <f>ROUNDUP(LOG(F5/(F5-C5*C6/12))/LOG(1+C6/12),0)</f>
        <v>336</v>
      </c>
      <c r="H6" s="15" t="s">
        <v>9</v>
      </c>
      <c r="I6" s="21">
        <f>F6-F14</f>
        <v>337</v>
      </c>
    </row>
    <row r="7" spans="2:9" x14ac:dyDescent="0.25">
      <c r="B7" s="15" t="s">
        <v>10</v>
      </c>
      <c r="C7" s="19">
        <v>0.02</v>
      </c>
      <c r="E7" s="15" t="s">
        <v>11</v>
      </c>
      <c r="F7" s="22" t="str">
        <f>INT(F6/12)&amp;" J.  "&amp;MOD(F6,12)&amp;" M."</f>
        <v>28 J.  0 M.</v>
      </c>
      <c r="H7" s="15" t="s">
        <v>12</v>
      </c>
      <c r="I7" s="23">
        <f>ROUND((F6-F14)/12,1)</f>
        <v>28.1</v>
      </c>
    </row>
    <row r="8" spans="2:9" x14ac:dyDescent="0.25">
      <c r="B8" s="15" t="s">
        <v>13</v>
      </c>
      <c r="C8" s="24">
        <v>15</v>
      </c>
      <c r="E8" s="15" t="s">
        <v>14</v>
      </c>
      <c r="F8" s="17">
        <f>ROUND(F5*F6-C5,2)</f>
        <v>114840</v>
      </c>
      <c r="H8" s="15" t="s">
        <v>15</v>
      </c>
      <c r="I8" s="18">
        <f>ROUND(F8-F16,2)</f>
        <v>-33404.58</v>
      </c>
    </row>
    <row r="9" spans="2:9" x14ac:dyDescent="0.25">
      <c r="B9" s="15" t="s">
        <v>16</v>
      </c>
      <c r="C9" s="25">
        <v>45292</v>
      </c>
      <c r="E9" s="15" t="s">
        <v>17</v>
      </c>
      <c r="F9" s="17">
        <f>ROUND(F5*F6,2)</f>
        <v>294840</v>
      </c>
      <c r="H9" s="10"/>
      <c r="I9" s="10"/>
    </row>
    <row r="10" spans="2:9" x14ac:dyDescent="0.25">
      <c r="B10" s="15" t="s">
        <v>18</v>
      </c>
      <c r="C10" s="16">
        <v>3000</v>
      </c>
      <c r="H10" s="15" t="s">
        <v>19</v>
      </c>
      <c r="I10" s="26">
        <f>C5*0.05</f>
        <v>9000</v>
      </c>
    </row>
    <row r="11" spans="2:9" x14ac:dyDescent="0.25">
      <c r="B11" s="9" t="s">
        <v>20</v>
      </c>
      <c r="C11" s="9"/>
      <c r="H11" s="15" t="s">
        <v>21</v>
      </c>
      <c r="I11" s="27" t="str">
        <f>IF(C10&lt;=H10,"✓ Ja - OK","⚠ Vertrag prüfen!")</f>
        <v>✓ Ja - OK</v>
      </c>
    </row>
    <row r="12" spans="2:9" x14ac:dyDescent="0.25">
      <c r="E12" s="8" t="s">
        <v>22</v>
      </c>
      <c r="F12" s="8"/>
    </row>
    <row r="13" spans="2:9" x14ac:dyDescent="0.25">
      <c r="E13" s="15" t="s">
        <v>23</v>
      </c>
      <c r="F13" s="17">
        <f>F5</f>
        <v>877.5</v>
      </c>
    </row>
    <row r="14" spans="2:9" x14ac:dyDescent="0.25">
      <c r="E14" s="15" t="s">
        <v>8</v>
      </c>
      <c r="F14" s="20">
        <f>COUNT(Tilgungsplan!A:A)-1</f>
        <v>-1</v>
      </c>
    </row>
    <row r="15" spans="2:9" x14ac:dyDescent="0.25">
      <c r="E15" s="15" t="s">
        <v>11</v>
      </c>
      <c r="F15" s="22" t="str">
        <f>INT(F14/12)&amp;" J.  "&amp;MOD(F14,12)&amp;" M."</f>
        <v>-1 J.  11 M.</v>
      </c>
    </row>
    <row r="16" spans="2:9" x14ac:dyDescent="0.25">
      <c r="E16" s="15" t="s">
        <v>24</v>
      </c>
      <c r="F16" s="17">
        <f>SUM(Tilgungsplan!E:E)</f>
        <v>148244.57999999999</v>
      </c>
    </row>
    <row r="17" spans="2:9" x14ac:dyDescent="0.25">
      <c r="E17" s="15" t="s">
        <v>25</v>
      </c>
      <c r="F17" s="17">
        <f>C5+F16</f>
        <v>328244.57999999996</v>
      </c>
    </row>
    <row r="19" spans="2:9" x14ac:dyDescent="0.25">
      <c r="B19" s="7" t="s">
        <v>26</v>
      </c>
      <c r="C19" s="7"/>
      <c r="D19" s="7"/>
      <c r="E19" s="7"/>
      <c r="F19" s="7"/>
      <c r="G19" s="7"/>
      <c r="H19" s="7"/>
      <c r="I19" s="7"/>
    </row>
    <row r="20" spans="2:9" x14ac:dyDescent="0.25">
      <c r="B20" s="6" t="s">
        <v>27</v>
      </c>
      <c r="C20" s="6"/>
      <c r="D20" s="6"/>
      <c r="E20" s="6"/>
      <c r="F20" s="6"/>
      <c r="G20" s="6"/>
      <c r="H20" s="6"/>
      <c r="I20" s="6"/>
    </row>
    <row r="21" spans="2:9" x14ac:dyDescent="0.25">
      <c r="B21" s="6" t="s">
        <v>28</v>
      </c>
      <c r="C21" s="6"/>
      <c r="D21" s="6"/>
      <c r="E21" s="6"/>
      <c r="F21" s="6"/>
      <c r="G21" s="6"/>
      <c r="H21" s="6"/>
      <c r="I21" s="6"/>
    </row>
    <row r="22" spans="2:9" x14ac:dyDescent="0.25">
      <c r="B22" s="6" t="s">
        <v>29</v>
      </c>
      <c r="C22" s="6"/>
      <c r="D22" s="6"/>
      <c r="E22" s="6"/>
      <c r="F22" s="6"/>
      <c r="G22" s="6"/>
      <c r="H22" s="6"/>
      <c r="I22" s="6"/>
    </row>
    <row r="23" spans="2:9" x14ac:dyDescent="0.25">
      <c r="B23" s="6" t="s">
        <v>30</v>
      </c>
      <c r="C23" s="6"/>
      <c r="D23" s="6"/>
      <c r="E23" s="6"/>
      <c r="F23" s="6"/>
      <c r="G23" s="6"/>
      <c r="H23" s="6"/>
      <c r="I23" s="6"/>
    </row>
  </sheetData>
  <mergeCells count="12">
    <mergeCell ref="B22:I22"/>
    <mergeCell ref="B23:I23"/>
    <mergeCell ref="B11:C11"/>
    <mergeCell ref="E12:F12"/>
    <mergeCell ref="B19:I19"/>
    <mergeCell ref="B20:I20"/>
    <mergeCell ref="B21:I21"/>
    <mergeCell ref="B2:I2"/>
    <mergeCell ref="B4:C4"/>
    <mergeCell ref="E4:F4"/>
    <mergeCell ref="H4:I4"/>
    <mergeCell ref="H9:I9"/>
  </mergeCells>
  <pageMargins left="0.75" right="0.75" top="1" bottom="1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5FA3"/>
    <pageSetUpPr fitToPage="1"/>
  </sheetPr>
  <dimension ref="B1:I36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3" sqref="C3:I4"/>
    </sheetView>
  </sheetViews>
  <sheetFormatPr baseColWidth="10" defaultColWidth="8.7109375" defaultRowHeight="15" x14ac:dyDescent="0.25"/>
  <cols>
    <col min="1" max="1" width="3" customWidth="1"/>
    <col min="2" max="2" width="10" customWidth="1"/>
    <col min="3" max="3" width="16" customWidth="1"/>
    <col min="4" max="8" width="18" customWidth="1"/>
    <col min="9" max="9" width="20" customWidth="1"/>
    <col min="10" max="10" width="3" customWidth="1"/>
  </cols>
  <sheetData>
    <row r="1" spans="2:9" ht="30" customHeight="1" x14ac:dyDescent="0.25">
      <c r="B1" s="5" t="s">
        <v>31</v>
      </c>
      <c r="C1" s="5"/>
      <c r="D1" s="5"/>
      <c r="E1" s="5"/>
      <c r="F1" s="5"/>
      <c r="G1" s="5"/>
      <c r="H1" s="5"/>
      <c r="I1" s="5"/>
    </row>
    <row r="2" spans="2:9" ht="15.75" customHeight="1" x14ac:dyDescent="0.25">
      <c r="B2" s="4" t="s">
        <v>32</v>
      </c>
      <c r="C2" s="4"/>
      <c r="D2" s="4"/>
      <c r="E2" s="4"/>
      <c r="F2" s="4"/>
      <c r="G2" s="4"/>
      <c r="H2" s="4"/>
      <c r="I2" s="4"/>
    </row>
    <row r="3" spans="2:9" ht="21.75" customHeight="1" x14ac:dyDescent="0.25">
      <c r="B3" s="57" t="s">
        <v>33</v>
      </c>
      <c r="C3" s="57" t="s">
        <v>34</v>
      </c>
      <c r="D3" s="57" t="s">
        <v>35</v>
      </c>
      <c r="E3" s="57" t="s">
        <v>36</v>
      </c>
      <c r="F3" s="57" t="s">
        <v>37</v>
      </c>
      <c r="G3" s="57" t="s">
        <v>38</v>
      </c>
      <c r="H3" s="57" t="s">
        <v>39</v>
      </c>
      <c r="I3" s="57" t="s">
        <v>40</v>
      </c>
    </row>
    <row r="4" spans="2:9" ht="13.5" customHeight="1" x14ac:dyDescent="0.25">
      <c r="B4" s="58"/>
      <c r="C4" s="58"/>
      <c r="D4" s="58" t="s">
        <v>41</v>
      </c>
      <c r="E4" s="58" t="s">
        <v>41</v>
      </c>
      <c r="F4" s="58" t="s">
        <v>41</v>
      </c>
      <c r="G4" s="58" t="s">
        <v>41</v>
      </c>
      <c r="H4" s="58" t="s">
        <v>41</v>
      </c>
      <c r="I4" s="58" t="s">
        <v>41</v>
      </c>
    </row>
    <row r="5" spans="2:9" ht="13.5" customHeight="1" x14ac:dyDescent="0.25">
      <c r="B5" s="29">
        <v>1</v>
      </c>
      <c r="C5" s="30">
        <f>Tilgungsrechner!C9</f>
        <v>45292</v>
      </c>
      <c r="D5" s="31">
        <f>ROUND(Tilgungsrechner!$F$5,2)</f>
        <v>877.5</v>
      </c>
      <c r="E5" s="31">
        <f>ROUND(Tilgungsrechner!$C$5*Tilgungsrechner!$C$6/12,2)</f>
        <v>577.5</v>
      </c>
      <c r="F5" s="31">
        <f t="shared" ref="F5:F68" si="0">IF(D5&gt;0,ROUND(D5-E5,2),0)</f>
        <v>300</v>
      </c>
      <c r="G5" s="32">
        <v>0</v>
      </c>
      <c r="H5" s="31">
        <f t="shared" ref="H5:H68" si="1">F5+G5</f>
        <v>300</v>
      </c>
      <c r="I5" s="33">
        <f>ROUND(Tilgungsrechner!$C$5-H5,2)</f>
        <v>179700</v>
      </c>
    </row>
    <row r="6" spans="2:9" ht="13.5" customHeight="1" x14ac:dyDescent="0.25">
      <c r="B6" s="34">
        <v>2</v>
      </c>
      <c r="C6" s="35">
        <f t="shared" ref="C6:C69" si="2">IF(I5&gt;0,EDATE(C5,1),"")</f>
        <v>45323</v>
      </c>
      <c r="D6" s="36">
        <f>IF(I5&gt;0,ROUND(Tilgungsrechner!$F$5,2),0)</f>
        <v>877.5</v>
      </c>
      <c r="E6" s="36">
        <f>IF(I5&gt;0,ROUND(I5*Tilgungsrechner!$C$6/12,2),0)</f>
        <v>576.54</v>
      </c>
      <c r="F6" s="36">
        <f t="shared" si="0"/>
        <v>300.95999999999998</v>
      </c>
      <c r="G6" s="37">
        <f>IF(AND(MOD(B6,12)=0,I5&gt;0),ROUND(MIN(Tilgungsrechner!$C$10,I5-F6),2),0)</f>
        <v>0</v>
      </c>
      <c r="H6" s="36">
        <f t="shared" si="1"/>
        <v>300.95999999999998</v>
      </c>
      <c r="I6" s="38">
        <f t="shared" ref="I6:I69" si="3">IF(I5&gt;0,ROUND(MAX(I5-H6,0),2),0)</f>
        <v>179399.04000000001</v>
      </c>
    </row>
    <row r="7" spans="2:9" ht="13.5" customHeight="1" x14ac:dyDescent="0.25">
      <c r="B7" s="29">
        <v>3</v>
      </c>
      <c r="C7" s="30">
        <f t="shared" si="2"/>
        <v>45352</v>
      </c>
      <c r="D7" s="31">
        <f>IF(I6&gt;0,ROUND(Tilgungsrechner!$F$5,2),0)</f>
        <v>877.5</v>
      </c>
      <c r="E7" s="31">
        <f>IF(I6&gt;0,ROUND(I6*Tilgungsrechner!$C$6/12,2),0)</f>
        <v>575.57000000000005</v>
      </c>
      <c r="F7" s="31">
        <f t="shared" si="0"/>
        <v>301.93</v>
      </c>
      <c r="G7" s="32">
        <f>IF(AND(MOD(B7,12)=0,I6&gt;0),ROUND(MIN(Tilgungsrechner!$C$10,I6-F7),2),0)</f>
        <v>0</v>
      </c>
      <c r="H7" s="31">
        <f t="shared" si="1"/>
        <v>301.93</v>
      </c>
      <c r="I7" s="39">
        <f t="shared" si="3"/>
        <v>179097.11</v>
      </c>
    </row>
    <row r="8" spans="2:9" ht="13.5" customHeight="1" x14ac:dyDescent="0.25">
      <c r="B8" s="34">
        <v>4</v>
      </c>
      <c r="C8" s="35">
        <f t="shared" si="2"/>
        <v>45383</v>
      </c>
      <c r="D8" s="36">
        <f>IF(I7&gt;0,ROUND(Tilgungsrechner!$F$5,2),0)</f>
        <v>877.5</v>
      </c>
      <c r="E8" s="36">
        <f>IF(I7&gt;0,ROUND(I7*Tilgungsrechner!$C$6/12,2),0)</f>
        <v>574.6</v>
      </c>
      <c r="F8" s="36">
        <f t="shared" si="0"/>
        <v>302.89999999999998</v>
      </c>
      <c r="G8" s="37">
        <f>IF(AND(MOD(B8,12)=0,I7&gt;0),ROUND(MIN(Tilgungsrechner!$C$10,I7-F8),2),0)</f>
        <v>0</v>
      </c>
      <c r="H8" s="36">
        <f t="shared" si="1"/>
        <v>302.89999999999998</v>
      </c>
      <c r="I8" s="38">
        <f t="shared" si="3"/>
        <v>178794.21</v>
      </c>
    </row>
    <row r="9" spans="2:9" ht="13.5" customHeight="1" x14ac:dyDescent="0.25">
      <c r="B9" s="29">
        <v>5</v>
      </c>
      <c r="C9" s="30">
        <f t="shared" si="2"/>
        <v>45413</v>
      </c>
      <c r="D9" s="31">
        <f>IF(I8&gt;0,ROUND(Tilgungsrechner!$F$5,2),0)</f>
        <v>877.5</v>
      </c>
      <c r="E9" s="31">
        <f>IF(I8&gt;0,ROUND(I8*Tilgungsrechner!$C$6/12,2),0)</f>
        <v>573.63</v>
      </c>
      <c r="F9" s="31">
        <f t="shared" si="0"/>
        <v>303.87</v>
      </c>
      <c r="G9" s="32">
        <f>IF(AND(MOD(B9,12)=0,I8&gt;0),ROUND(MIN(Tilgungsrechner!$C$10,I8-F9),2),0)</f>
        <v>0</v>
      </c>
      <c r="H9" s="31">
        <f t="shared" si="1"/>
        <v>303.87</v>
      </c>
      <c r="I9" s="39">
        <f t="shared" si="3"/>
        <v>178490.34</v>
      </c>
    </row>
    <row r="10" spans="2:9" ht="13.5" customHeight="1" x14ac:dyDescent="0.25">
      <c r="B10" s="34">
        <v>6</v>
      </c>
      <c r="C10" s="35">
        <f t="shared" si="2"/>
        <v>45444</v>
      </c>
      <c r="D10" s="36">
        <f>IF(I9&gt;0,ROUND(Tilgungsrechner!$F$5,2),0)</f>
        <v>877.5</v>
      </c>
      <c r="E10" s="36">
        <f>IF(I9&gt;0,ROUND(I9*Tilgungsrechner!$C$6/12,2),0)</f>
        <v>572.66</v>
      </c>
      <c r="F10" s="36">
        <f t="shared" si="0"/>
        <v>304.83999999999997</v>
      </c>
      <c r="G10" s="37">
        <f>IF(AND(MOD(B10,12)=0,I9&gt;0),ROUND(MIN(Tilgungsrechner!$C$10,I9-F10),2),0)</f>
        <v>0</v>
      </c>
      <c r="H10" s="36">
        <f t="shared" si="1"/>
        <v>304.83999999999997</v>
      </c>
      <c r="I10" s="38">
        <f t="shared" si="3"/>
        <v>178185.5</v>
      </c>
    </row>
    <row r="11" spans="2:9" ht="13.5" customHeight="1" x14ac:dyDescent="0.25">
      <c r="B11" s="29">
        <v>7</v>
      </c>
      <c r="C11" s="30">
        <f t="shared" si="2"/>
        <v>45474</v>
      </c>
      <c r="D11" s="31">
        <f>IF(I10&gt;0,ROUND(Tilgungsrechner!$F$5,2),0)</f>
        <v>877.5</v>
      </c>
      <c r="E11" s="31">
        <f>IF(I10&gt;0,ROUND(I10*Tilgungsrechner!$C$6/12,2),0)</f>
        <v>571.67999999999995</v>
      </c>
      <c r="F11" s="31">
        <f t="shared" si="0"/>
        <v>305.82</v>
      </c>
      <c r="G11" s="32">
        <f>IF(AND(MOD(B11,12)=0,I10&gt;0),ROUND(MIN(Tilgungsrechner!$C$10,I10-F11),2),0)</f>
        <v>0</v>
      </c>
      <c r="H11" s="31">
        <f t="shared" si="1"/>
        <v>305.82</v>
      </c>
      <c r="I11" s="39">
        <f t="shared" si="3"/>
        <v>177879.67999999999</v>
      </c>
    </row>
    <row r="12" spans="2:9" ht="13.5" customHeight="1" x14ac:dyDescent="0.25">
      <c r="B12" s="34">
        <v>8</v>
      </c>
      <c r="C12" s="35">
        <f t="shared" si="2"/>
        <v>45505</v>
      </c>
      <c r="D12" s="36">
        <f>IF(I11&gt;0,ROUND(Tilgungsrechner!$F$5,2),0)</f>
        <v>877.5</v>
      </c>
      <c r="E12" s="36">
        <f>IF(I11&gt;0,ROUND(I11*Tilgungsrechner!$C$6/12,2),0)</f>
        <v>570.70000000000005</v>
      </c>
      <c r="F12" s="36">
        <f t="shared" si="0"/>
        <v>306.8</v>
      </c>
      <c r="G12" s="37">
        <f>IF(AND(MOD(B12,12)=0,I11&gt;0),ROUND(MIN(Tilgungsrechner!$C$10,I11-F12),2),0)</f>
        <v>0</v>
      </c>
      <c r="H12" s="36">
        <f t="shared" si="1"/>
        <v>306.8</v>
      </c>
      <c r="I12" s="38">
        <f t="shared" si="3"/>
        <v>177572.88</v>
      </c>
    </row>
    <row r="13" spans="2:9" ht="13.5" customHeight="1" x14ac:dyDescent="0.25">
      <c r="B13" s="29">
        <v>9</v>
      </c>
      <c r="C13" s="30">
        <f t="shared" si="2"/>
        <v>45536</v>
      </c>
      <c r="D13" s="31">
        <f>IF(I12&gt;0,ROUND(Tilgungsrechner!$F$5,2),0)</f>
        <v>877.5</v>
      </c>
      <c r="E13" s="31">
        <f>IF(I12&gt;0,ROUND(I12*Tilgungsrechner!$C$6/12,2),0)</f>
        <v>569.71</v>
      </c>
      <c r="F13" s="31">
        <f t="shared" si="0"/>
        <v>307.79000000000002</v>
      </c>
      <c r="G13" s="32">
        <f>IF(AND(MOD(B13,12)=0,I12&gt;0),ROUND(MIN(Tilgungsrechner!$C$10,I12-F13),2),0)</f>
        <v>0</v>
      </c>
      <c r="H13" s="31">
        <f t="shared" si="1"/>
        <v>307.79000000000002</v>
      </c>
      <c r="I13" s="39">
        <f t="shared" si="3"/>
        <v>177265.09</v>
      </c>
    </row>
    <row r="14" spans="2:9" ht="13.5" customHeight="1" x14ac:dyDescent="0.25">
      <c r="B14" s="34">
        <v>10</v>
      </c>
      <c r="C14" s="35">
        <f t="shared" si="2"/>
        <v>45566</v>
      </c>
      <c r="D14" s="36">
        <f>IF(I13&gt;0,ROUND(Tilgungsrechner!$F$5,2),0)</f>
        <v>877.5</v>
      </c>
      <c r="E14" s="36">
        <f>IF(I13&gt;0,ROUND(I13*Tilgungsrechner!$C$6/12,2),0)</f>
        <v>568.73</v>
      </c>
      <c r="F14" s="36">
        <f t="shared" si="0"/>
        <v>308.77</v>
      </c>
      <c r="G14" s="37">
        <f>IF(AND(MOD(B14,12)=0,I13&gt;0),ROUND(MIN(Tilgungsrechner!$C$10,I13-F14),2),0)</f>
        <v>0</v>
      </c>
      <c r="H14" s="36">
        <f t="shared" si="1"/>
        <v>308.77</v>
      </c>
      <c r="I14" s="38">
        <f t="shared" si="3"/>
        <v>176956.32</v>
      </c>
    </row>
    <row r="15" spans="2:9" ht="13.5" customHeight="1" x14ac:dyDescent="0.25">
      <c r="B15" s="29">
        <v>11</v>
      </c>
      <c r="C15" s="30">
        <f t="shared" si="2"/>
        <v>45597</v>
      </c>
      <c r="D15" s="31">
        <f>IF(I14&gt;0,ROUND(Tilgungsrechner!$F$5,2),0)</f>
        <v>877.5</v>
      </c>
      <c r="E15" s="31">
        <f>IF(I14&gt;0,ROUND(I14*Tilgungsrechner!$C$6/12,2),0)</f>
        <v>567.73</v>
      </c>
      <c r="F15" s="31">
        <f t="shared" si="0"/>
        <v>309.77</v>
      </c>
      <c r="G15" s="32">
        <f>IF(AND(MOD(B15,12)=0,I14&gt;0),ROUND(MIN(Tilgungsrechner!$C$10,I14-F15),2),0)</f>
        <v>0</v>
      </c>
      <c r="H15" s="31">
        <f t="shared" si="1"/>
        <v>309.77</v>
      </c>
      <c r="I15" s="39">
        <f t="shared" si="3"/>
        <v>176646.55</v>
      </c>
    </row>
    <row r="16" spans="2:9" ht="13.5" customHeight="1" x14ac:dyDescent="0.25">
      <c r="B16" s="34">
        <v>12</v>
      </c>
      <c r="C16" s="35">
        <f t="shared" si="2"/>
        <v>45627</v>
      </c>
      <c r="D16" s="36">
        <f>IF(I15&gt;0,ROUND(Tilgungsrechner!$F$5,2),0)</f>
        <v>877.5</v>
      </c>
      <c r="E16" s="36">
        <f>IF(I15&gt;0,ROUND(I15*Tilgungsrechner!$C$6/12,2),0)</f>
        <v>566.74</v>
      </c>
      <c r="F16" s="36">
        <f t="shared" si="0"/>
        <v>310.76</v>
      </c>
      <c r="G16" s="37">
        <f>IF(AND(MOD(B16,12)=0,I15&gt;0),ROUND(MIN(Tilgungsrechner!$C$10,I15-F16),2),0)</f>
        <v>3000</v>
      </c>
      <c r="H16" s="36">
        <f t="shared" si="1"/>
        <v>3310.76</v>
      </c>
      <c r="I16" s="38">
        <f t="shared" si="3"/>
        <v>173335.79</v>
      </c>
    </row>
    <row r="17" spans="2:9" ht="13.5" customHeight="1" x14ac:dyDescent="0.25">
      <c r="B17" s="29">
        <v>13</v>
      </c>
      <c r="C17" s="30">
        <f t="shared" si="2"/>
        <v>45658</v>
      </c>
      <c r="D17" s="31">
        <f>IF(I16&gt;0,ROUND(Tilgungsrechner!$F$5,2),0)</f>
        <v>877.5</v>
      </c>
      <c r="E17" s="31">
        <f>IF(I16&gt;0,ROUND(I16*Tilgungsrechner!$C$6/12,2),0)</f>
        <v>556.12</v>
      </c>
      <c r="F17" s="31">
        <f t="shared" si="0"/>
        <v>321.38</v>
      </c>
      <c r="G17" s="32">
        <f>IF(AND(MOD(B17,12)=0,I16&gt;0),ROUND(MIN(Tilgungsrechner!$C$10,I16-F17),2),0)</f>
        <v>0</v>
      </c>
      <c r="H17" s="31">
        <f t="shared" si="1"/>
        <v>321.38</v>
      </c>
      <c r="I17" s="39">
        <f t="shared" si="3"/>
        <v>173014.41</v>
      </c>
    </row>
    <row r="18" spans="2:9" ht="13.5" customHeight="1" x14ac:dyDescent="0.25">
      <c r="B18" s="34">
        <v>14</v>
      </c>
      <c r="C18" s="35">
        <f t="shared" si="2"/>
        <v>45689</v>
      </c>
      <c r="D18" s="36">
        <f>IF(I17&gt;0,ROUND(Tilgungsrechner!$F$5,2),0)</f>
        <v>877.5</v>
      </c>
      <c r="E18" s="36">
        <f>IF(I17&gt;0,ROUND(I17*Tilgungsrechner!$C$6/12,2),0)</f>
        <v>555.09</v>
      </c>
      <c r="F18" s="36">
        <f t="shared" si="0"/>
        <v>322.41000000000003</v>
      </c>
      <c r="G18" s="37">
        <f>IF(AND(MOD(B18,12)=0,I17&gt;0),ROUND(MIN(Tilgungsrechner!$C$10,I17-F18),2),0)</f>
        <v>0</v>
      </c>
      <c r="H18" s="36">
        <f t="shared" si="1"/>
        <v>322.41000000000003</v>
      </c>
      <c r="I18" s="38">
        <f t="shared" si="3"/>
        <v>172692</v>
      </c>
    </row>
    <row r="19" spans="2:9" ht="13.5" customHeight="1" x14ac:dyDescent="0.25">
      <c r="B19" s="29">
        <v>15</v>
      </c>
      <c r="C19" s="30">
        <f t="shared" si="2"/>
        <v>45717</v>
      </c>
      <c r="D19" s="31">
        <f>IF(I18&gt;0,ROUND(Tilgungsrechner!$F$5,2),0)</f>
        <v>877.5</v>
      </c>
      <c r="E19" s="31">
        <f>IF(I18&gt;0,ROUND(I18*Tilgungsrechner!$C$6/12,2),0)</f>
        <v>554.04999999999995</v>
      </c>
      <c r="F19" s="31">
        <f t="shared" si="0"/>
        <v>323.45</v>
      </c>
      <c r="G19" s="32">
        <f>IF(AND(MOD(B19,12)=0,I18&gt;0),ROUND(MIN(Tilgungsrechner!$C$10,I18-F19),2),0)</f>
        <v>0</v>
      </c>
      <c r="H19" s="31">
        <f t="shared" si="1"/>
        <v>323.45</v>
      </c>
      <c r="I19" s="39">
        <f t="shared" si="3"/>
        <v>172368.55</v>
      </c>
    </row>
    <row r="20" spans="2:9" ht="13.5" customHeight="1" x14ac:dyDescent="0.25">
      <c r="B20" s="34">
        <v>16</v>
      </c>
      <c r="C20" s="35">
        <f t="shared" si="2"/>
        <v>45748</v>
      </c>
      <c r="D20" s="36">
        <f>IF(I19&gt;0,ROUND(Tilgungsrechner!$F$5,2),0)</f>
        <v>877.5</v>
      </c>
      <c r="E20" s="36">
        <f>IF(I19&gt;0,ROUND(I19*Tilgungsrechner!$C$6/12,2),0)</f>
        <v>553.02</v>
      </c>
      <c r="F20" s="36">
        <f t="shared" si="0"/>
        <v>324.48</v>
      </c>
      <c r="G20" s="37">
        <f>IF(AND(MOD(B20,12)=0,I19&gt;0),ROUND(MIN(Tilgungsrechner!$C$10,I19-F20),2),0)</f>
        <v>0</v>
      </c>
      <c r="H20" s="36">
        <f t="shared" si="1"/>
        <v>324.48</v>
      </c>
      <c r="I20" s="38">
        <f t="shared" si="3"/>
        <v>172044.07</v>
      </c>
    </row>
    <row r="21" spans="2:9" ht="13.5" customHeight="1" x14ac:dyDescent="0.25">
      <c r="B21" s="29">
        <v>17</v>
      </c>
      <c r="C21" s="30">
        <f t="shared" si="2"/>
        <v>45778</v>
      </c>
      <c r="D21" s="31">
        <f>IF(I20&gt;0,ROUND(Tilgungsrechner!$F$5,2),0)</f>
        <v>877.5</v>
      </c>
      <c r="E21" s="31">
        <f>IF(I20&gt;0,ROUND(I20*Tilgungsrechner!$C$6/12,2),0)</f>
        <v>551.97</v>
      </c>
      <c r="F21" s="31">
        <f t="shared" si="0"/>
        <v>325.52999999999997</v>
      </c>
      <c r="G21" s="32">
        <f>IF(AND(MOD(B21,12)=0,I20&gt;0),ROUND(MIN(Tilgungsrechner!$C$10,I20-F21),2),0)</f>
        <v>0</v>
      </c>
      <c r="H21" s="31">
        <f t="shared" si="1"/>
        <v>325.52999999999997</v>
      </c>
      <c r="I21" s="39">
        <f t="shared" si="3"/>
        <v>171718.54</v>
      </c>
    </row>
    <row r="22" spans="2:9" ht="13.5" customHeight="1" x14ac:dyDescent="0.25">
      <c r="B22" s="34">
        <v>18</v>
      </c>
      <c r="C22" s="35">
        <f t="shared" si="2"/>
        <v>45809</v>
      </c>
      <c r="D22" s="36">
        <f>IF(I21&gt;0,ROUND(Tilgungsrechner!$F$5,2),0)</f>
        <v>877.5</v>
      </c>
      <c r="E22" s="36">
        <f>IF(I21&gt;0,ROUND(I21*Tilgungsrechner!$C$6/12,2),0)</f>
        <v>550.92999999999995</v>
      </c>
      <c r="F22" s="36">
        <f t="shared" si="0"/>
        <v>326.57</v>
      </c>
      <c r="G22" s="37">
        <f>IF(AND(MOD(B22,12)=0,I21&gt;0),ROUND(MIN(Tilgungsrechner!$C$10,I21-F22),2),0)</f>
        <v>0</v>
      </c>
      <c r="H22" s="36">
        <f t="shared" si="1"/>
        <v>326.57</v>
      </c>
      <c r="I22" s="38">
        <f t="shared" si="3"/>
        <v>171391.97</v>
      </c>
    </row>
    <row r="23" spans="2:9" ht="13.5" customHeight="1" x14ac:dyDescent="0.25">
      <c r="B23" s="29">
        <v>19</v>
      </c>
      <c r="C23" s="30">
        <f t="shared" si="2"/>
        <v>45839</v>
      </c>
      <c r="D23" s="31">
        <f>IF(I22&gt;0,ROUND(Tilgungsrechner!$F$5,2),0)</f>
        <v>877.5</v>
      </c>
      <c r="E23" s="31">
        <f>IF(I22&gt;0,ROUND(I22*Tilgungsrechner!$C$6/12,2),0)</f>
        <v>549.88</v>
      </c>
      <c r="F23" s="31">
        <f t="shared" si="0"/>
        <v>327.62</v>
      </c>
      <c r="G23" s="32">
        <f>IF(AND(MOD(B23,12)=0,I22&gt;0),ROUND(MIN(Tilgungsrechner!$C$10,I22-F23),2),0)</f>
        <v>0</v>
      </c>
      <c r="H23" s="31">
        <f t="shared" si="1"/>
        <v>327.62</v>
      </c>
      <c r="I23" s="39">
        <f t="shared" si="3"/>
        <v>171064.35</v>
      </c>
    </row>
    <row r="24" spans="2:9" ht="13.5" customHeight="1" x14ac:dyDescent="0.25">
      <c r="B24" s="34">
        <v>20</v>
      </c>
      <c r="C24" s="35">
        <f t="shared" si="2"/>
        <v>45870</v>
      </c>
      <c r="D24" s="36">
        <f>IF(I23&gt;0,ROUND(Tilgungsrechner!$F$5,2),0)</f>
        <v>877.5</v>
      </c>
      <c r="E24" s="36">
        <f>IF(I23&gt;0,ROUND(I23*Tilgungsrechner!$C$6/12,2),0)</f>
        <v>548.83000000000004</v>
      </c>
      <c r="F24" s="36">
        <f t="shared" si="0"/>
        <v>328.67</v>
      </c>
      <c r="G24" s="37">
        <f>IF(AND(MOD(B24,12)=0,I23&gt;0),ROUND(MIN(Tilgungsrechner!$C$10,I23-F24),2),0)</f>
        <v>0</v>
      </c>
      <c r="H24" s="36">
        <f t="shared" si="1"/>
        <v>328.67</v>
      </c>
      <c r="I24" s="38">
        <f t="shared" si="3"/>
        <v>170735.68</v>
      </c>
    </row>
    <row r="25" spans="2:9" ht="13.5" customHeight="1" x14ac:dyDescent="0.25">
      <c r="B25" s="29">
        <v>21</v>
      </c>
      <c r="C25" s="30">
        <f t="shared" si="2"/>
        <v>45901</v>
      </c>
      <c r="D25" s="31">
        <f>IF(I24&gt;0,ROUND(Tilgungsrechner!$F$5,2),0)</f>
        <v>877.5</v>
      </c>
      <c r="E25" s="31">
        <f>IF(I24&gt;0,ROUND(I24*Tilgungsrechner!$C$6/12,2),0)</f>
        <v>547.78</v>
      </c>
      <c r="F25" s="31">
        <f t="shared" si="0"/>
        <v>329.72</v>
      </c>
      <c r="G25" s="32">
        <f>IF(AND(MOD(B25,12)=0,I24&gt;0),ROUND(MIN(Tilgungsrechner!$C$10,I24-F25),2),0)</f>
        <v>0</v>
      </c>
      <c r="H25" s="31">
        <f t="shared" si="1"/>
        <v>329.72</v>
      </c>
      <c r="I25" s="39">
        <f t="shared" si="3"/>
        <v>170405.96</v>
      </c>
    </row>
    <row r="26" spans="2:9" ht="13.5" customHeight="1" x14ac:dyDescent="0.25">
      <c r="B26" s="34">
        <v>22</v>
      </c>
      <c r="C26" s="35">
        <f t="shared" si="2"/>
        <v>45931</v>
      </c>
      <c r="D26" s="36">
        <f>IF(I25&gt;0,ROUND(Tilgungsrechner!$F$5,2),0)</f>
        <v>877.5</v>
      </c>
      <c r="E26" s="36">
        <f>IF(I25&gt;0,ROUND(I25*Tilgungsrechner!$C$6/12,2),0)</f>
        <v>546.72</v>
      </c>
      <c r="F26" s="36">
        <f t="shared" si="0"/>
        <v>330.78</v>
      </c>
      <c r="G26" s="37">
        <f>IF(AND(MOD(B26,12)=0,I25&gt;0),ROUND(MIN(Tilgungsrechner!$C$10,I25-F26),2),0)</f>
        <v>0</v>
      </c>
      <c r="H26" s="36">
        <f t="shared" si="1"/>
        <v>330.78</v>
      </c>
      <c r="I26" s="38">
        <f t="shared" si="3"/>
        <v>170075.18</v>
      </c>
    </row>
    <row r="27" spans="2:9" ht="13.5" customHeight="1" x14ac:dyDescent="0.25">
      <c r="B27" s="29">
        <v>23</v>
      </c>
      <c r="C27" s="30">
        <f t="shared" si="2"/>
        <v>45962</v>
      </c>
      <c r="D27" s="31">
        <f>IF(I26&gt;0,ROUND(Tilgungsrechner!$F$5,2),0)</f>
        <v>877.5</v>
      </c>
      <c r="E27" s="31">
        <f>IF(I26&gt;0,ROUND(I26*Tilgungsrechner!$C$6/12,2),0)</f>
        <v>545.66</v>
      </c>
      <c r="F27" s="31">
        <f t="shared" si="0"/>
        <v>331.84</v>
      </c>
      <c r="G27" s="32">
        <f>IF(AND(MOD(B27,12)=0,I26&gt;0),ROUND(MIN(Tilgungsrechner!$C$10,I26-F27),2),0)</f>
        <v>0</v>
      </c>
      <c r="H27" s="31">
        <f t="shared" si="1"/>
        <v>331.84</v>
      </c>
      <c r="I27" s="39">
        <f t="shared" si="3"/>
        <v>169743.34</v>
      </c>
    </row>
    <row r="28" spans="2:9" ht="13.5" customHeight="1" x14ac:dyDescent="0.25">
      <c r="B28" s="34">
        <v>24</v>
      </c>
      <c r="C28" s="35">
        <f t="shared" si="2"/>
        <v>45992</v>
      </c>
      <c r="D28" s="36">
        <f>IF(I27&gt;0,ROUND(Tilgungsrechner!$F$5,2),0)</f>
        <v>877.5</v>
      </c>
      <c r="E28" s="36">
        <f>IF(I27&gt;0,ROUND(I27*Tilgungsrechner!$C$6/12,2),0)</f>
        <v>544.59</v>
      </c>
      <c r="F28" s="36">
        <f t="shared" si="0"/>
        <v>332.91</v>
      </c>
      <c r="G28" s="37">
        <f>IF(AND(MOD(B28,12)=0,I27&gt;0),ROUND(MIN(Tilgungsrechner!$C$10,I27-F28),2),0)</f>
        <v>3000</v>
      </c>
      <c r="H28" s="36">
        <f t="shared" si="1"/>
        <v>3332.91</v>
      </c>
      <c r="I28" s="38">
        <f t="shared" si="3"/>
        <v>166410.43</v>
      </c>
    </row>
    <row r="29" spans="2:9" ht="13.5" customHeight="1" x14ac:dyDescent="0.25">
      <c r="B29" s="29">
        <v>25</v>
      </c>
      <c r="C29" s="30">
        <f t="shared" si="2"/>
        <v>46023</v>
      </c>
      <c r="D29" s="31">
        <f>IF(I28&gt;0,ROUND(Tilgungsrechner!$F$5,2),0)</f>
        <v>877.5</v>
      </c>
      <c r="E29" s="31">
        <f>IF(I28&gt;0,ROUND(I28*Tilgungsrechner!$C$6/12,2),0)</f>
        <v>533.9</v>
      </c>
      <c r="F29" s="31">
        <f t="shared" si="0"/>
        <v>343.6</v>
      </c>
      <c r="G29" s="32">
        <f>IF(AND(MOD(B29,12)=0,I28&gt;0),ROUND(MIN(Tilgungsrechner!$C$10,I28-F29),2),0)</f>
        <v>0</v>
      </c>
      <c r="H29" s="31">
        <f t="shared" si="1"/>
        <v>343.6</v>
      </c>
      <c r="I29" s="39">
        <f t="shared" si="3"/>
        <v>166066.82999999999</v>
      </c>
    </row>
    <row r="30" spans="2:9" ht="13.5" customHeight="1" x14ac:dyDescent="0.25">
      <c r="B30" s="34">
        <v>26</v>
      </c>
      <c r="C30" s="35">
        <f t="shared" si="2"/>
        <v>46054</v>
      </c>
      <c r="D30" s="36">
        <f>IF(I29&gt;0,ROUND(Tilgungsrechner!$F$5,2),0)</f>
        <v>877.5</v>
      </c>
      <c r="E30" s="36">
        <f>IF(I29&gt;0,ROUND(I29*Tilgungsrechner!$C$6/12,2),0)</f>
        <v>532.79999999999995</v>
      </c>
      <c r="F30" s="36">
        <f t="shared" si="0"/>
        <v>344.7</v>
      </c>
      <c r="G30" s="37">
        <f>IF(AND(MOD(B30,12)=0,I29&gt;0),ROUND(MIN(Tilgungsrechner!$C$10,I29-F30),2),0)</f>
        <v>0</v>
      </c>
      <c r="H30" s="36">
        <f t="shared" si="1"/>
        <v>344.7</v>
      </c>
      <c r="I30" s="38">
        <f t="shared" si="3"/>
        <v>165722.13</v>
      </c>
    </row>
    <row r="31" spans="2:9" ht="13.5" customHeight="1" x14ac:dyDescent="0.25">
      <c r="B31" s="29">
        <v>27</v>
      </c>
      <c r="C31" s="30">
        <f t="shared" si="2"/>
        <v>46082</v>
      </c>
      <c r="D31" s="31">
        <f>IF(I30&gt;0,ROUND(Tilgungsrechner!$F$5,2),0)</f>
        <v>877.5</v>
      </c>
      <c r="E31" s="31">
        <f>IF(I30&gt;0,ROUND(I30*Tilgungsrechner!$C$6/12,2),0)</f>
        <v>531.69000000000005</v>
      </c>
      <c r="F31" s="31">
        <f t="shared" si="0"/>
        <v>345.81</v>
      </c>
      <c r="G31" s="32">
        <f>IF(AND(MOD(B31,12)=0,I30&gt;0),ROUND(MIN(Tilgungsrechner!$C$10,I30-F31),2),0)</f>
        <v>0</v>
      </c>
      <c r="H31" s="31">
        <f t="shared" si="1"/>
        <v>345.81</v>
      </c>
      <c r="I31" s="39">
        <f t="shared" si="3"/>
        <v>165376.32000000001</v>
      </c>
    </row>
    <row r="32" spans="2:9" ht="13.5" customHeight="1" x14ac:dyDescent="0.25">
      <c r="B32" s="34">
        <v>28</v>
      </c>
      <c r="C32" s="35">
        <f t="shared" si="2"/>
        <v>46113</v>
      </c>
      <c r="D32" s="36">
        <f>IF(I31&gt;0,ROUND(Tilgungsrechner!$F$5,2),0)</f>
        <v>877.5</v>
      </c>
      <c r="E32" s="36">
        <f>IF(I31&gt;0,ROUND(I31*Tilgungsrechner!$C$6/12,2),0)</f>
        <v>530.58000000000004</v>
      </c>
      <c r="F32" s="36">
        <f t="shared" si="0"/>
        <v>346.92</v>
      </c>
      <c r="G32" s="37">
        <f>IF(AND(MOD(B32,12)=0,I31&gt;0),ROUND(MIN(Tilgungsrechner!$C$10,I31-F32),2),0)</f>
        <v>0</v>
      </c>
      <c r="H32" s="36">
        <f t="shared" si="1"/>
        <v>346.92</v>
      </c>
      <c r="I32" s="38">
        <f t="shared" si="3"/>
        <v>165029.4</v>
      </c>
    </row>
    <row r="33" spans="2:9" ht="13.5" customHeight="1" x14ac:dyDescent="0.25">
      <c r="B33" s="29">
        <v>29</v>
      </c>
      <c r="C33" s="30">
        <f t="shared" si="2"/>
        <v>46143</v>
      </c>
      <c r="D33" s="31">
        <f>IF(I32&gt;0,ROUND(Tilgungsrechner!$F$5,2),0)</f>
        <v>877.5</v>
      </c>
      <c r="E33" s="31">
        <f>IF(I32&gt;0,ROUND(I32*Tilgungsrechner!$C$6/12,2),0)</f>
        <v>529.47</v>
      </c>
      <c r="F33" s="31">
        <f t="shared" si="0"/>
        <v>348.03</v>
      </c>
      <c r="G33" s="32">
        <f>IF(AND(MOD(B33,12)=0,I32&gt;0),ROUND(MIN(Tilgungsrechner!$C$10,I32-F33),2),0)</f>
        <v>0</v>
      </c>
      <c r="H33" s="31">
        <f t="shared" si="1"/>
        <v>348.03</v>
      </c>
      <c r="I33" s="39">
        <f t="shared" si="3"/>
        <v>164681.37</v>
      </c>
    </row>
    <row r="34" spans="2:9" ht="13.5" customHeight="1" x14ac:dyDescent="0.25">
      <c r="B34" s="34">
        <v>30</v>
      </c>
      <c r="C34" s="35">
        <f t="shared" si="2"/>
        <v>46174</v>
      </c>
      <c r="D34" s="36">
        <f>IF(I33&gt;0,ROUND(Tilgungsrechner!$F$5,2),0)</f>
        <v>877.5</v>
      </c>
      <c r="E34" s="36">
        <f>IF(I33&gt;0,ROUND(I33*Tilgungsrechner!$C$6/12,2),0)</f>
        <v>528.35</v>
      </c>
      <c r="F34" s="36">
        <f t="shared" si="0"/>
        <v>349.15</v>
      </c>
      <c r="G34" s="37">
        <f>IF(AND(MOD(B34,12)=0,I33&gt;0),ROUND(MIN(Tilgungsrechner!$C$10,I33-F34),2),0)</f>
        <v>0</v>
      </c>
      <c r="H34" s="36">
        <f t="shared" si="1"/>
        <v>349.15</v>
      </c>
      <c r="I34" s="38">
        <f t="shared" si="3"/>
        <v>164332.22</v>
      </c>
    </row>
    <row r="35" spans="2:9" ht="13.5" customHeight="1" x14ac:dyDescent="0.25">
      <c r="B35" s="29">
        <v>31</v>
      </c>
      <c r="C35" s="30">
        <f t="shared" si="2"/>
        <v>46204</v>
      </c>
      <c r="D35" s="31">
        <f>IF(I34&gt;0,ROUND(Tilgungsrechner!$F$5,2),0)</f>
        <v>877.5</v>
      </c>
      <c r="E35" s="31">
        <f>IF(I34&gt;0,ROUND(I34*Tilgungsrechner!$C$6/12,2),0)</f>
        <v>527.23</v>
      </c>
      <c r="F35" s="31">
        <f t="shared" si="0"/>
        <v>350.27</v>
      </c>
      <c r="G35" s="32">
        <f>IF(AND(MOD(B35,12)=0,I34&gt;0),ROUND(MIN(Tilgungsrechner!$C$10,I34-F35),2),0)</f>
        <v>0</v>
      </c>
      <c r="H35" s="31">
        <f t="shared" si="1"/>
        <v>350.27</v>
      </c>
      <c r="I35" s="39">
        <f t="shared" si="3"/>
        <v>163981.95000000001</v>
      </c>
    </row>
    <row r="36" spans="2:9" ht="13.5" customHeight="1" x14ac:dyDescent="0.25">
      <c r="B36" s="34">
        <v>32</v>
      </c>
      <c r="C36" s="35">
        <f t="shared" si="2"/>
        <v>46235</v>
      </c>
      <c r="D36" s="36">
        <f>IF(I35&gt;0,ROUND(Tilgungsrechner!$F$5,2),0)</f>
        <v>877.5</v>
      </c>
      <c r="E36" s="36">
        <f>IF(I35&gt;0,ROUND(I35*Tilgungsrechner!$C$6/12,2),0)</f>
        <v>526.11</v>
      </c>
      <c r="F36" s="36">
        <f t="shared" si="0"/>
        <v>351.39</v>
      </c>
      <c r="G36" s="37">
        <f>IF(AND(MOD(B36,12)=0,I35&gt;0),ROUND(MIN(Tilgungsrechner!$C$10,I35-F36),2),0)</f>
        <v>0</v>
      </c>
      <c r="H36" s="36">
        <f t="shared" si="1"/>
        <v>351.39</v>
      </c>
      <c r="I36" s="38">
        <f t="shared" si="3"/>
        <v>163630.56</v>
      </c>
    </row>
    <row r="37" spans="2:9" ht="13.5" customHeight="1" x14ac:dyDescent="0.25">
      <c r="B37" s="29">
        <v>33</v>
      </c>
      <c r="C37" s="30">
        <f t="shared" si="2"/>
        <v>46266</v>
      </c>
      <c r="D37" s="31">
        <f>IF(I36&gt;0,ROUND(Tilgungsrechner!$F$5,2),0)</f>
        <v>877.5</v>
      </c>
      <c r="E37" s="31">
        <f>IF(I36&gt;0,ROUND(I36*Tilgungsrechner!$C$6/12,2),0)</f>
        <v>524.98</v>
      </c>
      <c r="F37" s="31">
        <f t="shared" si="0"/>
        <v>352.52</v>
      </c>
      <c r="G37" s="32">
        <f>IF(AND(MOD(B37,12)=0,I36&gt;0),ROUND(MIN(Tilgungsrechner!$C$10,I36-F37),2),0)</f>
        <v>0</v>
      </c>
      <c r="H37" s="31">
        <f t="shared" si="1"/>
        <v>352.52</v>
      </c>
      <c r="I37" s="39">
        <f t="shared" si="3"/>
        <v>163278.04</v>
      </c>
    </row>
    <row r="38" spans="2:9" ht="13.5" customHeight="1" x14ac:dyDescent="0.25">
      <c r="B38" s="34">
        <v>34</v>
      </c>
      <c r="C38" s="35">
        <f t="shared" si="2"/>
        <v>46296</v>
      </c>
      <c r="D38" s="36">
        <f>IF(I37&gt;0,ROUND(Tilgungsrechner!$F$5,2),0)</f>
        <v>877.5</v>
      </c>
      <c r="E38" s="36">
        <f>IF(I37&gt;0,ROUND(I37*Tilgungsrechner!$C$6/12,2),0)</f>
        <v>523.85</v>
      </c>
      <c r="F38" s="36">
        <f t="shared" si="0"/>
        <v>353.65</v>
      </c>
      <c r="G38" s="37">
        <f>IF(AND(MOD(B38,12)=0,I37&gt;0),ROUND(MIN(Tilgungsrechner!$C$10,I37-F38),2),0)</f>
        <v>0</v>
      </c>
      <c r="H38" s="36">
        <f t="shared" si="1"/>
        <v>353.65</v>
      </c>
      <c r="I38" s="38">
        <f t="shared" si="3"/>
        <v>162924.39000000001</v>
      </c>
    </row>
    <row r="39" spans="2:9" ht="13.5" customHeight="1" x14ac:dyDescent="0.25">
      <c r="B39" s="29">
        <v>35</v>
      </c>
      <c r="C39" s="30">
        <f t="shared" si="2"/>
        <v>46327</v>
      </c>
      <c r="D39" s="31">
        <f>IF(I38&gt;0,ROUND(Tilgungsrechner!$F$5,2),0)</f>
        <v>877.5</v>
      </c>
      <c r="E39" s="31">
        <f>IF(I38&gt;0,ROUND(I38*Tilgungsrechner!$C$6/12,2),0)</f>
        <v>522.72</v>
      </c>
      <c r="F39" s="31">
        <f t="shared" si="0"/>
        <v>354.78</v>
      </c>
      <c r="G39" s="32">
        <f>IF(AND(MOD(B39,12)=0,I38&gt;0),ROUND(MIN(Tilgungsrechner!$C$10,I38-F39),2),0)</f>
        <v>0</v>
      </c>
      <c r="H39" s="31">
        <f t="shared" si="1"/>
        <v>354.78</v>
      </c>
      <c r="I39" s="39">
        <f t="shared" si="3"/>
        <v>162569.60999999999</v>
      </c>
    </row>
    <row r="40" spans="2:9" ht="13.5" customHeight="1" x14ac:dyDescent="0.25">
      <c r="B40" s="34">
        <v>36</v>
      </c>
      <c r="C40" s="35">
        <f t="shared" si="2"/>
        <v>46357</v>
      </c>
      <c r="D40" s="36">
        <f>IF(I39&gt;0,ROUND(Tilgungsrechner!$F$5,2),0)</f>
        <v>877.5</v>
      </c>
      <c r="E40" s="36">
        <f>IF(I39&gt;0,ROUND(I39*Tilgungsrechner!$C$6/12,2),0)</f>
        <v>521.58000000000004</v>
      </c>
      <c r="F40" s="36">
        <f t="shared" si="0"/>
        <v>355.92</v>
      </c>
      <c r="G40" s="37">
        <f>IF(AND(MOD(B40,12)=0,I39&gt;0),ROUND(MIN(Tilgungsrechner!$C$10,I39-F40),2),0)</f>
        <v>3000</v>
      </c>
      <c r="H40" s="36">
        <f t="shared" si="1"/>
        <v>3355.92</v>
      </c>
      <c r="I40" s="38">
        <f t="shared" si="3"/>
        <v>159213.69</v>
      </c>
    </row>
    <row r="41" spans="2:9" ht="13.5" customHeight="1" x14ac:dyDescent="0.25">
      <c r="B41" s="29">
        <v>37</v>
      </c>
      <c r="C41" s="30">
        <f t="shared" si="2"/>
        <v>46388</v>
      </c>
      <c r="D41" s="31">
        <f>IF(I40&gt;0,ROUND(Tilgungsrechner!$F$5,2),0)</f>
        <v>877.5</v>
      </c>
      <c r="E41" s="31">
        <f>IF(I40&gt;0,ROUND(I40*Tilgungsrechner!$C$6/12,2),0)</f>
        <v>510.81</v>
      </c>
      <c r="F41" s="31">
        <f t="shared" si="0"/>
        <v>366.69</v>
      </c>
      <c r="G41" s="32">
        <f>IF(AND(MOD(B41,12)=0,I40&gt;0),ROUND(MIN(Tilgungsrechner!$C$10,I40-F41),2),0)</f>
        <v>0</v>
      </c>
      <c r="H41" s="31">
        <f t="shared" si="1"/>
        <v>366.69</v>
      </c>
      <c r="I41" s="39">
        <f t="shared" si="3"/>
        <v>158847</v>
      </c>
    </row>
    <row r="42" spans="2:9" ht="13.5" customHeight="1" x14ac:dyDescent="0.25">
      <c r="B42" s="34">
        <v>38</v>
      </c>
      <c r="C42" s="35">
        <f t="shared" si="2"/>
        <v>46419</v>
      </c>
      <c r="D42" s="36">
        <f>IF(I41&gt;0,ROUND(Tilgungsrechner!$F$5,2),0)</f>
        <v>877.5</v>
      </c>
      <c r="E42" s="36">
        <f>IF(I41&gt;0,ROUND(I41*Tilgungsrechner!$C$6/12,2),0)</f>
        <v>509.63</v>
      </c>
      <c r="F42" s="36">
        <f t="shared" si="0"/>
        <v>367.87</v>
      </c>
      <c r="G42" s="37">
        <f>IF(AND(MOD(B42,12)=0,I41&gt;0),ROUND(MIN(Tilgungsrechner!$C$10,I41-F42),2),0)</f>
        <v>0</v>
      </c>
      <c r="H42" s="36">
        <f t="shared" si="1"/>
        <v>367.87</v>
      </c>
      <c r="I42" s="38">
        <f t="shared" si="3"/>
        <v>158479.13</v>
      </c>
    </row>
    <row r="43" spans="2:9" ht="13.5" customHeight="1" x14ac:dyDescent="0.25">
      <c r="B43" s="29">
        <v>39</v>
      </c>
      <c r="C43" s="30">
        <f t="shared" si="2"/>
        <v>46447</v>
      </c>
      <c r="D43" s="31">
        <f>IF(I42&gt;0,ROUND(Tilgungsrechner!$F$5,2),0)</f>
        <v>877.5</v>
      </c>
      <c r="E43" s="31">
        <f>IF(I42&gt;0,ROUND(I42*Tilgungsrechner!$C$6/12,2),0)</f>
        <v>508.45</v>
      </c>
      <c r="F43" s="31">
        <f t="shared" si="0"/>
        <v>369.05</v>
      </c>
      <c r="G43" s="32">
        <f>IF(AND(MOD(B43,12)=0,I42&gt;0),ROUND(MIN(Tilgungsrechner!$C$10,I42-F43),2),0)</f>
        <v>0</v>
      </c>
      <c r="H43" s="31">
        <f t="shared" si="1"/>
        <v>369.05</v>
      </c>
      <c r="I43" s="39">
        <f t="shared" si="3"/>
        <v>158110.07999999999</v>
      </c>
    </row>
    <row r="44" spans="2:9" ht="13.5" customHeight="1" x14ac:dyDescent="0.25">
      <c r="B44" s="34">
        <v>40</v>
      </c>
      <c r="C44" s="35">
        <f t="shared" si="2"/>
        <v>46478</v>
      </c>
      <c r="D44" s="36">
        <f>IF(I43&gt;0,ROUND(Tilgungsrechner!$F$5,2),0)</f>
        <v>877.5</v>
      </c>
      <c r="E44" s="36">
        <f>IF(I43&gt;0,ROUND(I43*Tilgungsrechner!$C$6/12,2),0)</f>
        <v>507.27</v>
      </c>
      <c r="F44" s="36">
        <f t="shared" si="0"/>
        <v>370.23</v>
      </c>
      <c r="G44" s="37">
        <f>IF(AND(MOD(B44,12)=0,I43&gt;0),ROUND(MIN(Tilgungsrechner!$C$10,I43-F44),2),0)</f>
        <v>0</v>
      </c>
      <c r="H44" s="36">
        <f t="shared" si="1"/>
        <v>370.23</v>
      </c>
      <c r="I44" s="38">
        <f t="shared" si="3"/>
        <v>157739.85</v>
      </c>
    </row>
    <row r="45" spans="2:9" ht="13.5" customHeight="1" x14ac:dyDescent="0.25">
      <c r="B45" s="29">
        <v>41</v>
      </c>
      <c r="C45" s="30">
        <f t="shared" si="2"/>
        <v>46508</v>
      </c>
      <c r="D45" s="31">
        <f>IF(I44&gt;0,ROUND(Tilgungsrechner!$F$5,2),0)</f>
        <v>877.5</v>
      </c>
      <c r="E45" s="31">
        <f>IF(I44&gt;0,ROUND(I44*Tilgungsrechner!$C$6/12,2),0)</f>
        <v>506.08</v>
      </c>
      <c r="F45" s="31">
        <f t="shared" si="0"/>
        <v>371.42</v>
      </c>
      <c r="G45" s="32">
        <f>IF(AND(MOD(B45,12)=0,I44&gt;0),ROUND(MIN(Tilgungsrechner!$C$10,I44-F45),2),0)</f>
        <v>0</v>
      </c>
      <c r="H45" s="31">
        <f t="shared" si="1"/>
        <v>371.42</v>
      </c>
      <c r="I45" s="39">
        <f t="shared" si="3"/>
        <v>157368.43</v>
      </c>
    </row>
    <row r="46" spans="2:9" ht="13.5" customHeight="1" x14ac:dyDescent="0.25">
      <c r="B46" s="34">
        <v>42</v>
      </c>
      <c r="C46" s="35">
        <f t="shared" si="2"/>
        <v>46539</v>
      </c>
      <c r="D46" s="36">
        <f>IF(I45&gt;0,ROUND(Tilgungsrechner!$F$5,2),0)</f>
        <v>877.5</v>
      </c>
      <c r="E46" s="36">
        <f>IF(I45&gt;0,ROUND(I45*Tilgungsrechner!$C$6/12,2),0)</f>
        <v>504.89</v>
      </c>
      <c r="F46" s="36">
        <f t="shared" si="0"/>
        <v>372.61</v>
      </c>
      <c r="G46" s="37">
        <f>IF(AND(MOD(B46,12)=0,I45&gt;0),ROUND(MIN(Tilgungsrechner!$C$10,I45-F46),2),0)</f>
        <v>0</v>
      </c>
      <c r="H46" s="36">
        <f t="shared" si="1"/>
        <v>372.61</v>
      </c>
      <c r="I46" s="38">
        <f t="shared" si="3"/>
        <v>156995.82</v>
      </c>
    </row>
    <row r="47" spans="2:9" ht="13.5" customHeight="1" x14ac:dyDescent="0.25">
      <c r="B47" s="29">
        <v>43</v>
      </c>
      <c r="C47" s="30">
        <f t="shared" si="2"/>
        <v>46569</v>
      </c>
      <c r="D47" s="31">
        <f>IF(I46&gt;0,ROUND(Tilgungsrechner!$F$5,2),0)</f>
        <v>877.5</v>
      </c>
      <c r="E47" s="31">
        <f>IF(I46&gt;0,ROUND(I46*Tilgungsrechner!$C$6/12,2),0)</f>
        <v>503.69</v>
      </c>
      <c r="F47" s="31">
        <f t="shared" si="0"/>
        <v>373.81</v>
      </c>
      <c r="G47" s="32">
        <f>IF(AND(MOD(B47,12)=0,I46&gt;0),ROUND(MIN(Tilgungsrechner!$C$10,I46-F47),2),0)</f>
        <v>0</v>
      </c>
      <c r="H47" s="31">
        <f t="shared" si="1"/>
        <v>373.81</v>
      </c>
      <c r="I47" s="39">
        <f t="shared" si="3"/>
        <v>156622.01</v>
      </c>
    </row>
    <row r="48" spans="2:9" ht="13.5" customHeight="1" x14ac:dyDescent="0.25">
      <c r="B48" s="34">
        <v>44</v>
      </c>
      <c r="C48" s="35">
        <f t="shared" si="2"/>
        <v>46600</v>
      </c>
      <c r="D48" s="36">
        <f>IF(I47&gt;0,ROUND(Tilgungsrechner!$F$5,2),0)</f>
        <v>877.5</v>
      </c>
      <c r="E48" s="36">
        <f>IF(I47&gt;0,ROUND(I47*Tilgungsrechner!$C$6/12,2),0)</f>
        <v>502.5</v>
      </c>
      <c r="F48" s="36">
        <f t="shared" si="0"/>
        <v>375</v>
      </c>
      <c r="G48" s="37">
        <f>IF(AND(MOD(B48,12)=0,I47&gt;0),ROUND(MIN(Tilgungsrechner!$C$10,I47-F48),2),0)</f>
        <v>0</v>
      </c>
      <c r="H48" s="36">
        <f t="shared" si="1"/>
        <v>375</v>
      </c>
      <c r="I48" s="38">
        <f t="shared" si="3"/>
        <v>156247.01</v>
      </c>
    </row>
    <row r="49" spans="2:9" ht="13.5" customHeight="1" x14ac:dyDescent="0.25">
      <c r="B49" s="29">
        <v>45</v>
      </c>
      <c r="C49" s="30">
        <f t="shared" si="2"/>
        <v>46631</v>
      </c>
      <c r="D49" s="31">
        <f>IF(I48&gt;0,ROUND(Tilgungsrechner!$F$5,2),0)</f>
        <v>877.5</v>
      </c>
      <c r="E49" s="31">
        <f>IF(I48&gt;0,ROUND(I48*Tilgungsrechner!$C$6/12,2),0)</f>
        <v>501.29</v>
      </c>
      <c r="F49" s="31">
        <f t="shared" si="0"/>
        <v>376.21</v>
      </c>
      <c r="G49" s="32">
        <f>IF(AND(MOD(B49,12)=0,I48&gt;0),ROUND(MIN(Tilgungsrechner!$C$10,I48-F49),2),0)</f>
        <v>0</v>
      </c>
      <c r="H49" s="31">
        <f t="shared" si="1"/>
        <v>376.21</v>
      </c>
      <c r="I49" s="39">
        <f t="shared" si="3"/>
        <v>155870.79999999999</v>
      </c>
    </row>
    <row r="50" spans="2:9" ht="13.5" customHeight="1" x14ac:dyDescent="0.25">
      <c r="B50" s="34">
        <v>46</v>
      </c>
      <c r="C50" s="35">
        <f t="shared" si="2"/>
        <v>46661</v>
      </c>
      <c r="D50" s="36">
        <f>IF(I49&gt;0,ROUND(Tilgungsrechner!$F$5,2),0)</f>
        <v>877.5</v>
      </c>
      <c r="E50" s="36">
        <f>IF(I49&gt;0,ROUND(I49*Tilgungsrechner!$C$6/12,2),0)</f>
        <v>500.09</v>
      </c>
      <c r="F50" s="36">
        <f t="shared" si="0"/>
        <v>377.41</v>
      </c>
      <c r="G50" s="37">
        <f>IF(AND(MOD(B50,12)=0,I49&gt;0),ROUND(MIN(Tilgungsrechner!$C$10,I49-F50),2),0)</f>
        <v>0</v>
      </c>
      <c r="H50" s="36">
        <f t="shared" si="1"/>
        <v>377.41</v>
      </c>
      <c r="I50" s="38">
        <f t="shared" si="3"/>
        <v>155493.39000000001</v>
      </c>
    </row>
    <row r="51" spans="2:9" ht="13.5" customHeight="1" x14ac:dyDescent="0.25">
      <c r="B51" s="29">
        <v>47</v>
      </c>
      <c r="C51" s="30">
        <f t="shared" si="2"/>
        <v>46692</v>
      </c>
      <c r="D51" s="31">
        <f>IF(I50&gt;0,ROUND(Tilgungsrechner!$F$5,2),0)</f>
        <v>877.5</v>
      </c>
      <c r="E51" s="31">
        <f>IF(I50&gt;0,ROUND(I50*Tilgungsrechner!$C$6/12,2),0)</f>
        <v>498.87</v>
      </c>
      <c r="F51" s="31">
        <f t="shared" si="0"/>
        <v>378.63</v>
      </c>
      <c r="G51" s="32">
        <f>IF(AND(MOD(B51,12)=0,I50&gt;0),ROUND(MIN(Tilgungsrechner!$C$10,I50-F51),2),0)</f>
        <v>0</v>
      </c>
      <c r="H51" s="31">
        <f t="shared" si="1"/>
        <v>378.63</v>
      </c>
      <c r="I51" s="39">
        <f t="shared" si="3"/>
        <v>155114.76</v>
      </c>
    </row>
    <row r="52" spans="2:9" ht="13.5" customHeight="1" x14ac:dyDescent="0.25">
      <c r="B52" s="34">
        <v>48</v>
      </c>
      <c r="C52" s="35">
        <f t="shared" si="2"/>
        <v>46722</v>
      </c>
      <c r="D52" s="36">
        <f>IF(I51&gt;0,ROUND(Tilgungsrechner!$F$5,2),0)</f>
        <v>877.5</v>
      </c>
      <c r="E52" s="36">
        <f>IF(I51&gt;0,ROUND(I51*Tilgungsrechner!$C$6/12,2),0)</f>
        <v>497.66</v>
      </c>
      <c r="F52" s="36">
        <f t="shared" si="0"/>
        <v>379.84</v>
      </c>
      <c r="G52" s="37">
        <f>IF(AND(MOD(B52,12)=0,I51&gt;0),ROUND(MIN(Tilgungsrechner!$C$10,I51-F52),2),0)</f>
        <v>3000</v>
      </c>
      <c r="H52" s="36">
        <f t="shared" si="1"/>
        <v>3379.84</v>
      </c>
      <c r="I52" s="38">
        <f t="shared" si="3"/>
        <v>151734.92000000001</v>
      </c>
    </row>
    <row r="53" spans="2:9" ht="13.5" customHeight="1" x14ac:dyDescent="0.25">
      <c r="B53" s="29">
        <v>49</v>
      </c>
      <c r="C53" s="30">
        <f t="shared" si="2"/>
        <v>46753</v>
      </c>
      <c r="D53" s="31">
        <f>IF(I52&gt;0,ROUND(Tilgungsrechner!$F$5,2),0)</f>
        <v>877.5</v>
      </c>
      <c r="E53" s="31">
        <f>IF(I52&gt;0,ROUND(I52*Tilgungsrechner!$C$6/12,2),0)</f>
        <v>486.82</v>
      </c>
      <c r="F53" s="31">
        <f t="shared" si="0"/>
        <v>390.68</v>
      </c>
      <c r="G53" s="32">
        <f>IF(AND(MOD(B53,12)=0,I52&gt;0),ROUND(MIN(Tilgungsrechner!$C$10,I52-F53),2),0)</f>
        <v>0</v>
      </c>
      <c r="H53" s="31">
        <f t="shared" si="1"/>
        <v>390.68</v>
      </c>
      <c r="I53" s="39">
        <f t="shared" si="3"/>
        <v>151344.24</v>
      </c>
    </row>
    <row r="54" spans="2:9" ht="13.5" customHeight="1" x14ac:dyDescent="0.25">
      <c r="B54" s="34">
        <v>50</v>
      </c>
      <c r="C54" s="35">
        <f t="shared" si="2"/>
        <v>46784</v>
      </c>
      <c r="D54" s="36">
        <f>IF(I53&gt;0,ROUND(Tilgungsrechner!$F$5,2),0)</f>
        <v>877.5</v>
      </c>
      <c r="E54" s="36">
        <f>IF(I53&gt;0,ROUND(I53*Tilgungsrechner!$C$6/12,2),0)</f>
        <v>485.56</v>
      </c>
      <c r="F54" s="36">
        <f t="shared" si="0"/>
        <v>391.94</v>
      </c>
      <c r="G54" s="37">
        <f>IF(AND(MOD(B54,12)=0,I53&gt;0),ROUND(MIN(Tilgungsrechner!$C$10,I53-F54),2),0)</f>
        <v>0</v>
      </c>
      <c r="H54" s="36">
        <f t="shared" si="1"/>
        <v>391.94</v>
      </c>
      <c r="I54" s="38">
        <f t="shared" si="3"/>
        <v>150952.29999999999</v>
      </c>
    </row>
    <row r="55" spans="2:9" ht="13.5" customHeight="1" x14ac:dyDescent="0.25">
      <c r="B55" s="29">
        <v>51</v>
      </c>
      <c r="C55" s="30">
        <f t="shared" si="2"/>
        <v>46813</v>
      </c>
      <c r="D55" s="31">
        <f>IF(I54&gt;0,ROUND(Tilgungsrechner!$F$5,2),0)</f>
        <v>877.5</v>
      </c>
      <c r="E55" s="31">
        <f>IF(I54&gt;0,ROUND(I54*Tilgungsrechner!$C$6/12,2),0)</f>
        <v>484.31</v>
      </c>
      <c r="F55" s="31">
        <f t="shared" si="0"/>
        <v>393.19</v>
      </c>
      <c r="G55" s="32">
        <f>IF(AND(MOD(B55,12)=0,I54&gt;0),ROUND(MIN(Tilgungsrechner!$C$10,I54-F55),2),0)</f>
        <v>0</v>
      </c>
      <c r="H55" s="31">
        <f t="shared" si="1"/>
        <v>393.19</v>
      </c>
      <c r="I55" s="39">
        <f t="shared" si="3"/>
        <v>150559.10999999999</v>
      </c>
    </row>
    <row r="56" spans="2:9" ht="13.5" customHeight="1" x14ac:dyDescent="0.25">
      <c r="B56" s="34">
        <v>52</v>
      </c>
      <c r="C56" s="35">
        <f t="shared" si="2"/>
        <v>46844</v>
      </c>
      <c r="D56" s="36">
        <f>IF(I55&gt;0,ROUND(Tilgungsrechner!$F$5,2),0)</f>
        <v>877.5</v>
      </c>
      <c r="E56" s="36">
        <f>IF(I55&gt;0,ROUND(I55*Tilgungsrechner!$C$6/12,2),0)</f>
        <v>483.04</v>
      </c>
      <c r="F56" s="36">
        <f t="shared" si="0"/>
        <v>394.46</v>
      </c>
      <c r="G56" s="37">
        <f>IF(AND(MOD(B56,12)=0,I55&gt;0),ROUND(MIN(Tilgungsrechner!$C$10,I55-F56),2),0)</f>
        <v>0</v>
      </c>
      <c r="H56" s="36">
        <f t="shared" si="1"/>
        <v>394.46</v>
      </c>
      <c r="I56" s="38">
        <f t="shared" si="3"/>
        <v>150164.65</v>
      </c>
    </row>
    <row r="57" spans="2:9" ht="13.5" customHeight="1" x14ac:dyDescent="0.25">
      <c r="B57" s="29">
        <v>53</v>
      </c>
      <c r="C57" s="30">
        <f t="shared" si="2"/>
        <v>46874</v>
      </c>
      <c r="D57" s="31">
        <f>IF(I56&gt;0,ROUND(Tilgungsrechner!$F$5,2),0)</f>
        <v>877.5</v>
      </c>
      <c r="E57" s="31">
        <f>IF(I56&gt;0,ROUND(I56*Tilgungsrechner!$C$6/12,2),0)</f>
        <v>481.78</v>
      </c>
      <c r="F57" s="31">
        <f t="shared" si="0"/>
        <v>395.72</v>
      </c>
      <c r="G57" s="32">
        <f>IF(AND(MOD(B57,12)=0,I56&gt;0),ROUND(MIN(Tilgungsrechner!$C$10,I56-F57),2),0)</f>
        <v>0</v>
      </c>
      <c r="H57" s="31">
        <f t="shared" si="1"/>
        <v>395.72</v>
      </c>
      <c r="I57" s="39">
        <f t="shared" si="3"/>
        <v>149768.93</v>
      </c>
    </row>
    <row r="58" spans="2:9" ht="13.5" customHeight="1" x14ac:dyDescent="0.25">
      <c r="B58" s="34">
        <v>54</v>
      </c>
      <c r="C58" s="35">
        <f t="shared" si="2"/>
        <v>46905</v>
      </c>
      <c r="D58" s="36">
        <f>IF(I57&gt;0,ROUND(Tilgungsrechner!$F$5,2),0)</f>
        <v>877.5</v>
      </c>
      <c r="E58" s="36">
        <f>IF(I57&gt;0,ROUND(I57*Tilgungsrechner!$C$6/12,2),0)</f>
        <v>480.51</v>
      </c>
      <c r="F58" s="36">
        <f t="shared" si="0"/>
        <v>396.99</v>
      </c>
      <c r="G58" s="37">
        <f>IF(AND(MOD(B58,12)=0,I57&gt;0),ROUND(MIN(Tilgungsrechner!$C$10,I57-F58),2),0)</f>
        <v>0</v>
      </c>
      <c r="H58" s="36">
        <f t="shared" si="1"/>
        <v>396.99</v>
      </c>
      <c r="I58" s="38">
        <f t="shared" si="3"/>
        <v>149371.94</v>
      </c>
    </row>
    <row r="59" spans="2:9" ht="13.5" customHeight="1" x14ac:dyDescent="0.25">
      <c r="B59" s="29">
        <v>55</v>
      </c>
      <c r="C59" s="30">
        <f t="shared" si="2"/>
        <v>46935</v>
      </c>
      <c r="D59" s="31">
        <f>IF(I58&gt;0,ROUND(Tilgungsrechner!$F$5,2),0)</f>
        <v>877.5</v>
      </c>
      <c r="E59" s="31">
        <f>IF(I58&gt;0,ROUND(I58*Tilgungsrechner!$C$6/12,2),0)</f>
        <v>479.23</v>
      </c>
      <c r="F59" s="31">
        <f t="shared" si="0"/>
        <v>398.27</v>
      </c>
      <c r="G59" s="32">
        <f>IF(AND(MOD(B59,12)=0,I58&gt;0),ROUND(MIN(Tilgungsrechner!$C$10,I58-F59),2),0)</f>
        <v>0</v>
      </c>
      <c r="H59" s="31">
        <f t="shared" si="1"/>
        <v>398.27</v>
      </c>
      <c r="I59" s="39">
        <f t="shared" si="3"/>
        <v>148973.67000000001</v>
      </c>
    </row>
    <row r="60" spans="2:9" ht="13.5" customHeight="1" x14ac:dyDescent="0.25">
      <c r="B60" s="34">
        <v>56</v>
      </c>
      <c r="C60" s="35">
        <f t="shared" si="2"/>
        <v>46966</v>
      </c>
      <c r="D60" s="36">
        <f>IF(I59&gt;0,ROUND(Tilgungsrechner!$F$5,2),0)</f>
        <v>877.5</v>
      </c>
      <c r="E60" s="36">
        <f>IF(I59&gt;0,ROUND(I59*Tilgungsrechner!$C$6/12,2),0)</f>
        <v>477.96</v>
      </c>
      <c r="F60" s="36">
        <f t="shared" si="0"/>
        <v>399.54</v>
      </c>
      <c r="G60" s="37">
        <f>IF(AND(MOD(B60,12)=0,I59&gt;0),ROUND(MIN(Tilgungsrechner!$C$10,I59-F60),2),0)</f>
        <v>0</v>
      </c>
      <c r="H60" s="36">
        <f t="shared" si="1"/>
        <v>399.54</v>
      </c>
      <c r="I60" s="38">
        <f t="shared" si="3"/>
        <v>148574.13</v>
      </c>
    </row>
    <row r="61" spans="2:9" ht="13.5" customHeight="1" x14ac:dyDescent="0.25">
      <c r="B61" s="29">
        <v>57</v>
      </c>
      <c r="C61" s="30">
        <f t="shared" si="2"/>
        <v>46997</v>
      </c>
      <c r="D61" s="31">
        <f>IF(I60&gt;0,ROUND(Tilgungsrechner!$F$5,2),0)</f>
        <v>877.5</v>
      </c>
      <c r="E61" s="31">
        <f>IF(I60&gt;0,ROUND(I60*Tilgungsrechner!$C$6/12,2),0)</f>
        <v>476.68</v>
      </c>
      <c r="F61" s="31">
        <f t="shared" si="0"/>
        <v>400.82</v>
      </c>
      <c r="G61" s="32">
        <f>IF(AND(MOD(B61,12)=0,I60&gt;0),ROUND(MIN(Tilgungsrechner!$C$10,I60-F61),2),0)</f>
        <v>0</v>
      </c>
      <c r="H61" s="31">
        <f t="shared" si="1"/>
        <v>400.82</v>
      </c>
      <c r="I61" s="39">
        <f t="shared" si="3"/>
        <v>148173.31</v>
      </c>
    </row>
    <row r="62" spans="2:9" ht="13.5" customHeight="1" x14ac:dyDescent="0.25">
      <c r="B62" s="34">
        <v>58</v>
      </c>
      <c r="C62" s="35">
        <f t="shared" si="2"/>
        <v>47027</v>
      </c>
      <c r="D62" s="36">
        <f>IF(I61&gt;0,ROUND(Tilgungsrechner!$F$5,2),0)</f>
        <v>877.5</v>
      </c>
      <c r="E62" s="36">
        <f>IF(I61&gt;0,ROUND(I61*Tilgungsrechner!$C$6/12,2),0)</f>
        <v>475.39</v>
      </c>
      <c r="F62" s="36">
        <f t="shared" si="0"/>
        <v>402.11</v>
      </c>
      <c r="G62" s="37">
        <f>IF(AND(MOD(B62,12)=0,I61&gt;0),ROUND(MIN(Tilgungsrechner!$C$10,I61-F62),2),0)</f>
        <v>0</v>
      </c>
      <c r="H62" s="36">
        <f t="shared" si="1"/>
        <v>402.11</v>
      </c>
      <c r="I62" s="38">
        <f t="shared" si="3"/>
        <v>147771.20000000001</v>
      </c>
    </row>
    <row r="63" spans="2:9" ht="13.5" customHeight="1" x14ac:dyDescent="0.25">
      <c r="B63" s="29">
        <v>59</v>
      </c>
      <c r="C63" s="30">
        <f t="shared" si="2"/>
        <v>47058</v>
      </c>
      <c r="D63" s="31">
        <f>IF(I62&gt;0,ROUND(Tilgungsrechner!$F$5,2),0)</f>
        <v>877.5</v>
      </c>
      <c r="E63" s="31">
        <f>IF(I62&gt;0,ROUND(I62*Tilgungsrechner!$C$6/12,2),0)</f>
        <v>474.1</v>
      </c>
      <c r="F63" s="31">
        <f t="shared" si="0"/>
        <v>403.4</v>
      </c>
      <c r="G63" s="32">
        <f>IF(AND(MOD(B63,12)=0,I62&gt;0),ROUND(MIN(Tilgungsrechner!$C$10,I62-F63),2),0)</f>
        <v>0</v>
      </c>
      <c r="H63" s="31">
        <f t="shared" si="1"/>
        <v>403.4</v>
      </c>
      <c r="I63" s="39">
        <f t="shared" si="3"/>
        <v>147367.79999999999</v>
      </c>
    </row>
    <row r="64" spans="2:9" ht="13.5" customHeight="1" x14ac:dyDescent="0.25">
      <c r="B64" s="34">
        <v>60</v>
      </c>
      <c r="C64" s="35">
        <f t="shared" si="2"/>
        <v>47088</v>
      </c>
      <c r="D64" s="36">
        <f>IF(I63&gt;0,ROUND(Tilgungsrechner!$F$5,2),0)</f>
        <v>877.5</v>
      </c>
      <c r="E64" s="36">
        <f>IF(I63&gt;0,ROUND(I63*Tilgungsrechner!$C$6/12,2),0)</f>
        <v>472.81</v>
      </c>
      <c r="F64" s="36">
        <f t="shared" si="0"/>
        <v>404.69</v>
      </c>
      <c r="G64" s="37">
        <f>IF(AND(MOD(B64,12)=0,I63&gt;0),ROUND(MIN(Tilgungsrechner!$C$10,I63-F64),2),0)</f>
        <v>3000</v>
      </c>
      <c r="H64" s="36">
        <f t="shared" si="1"/>
        <v>3404.69</v>
      </c>
      <c r="I64" s="38">
        <f t="shared" si="3"/>
        <v>143963.10999999999</v>
      </c>
    </row>
    <row r="65" spans="2:9" ht="13.5" customHeight="1" x14ac:dyDescent="0.25">
      <c r="B65" s="29">
        <v>61</v>
      </c>
      <c r="C65" s="30">
        <f t="shared" si="2"/>
        <v>47119</v>
      </c>
      <c r="D65" s="31">
        <f>IF(I64&gt;0,ROUND(Tilgungsrechner!$F$5,2),0)</f>
        <v>877.5</v>
      </c>
      <c r="E65" s="31">
        <f>IF(I64&gt;0,ROUND(I64*Tilgungsrechner!$C$6/12,2),0)</f>
        <v>461.88</v>
      </c>
      <c r="F65" s="31">
        <f t="shared" si="0"/>
        <v>415.62</v>
      </c>
      <c r="G65" s="32">
        <f>IF(AND(MOD(B65,12)=0,I64&gt;0),ROUND(MIN(Tilgungsrechner!$C$10,I64-F65),2),0)</f>
        <v>0</v>
      </c>
      <c r="H65" s="31">
        <f t="shared" si="1"/>
        <v>415.62</v>
      </c>
      <c r="I65" s="39">
        <f t="shared" si="3"/>
        <v>143547.49</v>
      </c>
    </row>
    <row r="66" spans="2:9" ht="13.5" customHeight="1" x14ac:dyDescent="0.25">
      <c r="B66" s="34">
        <v>62</v>
      </c>
      <c r="C66" s="35">
        <f t="shared" si="2"/>
        <v>47150</v>
      </c>
      <c r="D66" s="36">
        <f>IF(I65&gt;0,ROUND(Tilgungsrechner!$F$5,2),0)</f>
        <v>877.5</v>
      </c>
      <c r="E66" s="36">
        <f>IF(I65&gt;0,ROUND(I65*Tilgungsrechner!$C$6/12,2),0)</f>
        <v>460.55</v>
      </c>
      <c r="F66" s="36">
        <f t="shared" si="0"/>
        <v>416.95</v>
      </c>
      <c r="G66" s="37">
        <f>IF(AND(MOD(B66,12)=0,I65&gt;0),ROUND(MIN(Tilgungsrechner!$C$10,I65-F66),2),0)</f>
        <v>0</v>
      </c>
      <c r="H66" s="36">
        <f t="shared" si="1"/>
        <v>416.95</v>
      </c>
      <c r="I66" s="38">
        <f t="shared" si="3"/>
        <v>143130.54</v>
      </c>
    </row>
    <row r="67" spans="2:9" ht="13.5" customHeight="1" x14ac:dyDescent="0.25">
      <c r="B67" s="29">
        <v>63</v>
      </c>
      <c r="C67" s="30">
        <f t="shared" si="2"/>
        <v>47178</v>
      </c>
      <c r="D67" s="31">
        <f>IF(I66&gt;0,ROUND(Tilgungsrechner!$F$5,2),0)</f>
        <v>877.5</v>
      </c>
      <c r="E67" s="31">
        <f>IF(I66&gt;0,ROUND(I66*Tilgungsrechner!$C$6/12,2),0)</f>
        <v>459.21</v>
      </c>
      <c r="F67" s="31">
        <f t="shared" si="0"/>
        <v>418.29</v>
      </c>
      <c r="G67" s="32">
        <f>IF(AND(MOD(B67,12)=0,I66&gt;0),ROUND(MIN(Tilgungsrechner!$C$10,I66-F67),2),0)</f>
        <v>0</v>
      </c>
      <c r="H67" s="31">
        <f t="shared" si="1"/>
        <v>418.29</v>
      </c>
      <c r="I67" s="39">
        <f t="shared" si="3"/>
        <v>142712.25</v>
      </c>
    </row>
    <row r="68" spans="2:9" ht="13.5" customHeight="1" x14ac:dyDescent="0.25">
      <c r="B68" s="34">
        <v>64</v>
      </c>
      <c r="C68" s="35">
        <f t="shared" si="2"/>
        <v>47209</v>
      </c>
      <c r="D68" s="36">
        <f>IF(I67&gt;0,ROUND(Tilgungsrechner!$F$5,2),0)</f>
        <v>877.5</v>
      </c>
      <c r="E68" s="36">
        <f>IF(I67&gt;0,ROUND(I67*Tilgungsrechner!$C$6/12,2),0)</f>
        <v>457.87</v>
      </c>
      <c r="F68" s="36">
        <f t="shared" si="0"/>
        <v>419.63</v>
      </c>
      <c r="G68" s="37">
        <f>IF(AND(MOD(B68,12)=0,I67&gt;0),ROUND(MIN(Tilgungsrechner!$C$10,I67-F68),2),0)</f>
        <v>0</v>
      </c>
      <c r="H68" s="36">
        <f t="shared" si="1"/>
        <v>419.63</v>
      </c>
      <c r="I68" s="38">
        <f t="shared" si="3"/>
        <v>142292.62</v>
      </c>
    </row>
    <row r="69" spans="2:9" ht="13.5" customHeight="1" x14ac:dyDescent="0.25">
      <c r="B69" s="29">
        <v>65</v>
      </c>
      <c r="C69" s="30">
        <f t="shared" si="2"/>
        <v>47239</v>
      </c>
      <c r="D69" s="31">
        <f>IF(I68&gt;0,ROUND(Tilgungsrechner!$F$5,2),0)</f>
        <v>877.5</v>
      </c>
      <c r="E69" s="31">
        <f>IF(I68&gt;0,ROUND(I68*Tilgungsrechner!$C$6/12,2),0)</f>
        <v>456.52</v>
      </c>
      <c r="F69" s="31">
        <f t="shared" ref="F69:F132" si="4">IF(D69&gt;0,ROUND(D69-E69,2),0)</f>
        <v>420.98</v>
      </c>
      <c r="G69" s="32">
        <f>IF(AND(MOD(B69,12)=0,I68&gt;0),ROUND(MIN(Tilgungsrechner!$C$10,I68-F69),2),0)</f>
        <v>0</v>
      </c>
      <c r="H69" s="31">
        <f t="shared" ref="H69:H132" si="5">F69+G69</f>
        <v>420.98</v>
      </c>
      <c r="I69" s="39">
        <f t="shared" si="3"/>
        <v>141871.64000000001</v>
      </c>
    </row>
    <row r="70" spans="2:9" ht="13.5" customHeight="1" x14ac:dyDescent="0.25">
      <c r="B70" s="34">
        <v>66</v>
      </c>
      <c r="C70" s="35">
        <f t="shared" ref="C70:C133" si="6">IF(I69&gt;0,EDATE(C69,1),"")</f>
        <v>47270</v>
      </c>
      <c r="D70" s="36">
        <f>IF(I69&gt;0,ROUND(Tilgungsrechner!$F$5,2),0)</f>
        <v>877.5</v>
      </c>
      <c r="E70" s="36">
        <f>IF(I69&gt;0,ROUND(I69*Tilgungsrechner!$C$6/12,2),0)</f>
        <v>455.17</v>
      </c>
      <c r="F70" s="36">
        <f t="shared" si="4"/>
        <v>422.33</v>
      </c>
      <c r="G70" s="37">
        <f>IF(AND(MOD(B70,12)=0,I69&gt;0),ROUND(MIN(Tilgungsrechner!$C$10,I69-F70),2),0)</f>
        <v>0</v>
      </c>
      <c r="H70" s="36">
        <f t="shared" si="5"/>
        <v>422.33</v>
      </c>
      <c r="I70" s="38">
        <f t="shared" ref="I70:I133" si="7">IF(I69&gt;0,ROUND(MAX(I69-H70,0),2),0)</f>
        <v>141449.31</v>
      </c>
    </row>
    <row r="71" spans="2:9" ht="13.5" customHeight="1" x14ac:dyDescent="0.25">
      <c r="B71" s="29">
        <v>67</v>
      </c>
      <c r="C71" s="30">
        <f t="shared" si="6"/>
        <v>47300</v>
      </c>
      <c r="D71" s="31">
        <f>IF(I70&gt;0,ROUND(Tilgungsrechner!$F$5,2),0)</f>
        <v>877.5</v>
      </c>
      <c r="E71" s="31">
        <f>IF(I70&gt;0,ROUND(I70*Tilgungsrechner!$C$6/12,2),0)</f>
        <v>453.82</v>
      </c>
      <c r="F71" s="31">
        <f t="shared" si="4"/>
        <v>423.68</v>
      </c>
      <c r="G71" s="32">
        <f>IF(AND(MOD(B71,12)=0,I70&gt;0),ROUND(MIN(Tilgungsrechner!$C$10,I70-F71),2),0)</f>
        <v>0</v>
      </c>
      <c r="H71" s="31">
        <f t="shared" si="5"/>
        <v>423.68</v>
      </c>
      <c r="I71" s="39">
        <f t="shared" si="7"/>
        <v>141025.63</v>
      </c>
    </row>
    <row r="72" spans="2:9" ht="13.5" customHeight="1" x14ac:dyDescent="0.25">
      <c r="B72" s="34">
        <v>68</v>
      </c>
      <c r="C72" s="35">
        <f t="shared" si="6"/>
        <v>47331</v>
      </c>
      <c r="D72" s="36">
        <f>IF(I71&gt;0,ROUND(Tilgungsrechner!$F$5,2),0)</f>
        <v>877.5</v>
      </c>
      <c r="E72" s="36">
        <f>IF(I71&gt;0,ROUND(I71*Tilgungsrechner!$C$6/12,2),0)</f>
        <v>452.46</v>
      </c>
      <c r="F72" s="36">
        <f t="shared" si="4"/>
        <v>425.04</v>
      </c>
      <c r="G72" s="37">
        <f>IF(AND(MOD(B72,12)=0,I71&gt;0),ROUND(MIN(Tilgungsrechner!$C$10,I71-F72),2),0)</f>
        <v>0</v>
      </c>
      <c r="H72" s="36">
        <f t="shared" si="5"/>
        <v>425.04</v>
      </c>
      <c r="I72" s="38">
        <f t="shared" si="7"/>
        <v>140600.59</v>
      </c>
    </row>
    <row r="73" spans="2:9" ht="13.5" customHeight="1" x14ac:dyDescent="0.25">
      <c r="B73" s="29">
        <v>69</v>
      </c>
      <c r="C73" s="30">
        <f t="shared" si="6"/>
        <v>47362</v>
      </c>
      <c r="D73" s="31">
        <f>IF(I72&gt;0,ROUND(Tilgungsrechner!$F$5,2),0)</f>
        <v>877.5</v>
      </c>
      <c r="E73" s="31">
        <f>IF(I72&gt;0,ROUND(I72*Tilgungsrechner!$C$6/12,2),0)</f>
        <v>451.09</v>
      </c>
      <c r="F73" s="31">
        <f t="shared" si="4"/>
        <v>426.41</v>
      </c>
      <c r="G73" s="32">
        <f>IF(AND(MOD(B73,12)=0,I72&gt;0),ROUND(MIN(Tilgungsrechner!$C$10,I72-F73),2),0)</f>
        <v>0</v>
      </c>
      <c r="H73" s="31">
        <f t="shared" si="5"/>
        <v>426.41</v>
      </c>
      <c r="I73" s="39">
        <f t="shared" si="7"/>
        <v>140174.18</v>
      </c>
    </row>
    <row r="74" spans="2:9" ht="13.5" customHeight="1" x14ac:dyDescent="0.25">
      <c r="B74" s="34">
        <v>70</v>
      </c>
      <c r="C74" s="35">
        <f t="shared" si="6"/>
        <v>47392</v>
      </c>
      <c r="D74" s="36">
        <f>IF(I73&gt;0,ROUND(Tilgungsrechner!$F$5,2),0)</f>
        <v>877.5</v>
      </c>
      <c r="E74" s="36">
        <f>IF(I73&gt;0,ROUND(I73*Tilgungsrechner!$C$6/12,2),0)</f>
        <v>449.73</v>
      </c>
      <c r="F74" s="36">
        <f t="shared" si="4"/>
        <v>427.77</v>
      </c>
      <c r="G74" s="37">
        <f>IF(AND(MOD(B74,12)=0,I73&gt;0),ROUND(MIN(Tilgungsrechner!$C$10,I73-F74),2),0)</f>
        <v>0</v>
      </c>
      <c r="H74" s="36">
        <f t="shared" si="5"/>
        <v>427.77</v>
      </c>
      <c r="I74" s="38">
        <f t="shared" si="7"/>
        <v>139746.41</v>
      </c>
    </row>
    <row r="75" spans="2:9" ht="13.5" customHeight="1" x14ac:dyDescent="0.25">
      <c r="B75" s="29">
        <v>71</v>
      </c>
      <c r="C75" s="30">
        <f t="shared" si="6"/>
        <v>47423</v>
      </c>
      <c r="D75" s="31">
        <f>IF(I74&gt;0,ROUND(Tilgungsrechner!$F$5,2),0)</f>
        <v>877.5</v>
      </c>
      <c r="E75" s="31">
        <f>IF(I74&gt;0,ROUND(I74*Tilgungsrechner!$C$6/12,2),0)</f>
        <v>448.35</v>
      </c>
      <c r="F75" s="31">
        <f t="shared" si="4"/>
        <v>429.15</v>
      </c>
      <c r="G75" s="32">
        <f>IF(AND(MOD(B75,12)=0,I74&gt;0),ROUND(MIN(Tilgungsrechner!$C$10,I74-F75),2),0)</f>
        <v>0</v>
      </c>
      <c r="H75" s="31">
        <f t="shared" si="5"/>
        <v>429.15</v>
      </c>
      <c r="I75" s="39">
        <f t="shared" si="7"/>
        <v>139317.26</v>
      </c>
    </row>
    <row r="76" spans="2:9" ht="13.5" customHeight="1" x14ac:dyDescent="0.25">
      <c r="B76" s="34">
        <v>72</v>
      </c>
      <c r="C76" s="35">
        <f t="shared" si="6"/>
        <v>47453</v>
      </c>
      <c r="D76" s="36">
        <f>IF(I75&gt;0,ROUND(Tilgungsrechner!$F$5,2),0)</f>
        <v>877.5</v>
      </c>
      <c r="E76" s="36">
        <f>IF(I75&gt;0,ROUND(I75*Tilgungsrechner!$C$6/12,2),0)</f>
        <v>446.98</v>
      </c>
      <c r="F76" s="36">
        <f t="shared" si="4"/>
        <v>430.52</v>
      </c>
      <c r="G76" s="37">
        <f>IF(AND(MOD(B76,12)=0,I75&gt;0),ROUND(MIN(Tilgungsrechner!$C$10,I75-F76),2),0)</f>
        <v>3000</v>
      </c>
      <c r="H76" s="36">
        <f t="shared" si="5"/>
        <v>3430.52</v>
      </c>
      <c r="I76" s="38">
        <f t="shared" si="7"/>
        <v>135886.74</v>
      </c>
    </row>
    <row r="77" spans="2:9" ht="13.5" customHeight="1" x14ac:dyDescent="0.25">
      <c r="B77" s="29">
        <v>73</v>
      </c>
      <c r="C77" s="30">
        <f t="shared" si="6"/>
        <v>47484</v>
      </c>
      <c r="D77" s="31">
        <f>IF(I76&gt;0,ROUND(Tilgungsrechner!$F$5,2),0)</f>
        <v>877.5</v>
      </c>
      <c r="E77" s="31">
        <f>IF(I76&gt;0,ROUND(I76*Tilgungsrechner!$C$6/12,2),0)</f>
        <v>435.97</v>
      </c>
      <c r="F77" s="31">
        <f t="shared" si="4"/>
        <v>441.53</v>
      </c>
      <c r="G77" s="32">
        <f>IF(AND(MOD(B77,12)=0,I76&gt;0),ROUND(MIN(Tilgungsrechner!$C$10,I76-F77),2),0)</f>
        <v>0</v>
      </c>
      <c r="H77" s="31">
        <f t="shared" si="5"/>
        <v>441.53</v>
      </c>
      <c r="I77" s="39">
        <f t="shared" si="7"/>
        <v>135445.21</v>
      </c>
    </row>
    <row r="78" spans="2:9" ht="13.5" customHeight="1" x14ac:dyDescent="0.25">
      <c r="B78" s="34">
        <v>74</v>
      </c>
      <c r="C78" s="35">
        <f t="shared" si="6"/>
        <v>47515</v>
      </c>
      <c r="D78" s="36">
        <f>IF(I77&gt;0,ROUND(Tilgungsrechner!$F$5,2),0)</f>
        <v>877.5</v>
      </c>
      <c r="E78" s="36">
        <f>IF(I77&gt;0,ROUND(I77*Tilgungsrechner!$C$6/12,2),0)</f>
        <v>434.55</v>
      </c>
      <c r="F78" s="36">
        <f t="shared" si="4"/>
        <v>442.95</v>
      </c>
      <c r="G78" s="37">
        <f>IF(AND(MOD(B78,12)=0,I77&gt;0),ROUND(MIN(Tilgungsrechner!$C$10,I77-F78),2),0)</f>
        <v>0</v>
      </c>
      <c r="H78" s="36">
        <f t="shared" si="5"/>
        <v>442.95</v>
      </c>
      <c r="I78" s="38">
        <f t="shared" si="7"/>
        <v>135002.26</v>
      </c>
    </row>
    <row r="79" spans="2:9" ht="13.5" customHeight="1" x14ac:dyDescent="0.25">
      <c r="B79" s="29">
        <v>75</v>
      </c>
      <c r="C79" s="30">
        <f t="shared" si="6"/>
        <v>47543</v>
      </c>
      <c r="D79" s="31">
        <f>IF(I78&gt;0,ROUND(Tilgungsrechner!$F$5,2),0)</f>
        <v>877.5</v>
      </c>
      <c r="E79" s="31">
        <f>IF(I78&gt;0,ROUND(I78*Tilgungsrechner!$C$6/12,2),0)</f>
        <v>433.13</v>
      </c>
      <c r="F79" s="31">
        <f t="shared" si="4"/>
        <v>444.37</v>
      </c>
      <c r="G79" s="32">
        <f>IF(AND(MOD(B79,12)=0,I78&gt;0),ROUND(MIN(Tilgungsrechner!$C$10,I78-F79),2),0)</f>
        <v>0</v>
      </c>
      <c r="H79" s="31">
        <f t="shared" si="5"/>
        <v>444.37</v>
      </c>
      <c r="I79" s="39">
        <f t="shared" si="7"/>
        <v>134557.89000000001</v>
      </c>
    </row>
    <row r="80" spans="2:9" ht="13.5" customHeight="1" x14ac:dyDescent="0.25">
      <c r="B80" s="34">
        <v>76</v>
      </c>
      <c r="C80" s="35">
        <f t="shared" si="6"/>
        <v>47574</v>
      </c>
      <c r="D80" s="36">
        <f>IF(I79&gt;0,ROUND(Tilgungsrechner!$F$5,2),0)</f>
        <v>877.5</v>
      </c>
      <c r="E80" s="36">
        <f>IF(I79&gt;0,ROUND(I79*Tilgungsrechner!$C$6/12,2),0)</f>
        <v>431.71</v>
      </c>
      <c r="F80" s="36">
        <f t="shared" si="4"/>
        <v>445.79</v>
      </c>
      <c r="G80" s="37">
        <f>IF(AND(MOD(B80,12)=0,I79&gt;0),ROUND(MIN(Tilgungsrechner!$C$10,I79-F80),2),0)</f>
        <v>0</v>
      </c>
      <c r="H80" s="36">
        <f t="shared" si="5"/>
        <v>445.79</v>
      </c>
      <c r="I80" s="38">
        <f t="shared" si="7"/>
        <v>134112.1</v>
      </c>
    </row>
    <row r="81" spans="2:9" ht="13.5" customHeight="1" x14ac:dyDescent="0.25">
      <c r="B81" s="29">
        <v>77</v>
      </c>
      <c r="C81" s="30">
        <f t="shared" si="6"/>
        <v>47604</v>
      </c>
      <c r="D81" s="31">
        <f>IF(I80&gt;0,ROUND(Tilgungsrechner!$F$5,2),0)</f>
        <v>877.5</v>
      </c>
      <c r="E81" s="31">
        <f>IF(I80&gt;0,ROUND(I80*Tilgungsrechner!$C$6/12,2),0)</f>
        <v>430.28</v>
      </c>
      <c r="F81" s="31">
        <f t="shared" si="4"/>
        <v>447.22</v>
      </c>
      <c r="G81" s="32">
        <f>IF(AND(MOD(B81,12)=0,I80&gt;0),ROUND(MIN(Tilgungsrechner!$C$10,I80-F81),2),0)</f>
        <v>0</v>
      </c>
      <c r="H81" s="31">
        <f t="shared" si="5"/>
        <v>447.22</v>
      </c>
      <c r="I81" s="39">
        <f t="shared" si="7"/>
        <v>133664.88</v>
      </c>
    </row>
    <row r="82" spans="2:9" ht="13.5" customHeight="1" x14ac:dyDescent="0.25">
      <c r="B82" s="34">
        <v>78</v>
      </c>
      <c r="C82" s="35">
        <f t="shared" si="6"/>
        <v>47635</v>
      </c>
      <c r="D82" s="36">
        <f>IF(I81&gt;0,ROUND(Tilgungsrechner!$F$5,2),0)</f>
        <v>877.5</v>
      </c>
      <c r="E82" s="36">
        <f>IF(I81&gt;0,ROUND(I81*Tilgungsrechner!$C$6/12,2),0)</f>
        <v>428.84</v>
      </c>
      <c r="F82" s="36">
        <f t="shared" si="4"/>
        <v>448.66</v>
      </c>
      <c r="G82" s="37">
        <f>IF(AND(MOD(B82,12)=0,I81&gt;0),ROUND(MIN(Tilgungsrechner!$C$10,I81-F82),2),0)</f>
        <v>0</v>
      </c>
      <c r="H82" s="36">
        <f t="shared" si="5"/>
        <v>448.66</v>
      </c>
      <c r="I82" s="38">
        <f t="shared" si="7"/>
        <v>133216.22</v>
      </c>
    </row>
    <row r="83" spans="2:9" ht="13.5" customHeight="1" x14ac:dyDescent="0.25">
      <c r="B83" s="29">
        <v>79</v>
      </c>
      <c r="C83" s="30">
        <f t="shared" si="6"/>
        <v>47665</v>
      </c>
      <c r="D83" s="31">
        <f>IF(I82&gt;0,ROUND(Tilgungsrechner!$F$5,2),0)</f>
        <v>877.5</v>
      </c>
      <c r="E83" s="31">
        <f>IF(I82&gt;0,ROUND(I82*Tilgungsrechner!$C$6/12,2),0)</f>
        <v>427.4</v>
      </c>
      <c r="F83" s="31">
        <f t="shared" si="4"/>
        <v>450.1</v>
      </c>
      <c r="G83" s="32">
        <f>IF(AND(MOD(B83,12)=0,I82&gt;0),ROUND(MIN(Tilgungsrechner!$C$10,I82-F83),2),0)</f>
        <v>0</v>
      </c>
      <c r="H83" s="31">
        <f t="shared" si="5"/>
        <v>450.1</v>
      </c>
      <c r="I83" s="39">
        <f t="shared" si="7"/>
        <v>132766.12</v>
      </c>
    </row>
    <row r="84" spans="2:9" ht="13.5" customHeight="1" x14ac:dyDescent="0.25">
      <c r="B84" s="34">
        <v>80</v>
      </c>
      <c r="C84" s="35">
        <f t="shared" si="6"/>
        <v>47696</v>
      </c>
      <c r="D84" s="36">
        <f>IF(I83&gt;0,ROUND(Tilgungsrechner!$F$5,2),0)</f>
        <v>877.5</v>
      </c>
      <c r="E84" s="36">
        <f>IF(I83&gt;0,ROUND(I83*Tilgungsrechner!$C$6/12,2),0)</f>
        <v>425.96</v>
      </c>
      <c r="F84" s="36">
        <f t="shared" si="4"/>
        <v>451.54</v>
      </c>
      <c r="G84" s="37">
        <f>IF(AND(MOD(B84,12)=0,I83&gt;0),ROUND(MIN(Tilgungsrechner!$C$10,I83-F84),2),0)</f>
        <v>0</v>
      </c>
      <c r="H84" s="36">
        <f t="shared" si="5"/>
        <v>451.54</v>
      </c>
      <c r="I84" s="38">
        <f t="shared" si="7"/>
        <v>132314.57999999999</v>
      </c>
    </row>
    <row r="85" spans="2:9" ht="13.5" customHeight="1" x14ac:dyDescent="0.25">
      <c r="B85" s="29">
        <v>81</v>
      </c>
      <c r="C85" s="30">
        <f t="shared" si="6"/>
        <v>47727</v>
      </c>
      <c r="D85" s="31">
        <f>IF(I84&gt;0,ROUND(Tilgungsrechner!$F$5,2),0)</f>
        <v>877.5</v>
      </c>
      <c r="E85" s="31">
        <f>IF(I84&gt;0,ROUND(I84*Tilgungsrechner!$C$6/12,2),0)</f>
        <v>424.51</v>
      </c>
      <c r="F85" s="31">
        <f t="shared" si="4"/>
        <v>452.99</v>
      </c>
      <c r="G85" s="32">
        <f>IF(AND(MOD(B85,12)=0,I84&gt;0),ROUND(MIN(Tilgungsrechner!$C$10,I84-F85),2),0)</f>
        <v>0</v>
      </c>
      <c r="H85" s="31">
        <f t="shared" si="5"/>
        <v>452.99</v>
      </c>
      <c r="I85" s="39">
        <f t="shared" si="7"/>
        <v>131861.59</v>
      </c>
    </row>
    <row r="86" spans="2:9" ht="13.5" customHeight="1" x14ac:dyDescent="0.25">
      <c r="B86" s="34">
        <v>82</v>
      </c>
      <c r="C86" s="35">
        <f t="shared" si="6"/>
        <v>47757</v>
      </c>
      <c r="D86" s="36">
        <f>IF(I85&gt;0,ROUND(Tilgungsrechner!$F$5,2),0)</f>
        <v>877.5</v>
      </c>
      <c r="E86" s="36">
        <f>IF(I85&gt;0,ROUND(I85*Tilgungsrechner!$C$6/12,2),0)</f>
        <v>423.06</v>
      </c>
      <c r="F86" s="36">
        <f t="shared" si="4"/>
        <v>454.44</v>
      </c>
      <c r="G86" s="37">
        <f>IF(AND(MOD(B86,12)=0,I85&gt;0),ROUND(MIN(Tilgungsrechner!$C$10,I85-F86),2),0)</f>
        <v>0</v>
      </c>
      <c r="H86" s="36">
        <f t="shared" si="5"/>
        <v>454.44</v>
      </c>
      <c r="I86" s="38">
        <f t="shared" si="7"/>
        <v>131407.15</v>
      </c>
    </row>
    <row r="87" spans="2:9" ht="13.5" customHeight="1" x14ac:dyDescent="0.25">
      <c r="B87" s="29">
        <v>83</v>
      </c>
      <c r="C87" s="30">
        <f t="shared" si="6"/>
        <v>47788</v>
      </c>
      <c r="D87" s="31">
        <f>IF(I86&gt;0,ROUND(Tilgungsrechner!$F$5,2),0)</f>
        <v>877.5</v>
      </c>
      <c r="E87" s="31">
        <f>IF(I86&gt;0,ROUND(I86*Tilgungsrechner!$C$6/12,2),0)</f>
        <v>421.6</v>
      </c>
      <c r="F87" s="31">
        <f t="shared" si="4"/>
        <v>455.9</v>
      </c>
      <c r="G87" s="32">
        <f>IF(AND(MOD(B87,12)=0,I86&gt;0),ROUND(MIN(Tilgungsrechner!$C$10,I86-F87),2),0)</f>
        <v>0</v>
      </c>
      <c r="H87" s="31">
        <f t="shared" si="5"/>
        <v>455.9</v>
      </c>
      <c r="I87" s="39">
        <f t="shared" si="7"/>
        <v>130951.25</v>
      </c>
    </row>
    <row r="88" spans="2:9" ht="13.5" customHeight="1" x14ac:dyDescent="0.25">
      <c r="B88" s="34">
        <v>84</v>
      </c>
      <c r="C88" s="35">
        <f t="shared" si="6"/>
        <v>47818</v>
      </c>
      <c r="D88" s="36">
        <f>IF(I87&gt;0,ROUND(Tilgungsrechner!$F$5,2),0)</f>
        <v>877.5</v>
      </c>
      <c r="E88" s="36">
        <f>IF(I87&gt;0,ROUND(I87*Tilgungsrechner!$C$6/12,2),0)</f>
        <v>420.14</v>
      </c>
      <c r="F88" s="36">
        <f t="shared" si="4"/>
        <v>457.36</v>
      </c>
      <c r="G88" s="37">
        <f>IF(AND(MOD(B88,12)=0,I87&gt;0),ROUND(MIN(Tilgungsrechner!$C$10,I87-F88),2),0)</f>
        <v>3000</v>
      </c>
      <c r="H88" s="36">
        <f t="shared" si="5"/>
        <v>3457.36</v>
      </c>
      <c r="I88" s="38">
        <f t="shared" si="7"/>
        <v>127493.89</v>
      </c>
    </row>
    <row r="89" spans="2:9" ht="13.5" customHeight="1" x14ac:dyDescent="0.25">
      <c r="B89" s="29">
        <v>85</v>
      </c>
      <c r="C89" s="30">
        <f t="shared" si="6"/>
        <v>47849</v>
      </c>
      <c r="D89" s="31">
        <f>IF(I88&gt;0,ROUND(Tilgungsrechner!$F$5,2),0)</f>
        <v>877.5</v>
      </c>
      <c r="E89" s="31">
        <f>IF(I88&gt;0,ROUND(I88*Tilgungsrechner!$C$6/12,2),0)</f>
        <v>409.04</v>
      </c>
      <c r="F89" s="31">
        <f t="shared" si="4"/>
        <v>468.46</v>
      </c>
      <c r="G89" s="32">
        <f>IF(AND(MOD(B89,12)=0,I88&gt;0),ROUND(MIN(Tilgungsrechner!$C$10,I88-F89),2),0)</f>
        <v>0</v>
      </c>
      <c r="H89" s="31">
        <f t="shared" si="5"/>
        <v>468.46</v>
      </c>
      <c r="I89" s="39">
        <f t="shared" si="7"/>
        <v>127025.43</v>
      </c>
    </row>
    <row r="90" spans="2:9" ht="13.5" customHeight="1" x14ac:dyDescent="0.25">
      <c r="B90" s="34">
        <v>86</v>
      </c>
      <c r="C90" s="35">
        <f t="shared" si="6"/>
        <v>47880</v>
      </c>
      <c r="D90" s="36">
        <f>IF(I89&gt;0,ROUND(Tilgungsrechner!$F$5,2),0)</f>
        <v>877.5</v>
      </c>
      <c r="E90" s="36">
        <f>IF(I89&gt;0,ROUND(I89*Tilgungsrechner!$C$6/12,2),0)</f>
        <v>407.54</v>
      </c>
      <c r="F90" s="36">
        <f t="shared" si="4"/>
        <v>469.96</v>
      </c>
      <c r="G90" s="37">
        <f>IF(AND(MOD(B90,12)=0,I89&gt;0),ROUND(MIN(Tilgungsrechner!$C$10,I89-F90),2),0)</f>
        <v>0</v>
      </c>
      <c r="H90" s="36">
        <f t="shared" si="5"/>
        <v>469.96</v>
      </c>
      <c r="I90" s="38">
        <f t="shared" si="7"/>
        <v>126555.47</v>
      </c>
    </row>
    <row r="91" spans="2:9" ht="13.5" customHeight="1" x14ac:dyDescent="0.25">
      <c r="B91" s="29">
        <v>87</v>
      </c>
      <c r="C91" s="30">
        <f t="shared" si="6"/>
        <v>47908</v>
      </c>
      <c r="D91" s="31">
        <f>IF(I90&gt;0,ROUND(Tilgungsrechner!$F$5,2),0)</f>
        <v>877.5</v>
      </c>
      <c r="E91" s="31">
        <f>IF(I90&gt;0,ROUND(I90*Tilgungsrechner!$C$6/12,2),0)</f>
        <v>406.03</v>
      </c>
      <c r="F91" s="31">
        <f t="shared" si="4"/>
        <v>471.47</v>
      </c>
      <c r="G91" s="32">
        <f>IF(AND(MOD(B91,12)=0,I90&gt;0),ROUND(MIN(Tilgungsrechner!$C$10,I90-F91),2),0)</f>
        <v>0</v>
      </c>
      <c r="H91" s="31">
        <f t="shared" si="5"/>
        <v>471.47</v>
      </c>
      <c r="I91" s="39">
        <f t="shared" si="7"/>
        <v>126084</v>
      </c>
    </row>
    <row r="92" spans="2:9" ht="13.5" customHeight="1" x14ac:dyDescent="0.25">
      <c r="B92" s="34">
        <v>88</v>
      </c>
      <c r="C92" s="35">
        <f t="shared" si="6"/>
        <v>47939</v>
      </c>
      <c r="D92" s="36">
        <f>IF(I91&gt;0,ROUND(Tilgungsrechner!$F$5,2),0)</f>
        <v>877.5</v>
      </c>
      <c r="E92" s="36">
        <f>IF(I91&gt;0,ROUND(I91*Tilgungsrechner!$C$6/12,2),0)</f>
        <v>404.52</v>
      </c>
      <c r="F92" s="36">
        <f t="shared" si="4"/>
        <v>472.98</v>
      </c>
      <c r="G92" s="37">
        <f>IF(AND(MOD(B92,12)=0,I91&gt;0),ROUND(MIN(Tilgungsrechner!$C$10,I91-F92),2),0)</f>
        <v>0</v>
      </c>
      <c r="H92" s="36">
        <f t="shared" si="5"/>
        <v>472.98</v>
      </c>
      <c r="I92" s="38">
        <f t="shared" si="7"/>
        <v>125611.02</v>
      </c>
    </row>
    <row r="93" spans="2:9" ht="13.5" customHeight="1" x14ac:dyDescent="0.25">
      <c r="B93" s="29">
        <v>89</v>
      </c>
      <c r="C93" s="30">
        <f t="shared" si="6"/>
        <v>47969</v>
      </c>
      <c r="D93" s="31">
        <f>IF(I92&gt;0,ROUND(Tilgungsrechner!$F$5,2),0)</f>
        <v>877.5</v>
      </c>
      <c r="E93" s="31">
        <f>IF(I92&gt;0,ROUND(I92*Tilgungsrechner!$C$6/12,2),0)</f>
        <v>403</v>
      </c>
      <c r="F93" s="31">
        <f t="shared" si="4"/>
        <v>474.5</v>
      </c>
      <c r="G93" s="32">
        <f>IF(AND(MOD(B93,12)=0,I92&gt;0),ROUND(MIN(Tilgungsrechner!$C$10,I92-F93),2),0)</f>
        <v>0</v>
      </c>
      <c r="H93" s="31">
        <f t="shared" si="5"/>
        <v>474.5</v>
      </c>
      <c r="I93" s="39">
        <f t="shared" si="7"/>
        <v>125136.52</v>
      </c>
    </row>
    <row r="94" spans="2:9" ht="13.5" customHeight="1" x14ac:dyDescent="0.25">
      <c r="B94" s="34">
        <v>90</v>
      </c>
      <c r="C94" s="35">
        <f t="shared" si="6"/>
        <v>48000</v>
      </c>
      <c r="D94" s="36">
        <f>IF(I93&gt;0,ROUND(Tilgungsrechner!$F$5,2),0)</f>
        <v>877.5</v>
      </c>
      <c r="E94" s="36">
        <f>IF(I93&gt;0,ROUND(I93*Tilgungsrechner!$C$6/12,2),0)</f>
        <v>401.48</v>
      </c>
      <c r="F94" s="36">
        <f t="shared" si="4"/>
        <v>476.02</v>
      </c>
      <c r="G94" s="37">
        <f>IF(AND(MOD(B94,12)=0,I93&gt;0),ROUND(MIN(Tilgungsrechner!$C$10,I93-F94),2),0)</f>
        <v>0</v>
      </c>
      <c r="H94" s="36">
        <f t="shared" si="5"/>
        <v>476.02</v>
      </c>
      <c r="I94" s="38">
        <f t="shared" si="7"/>
        <v>124660.5</v>
      </c>
    </row>
    <row r="95" spans="2:9" ht="13.5" customHeight="1" x14ac:dyDescent="0.25">
      <c r="B95" s="29">
        <v>91</v>
      </c>
      <c r="C95" s="30">
        <f t="shared" si="6"/>
        <v>48030</v>
      </c>
      <c r="D95" s="31">
        <f>IF(I94&gt;0,ROUND(Tilgungsrechner!$F$5,2),0)</f>
        <v>877.5</v>
      </c>
      <c r="E95" s="31">
        <f>IF(I94&gt;0,ROUND(I94*Tilgungsrechner!$C$6/12,2),0)</f>
        <v>399.95</v>
      </c>
      <c r="F95" s="31">
        <f t="shared" si="4"/>
        <v>477.55</v>
      </c>
      <c r="G95" s="32">
        <f>IF(AND(MOD(B95,12)=0,I94&gt;0),ROUND(MIN(Tilgungsrechner!$C$10,I94-F95),2),0)</f>
        <v>0</v>
      </c>
      <c r="H95" s="31">
        <f t="shared" si="5"/>
        <v>477.55</v>
      </c>
      <c r="I95" s="39">
        <f t="shared" si="7"/>
        <v>124182.95</v>
      </c>
    </row>
    <row r="96" spans="2:9" ht="13.5" customHeight="1" x14ac:dyDescent="0.25">
      <c r="B96" s="34">
        <v>92</v>
      </c>
      <c r="C96" s="35">
        <f t="shared" si="6"/>
        <v>48061</v>
      </c>
      <c r="D96" s="36">
        <f>IF(I95&gt;0,ROUND(Tilgungsrechner!$F$5,2),0)</f>
        <v>877.5</v>
      </c>
      <c r="E96" s="36">
        <f>IF(I95&gt;0,ROUND(I95*Tilgungsrechner!$C$6/12,2),0)</f>
        <v>398.42</v>
      </c>
      <c r="F96" s="36">
        <f t="shared" si="4"/>
        <v>479.08</v>
      </c>
      <c r="G96" s="37">
        <f>IF(AND(MOD(B96,12)=0,I95&gt;0),ROUND(MIN(Tilgungsrechner!$C$10,I95-F96),2),0)</f>
        <v>0</v>
      </c>
      <c r="H96" s="36">
        <f t="shared" si="5"/>
        <v>479.08</v>
      </c>
      <c r="I96" s="38">
        <f t="shared" si="7"/>
        <v>123703.87</v>
      </c>
    </row>
    <row r="97" spans="2:9" ht="13.5" customHeight="1" x14ac:dyDescent="0.25">
      <c r="B97" s="29">
        <v>93</v>
      </c>
      <c r="C97" s="30">
        <f t="shared" si="6"/>
        <v>48092</v>
      </c>
      <c r="D97" s="31">
        <f>IF(I96&gt;0,ROUND(Tilgungsrechner!$F$5,2),0)</f>
        <v>877.5</v>
      </c>
      <c r="E97" s="31">
        <f>IF(I96&gt;0,ROUND(I96*Tilgungsrechner!$C$6/12,2),0)</f>
        <v>396.88</v>
      </c>
      <c r="F97" s="31">
        <f t="shared" si="4"/>
        <v>480.62</v>
      </c>
      <c r="G97" s="32">
        <f>IF(AND(MOD(B97,12)=0,I96&gt;0),ROUND(MIN(Tilgungsrechner!$C$10,I96-F97),2),0)</f>
        <v>0</v>
      </c>
      <c r="H97" s="31">
        <f t="shared" si="5"/>
        <v>480.62</v>
      </c>
      <c r="I97" s="39">
        <f t="shared" si="7"/>
        <v>123223.25</v>
      </c>
    </row>
    <row r="98" spans="2:9" ht="13.5" customHeight="1" x14ac:dyDescent="0.25">
      <c r="B98" s="34">
        <v>94</v>
      </c>
      <c r="C98" s="35">
        <f t="shared" si="6"/>
        <v>48122</v>
      </c>
      <c r="D98" s="36">
        <f>IF(I97&gt;0,ROUND(Tilgungsrechner!$F$5,2),0)</f>
        <v>877.5</v>
      </c>
      <c r="E98" s="36">
        <f>IF(I97&gt;0,ROUND(I97*Tilgungsrechner!$C$6/12,2),0)</f>
        <v>395.34</v>
      </c>
      <c r="F98" s="36">
        <f t="shared" si="4"/>
        <v>482.16</v>
      </c>
      <c r="G98" s="37">
        <f>IF(AND(MOD(B98,12)=0,I97&gt;0),ROUND(MIN(Tilgungsrechner!$C$10,I97-F98),2),0)</f>
        <v>0</v>
      </c>
      <c r="H98" s="36">
        <f t="shared" si="5"/>
        <v>482.16</v>
      </c>
      <c r="I98" s="38">
        <f t="shared" si="7"/>
        <v>122741.09</v>
      </c>
    </row>
    <row r="99" spans="2:9" ht="13.5" customHeight="1" x14ac:dyDescent="0.25">
      <c r="B99" s="29">
        <v>95</v>
      </c>
      <c r="C99" s="30">
        <f t="shared" si="6"/>
        <v>48153</v>
      </c>
      <c r="D99" s="31">
        <f>IF(I98&gt;0,ROUND(Tilgungsrechner!$F$5,2),0)</f>
        <v>877.5</v>
      </c>
      <c r="E99" s="31">
        <f>IF(I98&gt;0,ROUND(I98*Tilgungsrechner!$C$6/12,2),0)</f>
        <v>393.79</v>
      </c>
      <c r="F99" s="31">
        <f t="shared" si="4"/>
        <v>483.71</v>
      </c>
      <c r="G99" s="32">
        <f>IF(AND(MOD(B99,12)=0,I98&gt;0),ROUND(MIN(Tilgungsrechner!$C$10,I98-F99),2),0)</f>
        <v>0</v>
      </c>
      <c r="H99" s="31">
        <f t="shared" si="5"/>
        <v>483.71</v>
      </c>
      <c r="I99" s="39">
        <f t="shared" si="7"/>
        <v>122257.38</v>
      </c>
    </row>
    <row r="100" spans="2:9" ht="13.5" customHeight="1" x14ac:dyDescent="0.25">
      <c r="B100" s="34">
        <v>96</v>
      </c>
      <c r="C100" s="35">
        <f t="shared" si="6"/>
        <v>48183</v>
      </c>
      <c r="D100" s="36">
        <f>IF(I99&gt;0,ROUND(Tilgungsrechner!$F$5,2),0)</f>
        <v>877.5</v>
      </c>
      <c r="E100" s="36">
        <f>IF(I99&gt;0,ROUND(I99*Tilgungsrechner!$C$6/12,2),0)</f>
        <v>392.24</v>
      </c>
      <c r="F100" s="36">
        <f t="shared" si="4"/>
        <v>485.26</v>
      </c>
      <c r="G100" s="37">
        <f>IF(AND(MOD(B100,12)=0,I99&gt;0),ROUND(MIN(Tilgungsrechner!$C$10,I99-F100),2),0)</f>
        <v>3000</v>
      </c>
      <c r="H100" s="36">
        <f t="shared" si="5"/>
        <v>3485.26</v>
      </c>
      <c r="I100" s="38">
        <f t="shared" si="7"/>
        <v>118772.12</v>
      </c>
    </row>
    <row r="101" spans="2:9" ht="13.5" customHeight="1" x14ac:dyDescent="0.25">
      <c r="B101" s="29">
        <v>97</v>
      </c>
      <c r="C101" s="30">
        <f t="shared" si="6"/>
        <v>48214</v>
      </c>
      <c r="D101" s="31">
        <f>IF(I100&gt;0,ROUND(Tilgungsrechner!$F$5,2),0)</f>
        <v>877.5</v>
      </c>
      <c r="E101" s="31">
        <f>IF(I100&gt;0,ROUND(I100*Tilgungsrechner!$C$6/12,2),0)</f>
        <v>381.06</v>
      </c>
      <c r="F101" s="31">
        <f t="shared" si="4"/>
        <v>496.44</v>
      </c>
      <c r="G101" s="32">
        <f>IF(AND(MOD(B101,12)=0,I100&gt;0),ROUND(MIN(Tilgungsrechner!$C$10,I100-F101),2),0)</f>
        <v>0</v>
      </c>
      <c r="H101" s="31">
        <f t="shared" si="5"/>
        <v>496.44</v>
      </c>
      <c r="I101" s="39">
        <f t="shared" si="7"/>
        <v>118275.68</v>
      </c>
    </row>
    <row r="102" spans="2:9" ht="13.5" customHeight="1" x14ac:dyDescent="0.25">
      <c r="B102" s="34">
        <v>98</v>
      </c>
      <c r="C102" s="35">
        <f t="shared" si="6"/>
        <v>48245</v>
      </c>
      <c r="D102" s="36">
        <f>IF(I101&gt;0,ROUND(Tilgungsrechner!$F$5,2),0)</f>
        <v>877.5</v>
      </c>
      <c r="E102" s="36">
        <f>IF(I101&gt;0,ROUND(I101*Tilgungsrechner!$C$6/12,2),0)</f>
        <v>379.47</v>
      </c>
      <c r="F102" s="36">
        <f t="shared" si="4"/>
        <v>498.03</v>
      </c>
      <c r="G102" s="37">
        <f>IF(AND(MOD(B102,12)=0,I101&gt;0),ROUND(MIN(Tilgungsrechner!$C$10,I101-F102),2),0)</f>
        <v>0</v>
      </c>
      <c r="H102" s="36">
        <f t="shared" si="5"/>
        <v>498.03</v>
      </c>
      <c r="I102" s="38">
        <f t="shared" si="7"/>
        <v>117777.65</v>
      </c>
    </row>
    <row r="103" spans="2:9" ht="13.5" customHeight="1" x14ac:dyDescent="0.25">
      <c r="B103" s="29">
        <v>99</v>
      </c>
      <c r="C103" s="30">
        <f t="shared" si="6"/>
        <v>48274</v>
      </c>
      <c r="D103" s="31">
        <f>IF(I102&gt;0,ROUND(Tilgungsrechner!$F$5,2),0)</f>
        <v>877.5</v>
      </c>
      <c r="E103" s="31">
        <f>IF(I102&gt;0,ROUND(I102*Tilgungsrechner!$C$6/12,2),0)</f>
        <v>377.87</v>
      </c>
      <c r="F103" s="31">
        <f t="shared" si="4"/>
        <v>499.63</v>
      </c>
      <c r="G103" s="32">
        <f>IF(AND(MOD(B103,12)=0,I102&gt;0),ROUND(MIN(Tilgungsrechner!$C$10,I102-F103),2),0)</f>
        <v>0</v>
      </c>
      <c r="H103" s="31">
        <f t="shared" si="5"/>
        <v>499.63</v>
      </c>
      <c r="I103" s="39">
        <f t="shared" si="7"/>
        <v>117278.02</v>
      </c>
    </row>
    <row r="104" spans="2:9" ht="13.5" customHeight="1" x14ac:dyDescent="0.25">
      <c r="B104" s="34">
        <v>100</v>
      </c>
      <c r="C104" s="35">
        <f t="shared" si="6"/>
        <v>48305</v>
      </c>
      <c r="D104" s="36">
        <f>IF(I103&gt;0,ROUND(Tilgungsrechner!$F$5,2),0)</f>
        <v>877.5</v>
      </c>
      <c r="E104" s="36">
        <f>IF(I103&gt;0,ROUND(I103*Tilgungsrechner!$C$6/12,2),0)</f>
        <v>376.27</v>
      </c>
      <c r="F104" s="36">
        <f t="shared" si="4"/>
        <v>501.23</v>
      </c>
      <c r="G104" s="37">
        <f>IF(AND(MOD(B104,12)=0,I103&gt;0),ROUND(MIN(Tilgungsrechner!$C$10,I103-F104),2),0)</f>
        <v>0</v>
      </c>
      <c r="H104" s="36">
        <f t="shared" si="5"/>
        <v>501.23</v>
      </c>
      <c r="I104" s="38">
        <f t="shared" si="7"/>
        <v>116776.79</v>
      </c>
    </row>
    <row r="105" spans="2:9" ht="13.5" customHeight="1" x14ac:dyDescent="0.25">
      <c r="B105" s="29">
        <v>101</v>
      </c>
      <c r="C105" s="30">
        <f t="shared" si="6"/>
        <v>48335</v>
      </c>
      <c r="D105" s="31">
        <f>IF(I104&gt;0,ROUND(Tilgungsrechner!$F$5,2),0)</f>
        <v>877.5</v>
      </c>
      <c r="E105" s="31">
        <f>IF(I104&gt;0,ROUND(I104*Tilgungsrechner!$C$6/12,2),0)</f>
        <v>374.66</v>
      </c>
      <c r="F105" s="31">
        <f t="shared" si="4"/>
        <v>502.84</v>
      </c>
      <c r="G105" s="32">
        <f>IF(AND(MOD(B105,12)=0,I104&gt;0),ROUND(MIN(Tilgungsrechner!$C$10,I104-F105),2),0)</f>
        <v>0</v>
      </c>
      <c r="H105" s="31">
        <f t="shared" si="5"/>
        <v>502.84</v>
      </c>
      <c r="I105" s="39">
        <f t="shared" si="7"/>
        <v>116273.95</v>
      </c>
    </row>
    <row r="106" spans="2:9" ht="13.5" customHeight="1" x14ac:dyDescent="0.25">
      <c r="B106" s="34">
        <v>102</v>
      </c>
      <c r="C106" s="35">
        <f t="shared" si="6"/>
        <v>48366</v>
      </c>
      <c r="D106" s="36">
        <f>IF(I105&gt;0,ROUND(Tilgungsrechner!$F$5,2),0)</f>
        <v>877.5</v>
      </c>
      <c r="E106" s="36">
        <f>IF(I105&gt;0,ROUND(I105*Tilgungsrechner!$C$6/12,2),0)</f>
        <v>373.05</v>
      </c>
      <c r="F106" s="36">
        <f t="shared" si="4"/>
        <v>504.45</v>
      </c>
      <c r="G106" s="37">
        <f>IF(AND(MOD(B106,12)=0,I105&gt;0),ROUND(MIN(Tilgungsrechner!$C$10,I105-F106),2),0)</f>
        <v>0</v>
      </c>
      <c r="H106" s="36">
        <f t="shared" si="5"/>
        <v>504.45</v>
      </c>
      <c r="I106" s="38">
        <f t="shared" si="7"/>
        <v>115769.5</v>
      </c>
    </row>
    <row r="107" spans="2:9" ht="13.5" customHeight="1" x14ac:dyDescent="0.25">
      <c r="B107" s="29">
        <v>103</v>
      </c>
      <c r="C107" s="30">
        <f t="shared" si="6"/>
        <v>48396</v>
      </c>
      <c r="D107" s="31">
        <f>IF(I106&gt;0,ROUND(Tilgungsrechner!$F$5,2),0)</f>
        <v>877.5</v>
      </c>
      <c r="E107" s="31">
        <f>IF(I106&gt;0,ROUND(I106*Tilgungsrechner!$C$6/12,2),0)</f>
        <v>371.43</v>
      </c>
      <c r="F107" s="31">
        <f t="shared" si="4"/>
        <v>506.07</v>
      </c>
      <c r="G107" s="32">
        <f>IF(AND(MOD(B107,12)=0,I106&gt;0),ROUND(MIN(Tilgungsrechner!$C$10,I106-F107),2),0)</f>
        <v>0</v>
      </c>
      <c r="H107" s="31">
        <f t="shared" si="5"/>
        <v>506.07</v>
      </c>
      <c r="I107" s="39">
        <f t="shared" si="7"/>
        <v>115263.43</v>
      </c>
    </row>
    <row r="108" spans="2:9" ht="13.5" customHeight="1" x14ac:dyDescent="0.25">
      <c r="B108" s="34">
        <v>104</v>
      </c>
      <c r="C108" s="35">
        <f t="shared" si="6"/>
        <v>48427</v>
      </c>
      <c r="D108" s="36">
        <f>IF(I107&gt;0,ROUND(Tilgungsrechner!$F$5,2),0)</f>
        <v>877.5</v>
      </c>
      <c r="E108" s="36">
        <f>IF(I107&gt;0,ROUND(I107*Tilgungsrechner!$C$6/12,2),0)</f>
        <v>369.8</v>
      </c>
      <c r="F108" s="36">
        <f t="shared" si="4"/>
        <v>507.7</v>
      </c>
      <c r="G108" s="37">
        <f>IF(AND(MOD(B108,12)=0,I107&gt;0),ROUND(MIN(Tilgungsrechner!$C$10,I107-F108),2),0)</f>
        <v>0</v>
      </c>
      <c r="H108" s="36">
        <f t="shared" si="5"/>
        <v>507.7</v>
      </c>
      <c r="I108" s="38">
        <f t="shared" si="7"/>
        <v>114755.73</v>
      </c>
    </row>
    <row r="109" spans="2:9" ht="13.5" customHeight="1" x14ac:dyDescent="0.25">
      <c r="B109" s="29">
        <v>105</v>
      </c>
      <c r="C109" s="30">
        <f t="shared" si="6"/>
        <v>48458</v>
      </c>
      <c r="D109" s="31">
        <f>IF(I108&gt;0,ROUND(Tilgungsrechner!$F$5,2),0)</f>
        <v>877.5</v>
      </c>
      <c r="E109" s="31">
        <f>IF(I108&gt;0,ROUND(I108*Tilgungsrechner!$C$6/12,2),0)</f>
        <v>368.17</v>
      </c>
      <c r="F109" s="31">
        <f t="shared" si="4"/>
        <v>509.33</v>
      </c>
      <c r="G109" s="32">
        <f>IF(AND(MOD(B109,12)=0,I108&gt;0),ROUND(MIN(Tilgungsrechner!$C$10,I108-F109),2),0)</f>
        <v>0</v>
      </c>
      <c r="H109" s="31">
        <f t="shared" si="5"/>
        <v>509.33</v>
      </c>
      <c r="I109" s="39">
        <f t="shared" si="7"/>
        <v>114246.39999999999</v>
      </c>
    </row>
    <row r="110" spans="2:9" ht="13.5" customHeight="1" x14ac:dyDescent="0.25">
      <c r="B110" s="34">
        <v>106</v>
      </c>
      <c r="C110" s="35">
        <f t="shared" si="6"/>
        <v>48488</v>
      </c>
      <c r="D110" s="36">
        <f>IF(I109&gt;0,ROUND(Tilgungsrechner!$F$5,2),0)</f>
        <v>877.5</v>
      </c>
      <c r="E110" s="36">
        <f>IF(I109&gt;0,ROUND(I109*Tilgungsrechner!$C$6/12,2),0)</f>
        <v>366.54</v>
      </c>
      <c r="F110" s="36">
        <f t="shared" si="4"/>
        <v>510.96</v>
      </c>
      <c r="G110" s="37">
        <f>IF(AND(MOD(B110,12)=0,I109&gt;0),ROUND(MIN(Tilgungsrechner!$C$10,I109-F110),2),0)</f>
        <v>0</v>
      </c>
      <c r="H110" s="36">
        <f t="shared" si="5"/>
        <v>510.96</v>
      </c>
      <c r="I110" s="38">
        <f t="shared" si="7"/>
        <v>113735.44</v>
      </c>
    </row>
    <row r="111" spans="2:9" ht="13.5" customHeight="1" x14ac:dyDescent="0.25">
      <c r="B111" s="29">
        <v>107</v>
      </c>
      <c r="C111" s="30">
        <f t="shared" si="6"/>
        <v>48519</v>
      </c>
      <c r="D111" s="31">
        <f>IF(I110&gt;0,ROUND(Tilgungsrechner!$F$5,2),0)</f>
        <v>877.5</v>
      </c>
      <c r="E111" s="31">
        <f>IF(I110&gt;0,ROUND(I110*Tilgungsrechner!$C$6/12,2),0)</f>
        <v>364.9</v>
      </c>
      <c r="F111" s="31">
        <f t="shared" si="4"/>
        <v>512.6</v>
      </c>
      <c r="G111" s="32">
        <f>IF(AND(MOD(B111,12)=0,I110&gt;0),ROUND(MIN(Tilgungsrechner!$C$10,I110-F111),2),0)</f>
        <v>0</v>
      </c>
      <c r="H111" s="31">
        <f t="shared" si="5"/>
        <v>512.6</v>
      </c>
      <c r="I111" s="39">
        <f t="shared" si="7"/>
        <v>113222.84</v>
      </c>
    </row>
    <row r="112" spans="2:9" ht="13.5" customHeight="1" x14ac:dyDescent="0.25">
      <c r="B112" s="34">
        <v>108</v>
      </c>
      <c r="C112" s="35">
        <f t="shared" si="6"/>
        <v>48549</v>
      </c>
      <c r="D112" s="36">
        <f>IF(I111&gt;0,ROUND(Tilgungsrechner!$F$5,2),0)</f>
        <v>877.5</v>
      </c>
      <c r="E112" s="36">
        <f>IF(I111&gt;0,ROUND(I111*Tilgungsrechner!$C$6/12,2),0)</f>
        <v>363.26</v>
      </c>
      <c r="F112" s="36">
        <f t="shared" si="4"/>
        <v>514.24</v>
      </c>
      <c r="G112" s="37">
        <f>IF(AND(MOD(B112,12)=0,I111&gt;0),ROUND(MIN(Tilgungsrechner!$C$10,I111-F112),2),0)</f>
        <v>3000</v>
      </c>
      <c r="H112" s="36">
        <f t="shared" si="5"/>
        <v>3514.24</v>
      </c>
      <c r="I112" s="38">
        <f t="shared" si="7"/>
        <v>109708.6</v>
      </c>
    </row>
    <row r="113" spans="2:9" ht="13.5" customHeight="1" x14ac:dyDescent="0.25">
      <c r="B113" s="29">
        <v>109</v>
      </c>
      <c r="C113" s="30">
        <f t="shared" si="6"/>
        <v>48580</v>
      </c>
      <c r="D113" s="31">
        <f>IF(I112&gt;0,ROUND(Tilgungsrechner!$F$5,2),0)</f>
        <v>877.5</v>
      </c>
      <c r="E113" s="31">
        <f>IF(I112&gt;0,ROUND(I112*Tilgungsrechner!$C$6/12,2),0)</f>
        <v>351.98</v>
      </c>
      <c r="F113" s="31">
        <f t="shared" si="4"/>
        <v>525.52</v>
      </c>
      <c r="G113" s="32">
        <f>IF(AND(MOD(B113,12)=0,I112&gt;0),ROUND(MIN(Tilgungsrechner!$C$10,I112-F113),2),0)</f>
        <v>0</v>
      </c>
      <c r="H113" s="31">
        <f t="shared" si="5"/>
        <v>525.52</v>
      </c>
      <c r="I113" s="39">
        <f t="shared" si="7"/>
        <v>109183.08</v>
      </c>
    </row>
    <row r="114" spans="2:9" ht="13.5" customHeight="1" x14ac:dyDescent="0.25">
      <c r="B114" s="34">
        <v>110</v>
      </c>
      <c r="C114" s="35">
        <f t="shared" si="6"/>
        <v>48611</v>
      </c>
      <c r="D114" s="36">
        <f>IF(I113&gt;0,ROUND(Tilgungsrechner!$F$5,2),0)</f>
        <v>877.5</v>
      </c>
      <c r="E114" s="36">
        <f>IF(I113&gt;0,ROUND(I113*Tilgungsrechner!$C$6/12,2),0)</f>
        <v>350.3</v>
      </c>
      <c r="F114" s="36">
        <f t="shared" si="4"/>
        <v>527.20000000000005</v>
      </c>
      <c r="G114" s="37">
        <f>IF(AND(MOD(B114,12)=0,I113&gt;0),ROUND(MIN(Tilgungsrechner!$C$10,I113-F114),2),0)</f>
        <v>0</v>
      </c>
      <c r="H114" s="36">
        <f t="shared" si="5"/>
        <v>527.20000000000005</v>
      </c>
      <c r="I114" s="38">
        <f t="shared" si="7"/>
        <v>108655.88</v>
      </c>
    </row>
    <row r="115" spans="2:9" ht="13.5" customHeight="1" x14ac:dyDescent="0.25">
      <c r="B115" s="29">
        <v>111</v>
      </c>
      <c r="C115" s="30">
        <f t="shared" si="6"/>
        <v>48639</v>
      </c>
      <c r="D115" s="31">
        <f>IF(I114&gt;0,ROUND(Tilgungsrechner!$F$5,2),0)</f>
        <v>877.5</v>
      </c>
      <c r="E115" s="31">
        <f>IF(I114&gt;0,ROUND(I114*Tilgungsrechner!$C$6/12,2),0)</f>
        <v>348.6</v>
      </c>
      <c r="F115" s="31">
        <f t="shared" si="4"/>
        <v>528.9</v>
      </c>
      <c r="G115" s="32">
        <f>IF(AND(MOD(B115,12)=0,I114&gt;0),ROUND(MIN(Tilgungsrechner!$C$10,I114-F115),2),0)</f>
        <v>0</v>
      </c>
      <c r="H115" s="31">
        <f t="shared" si="5"/>
        <v>528.9</v>
      </c>
      <c r="I115" s="39">
        <f t="shared" si="7"/>
        <v>108126.98</v>
      </c>
    </row>
    <row r="116" spans="2:9" ht="13.5" customHeight="1" x14ac:dyDescent="0.25">
      <c r="B116" s="34">
        <v>112</v>
      </c>
      <c r="C116" s="35">
        <f t="shared" si="6"/>
        <v>48670</v>
      </c>
      <c r="D116" s="36">
        <f>IF(I115&gt;0,ROUND(Tilgungsrechner!$F$5,2),0)</f>
        <v>877.5</v>
      </c>
      <c r="E116" s="36">
        <f>IF(I115&gt;0,ROUND(I115*Tilgungsrechner!$C$6/12,2),0)</f>
        <v>346.91</v>
      </c>
      <c r="F116" s="36">
        <f t="shared" si="4"/>
        <v>530.59</v>
      </c>
      <c r="G116" s="37">
        <f>IF(AND(MOD(B116,12)=0,I115&gt;0),ROUND(MIN(Tilgungsrechner!$C$10,I115-F116),2),0)</f>
        <v>0</v>
      </c>
      <c r="H116" s="36">
        <f t="shared" si="5"/>
        <v>530.59</v>
      </c>
      <c r="I116" s="38">
        <f t="shared" si="7"/>
        <v>107596.39</v>
      </c>
    </row>
    <row r="117" spans="2:9" ht="13.5" customHeight="1" x14ac:dyDescent="0.25">
      <c r="B117" s="29">
        <v>113</v>
      </c>
      <c r="C117" s="30">
        <f t="shared" si="6"/>
        <v>48700</v>
      </c>
      <c r="D117" s="31">
        <f>IF(I116&gt;0,ROUND(Tilgungsrechner!$F$5,2),0)</f>
        <v>877.5</v>
      </c>
      <c r="E117" s="31">
        <f>IF(I116&gt;0,ROUND(I116*Tilgungsrechner!$C$6/12,2),0)</f>
        <v>345.21</v>
      </c>
      <c r="F117" s="31">
        <f t="shared" si="4"/>
        <v>532.29</v>
      </c>
      <c r="G117" s="32">
        <f>IF(AND(MOD(B117,12)=0,I116&gt;0),ROUND(MIN(Tilgungsrechner!$C$10,I116-F117),2),0)</f>
        <v>0</v>
      </c>
      <c r="H117" s="31">
        <f t="shared" si="5"/>
        <v>532.29</v>
      </c>
      <c r="I117" s="39">
        <f t="shared" si="7"/>
        <v>107064.1</v>
      </c>
    </row>
    <row r="118" spans="2:9" ht="13.5" customHeight="1" x14ac:dyDescent="0.25">
      <c r="B118" s="34">
        <v>114</v>
      </c>
      <c r="C118" s="35">
        <f t="shared" si="6"/>
        <v>48731</v>
      </c>
      <c r="D118" s="36">
        <f>IF(I117&gt;0,ROUND(Tilgungsrechner!$F$5,2),0)</f>
        <v>877.5</v>
      </c>
      <c r="E118" s="36">
        <f>IF(I117&gt;0,ROUND(I117*Tilgungsrechner!$C$6/12,2),0)</f>
        <v>343.5</v>
      </c>
      <c r="F118" s="36">
        <f t="shared" si="4"/>
        <v>534</v>
      </c>
      <c r="G118" s="37">
        <f>IF(AND(MOD(B118,12)=0,I117&gt;0),ROUND(MIN(Tilgungsrechner!$C$10,I117-F118),2),0)</f>
        <v>0</v>
      </c>
      <c r="H118" s="36">
        <f t="shared" si="5"/>
        <v>534</v>
      </c>
      <c r="I118" s="38">
        <f t="shared" si="7"/>
        <v>106530.1</v>
      </c>
    </row>
    <row r="119" spans="2:9" ht="13.5" customHeight="1" x14ac:dyDescent="0.25">
      <c r="B119" s="29">
        <v>115</v>
      </c>
      <c r="C119" s="30">
        <f t="shared" si="6"/>
        <v>48761</v>
      </c>
      <c r="D119" s="31">
        <f>IF(I118&gt;0,ROUND(Tilgungsrechner!$F$5,2),0)</f>
        <v>877.5</v>
      </c>
      <c r="E119" s="31">
        <f>IF(I118&gt;0,ROUND(I118*Tilgungsrechner!$C$6/12,2),0)</f>
        <v>341.78</v>
      </c>
      <c r="F119" s="31">
        <f t="shared" si="4"/>
        <v>535.72</v>
      </c>
      <c r="G119" s="32">
        <f>IF(AND(MOD(B119,12)=0,I118&gt;0),ROUND(MIN(Tilgungsrechner!$C$10,I118-F119),2),0)</f>
        <v>0</v>
      </c>
      <c r="H119" s="31">
        <f t="shared" si="5"/>
        <v>535.72</v>
      </c>
      <c r="I119" s="39">
        <f t="shared" si="7"/>
        <v>105994.38</v>
      </c>
    </row>
    <row r="120" spans="2:9" ht="13.5" customHeight="1" x14ac:dyDescent="0.25">
      <c r="B120" s="34">
        <v>116</v>
      </c>
      <c r="C120" s="35">
        <f t="shared" si="6"/>
        <v>48792</v>
      </c>
      <c r="D120" s="36">
        <f>IF(I119&gt;0,ROUND(Tilgungsrechner!$F$5,2),0)</f>
        <v>877.5</v>
      </c>
      <c r="E120" s="36">
        <f>IF(I119&gt;0,ROUND(I119*Tilgungsrechner!$C$6/12,2),0)</f>
        <v>340.07</v>
      </c>
      <c r="F120" s="36">
        <f t="shared" si="4"/>
        <v>537.42999999999995</v>
      </c>
      <c r="G120" s="37">
        <f>IF(AND(MOD(B120,12)=0,I119&gt;0),ROUND(MIN(Tilgungsrechner!$C$10,I119-F120),2),0)</f>
        <v>0</v>
      </c>
      <c r="H120" s="36">
        <f t="shared" si="5"/>
        <v>537.42999999999995</v>
      </c>
      <c r="I120" s="38">
        <f t="shared" si="7"/>
        <v>105456.95</v>
      </c>
    </row>
    <row r="121" spans="2:9" ht="13.5" customHeight="1" x14ac:dyDescent="0.25">
      <c r="B121" s="29">
        <v>117</v>
      </c>
      <c r="C121" s="30">
        <f t="shared" si="6"/>
        <v>48823</v>
      </c>
      <c r="D121" s="31">
        <f>IF(I120&gt;0,ROUND(Tilgungsrechner!$F$5,2),0)</f>
        <v>877.5</v>
      </c>
      <c r="E121" s="31">
        <f>IF(I120&gt;0,ROUND(I120*Tilgungsrechner!$C$6/12,2),0)</f>
        <v>338.34</v>
      </c>
      <c r="F121" s="31">
        <f t="shared" si="4"/>
        <v>539.16</v>
      </c>
      <c r="G121" s="32">
        <f>IF(AND(MOD(B121,12)=0,I120&gt;0),ROUND(MIN(Tilgungsrechner!$C$10,I120-F121),2),0)</f>
        <v>0</v>
      </c>
      <c r="H121" s="31">
        <f t="shared" si="5"/>
        <v>539.16</v>
      </c>
      <c r="I121" s="39">
        <f t="shared" si="7"/>
        <v>104917.79</v>
      </c>
    </row>
    <row r="122" spans="2:9" ht="13.5" customHeight="1" x14ac:dyDescent="0.25">
      <c r="B122" s="34">
        <v>118</v>
      </c>
      <c r="C122" s="35">
        <f t="shared" si="6"/>
        <v>48853</v>
      </c>
      <c r="D122" s="36">
        <f>IF(I121&gt;0,ROUND(Tilgungsrechner!$F$5,2),0)</f>
        <v>877.5</v>
      </c>
      <c r="E122" s="36">
        <f>IF(I121&gt;0,ROUND(I121*Tilgungsrechner!$C$6/12,2),0)</f>
        <v>336.61</v>
      </c>
      <c r="F122" s="36">
        <f t="shared" si="4"/>
        <v>540.89</v>
      </c>
      <c r="G122" s="37">
        <f>IF(AND(MOD(B122,12)=0,I121&gt;0),ROUND(MIN(Tilgungsrechner!$C$10,I121-F122),2),0)</f>
        <v>0</v>
      </c>
      <c r="H122" s="36">
        <f t="shared" si="5"/>
        <v>540.89</v>
      </c>
      <c r="I122" s="38">
        <f t="shared" si="7"/>
        <v>104376.9</v>
      </c>
    </row>
    <row r="123" spans="2:9" ht="13.5" customHeight="1" x14ac:dyDescent="0.25">
      <c r="B123" s="29">
        <v>119</v>
      </c>
      <c r="C123" s="30">
        <f t="shared" si="6"/>
        <v>48884</v>
      </c>
      <c r="D123" s="31">
        <f>IF(I122&gt;0,ROUND(Tilgungsrechner!$F$5,2),0)</f>
        <v>877.5</v>
      </c>
      <c r="E123" s="31">
        <f>IF(I122&gt;0,ROUND(I122*Tilgungsrechner!$C$6/12,2),0)</f>
        <v>334.88</v>
      </c>
      <c r="F123" s="31">
        <f t="shared" si="4"/>
        <v>542.62</v>
      </c>
      <c r="G123" s="32">
        <f>IF(AND(MOD(B123,12)=0,I122&gt;0),ROUND(MIN(Tilgungsrechner!$C$10,I122-F123),2),0)</f>
        <v>0</v>
      </c>
      <c r="H123" s="31">
        <f t="shared" si="5"/>
        <v>542.62</v>
      </c>
      <c r="I123" s="39">
        <f t="shared" si="7"/>
        <v>103834.28</v>
      </c>
    </row>
    <row r="124" spans="2:9" ht="13.5" customHeight="1" x14ac:dyDescent="0.25">
      <c r="B124" s="34">
        <v>120</v>
      </c>
      <c r="C124" s="35">
        <f t="shared" si="6"/>
        <v>48914</v>
      </c>
      <c r="D124" s="36">
        <f>IF(I123&gt;0,ROUND(Tilgungsrechner!$F$5,2),0)</f>
        <v>877.5</v>
      </c>
      <c r="E124" s="36">
        <f>IF(I123&gt;0,ROUND(I123*Tilgungsrechner!$C$6/12,2),0)</f>
        <v>333.13</v>
      </c>
      <c r="F124" s="36">
        <f t="shared" si="4"/>
        <v>544.37</v>
      </c>
      <c r="G124" s="37">
        <f>IF(AND(MOD(B124,12)=0,I123&gt;0),ROUND(MIN(Tilgungsrechner!$C$10,I123-F124),2),0)</f>
        <v>3000</v>
      </c>
      <c r="H124" s="36">
        <f t="shared" si="5"/>
        <v>3544.37</v>
      </c>
      <c r="I124" s="38">
        <f t="shared" si="7"/>
        <v>100289.91</v>
      </c>
    </row>
    <row r="125" spans="2:9" ht="13.5" customHeight="1" x14ac:dyDescent="0.25">
      <c r="B125" s="29">
        <v>121</v>
      </c>
      <c r="C125" s="30">
        <f t="shared" si="6"/>
        <v>48945</v>
      </c>
      <c r="D125" s="31">
        <f>IF(I124&gt;0,ROUND(Tilgungsrechner!$F$5,2),0)</f>
        <v>877.5</v>
      </c>
      <c r="E125" s="31">
        <f>IF(I124&gt;0,ROUND(I124*Tilgungsrechner!$C$6/12,2),0)</f>
        <v>321.76</v>
      </c>
      <c r="F125" s="31">
        <f t="shared" si="4"/>
        <v>555.74</v>
      </c>
      <c r="G125" s="32">
        <f>IF(AND(MOD(B125,12)=0,I124&gt;0),ROUND(MIN(Tilgungsrechner!$C$10,I124-F125),2),0)</f>
        <v>0</v>
      </c>
      <c r="H125" s="31">
        <f t="shared" si="5"/>
        <v>555.74</v>
      </c>
      <c r="I125" s="39">
        <f t="shared" si="7"/>
        <v>99734.17</v>
      </c>
    </row>
    <row r="126" spans="2:9" ht="13.5" customHeight="1" x14ac:dyDescent="0.25">
      <c r="B126" s="34">
        <v>122</v>
      </c>
      <c r="C126" s="35">
        <f t="shared" si="6"/>
        <v>48976</v>
      </c>
      <c r="D126" s="36">
        <f>IF(I125&gt;0,ROUND(Tilgungsrechner!$F$5,2),0)</f>
        <v>877.5</v>
      </c>
      <c r="E126" s="36">
        <f>IF(I125&gt;0,ROUND(I125*Tilgungsrechner!$C$6/12,2),0)</f>
        <v>319.98</v>
      </c>
      <c r="F126" s="36">
        <f t="shared" si="4"/>
        <v>557.52</v>
      </c>
      <c r="G126" s="37">
        <f>IF(AND(MOD(B126,12)=0,I125&gt;0),ROUND(MIN(Tilgungsrechner!$C$10,I125-F126),2),0)</f>
        <v>0</v>
      </c>
      <c r="H126" s="36">
        <f t="shared" si="5"/>
        <v>557.52</v>
      </c>
      <c r="I126" s="38">
        <f t="shared" si="7"/>
        <v>99176.65</v>
      </c>
    </row>
    <row r="127" spans="2:9" ht="13.5" customHeight="1" x14ac:dyDescent="0.25">
      <c r="B127" s="29">
        <v>123</v>
      </c>
      <c r="C127" s="30">
        <f t="shared" si="6"/>
        <v>49004</v>
      </c>
      <c r="D127" s="31">
        <f>IF(I126&gt;0,ROUND(Tilgungsrechner!$F$5,2),0)</f>
        <v>877.5</v>
      </c>
      <c r="E127" s="31">
        <f>IF(I126&gt;0,ROUND(I126*Tilgungsrechner!$C$6/12,2),0)</f>
        <v>318.19</v>
      </c>
      <c r="F127" s="31">
        <f t="shared" si="4"/>
        <v>559.30999999999995</v>
      </c>
      <c r="G127" s="32">
        <f>IF(AND(MOD(B127,12)=0,I126&gt;0),ROUND(MIN(Tilgungsrechner!$C$10,I126-F127),2),0)</f>
        <v>0</v>
      </c>
      <c r="H127" s="31">
        <f t="shared" si="5"/>
        <v>559.30999999999995</v>
      </c>
      <c r="I127" s="39">
        <f t="shared" si="7"/>
        <v>98617.34</v>
      </c>
    </row>
    <row r="128" spans="2:9" ht="13.5" customHeight="1" x14ac:dyDescent="0.25">
      <c r="B128" s="34">
        <v>124</v>
      </c>
      <c r="C128" s="35">
        <f t="shared" si="6"/>
        <v>49035</v>
      </c>
      <c r="D128" s="36">
        <f>IF(I127&gt;0,ROUND(Tilgungsrechner!$F$5,2),0)</f>
        <v>877.5</v>
      </c>
      <c r="E128" s="36">
        <f>IF(I127&gt;0,ROUND(I127*Tilgungsrechner!$C$6/12,2),0)</f>
        <v>316.39999999999998</v>
      </c>
      <c r="F128" s="36">
        <f t="shared" si="4"/>
        <v>561.1</v>
      </c>
      <c r="G128" s="37">
        <f>IF(AND(MOD(B128,12)=0,I127&gt;0),ROUND(MIN(Tilgungsrechner!$C$10,I127-F128),2),0)</f>
        <v>0</v>
      </c>
      <c r="H128" s="36">
        <f t="shared" si="5"/>
        <v>561.1</v>
      </c>
      <c r="I128" s="38">
        <f t="shared" si="7"/>
        <v>98056.24</v>
      </c>
    </row>
    <row r="129" spans="2:9" ht="13.5" customHeight="1" x14ac:dyDescent="0.25">
      <c r="B129" s="29">
        <v>125</v>
      </c>
      <c r="C129" s="30">
        <f t="shared" si="6"/>
        <v>49065</v>
      </c>
      <c r="D129" s="31">
        <f>IF(I128&gt;0,ROUND(Tilgungsrechner!$F$5,2),0)</f>
        <v>877.5</v>
      </c>
      <c r="E129" s="31">
        <f>IF(I128&gt;0,ROUND(I128*Tilgungsrechner!$C$6/12,2),0)</f>
        <v>314.60000000000002</v>
      </c>
      <c r="F129" s="31">
        <f t="shared" si="4"/>
        <v>562.9</v>
      </c>
      <c r="G129" s="32">
        <f>IF(AND(MOD(B129,12)=0,I128&gt;0),ROUND(MIN(Tilgungsrechner!$C$10,I128-F129),2),0)</f>
        <v>0</v>
      </c>
      <c r="H129" s="31">
        <f t="shared" si="5"/>
        <v>562.9</v>
      </c>
      <c r="I129" s="39">
        <f t="shared" si="7"/>
        <v>97493.34</v>
      </c>
    </row>
    <row r="130" spans="2:9" ht="13.5" customHeight="1" x14ac:dyDescent="0.25">
      <c r="B130" s="34">
        <v>126</v>
      </c>
      <c r="C130" s="35">
        <f t="shared" si="6"/>
        <v>49096</v>
      </c>
      <c r="D130" s="36">
        <f>IF(I129&gt;0,ROUND(Tilgungsrechner!$F$5,2),0)</f>
        <v>877.5</v>
      </c>
      <c r="E130" s="36">
        <f>IF(I129&gt;0,ROUND(I129*Tilgungsrechner!$C$6/12,2),0)</f>
        <v>312.79000000000002</v>
      </c>
      <c r="F130" s="36">
        <f t="shared" si="4"/>
        <v>564.71</v>
      </c>
      <c r="G130" s="37">
        <f>IF(AND(MOD(B130,12)=0,I129&gt;0),ROUND(MIN(Tilgungsrechner!$C$10,I129-F130),2),0)</f>
        <v>0</v>
      </c>
      <c r="H130" s="36">
        <f t="shared" si="5"/>
        <v>564.71</v>
      </c>
      <c r="I130" s="38">
        <f t="shared" si="7"/>
        <v>96928.63</v>
      </c>
    </row>
    <row r="131" spans="2:9" ht="13.5" customHeight="1" x14ac:dyDescent="0.25">
      <c r="B131" s="29">
        <v>127</v>
      </c>
      <c r="C131" s="30">
        <f t="shared" si="6"/>
        <v>49126</v>
      </c>
      <c r="D131" s="31">
        <f>IF(I130&gt;0,ROUND(Tilgungsrechner!$F$5,2),0)</f>
        <v>877.5</v>
      </c>
      <c r="E131" s="31">
        <f>IF(I130&gt;0,ROUND(I130*Tilgungsrechner!$C$6/12,2),0)</f>
        <v>310.98</v>
      </c>
      <c r="F131" s="31">
        <f t="shared" si="4"/>
        <v>566.52</v>
      </c>
      <c r="G131" s="32">
        <f>IF(AND(MOD(B131,12)=0,I130&gt;0),ROUND(MIN(Tilgungsrechner!$C$10,I130-F131),2),0)</f>
        <v>0</v>
      </c>
      <c r="H131" s="31">
        <f t="shared" si="5"/>
        <v>566.52</v>
      </c>
      <c r="I131" s="39">
        <f t="shared" si="7"/>
        <v>96362.11</v>
      </c>
    </row>
    <row r="132" spans="2:9" ht="13.5" customHeight="1" x14ac:dyDescent="0.25">
      <c r="B132" s="34">
        <v>128</v>
      </c>
      <c r="C132" s="35">
        <f t="shared" si="6"/>
        <v>49157</v>
      </c>
      <c r="D132" s="36">
        <f>IF(I131&gt;0,ROUND(Tilgungsrechner!$F$5,2),0)</f>
        <v>877.5</v>
      </c>
      <c r="E132" s="36">
        <f>IF(I131&gt;0,ROUND(I131*Tilgungsrechner!$C$6/12,2),0)</f>
        <v>309.16000000000003</v>
      </c>
      <c r="F132" s="36">
        <f t="shared" si="4"/>
        <v>568.34</v>
      </c>
      <c r="G132" s="37">
        <f>IF(AND(MOD(B132,12)=0,I131&gt;0),ROUND(MIN(Tilgungsrechner!$C$10,I131-F132),2),0)</f>
        <v>0</v>
      </c>
      <c r="H132" s="36">
        <f t="shared" si="5"/>
        <v>568.34</v>
      </c>
      <c r="I132" s="38">
        <f t="shared" si="7"/>
        <v>95793.77</v>
      </c>
    </row>
    <row r="133" spans="2:9" ht="13.5" customHeight="1" x14ac:dyDescent="0.25">
      <c r="B133" s="29">
        <v>129</v>
      </c>
      <c r="C133" s="30">
        <f t="shared" si="6"/>
        <v>49188</v>
      </c>
      <c r="D133" s="31">
        <f>IF(I132&gt;0,ROUND(Tilgungsrechner!$F$5,2),0)</f>
        <v>877.5</v>
      </c>
      <c r="E133" s="31">
        <f>IF(I132&gt;0,ROUND(I132*Tilgungsrechner!$C$6/12,2),0)</f>
        <v>307.33999999999997</v>
      </c>
      <c r="F133" s="31">
        <f t="shared" ref="F133:F196" si="8">IF(D133&gt;0,ROUND(D133-E133,2),0)</f>
        <v>570.16</v>
      </c>
      <c r="G133" s="32">
        <f>IF(AND(MOD(B133,12)=0,I132&gt;0),ROUND(MIN(Tilgungsrechner!$C$10,I132-F133),2),0)</f>
        <v>0</v>
      </c>
      <c r="H133" s="31">
        <f t="shared" ref="H133:H196" si="9">F133+G133</f>
        <v>570.16</v>
      </c>
      <c r="I133" s="39">
        <f t="shared" si="7"/>
        <v>95223.61</v>
      </c>
    </row>
    <row r="134" spans="2:9" ht="13.5" customHeight="1" x14ac:dyDescent="0.25">
      <c r="B134" s="34">
        <v>130</v>
      </c>
      <c r="C134" s="35">
        <f t="shared" ref="C134:C197" si="10">IF(I133&gt;0,EDATE(C133,1),"")</f>
        <v>49218</v>
      </c>
      <c r="D134" s="36">
        <f>IF(I133&gt;0,ROUND(Tilgungsrechner!$F$5,2),0)</f>
        <v>877.5</v>
      </c>
      <c r="E134" s="36">
        <f>IF(I133&gt;0,ROUND(I133*Tilgungsrechner!$C$6/12,2),0)</f>
        <v>305.51</v>
      </c>
      <c r="F134" s="36">
        <f t="shared" si="8"/>
        <v>571.99</v>
      </c>
      <c r="G134" s="37">
        <f>IF(AND(MOD(B134,12)=0,I133&gt;0),ROUND(MIN(Tilgungsrechner!$C$10,I133-F134),2),0)</f>
        <v>0</v>
      </c>
      <c r="H134" s="36">
        <f t="shared" si="9"/>
        <v>571.99</v>
      </c>
      <c r="I134" s="38">
        <f t="shared" ref="I134:I197" si="11">IF(I133&gt;0,ROUND(MAX(I133-H134,0),2),0)</f>
        <v>94651.62</v>
      </c>
    </row>
    <row r="135" spans="2:9" ht="13.5" customHeight="1" x14ac:dyDescent="0.25">
      <c r="B135" s="29">
        <v>131</v>
      </c>
      <c r="C135" s="30">
        <f t="shared" si="10"/>
        <v>49249</v>
      </c>
      <c r="D135" s="31">
        <f>IF(I134&gt;0,ROUND(Tilgungsrechner!$F$5,2),0)</f>
        <v>877.5</v>
      </c>
      <c r="E135" s="31">
        <f>IF(I134&gt;0,ROUND(I134*Tilgungsrechner!$C$6/12,2),0)</f>
        <v>303.67</v>
      </c>
      <c r="F135" s="31">
        <f t="shared" si="8"/>
        <v>573.83000000000004</v>
      </c>
      <c r="G135" s="32">
        <f>IF(AND(MOD(B135,12)=0,I134&gt;0),ROUND(MIN(Tilgungsrechner!$C$10,I134-F135),2),0)</f>
        <v>0</v>
      </c>
      <c r="H135" s="31">
        <f t="shared" si="9"/>
        <v>573.83000000000004</v>
      </c>
      <c r="I135" s="39">
        <f t="shared" si="11"/>
        <v>94077.79</v>
      </c>
    </row>
    <row r="136" spans="2:9" ht="13.5" customHeight="1" x14ac:dyDescent="0.25">
      <c r="B136" s="34">
        <v>132</v>
      </c>
      <c r="C136" s="35">
        <f t="shared" si="10"/>
        <v>49279</v>
      </c>
      <c r="D136" s="36">
        <f>IF(I135&gt;0,ROUND(Tilgungsrechner!$F$5,2),0)</f>
        <v>877.5</v>
      </c>
      <c r="E136" s="36">
        <f>IF(I135&gt;0,ROUND(I135*Tilgungsrechner!$C$6/12,2),0)</f>
        <v>301.83</v>
      </c>
      <c r="F136" s="36">
        <f t="shared" si="8"/>
        <v>575.66999999999996</v>
      </c>
      <c r="G136" s="37">
        <f>IF(AND(MOD(B136,12)=0,I135&gt;0),ROUND(MIN(Tilgungsrechner!$C$10,I135-F136),2),0)</f>
        <v>3000</v>
      </c>
      <c r="H136" s="36">
        <f t="shared" si="9"/>
        <v>3575.67</v>
      </c>
      <c r="I136" s="38">
        <f t="shared" si="11"/>
        <v>90502.12</v>
      </c>
    </row>
    <row r="137" spans="2:9" ht="13.5" customHeight="1" x14ac:dyDescent="0.25">
      <c r="B137" s="29">
        <v>133</v>
      </c>
      <c r="C137" s="30">
        <f t="shared" si="10"/>
        <v>49310</v>
      </c>
      <c r="D137" s="31">
        <f>IF(I136&gt;0,ROUND(Tilgungsrechner!$F$5,2),0)</f>
        <v>877.5</v>
      </c>
      <c r="E137" s="31">
        <f>IF(I136&gt;0,ROUND(I136*Tilgungsrechner!$C$6/12,2),0)</f>
        <v>290.36</v>
      </c>
      <c r="F137" s="31">
        <f t="shared" si="8"/>
        <v>587.14</v>
      </c>
      <c r="G137" s="32">
        <f>IF(AND(MOD(B137,12)=0,I136&gt;0),ROUND(MIN(Tilgungsrechner!$C$10,I136-F137),2),0)</f>
        <v>0</v>
      </c>
      <c r="H137" s="31">
        <f t="shared" si="9"/>
        <v>587.14</v>
      </c>
      <c r="I137" s="39">
        <f t="shared" si="11"/>
        <v>89914.98</v>
      </c>
    </row>
    <row r="138" spans="2:9" ht="13.5" customHeight="1" x14ac:dyDescent="0.25">
      <c r="B138" s="34">
        <v>134</v>
      </c>
      <c r="C138" s="35">
        <f t="shared" si="10"/>
        <v>49341</v>
      </c>
      <c r="D138" s="36">
        <f>IF(I137&gt;0,ROUND(Tilgungsrechner!$F$5,2),0)</f>
        <v>877.5</v>
      </c>
      <c r="E138" s="36">
        <f>IF(I137&gt;0,ROUND(I137*Tilgungsrechner!$C$6/12,2),0)</f>
        <v>288.48</v>
      </c>
      <c r="F138" s="36">
        <f t="shared" si="8"/>
        <v>589.02</v>
      </c>
      <c r="G138" s="37">
        <f>IF(AND(MOD(B138,12)=0,I137&gt;0),ROUND(MIN(Tilgungsrechner!$C$10,I137-F138),2),0)</f>
        <v>0</v>
      </c>
      <c r="H138" s="36">
        <f t="shared" si="9"/>
        <v>589.02</v>
      </c>
      <c r="I138" s="38">
        <f t="shared" si="11"/>
        <v>89325.96</v>
      </c>
    </row>
    <row r="139" spans="2:9" ht="13.5" customHeight="1" x14ac:dyDescent="0.25">
      <c r="B139" s="29">
        <v>135</v>
      </c>
      <c r="C139" s="30">
        <f t="shared" si="10"/>
        <v>49369</v>
      </c>
      <c r="D139" s="31">
        <f>IF(I138&gt;0,ROUND(Tilgungsrechner!$F$5,2),0)</f>
        <v>877.5</v>
      </c>
      <c r="E139" s="31">
        <f>IF(I138&gt;0,ROUND(I138*Tilgungsrechner!$C$6/12,2),0)</f>
        <v>286.58999999999997</v>
      </c>
      <c r="F139" s="31">
        <f t="shared" si="8"/>
        <v>590.91</v>
      </c>
      <c r="G139" s="32">
        <f>IF(AND(MOD(B139,12)=0,I138&gt;0),ROUND(MIN(Tilgungsrechner!$C$10,I138-F139),2),0)</f>
        <v>0</v>
      </c>
      <c r="H139" s="31">
        <f t="shared" si="9"/>
        <v>590.91</v>
      </c>
      <c r="I139" s="39">
        <f t="shared" si="11"/>
        <v>88735.05</v>
      </c>
    </row>
    <row r="140" spans="2:9" ht="13.5" customHeight="1" x14ac:dyDescent="0.25">
      <c r="B140" s="34">
        <v>136</v>
      </c>
      <c r="C140" s="35">
        <f t="shared" si="10"/>
        <v>49400</v>
      </c>
      <c r="D140" s="36">
        <f>IF(I139&gt;0,ROUND(Tilgungsrechner!$F$5,2),0)</f>
        <v>877.5</v>
      </c>
      <c r="E140" s="36">
        <f>IF(I139&gt;0,ROUND(I139*Tilgungsrechner!$C$6/12,2),0)</f>
        <v>284.69</v>
      </c>
      <c r="F140" s="36">
        <f t="shared" si="8"/>
        <v>592.80999999999995</v>
      </c>
      <c r="G140" s="37">
        <f>IF(AND(MOD(B140,12)=0,I139&gt;0),ROUND(MIN(Tilgungsrechner!$C$10,I139-F140),2),0)</f>
        <v>0</v>
      </c>
      <c r="H140" s="36">
        <f t="shared" si="9"/>
        <v>592.80999999999995</v>
      </c>
      <c r="I140" s="38">
        <f t="shared" si="11"/>
        <v>88142.24</v>
      </c>
    </row>
    <row r="141" spans="2:9" ht="13.5" customHeight="1" x14ac:dyDescent="0.25">
      <c r="B141" s="29">
        <v>137</v>
      </c>
      <c r="C141" s="30">
        <f t="shared" si="10"/>
        <v>49430</v>
      </c>
      <c r="D141" s="31">
        <f>IF(I140&gt;0,ROUND(Tilgungsrechner!$F$5,2),0)</f>
        <v>877.5</v>
      </c>
      <c r="E141" s="31">
        <f>IF(I140&gt;0,ROUND(I140*Tilgungsrechner!$C$6/12,2),0)</f>
        <v>282.79000000000002</v>
      </c>
      <c r="F141" s="31">
        <f t="shared" si="8"/>
        <v>594.71</v>
      </c>
      <c r="G141" s="32">
        <f>IF(AND(MOD(B141,12)=0,I140&gt;0),ROUND(MIN(Tilgungsrechner!$C$10,I140-F141),2),0)</f>
        <v>0</v>
      </c>
      <c r="H141" s="31">
        <f t="shared" si="9"/>
        <v>594.71</v>
      </c>
      <c r="I141" s="39">
        <f t="shared" si="11"/>
        <v>87547.53</v>
      </c>
    </row>
    <row r="142" spans="2:9" ht="13.5" customHeight="1" x14ac:dyDescent="0.25">
      <c r="B142" s="34">
        <v>138</v>
      </c>
      <c r="C142" s="35">
        <f t="shared" si="10"/>
        <v>49461</v>
      </c>
      <c r="D142" s="36">
        <f>IF(I141&gt;0,ROUND(Tilgungsrechner!$F$5,2),0)</f>
        <v>877.5</v>
      </c>
      <c r="E142" s="36">
        <f>IF(I141&gt;0,ROUND(I141*Tilgungsrechner!$C$6/12,2),0)</f>
        <v>280.88</v>
      </c>
      <c r="F142" s="36">
        <f t="shared" si="8"/>
        <v>596.62</v>
      </c>
      <c r="G142" s="37">
        <f>IF(AND(MOD(B142,12)=0,I141&gt;0),ROUND(MIN(Tilgungsrechner!$C$10,I141-F142),2),0)</f>
        <v>0</v>
      </c>
      <c r="H142" s="36">
        <f t="shared" si="9"/>
        <v>596.62</v>
      </c>
      <c r="I142" s="38">
        <f t="shared" si="11"/>
        <v>86950.91</v>
      </c>
    </row>
    <row r="143" spans="2:9" ht="13.5" customHeight="1" x14ac:dyDescent="0.25">
      <c r="B143" s="29">
        <v>139</v>
      </c>
      <c r="C143" s="30">
        <f t="shared" si="10"/>
        <v>49491</v>
      </c>
      <c r="D143" s="31">
        <f>IF(I142&gt;0,ROUND(Tilgungsrechner!$F$5,2),0)</f>
        <v>877.5</v>
      </c>
      <c r="E143" s="31">
        <f>IF(I142&gt;0,ROUND(I142*Tilgungsrechner!$C$6/12,2),0)</f>
        <v>278.97000000000003</v>
      </c>
      <c r="F143" s="31">
        <f t="shared" si="8"/>
        <v>598.53</v>
      </c>
      <c r="G143" s="32">
        <f>IF(AND(MOD(B143,12)=0,I142&gt;0),ROUND(MIN(Tilgungsrechner!$C$10,I142-F143),2),0)</f>
        <v>0</v>
      </c>
      <c r="H143" s="31">
        <f t="shared" si="9"/>
        <v>598.53</v>
      </c>
      <c r="I143" s="39">
        <f t="shared" si="11"/>
        <v>86352.38</v>
      </c>
    </row>
    <row r="144" spans="2:9" ht="13.5" customHeight="1" x14ac:dyDescent="0.25">
      <c r="B144" s="34">
        <v>140</v>
      </c>
      <c r="C144" s="35">
        <f t="shared" si="10"/>
        <v>49522</v>
      </c>
      <c r="D144" s="36">
        <f>IF(I143&gt;0,ROUND(Tilgungsrechner!$F$5,2),0)</f>
        <v>877.5</v>
      </c>
      <c r="E144" s="36">
        <f>IF(I143&gt;0,ROUND(I143*Tilgungsrechner!$C$6/12,2),0)</f>
        <v>277.05</v>
      </c>
      <c r="F144" s="36">
        <f t="shared" si="8"/>
        <v>600.45000000000005</v>
      </c>
      <c r="G144" s="37">
        <f>IF(AND(MOD(B144,12)=0,I143&gt;0),ROUND(MIN(Tilgungsrechner!$C$10,I143-F144),2),0)</f>
        <v>0</v>
      </c>
      <c r="H144" s="36">
        <f t="shared" si="9"/>
        <v>600.45000000000005</v>
      </c>
      <c r="I144" s="38">
        <f t="shared" si="11"/>
        <v>85751.93</v>
      </c>
    </row>
    <row r="145" spans="2:9" ht="13.5" customHeight="1" x14ac:dyDescent="0.25">
      <c r="B145" s="29">
        <v>141</v>
      </c>
      <c r="C145" s="30">
        <f t="shared" si="10"/>
        <v>49553</v>
      </c>
      <c r="D145" s="31">
        <f>IF(I144&gt;0,ROUND(Tilgungsrechner!$F$5,2),0)</f>
        <v>877.5</v>
      </c>
      <c r="E145" s="31">
        <f>IF(I144&gt;0,ROUND(I144*Tilgungsrechner!$C$6/12,2),0)</f>
        <v>275.12</v>
      </c>
      <c r="F145" s="31">
        <f t="shared" si="8"/>
        <v>602.38</v>
      </c>
      <c r="G145" s="32">
        <f>IF(AND(MOD(B145,12)=0,I144&gt;0),ROUND(MIN(Tilgungsrechner!$C$10,I144-F145),2),0)</f>
        <v>0</v>
      </c>
      <c r="H145" s="31">
        <f t="shared" si="9"/>
        <v>602.38</v>
      </c>
      <c r="I145" s="39">
        <f t="shared" si="11"/>
        <v>85149.55</v>
      </c>
    </row>
    <row r="146" spans="2:9" ht="13.5" customHeight="1" x14ac:dyDescent="0.25">
      <c r="B146" s="34">
        <v>142</v>
      </c>
      <c r="C146" s="35">
        <f t="shared" si="10"/>
        <v>49583</v>
      </c>
      <c r="D146" s="36">
        <f>IF(I145&gt;0,ROUND(Tilgungsrechner!$F$5,2),0)</f>
        <v>877.5</v>
      </c>
      <c r="E146" s="36">
        <f>IF(I145&gt;0,ROUND(I145*Tilgungsrechner!$C$6/12,2),0)</f>
        <v>273.19</v>
      </c>
      <c r="F146" s="36">
        <f t="shared" si="8"/>
        <v>604.30999999999995</v>
      </c>
      <c r="G146" s="37">
        <f>IF(AND(MOD(B146,12)=0,I145&gt;0),ROUND(MIN(Tilgungsrechner!$C$10,I145-F146),2),0)</f>
        <v>0</v>
      </c>
      <c r="H146" s="36">
        <f t="shared" si="9"/>
        <v>604.30999999999995</v>
      </c>
      <c r="I146" s="38">
        <f t="shared" si="11"/>
        <v>84545.24</v>
      </c>
    </row>
    <row r="147" spans="2:9" ht="13.5" customHeight="1" x14ac:dyDescent="0.25">
      <c r="B147" s="29">
        <v>143</v>
      </c>
      <c r="C147" s="30">
        <f t="shared" si="10"/>
        <v>49614</v>
      </c>
      <c r="D147" s="31">
        <f>IF(I146&gt;0,ROUND(Tilgungsrechner!$F$5,2),0)</f>
        <v>877.5</v>
      </c>
      <c r="E147" s="31">
        <f>IF(I146&gt;0,ROUND(I146*Tilgungsrechner!$C$6/12,2),0)</f>
        <v>271.25</v>
      </c>
      <c r="F147" s="31">
        <f t="shared" si="8"/>
        <v>606.25</v>
      </c>
      <c r="G147" s="32">
        <f>IF(AND(MOD(B147,12)=0,I146&gt;0),ROUND(MIN(Tilgungsrechner!$C$10,I146-F147),2),0)</f>
        <v>0</v>
      </c>
      <c r="H147" s="31">
        <f t="shared" si="9"/>
        <v>606.25</v>
      </c>
      <c r="I147" s="39">
        <f t="shared" si="11"/>
        <v>83938.99</v>
      </c>
    </row>
    <row r="148" spans="2:9" ht="13.5" customHeight="1" x14ac:dyDescent="0.25">
      <c r="B148" s="34">
        <v>144</v>
      </c>
      <c r="C148" s="35">
        <f t="shared" si="10"/>
        <v>49644</v>
      </c>
      <c r="D148" s="36">
        <f>IF(I147&gt;0,ROUND(Tilgungsrechner!$F$5,2),0)</f>
        <v>877.5</v>
      </c>
      <c r="E148" s="36">
        <f>IF(I147&gt;0,ROUND(I147*Tilgungsrechner!$C$6/12,2),0)</f>
        <v>269.3</v>
      </c>
      <c r="F148" s="36">
        <f t="shared" si="8"/>
        <v>608.20000000000005</v>
      </c>
      <c r="G148" s="37">
        <f>IF(AND(MOD(B148,12)=0,I147&gt;0),ROUND(MIN(Tilgungsrechner!$C$10,I147-F148),2),0)</f>
        <v>3000</v>
      </c>
      <c r="H148" s="36">
        <f t="shared" si="9"/>
        <v>3608.2</v>
      </c>
      <c r="I148" s="38">
        <f t="shared" si="11"/>
        <v>80330.789999999994</v>
      </c>
    </row>
    <row r="149" spans="2:9" ht="13.5" customHeight="1" x14ac:dyDescent="0.25">
      <c r="B149" s="29">
        <v>145</v>
      </c>
      <c r="C149" s="30">
        <f t="shared" si="10"/>
        <v>49675</v>
      </c>
      <c r="D149" s="31">
        <f>IF(I148&gt;0,ROUND(Tilgungsrechner!$F$5,2),0)</f>
        <v>877.5</v>
      </c>
      <c r="E149" s="31">
        <f>IF(I148&gt;0,ROUND(I148*Tilgungsrechner!$C$6/12,2),0)</f>
        <v>257.73</v>
      </c>
      <c r="F149" s="31">
        <f t="shared" si="8"/>
        <v>619.77</v>
      </c>
      <c r="G149" s="32">
        <f>IF(AND(MOD(B149,12)=0,I148&gt;0),ROUND(MIN(Tilgungsrechner!$C$10,I148-F149),2),0)</f>
        <v>0</v>
      </c>
      <c r="H149" s="31">
        <f t="shared" si="9"/>
        <v>619.77</v>
      </c>
      <c r="I149" s="39">
        <f t="shared" si="11"/>
        <v>79711.02</v>
      </c>
    </row>
    <row r="150" spans="2:9" ht="13.5" customHeight="1" x14ac:dyDescent="0.25">
      <c r="B150" s="34">
        <v>146</v>
      </c>
      <c r="C150" s="35">
        <f t="shared" si="10"/>
        <v>49706</v>
      </c>
      <c r="D150" s="36">
        <f>IF(I149&gt;0,ROUND(Tilgungsrechner!$F$5,2),0)</f>
        <v>877.5</v>
      </c>
      <c r="E150" s="36">
        <f>IF(I149&gt;0,ROUND(I149*Tilgungsrechner!$C$6/12,2),0)</f>
        <v>255.74</v>
      </c>
      <c r="F150" s="36">
        <f t="shared" si="8"/>
        <v>621.76</v>
      </c>
      <c r="G150" s="37">
        <f>IF(AND(MOD(B150,12)=0,I149&gt;0),ROUND(MIN(Tilgungsrechner!$C$10,I149-F150),2),0)</f>
        <v>0</v>
      </c>
      <c r="H150" s="36">
        <f t="shared" si="9"/>
        <v>621.76</v>
      </c>
      <c r="I150" s="38">
        <f t="shared" si="11"/>
        <v>79089.259999999995</v>
      </c>
    </row>
    <row r="151" spans="2:9" ht="13.5" customHeight="1" x14ac:dyDescent="0.25">
      <c r="B151" s="29">
        <v>147</v>
      </c>
      <c r="C151" s="30">
        <f t="shared" si="10"/>
        <v>49735</v>
      </c>
      <c r="D151" s="31">
        <f>IF(I150&gt;0,ROUND(Tilgungsrechner!$F$5,2),0)</f>
        <v>877.5</v>
      </c>
      <c r="E151" s="31">
        <f>IF(I150&gt;0,ROUND(I150*Tilgungsrechner!$C$6/12,2),0)</f>
        <v>253.74</v>
      </c>
      <c r="F151" s="31">
        <f t="shared" si="8"/>
        <v>623.76</v>
      </c>
      <c r="G151" s="32">
        <f>IF(AND(MOD(B151,12)=0,I150&gt;0),ROUND(MIN(Tilgungsrechner!$C$10,I150-F151),2),0)</f>
        <v>0</v>
      </c>
      <c r="H151" s="31">
        <f t="shared" si="9"/>
        <v>623.76</v>
      </c>
      <c r="I151" s="39">
        <f t="shared" si="11"/>
        <v>78465.5</v>
      </c>
    </row>
    <row r="152" spans="2:9" ht="13.5" customHeight="1" x14ac:dyDescent="0.25">
      <c r="B152" s="34">
        <v>148</v>
      </c>
      <c r="C152" s="35">
        <f t="shared" si="10"/>
        <v>49766</v>
      </c>
      <c r="D152" s="36">
        <f>IF(I151&gt;0,ROUND(Tilgungsrechner!$F$5,2),0)</f>
        <v>877.5</v>
      </c>
      <c r="E152" s="36">
        <f>IF(I151&gt;0,ROUND(I151*Tilgungsrechner!$C$6/12,2),0)</f>
        <v>251.74</v>
      </c>
      <c r="F152" s="36">
        <f t="shared" si="8"/>
        <v>625.76</v>
      </c>
      <c r="G152" s="37">
        <f>IF(AND(MOD(B152,12)=0,I151&gt;0),ROUND(MIN(Tilgungsrechner!$C$10,I151-F152),2),0)</f>
        <v>0</v>
      </c>
      <c r="H152" s="36">
        <f t="shared" si="9"/>
        <v>625.76</v>
      </c>
      <c r="I152" s="38">
        <f t="shared" si="11"/>
        <v>77839.740000000005</v>
      </c>
    </row>
    <row r="153" spans="2:9" ht="13.5" customHeight="1" x14ac:dyDescent="0.25">
      <c r="B153" s="29">
        <v>149</v>
      </c>
      <c r="C153" s="30">
        <f t="shared" si="10"/>
        <v>49796</v>
      </c>
      <c r="D153" s="31">
        <f>IF(I152&gt;0,ROUND(Tilgungsrechner!$F$5,2),0)</f>
        <v>877.5</v>
      </c>
      <c r="E153" s="31">
        <f>IF(I152&gt;0,ROUND(I152*Tilgungsrechner!$C$6/12,2),0)</f>
        <v>249.74</v>
      </c>
      <c r="F153" s="31">
        <f t="shared" si="8"/>
        <v>627.76</v>
      </c>
      <c r="G153" s="32">
        <f>IF(AND(MOD(B153,12)=0,I152&gt;0),ROUND(MIN(Tilgungsrechner!$C$10,I152-F153),2),0)</f>
        <v>0</v>
      </c>
      <c r="H153" s="31">
        <f t="shared" si="9"/>
        <v>627.76</v>
      </c>
      <c r="I153" s="39">
        <f t="shared" si="11"/>
        <v>77211.98</v>
      </c>
    </row>
    <row r="154" spans="2:9" ht="13.5" customHeight="1" x14ac:dyDescent="0.25">
      <c r="B154" s="34">
        <v>150</v>
      </c>
      <c r="C154" s="35">
        <f t="shared" si="10"/>
        <v>49827</v>
      </c>
      <c r="D154" s="36">
        <f>IF(I153&gt;0,ROUND(Tilgungsrechner!$F$5,2),0)</f>
        <v>877.5</v>
      </c>
      <c r="E154" s="36">
        <f>IF(I153&gt;0,ROUND(I153*Tilgungsrechner!$C$6/12,2),0)</f>
        <v>247.72</v>
      </c>
      <c r="F154" s="36">
        <f t="shared" si="8"/>
        <v>629.78</v>
      </c>
      <c r="G154" s="37">
        <f>IF(AND(MOD(B154,12)=0,I153&gt;0),ROUND(MIN(Tilgungsrechner!$C$10,I153-F154),2),0)</f>
        <v>0</v>
      </c>
      <c r="H154" s="36">
        <f t="shared" si="9"/>
        <v>629.78</v>
      </c>
      <c r="I154" s="38">
        <f t="shared" si="11"/>
        <v>76582.2</v>
      </c>
    </row>
    <row r="155" spans="2:9" ht="13.5" customHeight="1" x14ac:dyDescent="0.25">
      <c r="B155" s="29">
        <v>151</v>
      </c>
      <c r="C155" s="30">
        <f t="shared" si="10"/>
        <v>49857</v>
      </c>
      <c r="D155" s="31">
        <f>IF(I154&gt;0,ROUND(Tilgungsrechner!$F$5,2),0)</f>
        <v>877.5</v>
      </c>
      <c r="E155" s="31">
        <f>IF(I154&gt;0,ROUND(I154*Tilgungsrechner!$C$6/12,2),0)</f>
        <v>245.7</v>
      </c>
      <c r="F155" s="31">
        <f t="shared" si="8"/>
        <v>631.79999999999995</v>
      </c>
      <c r="G155" s="32">
        <f>IF(AND(MOD(B155,12)=0,I154&gt;0),ROUND(MIN(Tilgungsrechner!$C$10,I154-F155),2),0)</f>
        <v>0</v>
      </c>
      <c r="H155" s="31">
        <f t="shared" si="9"/>
        <v>631.79999999999995</v>
      </c>
      <c r="I155" s="39">
        <f t="shared" si="11"/>
        <v>75950.399999999994</v>
      </c>
    </row>
    <row r="156" spans="2:9" ht="13.5" customHeight="1" x14ac:dyDescent="0.25">
      <c r="B156" s="34">
        <v>152</v>
      </c>
      <c r="C156" s="35">
        <f t="shared" si="10"/>
        <v>49888</v>
      </c>
      <c r="D156" s="36">
        <f>IF(I155&gt;0,ROUND(Tilgungsrechner!$F$5,2),0)</f>
        <v>877.5</v>
      </c>
      <c r="E156" s="36">
        <f>IF(I155&gt;0,ROUND(I155*Tilgungsrechner!$C$6/12,2),0)</f>
        <v>243.67</v>
      </c>
      <c r="F156" s="36">
        <f t="shared" si="8"/>
        <v>633.83000000000004</v>
      </c>
      <c r="G156" s="37">
        <f>IF(AND(MOD(B156,12)=0,I155&gt;0),ROUND(MIN(Tilgungsrechner!$C$10,I155-F156),2),0)</f>
        <v>0</v>
      </c>
      <c r="H156" s="36">
        <f t="shared" si="9"/>
        <v>633.83000000000004</v>
      </c>
      <c r="I156" s="38">
        <f t="shared" si="11"/>
        <v>75316.570000000007</v>
      </c>
    </row>
    <row r="157" spans="2:9" ht="13.5" customHeight="1" x14ac:dyDescent="0.25">
      <c r="B157" s="29">
        <v>153</v>
      </c>
      <c r="C157" s="30">
        <f t="shared" si="10"/>
        <v>49919</v>
      </c>
      <c r="D157" s="31">
        <f>IF(I156&gt;0,ROUND(Tilgungsrechner!$F$5,2),0)</f>
        <v>877.5</v>
      </c>
      <c r="E157" s="31">
        <f>IF(I156&gt;0,ROUND(I156*Tilgungsrechner!$C$6/12,2),0)</f>
        <v>241.64</v>
      </c>
      <c r="F157" s="31">
        <f t="shared" si="8"/>
        <v>635.86</v>
      </c>
      <c r="G157" s="32">
        <f>IF(AND(MOD(B157,12)=0,I156&gt;0),ROUND(MIN(Tilgungsrechner!$C$10,I156-F157),2),0)</f>
        <v>0</v>
      </c>
      <c r="H157" s="31">
        <f t="shared" si="9"/>
        <v>635.86</v>
      </c>
      <c r="I157" s="39">
        <f t="shared" si="11"/>
        <v>74680.710000000006</v>
      </c>
    </row>
    <row r="158" spans="2:9" ht="13.5" customHeight="1" x14ac:dyDescent="0.25">
      <c r="B158" s="34">
        <v>154</v>
      </c>
      <c r="C158" s="35">
        <f t="shared" si="10"/>
        <v>49949</v>
      </c>
      <c r="D158" s="36">
        <f>IF(I157&gt;0,ROUND(Tilgungsrechner!$F$5,2),0)</f>
        <v>877.5</v>
      </c>
      <c r="E158" s="36">
        <f>IF(I157&gt;0,ROUND(I157*Tilgungsrechner!$C$6/12,2),0)</f>
        <v>239.6</v>
      </c>
      <c r="F158" s="36">
        <f t="shared" si="8"/>
        <v>637.9</v>
      </c>
      <c r="G158" s="37">
        <f>IF(AND(MOD(B158,12)=0,I157&gt;0),ROUND(MIN(Tilgungsrechner!$C$10,I157-F158),2),0)</f>
        <v>0</v>
      </c>
      <c r="H158" s="36">
        <f t="shared" si="9"/>
        <v>637.9</v>
      </c>
      <c r="I158" s="38">
        <f t="shared" si="11"/>
        <v>74042.81</v>
      </c>
    </row>
    <row r="159" spans="2:9" ht="13.5" customHeight="1" x14ac:dyDescent="0.25">
      <c r="B159" s="29">
        <v>155</v>
      </c>
      <c r="C159" s="30">
        <f t="shared" si="10"/>
        <v>49980</v>
      </c>
      <c r="D159" s="31">
        <f>IF(I158&gt;0,ROUND(Tilgungsrechner!$F$5,2),0)</f>
        <v>877.5</v>
      </c>
      <c r="E159" s="31">
        <f>IF(I158&gt;0,ROUND(I158*Tilgungsrechner!$C$6/12,2),0)</f>
        <v>237.55</v>
      </c>
      <c r="F159" s="31">
        <f t="shared" si="8"/>
        <v>639.95000000000005</v>
      </c>
      <c r="G159" s="32">
        <f>IF(AND(MOD(B159,12)=0,I158&gt;0),ROUND(MIN(Tilgungsrechner!$C$10,I158-F159),2),0)</f>
        <v>0</v>
      </c>
      <c r="H159" s="31">
        <f t="shared" si="9"/>
        <v>639.95000000000005</v>
      </c>
      <c r="I159" s="39">
        <f t="shared" si="11"/>
        <v>73402.86</v>
      </c>
    </row>
    <row r="160" spans="2:9" ht="13.5" customHeight="1" x14ac:dyDescent="0.25">
      <c r="B160" s="34">
        <v>156</v>
      </c>
      <c r="C160" s="35">
        <f t="shared" si="10"/>
        <v>50010</v>
      </c>
      <c r="D160" s="36">
        <f>IF(I159&gt;0,ROUND(Tilgungsrechner!$F$5,2),0)</f>
        <v>877.5</v>
      </c>
      <c r="E160" s="36">
        <f>IF(I159&gt;0,ROUND(I159*Tilgungsrechner!$C$6/12,2),0)</f>
        <v>235.5</v>
      </c>
      <c r="F160" s="36">
        <f t="shared" si="8"/>
        <v>642</v>
      </c>
      <c r="G160" s="37">
        <f>IF(AND(MOD(B160,12)=0,I159&gt;0),ROUND(MIN(Tilgungsrechner!$C$10,I159-F160),2),0)</f>
        <v>3000</v>
      </c>
      <c r="H160" s="36">
        <f t="shared" si="9"/>
        <v>3642</v>
      </c>
      <c r="I160" s="38">
        <f t="shared" si="11"/>
        <v>69760.86</v>
      </c>
    </row>
    <row r="161" spans="2:9" ht="13.5" customHeight="1" x14ac:dyDescent="0.25">
      <c r="B161" s="29">
        <v>157</v>
      </c>
      <c r="C161" s="30">
        <f t="shared" si="10"/>
        <v>50041</v>
      </c>
      <c r="D161" s="31">
        <f>IF(I160&gt;0,ROUND(Tilgungsrechner!$F$5,2),0)</f>
        <v>877.5</v>
      </c>
      <c r="E161" s="31">
        <f>IF(I160&gt;0,ROUND(I160*Tilgungsrechner!$C$6/12,2),0)</f>
        <v>223.82</v>
      </c>
      <c r="F161" s="31">
        <f t="shared" si="8"/>
        <v>653.67999999999995</v>
      </c>
      <c r="G161" s="32">
        <f>IF(AND(MOD(B161,12)=0,I160&gt;0),ROUND(MIN(Tilgungsrechner!$C$10,I160-F161),2),0)</f>
        <v>0</v>
      </c>
      <c r="H161" s="31">
        <f t="shared" si="9"/>
        <v>653.67999999999995</v>
      </c>
      <c r="I161" s="39">
        <f t="shared" si="11"/>
        <v>69107.179999999993</v>
      </c>
    </row>
    <row r="162" spans="2:9" ht="13.5" customHeight="1" x14ac:dyDescent="0.25">
      <c r="B162" s="34">
        <v>158</v>
      </c>
      <c r="C162" s="35">
        <f t="shared" si="10"/>
        <v>50072</v>
      </c>
      <c r="D162" s="36">
        <f>IF(I161&gt;0,ROUND(Tilgungsrechner!$F$5,2),0)</f>
        <v>877.5</v>
      </c>
      <c r="E162" s="36">
        <f>IF(I161&gt;0,ROUND(I161*Tilgungsrechner!$C$6/12,2),0)</f>
        <v>221.72</v>
      </c>
      <c r="F162" s="36">
        <f t="shared" si="8"/>
        <v>655.78</v>
      </c>
      <c r="G162" s="37">
        <f>IF(AND(MOD(B162,12)=0,I161&gt;0),ROUND(MIN(Tilgungsrechner!$C$10,I161-F162),2),0)</f>
        <v>0</v>
      </c>
      <c r="H162" s="36">
        <f t="shared" si="9"/>
        <v>655.78</v>
      </c>
      <c r="I162" s="38">
        <f t="shared" si="11"/>
        <v>68451.399999999994</v>
      </c>
    </row>
    <row r="163" spans="2:9" ht="13.5" customHeight="1" x14ac:dyDescent="0.25">
      <c r="B163" s="29">
        <v>159</v>
      </c>
      <c r="C163" s="30">
        <f t="shared" si="10"/>
        <v>50100</v>
      </c>
      <c r="D163" s="31">
        <f>IF(I162&gt;0,ROUND(Tilgungsrechner!$F$5,2),0)</f>
        <v>877.5</v>
      </c>
      <c r="E163" s="31">
        <f>IF(I162&gt;0,ROUND(I162*Tilgungsrechner!$C$6/12,2),0)</f>
        <v>219.61</v>
      </c>
      <c r="F163" s="31">
        <f t="shared" si="8"/>
        <v>657.89</v>
      </c>
      <c r="G163" s="32">
        <f>IF(AND(MOD(B163,12)=0,I162&gt;0),ROUND(MIN(Tilgungsrechner!$C$10,I162-F163),2),0)</f>
        <v>0</v>
      </c>
      <c r="H163" s="31">
        <f t="shared" si="9"/>
        <v>657.89</v>
      </c>
      <c r="I163" s="39">
        <f t="shared" si="11"/>
        <v>67793.509999999995</v>
      </c>
    </row>
    <row r="164" spans="2:9" ht="13.5" customHeight="1" x14ac:dyDescent="0.25">
      <c r="B164" s="34">
        <v>160</v>
      </c>
      <c r="C164" s="35">
        <f t="shared" si="10"/>
        <v>50131</v>
      </c>
      <c r="D164" s="36">
        <f>IF(I163&gt;0,ROUND(Tilgungsrechner!$F$5,2),0)</f>
        <v>877.5</v>
      </c>
      <c r="E164" s="36">
        <f>IF(I163&gt;0,ROUND(I163*Tilgungsrechner!$C$6/12,2),0)</f>
        <v>217.5</v>
      </c>
      <c r="F164" s="36">
        <f t="shared" si="8"/>
        <v>660</v>
      </c>
      <c r="G164" s="37">
        <f>IF(AND(MOD(B164,12)=0,I163&gt;0),ROUND(MIN(Tilgungsrechner!$C$10,I163-F164),2),0)</f>
        <v>0</v>
      </c>
      <c r="H164" s="36">
        <f t="shared" si="9"/>
        <v>660</v>
      </c>
      <c r="I164" s="38">
        <f t="shared" si="11"/>
        <v>67133.509999999995</v>
      </c>
    </row>
    <row r="165" spans="2:9" ht="13.5" customHeight="1" x14ac:dyDescent="0.25">
      <c r="B165" s="29">
        <v>161</v>
      </c>
      <c r="C165" s="30">
        <f t="shared" si="10"/>
        <v>50161</v>
      </c>
      <c r="D165" s="31">
        <f>IF(I164&gt;0,ROUND(Tilgungsrechner!$F$5,2),0)</f>
        <v>877.5</v>
      </c>
      <c r="E165" s="31">
        <f>IF(I164&gt;0,ROUND(I164*Tilgungsrechner!$C$6/12,2),0)</f>
        <v>215.39</v>
      </c>
      <c r="F165" s="31">
        <f t="shared" si="8"/>
        <v>662.11</v>
      </c>
      <c r="G165" s="32">
        <f>IF(AND(MOD(B165,12)=0,I164&gt;0),ROUND(MIN(Tilgungsrechner!$C$10,I164-F165),2),0)</f>
        <v>0</v>
      </c>
      <c r="H165" s="31">
        <f t="shared" si="9"/>
        <v>662.11</v>
      </c>
      <c r="I165" s="39">
        <f t="shared" si="11"/>
        <v>66471.399999999994</v>
      </c>
    </row>
    <row r="166" spans="2:9" ht="13.5" customHeight="1" x14ac:dyDescent="0.25">
      <c r="B166" s="34">
        <v>162</v>
      </c>
      <c r="C166" s="35">
        <f t="shared" si="10"/>
        <v>50192</v>
      </c>
      <c r="D166" s="36">
        <f>IF(I165&gt;0,ROUND(Tilgungsrechner!$F$5,2),0)</f>
        <v>877.5</v>
      </c>
      <c r="E166" s="36">
        <f>IF(I165&gt;0,ROUND(I165*Tilgungsrechner!$C$6/12,2),0)</f>
        <v>213.26</v>
      </c>
      <c r="F166" s="36">
        <f t="shared" si="8"/>
        <v>664.24</v>
      </c>
      <c r="G166" s="37">
        <f>IF(AND(MOD(B166,12)=0,I165&gt;0),ROUND(MIN(Tilgungsrechner!$C$10,I165-F166),2),0)</f>
        <v>0</v>
      </c>
      <c r="H166" s="36">
        <f t="shared" si="9"/>
        <v>664.24</v>
      </c>
      <c r="I166" s="38">
        <f t="shared" si="11"/>
        <v>65807.16</v>
      </c>
    </row>
    <row r="167" spans="2:9" ht="13.5" customHeight="1" x14ac:dyDescent="0.25">
      <c r="B167" s="29">
        <v>163</v>
      </c>
      <c r="C167" s="30">
        <f t="shared" si="10"/>
        <v>50222</v>
      </c>
      <c r="D167" s="31">
        <f>IF(I166&gt;0,ROUND(Tilgungsrechner!$F$5,2),0)</f>
        <v>877.5</v>
      </c>
      <c r="E167" s="31">
        <f>IF(I166&gt;0,ROUND(I166*Tilgungsrechner!$C$6/12,2),0)</f>
        <v>211.13</v>
      </c>
      <c r="F167" s="31">
        <f t="shared" si="8"/>
        <v>666.37</v>
      </c>
      <c r="G167" s="32">
        <f>IF(AND(MOD(B167,12)=0,I166&gt;0),ROUND(MIN(Tilgungsrechner!$C$10,I166-F167),2),0)</f>
        <v>0</v>
      </c>
      <c r="H167" s="31">
        <f t="shared" si="9"/>
        <v>666.37</v>
      </c>
      <c r="I167" s="39">
        <f t="shared" si="11"/>
        <v>65140.79</v>
      </c>
    </row>
    <row r="168" spans="2:9" ht="13.5" customHeight="1" x14ac:dyDescent="0.25">
      <c r="B168" s="34">
        <v>164</v>
      </c>
      <c r="C168" s="35">
        <f t="shared" si="10"/>
        <v>50253</v>
      </c>
      <c r="D168" s="36">
        <f>IF(I167&gt;0,ROUND(Tilgungsrechner!$F$5,2),0)</f>
        <v>877.5</v>
      </c>
      <c r="E168" s="36">
        <f>IF(I167&gt;0,ROUND(I167*Tilgungsrechner!$C$6/12,2),0)</f>
        <v>208.99</v>
      </c>
      <c r="F168" s="36">
        <f t="shared" si="8"/>
        <v>668.51</v>
      </c>
      <c r="G168" s="37">
        <f>IF(AND(MOD(B168,12)=0,I167&gt;0),ROUND(MIN(Tilgungsrechner!$C$10,I167-F168),2),0)</f>
        <v>0</v>
      </c>
      <c r="H168" s="36">
        <f t="shared" si="9"/>
        <v>668.51</v>
      </c>
      <c r="I168" s="38">
        <f t="shared" si="11"/>
        <v>64472.28</v>
      </c>
    </row>
    <row r="169" spans="2:9" ht="13.5" customHeight="1" x14ac:dyDescent="0.25">
      <c r="B169" s="29">
        <v>165</v>
      </c>
      <c r="C169" s="30">
        <f t="shared" si="10"/>
        <v>50284</v>
      </c>
      <c r="D169" s="31">
        <f>IF(I168&gt;0,ROUND(Tilgungsrechner!$F$5,2),0)</f>
        <v>877.5</v>
      </c>
      <c r="E169" s="31">
        <f>IF(I168&gt;0,ROUND(I168*Tilgungsrechner!$C$6/12,2),0)</f>
        <v>206.85</v>
      </c>
      <c r="F169" s="31">
        <f t="shared" si="8"/>
        <v>670.65</v>
      </c>
      <c r="G169" s="32">
        <f>IF(AND(MOD(B169,12)=0,I168&gt;0),ROUND(MIN(Tilgungsrechner!$C$10,I168-F169),2),0)</f>
        <v>0</v>
      </c>
      <c r="H169" s="31">
        <f t="shared" si="9"/>
        <v>670.65</v>
      </c>
      <c r="I169" s="39">
        <f t="shared" si="11"/>
        <v>63801.63</v>
      </c>
    </row>
    <row r="170" spans="2:9" ht="13.5" customHeight="1" x14ac:dyDescent="0.25">
      <c r="B170" s="34">
        <v>166</v>
      </c>
      <c r="C170" s="35">
        <f t="shared" si="10"/>
        <v>50314</v>
      </c>
      <c r="D170" s="36">
        <f>IF(I169&gt;0,ROUND(Tilgungsrechner!$F$5,2),0)</f>
        <v>877.5</v>
      </c>
      <c r="E170" s="36">
        <f>IF(I169&gt;0,ROUND(I169*Tilgungsrechner!$C$6/12,2),0)</f>
        <v>204.7</v>
      </c>
      <c r="F170" s="36">
        <f t="shared" si="8"/>
        <v>672.8</v>
      </c>
      <c r="G170" s="37">
        <f>IF(AND(MOD(B170,12)=0,I169&gt;0),ROUND(MIN(Tilgungsrechner!$C$10,I169-F170),2),0)</f>
        <v>0</v>
      </c>
      <c r="H170" s="36">
        <f t="shared" si="9"/>
        <v>672.8</v>
      </c>
      <c r="I170" s="38">
        <f t="shared" si="11"/>
        <v>63128.83</v>
      </c>
    </row>
    <row r="171" spans="2:9" ht="13.5" customHeight="1" x14ac:dyDescent="0.25">
      <c r="B171" s="29">
        <v>167</v>
      </c>
      <c r="C171" s="30">
        <f t="shared" si="10"/>
        <v>50345</v>
      </c>
      <c r="D171" s="31">
        <f>IF(I170&gt;0,ROUND(Tilgungsrechner!$F$5,2),0)</f>
        <v>877.5</v>
      </c>
      <c r="E171" s="31">
        <f>IF(I170&gt;0,ROUND(I170*Tilgungsrechner!$C$6/12,2),0)</f>
        <v>202.54</v>
      </c>
      <c r="F171" s="31">
        <f t="shared" si="8"/>
        <v>674.96</v>
      </c>
      <c r="G171" s="32">
        <f>IF(AND(MOD(B171,12)=0,I170&gt;0),ROUND(MIN(Tilgungsrechner!$C$10,I170-F171),2),0)</f>
        <v>0</v>
      </c>
      <c r="H171" s="31">
        <f t="shared" si="9"/>
        <v>674.96</v>
      </c>
      <c r="I171" s="39">
        <f t="shared" si="11"/>
        <v>62453.87</v>
      </c>
    </row>
    <row r="172" spans="2:9" ht="13.5" customHeight="1" x14ac:dyDescent="0.25">
      <c r="B172" s="34">
        <v>168</v>
      </c>
      <c r="C172" s="35">
        <f t="shared" si="10"/>
        <v>50375</v>
      </c>
      <c r="D172" s="36">
        <f>IF(I171&gt;0,ROUND(Tilgungsrechner!$F$5,2),0)</f>
        <v>877.5</v>
      </c>
      <c r="E172" s="36">
        <f>IF(I171&gt;0,ROUND(I171*Tilgungsrechner!$C$6/12,2),0)</f>
        <v>200.37</v>
      </c>
      <c r="F172" s="36">
        <f t="shared" si="8"/>
        <v>677.13</v>
      </c>
      <c r="G172" s="37">
        <f>IF(AND(MOD(B172,12)=0,I171&gt;0),ROUND(MIN(Tilgungsrechner!$C$10,I171-F172),2),0)</f>
        <v>3000</v>
      </c>
      <c r="H172" s="36">
        <f t="shared" si="9"/>
        <v>3677.13</v>
      </c>
      <c r="I172" s="38">
        <f t="shared" si="11"/>
        <v>58776.74</v>
      </c>
    </row>
    <row r="173" spans="2:9" ht="13.5" customHeight="1" x14ac:dyDescent="0.25">
      <c r="B173" s="29">
        <v>169</v>
      </c>
      <c r="C173" s="30">
        <f t="shared" si="10"/>
        <v>50406</v>
      </c>
      <c r="D173" s="31">
        <f>IF(I172&gt;0,ROUND(Tilgungsrechner!$F$5,2),0)</f>
        <v>877.5</v>
      </c>
      <c r="E173" s="31">
        <f>IF(I172&gt;0,ROUND(I172*Tilgungsrechner!$C$6/12,2),0)</f>
        <v>188.58</v>
      </c>
      <c r="F173" s="31">
        <f t="shared" si="8"/>
        <v>688.92</v>
      </c>
      <c r="G173" s="32">
        <f>IF(AND(MOD(B173,12)=0,I172&gt;0),ROUND(MIN(Tilgungsrechner!$C$10,I172-F173),2),0)</f>
        <v>0</v>
      </c>
      <c r="H173" s="31">
        <f t="shared" si="9"/>
        <v>688.92</v>
      </c>
      <c r="I173" s="39">
        <f t="shared" si="11"/>
        <v>58087.82</v>
      </c>
    </row>
    <row r="174" spans="2:9" ht="13.5" customHeight="1" x14ac:dyDescent="0.25">
      <c r="B174" s="34">
        <v>170</v>
      </c>
      <c r="C174" s="35">
        <f t="shared" si="10"/>
        <v>50437</v>
      </c>
      <c r="D174" s="36">
        <f>IF(I173&gt;0,ROUND(Tilgungsrechner!$F$5,2),0)</f>
        <v>877.5</v>
      </c>
      <c r="E174" s="36">
        <f>IF(I173&gt;0,ROUND(I173*Tilgungsrechner!$C$6/12,2),0)</f>
        <v>186.37</v>
      </c>
      <c r="F174" s="36">
        <f t="shared" si="8"/>
        <v>691.13</v>
      </c>
      <c r="G174" s="37">
        <f>IF(AND(MOD(B174,12)=0,I173&gt;0),ROUND(MIN(Tilgungsrechner!$C$10,I173-F174),2),0)</f>
        <v>0</v>
      </c>
      <c r="H174" s="36">
        <f t="shared" si="9"/>
        <v>691.13</v>
      </c>
      <c r="I174" s="38">
        <f t="shared" si="11"/>
        <v>57396.69</v>
      </c>
    </row>
    <row r="175" spans="2:9" ht="13.5" customHeight="1" x14ac:dyDescent="0.25">
      <c r="B175" s="29">
        <v>171</v>
      </c>
      <c r="C175" s="30">
        <f t="shared" si="10"/>
        <v>50465</v>
      </c>
      <c r="D175" s="31">
        <f>IF(I174&gt;0,ROUND(Tilgungsrechner!$F$5,2),0)</f>
        <v>877.5</v>
      </c>
      <c r="E175" s="31">
        <f>IF(I174&gt;0,ROUND(I174*Tilgungsrechner!$C$6/12,2),0)</f>
        <v>184.15</v>
      </c>
      <c r="F175" s="31">
        <f t="shared" si="8"/>
        <v>693.35</v>
      </c>
      <c r="G175" s="32">
        <f>IF(AND(MOD(B175,12)=0,I174&gt;0),ROUND(MIN(Tilgungsrechner!$C$10,I174-F175),2),0)</f>
        <v>0</v>
      </c>
      <c r="H175" s="31">
        <f t="shared" si="9"/>
        <v>693.35</v>
      </c>
      <c r="I175" s="39">
        <f t="shared" si="11"/>
        <v>56703.34</v>
      </c>
    </row>
    <row r="176" spans="2:9" ht="13.5" customHeight="1" x14ac:dyDescent="0.25">
      <c r="B176" s="34">
        <v>172</v>
      </c>
      <c r="C176" s="35">
        <f t="shared" si="10"/>
        <v>50496</v>
      </c>
      <c r="D176" s="36">
        <f>IF(I175&gt;0,ROUND(Tilgungsrechner!$F$5,2),0)</f>
        <v>877.5</v>
      </c>
      <c r="E176" s="36">
        <f>IF(I175&gt;0,ROUND(I175*Tilgungsrechner!$C$6/12,2),0)</f>
        <v>181.92</v>
      </c>
      <c r="F176" s="36">
        <f t="shared" si="8"/>
        <v>695.58</v>
      </c>
      <c r="G176" s="37">
        <f>IF(AND(MOD(B176,12)=0,I175&gt;0),ROUND(MIN(Tilgungsrechner!$C$10,I175-F176),2),0)</f>
        <v>0</v>
      </c>
      <c r="H176" s="36">
        <f t="shared" si="9"/>
        <v>695.58</v>
      </c>
      <c r="I176" s="38">
        <f t="shared" si="11"/>
        <v>56007.76</v>
      </c>
    </row>
    <row r="177" spans="2:9" ht="13.5" customHeight="1" x14ac:dyDescent="0.25">
      <c r="B177" s="29">
        <v>173</v>
      </c>
      <c r="C177" s="30">
        <f t="shared" si="10"/>
        <v>50526</v>
      </c>
      <c r="D177" s="31">
        <f>IF(I176&gt;0,ROUND(Tilgungsrechner!$F$5,2),0)</f>
        <v>877.5</v>
      </c>
      <c r="E177" s="31">
        <f>IF(I176&gt;0,ROUND(I176*Tilgungsrechner!$C$6/12,2),0)</f>
        <v>179.69</v>
      </c>
      <c r="F177" s="31">
        <f t="shared" si="8"/>
        <v>697.81</v>
      </c>
      <c r="G177" s="32">
        <f>IF(AND(MOD(B177,12)=0,I176&gt;0),ROUND(MIN(Tilgungsrechner!$C$10,I176-F177),2),0)</f>
        <v>0</v>
      </c>
      <c r="H177" s="31">
        <f t="shared" si="9"/>
        <v>697.81</v>
      </c>
      <c r="I177" s="39">
        <f t="shared" si="11"/>
        <v>55309.95</v>
      </c>
    </row>
    <row r="178" spans="2:9" ht="13.5" customHeight="1" x14ac:dyDescent="0.25">
      <c r="B178" s="34">
        <v>174</v>
      </c>
      <c r="C178" s="35">
        <f t="shared" si="10"/>
        <v>50557</v>
      </c>
      <c r="D178" s="36">
        <f>IF(I177&gt;0,ROUND(Tilgungsrechner!$F$5,2),0)</f>
        <v>877.5</v>
      </c>
      <c r="E178" s="36">
        <f>IF(I177&gt;0,ROUND(I177*Tilgungsrechner!$C$6/12,2),0)</f>
        <v>177.45</v>
      </c>
      <c r="F178" s="36">
        <f t="shared" si="8"/>
        <v>700.05</v>
      </c>
      <c r="G178" s="37">
        <f>IF(AND(MOD(B178,12)=0,I177&gt;0),ROUND(MIN(Tilgungsrechner!$C$10,I177-F178),2),0)</f>
        <v>0</v>
      </c>
      <c r="H178" s="36">
        <f t="shared" si="9"/>
        <v>700.05</v>
      </c>
      <c r="I178" s="38">
        <f t="shared" si="11"/>
        <v>54609.9</v>
      </c>
    </row>
    <row r="179" spans="2:9" ht="13.5" customHeight="1" x14ac:dyDescent="0.25">
      <c r="B179" s="29">
        <v>175</v>
      </c>
      <c r="C179" s="30">
        <f t="shared" si="10"/>
        <v>50587</v>
      </c>
      <c r="D179" s="31">
        <f>IF(I178&gt;0,ROUND(Tilgungsrechner!$F$5,2),0)</f>
        <v>877.5</v>
      </c>
      <c r="E179" s="31">
        <f>IF(I178&gt;0,ROUND(I178*Tilgungsrechner!$C$6/12,2),0)</f>
        <v>175.21</v>
      </c>
      <c r="F179" s="31">
        <f t="shared" si="8"/>
        <v>702.29</v>
      </c>
      <c r="G179" s="32">
        <f>IF(AND(MOD(B179,12)=0,I178&gt;0),ROUND(MIN(Tilgungsrechner!$C$10,I178-F179),2),0)</f>
        <v>0</v>
      </c>
      <c r="H179" s="31">
        <f t="shared" si="9"/>
        <v>702.29</v>
      </c>
      <c r="I179" s="39">
        <f t="shared" si="11"/>
        <v>53907.61</v>
      </c>
    </row>
    <row r="180" spans="2:9" ht="13.5" customHeight="1" x14ac:dyDescent="0.25">
      <c r="B180" s="34">
        <v>176</v>
      </c>
      <c r="C180" s="35">
        <f t="shared" si="10"/>
        <v>50618</v>
      </c>
      <c r="D180" s="36">
        <f>IF(I179&gt;0,ROUND(Tilgungsrechner!$F$5,2),0)</f>
        <v>877.5</v>
      </c>
      <c r="E180" s="36">
        <f>IF(I179&gt;0,ROUND(I179*Tilgungsrechner!$C$6/12,2),0)</f>
        <v>172.95</v>
      </c>
      <c r="F180" s="36">
        <f t="shared" si="8"/>
        <v>704.55</v>
      </c>
      <c r="G180" s="37">
        <f>IF(AND(MOD(B180,12)=0,I179&gt;0),ROUND(MIN(Tilgungsrechner!$C$10,I179-F180),2),0)</f>
        <v>0</v>
      </c>
      <c r="H180" s="36">
        <f t="shared" si="9"/>
        <v>704.55</v>
      </c>
      <c r="I180" s="38">
        <f t="shared" si="11"/>
        <v>53203.06</v>
      </c>
    </row>
    <row r="181" spans="2:9" ht="13.5" customHeight="1" x14ac:dyDescent="0.25">
      <c r="B181" s="29">
        <v>177</v>
      </c>
      <c r="C181" s="30">
        <f t="shared" si="10"/>
        <v>50649</v>
      </c>
      <c r="D181" s="31">
        <f>IF(I180&gt;0,ROUND(Tilgungsrechner!$F$5,2),0)</f>
        <v>877.5</v>
      </c>
      <c r="E181" s="31">
        <f>IF(I180&gt;0,ROUND(I180*Tilgungsrechner!$C$6/12,2),0)</f>
        <v>170.69</v>
      </c>
      <c r="F181" s="31">
        <f t="shared" si="8"/>
        <v>706.81</v>
      </c>
      <c r="G181" s="32">
        <f>IF(AND(MOD(B181,12)=0,I180&gt;0),ROUND(MIN(Tilgungsrechner!$C$10,I180-F181),2),0)</f>
        <v>0</v>
      </c>
      <c r="H181" s="31">
        <f t="shared" si="9"/>
        <v>706.81</v>
      </c>
      <c r="I181" s="39">
        <f t="shared" si="11"/>
        <v>52496.25</v>
      </c>
    </row>
    <row r="182" spans="2:9" ht="13.5" customHeight="1" x14ac:dyDescent="0.25">
      <c r="B182" s="34">
        <v>178</v>
      </c>
      <c r="C182" s="35">
        <f t="shared" si="10"/>
        <v>50679</v>
      </c>
      <c r="D182" s="36">
        <f>IF(I181&gt;0,ROUND(Tilgungsrechner!$F$5,2),0)</f>
        <v>877.5</v>
      </c>
      <c r="E182" s="36">
        <f>IF(I181&gt;0,ROUND(I181*Tilgungsrechner!$C$6/12,2),0)</f>
        <v>168.43</v>
      </c>
      <c r="F182" s="36">
        <f t="shared" si="8"/>
        <v>709.07</v>
      </c>
      <c r="G182" s="37">
        <f>IF(AND(MOD(B182,12)=0,I181&gt;0),ROUND(MIN(Tilgungsrechner!$C$10,I181-F182),2),0)</f>
        <v>0</v>
      </c>
      <c r="H182" s="36">
        <f t="shared" si="9"/>
        <v>709.07</v>
      </c>
      <c r="I182" s="38">
        <f t="shared" si="11"/>
        <v>51787.18</v>
      </c>
    </row>
    <row r="183" spans="2:9" ht="13.5" customHeight="1" x14ac:dyDescent="0.25">
      <c r="B183" s="29">
        <v>179</v>
      </c>
      <c r="C183" s="30">
        <f t="shared" si="10"/>
        <v>50710</v>
      </c>
      <c r="D183" s="31">
        <f>IF(I182&gt;0,ROUND(Tilgungsrechner!$F$5,2),0)</f>
        <v>877.5</v>
      </c>
      <c r="E183" s="31">
        <f>IF(I182&gt;0,ROUND(I182*Tilgungsrechner!$C$6/12,2),0)</f>
        <v>166.15</v>
      </c>
      <c r="F183" s="31">
        <f t="shared" si="8"/>
        <v>711.35</v>
      </c>
      <c r="G183" s="32">
        <f>IF(AND(MOD(B183,12)=0,I182&gt;0),ROUND(MIN(Tilgungsrechner!$C$10,I182-F183),2),0)</f>
        <v>0</v>
      </c>
      <c r="H183" s="31">
        <f t="shared" si="9"/>
        <v>711.35</v>
      </c>
      <c r="I183" s="39">
        <f t="shared" si="11"/>
        <v>51075.83</v>
      </c>
    </row>
    <row r="184" spans="2:9" ht="13.5" customHeight="1" x14ac:dyDescent="0.25">
      <c r="B184" s="34">
        <v>180</v>
      </c>
      <c r="C184" s="35">
        <f t="shared" si="10"/>
        <v>50740</v>
      </c>
      <c r="D184" s="36">
        <f>IF(I183&gt;0,ROUND(Tilgungsrechner!$F$5,2),0)</f>
        <v>877.5</v>
      </c>
      <c r="E184" s="36">
        <f>IF(I183&gt;0,ROUND(I183*Tilgungsrechner!$C$6/12,2),0)</f>
        <v>163.87</v>
      </c>
      <c r="F184" s="36">
        <f t="shared" si="8"/>
        <v>713.63</v>
      </c>
      <c r="G184" s="37">
        <f>IF(AND(MOD(B184,12)=0,I183&gt;0),ROUND(MIN(Tilgungsrechner!$C$10,I183-F184),2),0)</f>
        <v>3000</v>
      </c>
      <c r="H184" s="36">
        <f t="shared" si="9"/>
        <v>3713.63</v>
      </c>
      <c r="I184" s="38">
        <f t="shared" si="11"/>
        <v>47362.2</v>
      </c>
    </row>
    <row r="185" spans="2:9" ht="13.5" customHeight="1" x14ac:dyDescent="0.25">
      <c r="B185" s="29">
        <v>181</v>
      </c>
      <c r="C185" s="30">
        <f t="shared" si="10"/>
        <v>50771</v>
      </c>
      <c r="D185" s="31">
        <f>IF(I184&gt;0,ROUND(Tilgungsrechner!$F$5,2),0)</f>
        <v>877.5</v>
      </c>
      <c r="E185" s="31">
        <f>IF(I184&gt;0,ROUND(I184*Tilgungsrechner!$C$6/12,2),0)</f>
        <v>151.94999999999999</v>
      </c>
      <c r="F185" s="31">
        <f t="shared" si="8"/>
        <v>725.55</v>
      </c>
      <c r="G185" s="32">
        <f>IF(AND(MOD(B185,12)=0,I184&gt;0),ROUND(MIN(Tilgungsrechner!$C$10,I184-F185),2),0)</f>
        <v>0</v>
      </c>
      <c r="H185" s="31">
        <f t="shared" si="9"/>
        <v>725.55</v>
      </c>
      <c r="I185" s="39">
        <f t="shared" si="11"/>
        <v>46636.65</v>
      </c>
    </row>
    <row r="186" spans="2:9" ht="13.5" customHeight="1" x14ac:dyDescent="0.25">
      <c r="B186" s="34">
        <v>182</v>
      </c>
      <c r="C186" s="35">
        <f t="shared" si="10"/>
        <v>50802</v>
      </c>
      <c r="D186" s="36">
        <f>IF(I185&gt;0,ROUND(Tilgungsrechner!$F$5,2),0)</f>
        <v>877.5</v>
      </c>
      <c r="E186" s="36">
        <f>IF(I185&gt;0,ROUND(I185*Tilgungsrechner!$C$6/12,2),0)</f>
        <v>149.63</v>
      </c>
      <c r="F186" s="36">
        <f t="shared" si="8"/>
        <v>727.87</v>
      </c>
      <c r="G186" s="37">
        <f>IF(AND(MOD(B186,12)=0,I185&gt;0),ROUND(MIN(Tilgungsrechner!$C$10,I185-F186),2),0)</f>
        <v>0</v>
      </c>
      <c r="H186" s="36">
        <f t="shared" si="9"/>
        <v>727.87</v>
      </c>
      <c r="I186" s="38">
        <f t="shared" si="11"/>
        <v>45908.78</v>
      </c>
    </row>
    <row r="187" spans="2:9" ht="13.5" customHeight="1" x14ac:dyDescent="0.25">
      <c r="B187" s="29">
        <v>183</v>
      </c>
      <c r="C187" s="30">
        <f t="shared" si="10"/>
        <v>50830</v>
      </c>
      <c r="D187" s="31">
        <f>IF(I186&gt;0,ROUND(Tilgungsrechner!$F$5,2),0)</f>
        <v>877.5</v>
      </c>
      <c r="E187" s="31">
        <f>IF(I186&gt;0,ROUND(I186*Tilgungsrechner!$C$6/12,2),0)</f>
        <v>147.29</v>
      </c>
      <c r="F187" s="31">
        <f t="shared" si="8"/>
        <v>730.21</v>
      </c>
      <c r="G187" s="32">
        <f>IF(AND(MOD(B187,12)=0,I186&gt;0),ROUND(MIN(Tilgungsrechner!$C$10,I186-F187),2),0)</f>
        <v>0</v>
      </c>
      <c r="H187" s="31">
        <f t="shared" si="9"/>
        <v>730.21</v>
      </c>
      <c r="I187" s="39">
        <f t="shared" si="11"/>
        <v>45178.57</v>
      </c>
    </row>
    <row r="188" spans="2:9" ht="13.5" customHeight="1" x14ac:dyDescent="0.25">
      <c r="B188" s="34">
        <v>184</v>
      </c>
      <c r="C188" s="35">
        <f t="shared" si="10"/>
        <v>50861</v>
      </c>
      <c r="D188" s="36">
        <f>IF(I187&gt;0,ROUND(Tilgungsrechner!$F$5,2),0)</f>
        <v>877.5</v>
      </c>
      <c r="E188" s="36">
        <f>IF(I187&gt;0,ROUND(I187*Tilgungsrechner!$C$6/12,2),0)</f>
        <v>144.94999999999999</v>
      </c>
      <c r="F188" s="36">
        <f t="shared" si="8"/>
        <v>732.55</v>
      </c>
      <c r="G188" s="37">
        <f>IF(AND(MOD(B188,12)=0,I187&gt;0),ROUND(MIN(Tilgungsrechner!$C$10,I187-F188),2),0)</f>
        <v>0</v>
      </c>
      <c r="H188" s="36">
        <f t="shared" si="9"/>
        <v>732.55</v>
      </c>
      <c r="I188" s="38">
        <f t="shared" si="11"/>
        <v>44446.02</v>
      </c>
    </row>
    <row r="189" spans="2:9" ht="13.5" customHeight="1" x14ac:dyDescent="0.25">
      <c r="B189" s="29">
        <v>185</v>
      </c>
      <c r="C189" s="30">
        <f t="shared" si="10"/>
        <v>50891</v>
      </c>
      <c r="D189" s="31">
        <f>IF(I188&gt;0,ROUND(Tilgungsrechner!$F$5,2),0)</f>
        <v>877.5</v>
      </c>
      <c r="E189" s="31">
        <f>IF(I188&gt;0,ROUND(I188*Tilgungsrechner!$C$6/12,2),0)</f>
        <v>142.6</v>
      </c>
      <c r="F189" s="31">
        <f t="shared" si="8"/>
        <v>734.9</v>
      </c>
      <c r="G189" s="32">
        <f>IF(AND(MOD(B189,12)=0,I188&gt;0),ROUND(MIN(Tilgungsrechner!$C$10,I188-F189),2),0)</f>
        <v>0</v>
      </c>
      <c r="H189" s="31">
        <f t="shared" si="9"/>
        <v>734.9</v>
      </c>
      <c r="I189" s="39">
        <f t="shared" si="11"/>
        <v>43711.12</v>
      </c>
    </row>
    <row r="190" spans="2:9" ht="13.5" customHeight="1" x14ac:dyDescent="0.25">
      <c r="B190" s="34">
        <v>186</v>
      </c>
      <c r="C190" s="35">
        <f t="shared" si="10"/>
        <v>50922</v>
      </c>
      <c r="D190" s="36">
        <f>IF(I189&gt;0,ROUND(Tilgungsrechner!$F$5,2),0)</f>
        <v>877.5</v>
      </c>
      <c r="E190" s="36">
        <f>IF(I189&gt;0,ROUND(I189*Tilgungsrechner!$C$6/12,2),0)</f>
        <v>140.24</v>
      </c>
      <c r="F190" s="36">
        <f t="shared" si="8"/>
        <v>737.26</v>
      </c>
      <c r="G190" s="37">
        <f>IF(AND(MOD(B190,12)=0,I189&gt;0),ROUND(MIN(Tilgungsrechner!$C$10,I189-F190),2),0)</f>
        <v>0</v>
      </c>
      <c r="H190" s="36">
        <f t="shared" si="9"/>
        <v>737.26</v>
      </c>
      <c r="I190" s="38">
        <f t="shared" si="11"/>
        <v>42973.86</v>
      </c>
    </row>
    <row r="191" spans="2:9" ht="13.5" customHeight="1" x14ac:dyDescent="0.25">
      <c r="B191" s="29">
        <v>187</v>
      </c>
      <c r="C191" s="30">
        <f t="shared" si="10"/>
        <v>50952</v>
      </c>
      <c r="D191" s="31">
        <f>IF(I190&gt;0,ROUND(Tilgungsrechner!$F$5,2),0)</f>
        <v>877.5</v>
      </c>
      <c r="E191" s="31">
        <f>IF(I190&gt;0,ROUND(I190*Tilgungsrechner!$C$6/12,2),0)</f>
        <v>137.87</v>
      </c>
      <c r="F191" s="31">
        <f t="shared" si="8"/>
        <v>739.63</v>
      </c>
      <c r="G191" s="32">
        <f>IF(AND(MOD(B191,12)=0,I190&gt;0),ROUND(MIN(Tilgungsrechner!$C$10,I190-F191),2),0)</f>
        <v>0</v>
      </c>
      <c r="H191" s="31">
        <f t="shared" si="9"/>
        <v>739.63</v>
      </c>
      <c r="I191" s="39">
        <f t="shared" si="11"/>
        <v>42234.23</v>
      </c>
    </row>
    <row r="192" spans="2:9" ht="13.5" customHeight="1" x14ac:dyDescent="0.25">
      <c r="B192" s="34">
        <v>188</v>
      </c>
      <c r="C192" s="35">
        <f t="shared" si="10"/>
        <v>50983</v>
      </c>
      <c r="D192" s="36">
        <f>IF(I191&gt;0,ROUND(Tilgungsrechner!$F$5,2),0)</f>
        <v>877.5</v>
      </c>
      <c r="E192" s="36">
        <f>IF(I191&gt;0,ROUND(I191*Tilgungsrechner!$C$6/12,2),0)</f>
        <v>135.5</v>
      </c>
      <c r="F192" s="36">
        <f t="shared" si="8"/>
        <v>742</v>
      </c>
      <c r="G192" s="37">
        <f>IF(AND(MOD(B192,12)=0,I191&gt;0),ROUND(MIN(Tilgungsrechner!$C$10,I191-F192),2),0)</f>
        <v>0</v>
      </c>
      <c r="H192" s="36">
        <f t="shared" si="9"/>
        <v>742</v>
      </c>
      <c r="I192" s="38">
        <f t="shared" si="11"/>
        <v>41492.230000000003</v>
      </c>
    </row>
    <row r="193" spans="2:9" ht="13.5" customHeight="1" x14ac:dyDescent="0.25">
      <c r="B193" s="29">
        <v>189</v>
      </c>
      <c r="C193" s="30">
        <f t="shared" si="10"/>
        <v>51014</v>
      </c>
      <c r="D193" s="31">
        <f>IF(I192&gt;0,ROUND(Tilgungsrechner!$F$5,2),0)</f>
        <v>877.5</v>
      </c>
      <c r="E193" s="31">
        <f>IF(I192&gt;0,ROUND(I192*Tilgungsrechner!$C$6/12,2),0)</f>
        <v>133.12</v>
      </c>
      <c r="F193" s="31">
        <f t="shared" si="8"/>
        <v>744.38</v>
      </c>
      <c r="G193" s="32">
        <f>IF(AND(MOD(B193,12)=0,I192&gt;0),ROUND(MIN(Tilgungsrechner!$C$10,I192-F193),2),0)</f>
        <v>0</v>
      </c>
      <c r="H193" s="31">
        <f t="shared" si="9"/>
        <v>744.38</v>
      </c>
      <c r="I193" s="39">
        <f t="shared" si="11"/>
        <v>40747.85</v>
      </c>
    </row>
    <row r="194" spans="2:9" ht="13.5" customHeight="1" x14ac:dyDescent="0.25">
      <c r="B194" s="34">
        <v>190</v>
      </c>
      <c r="C194" s="35">
        <f t="shared" si="10"/>
        <v>51044</v>
      </c>
      <c r="D194" s="36">
        <f>IF(I193&gt;0,ROUND(Tilgungsrechner!$F$5,2),0)</f>
        <v>877.5</v>
      </c>
      <c r="E194" s="36">
        <f>IF(I193&gt;0,ROUND(I193*Tilgungsrechner!$C$6/12,2),0)</f>
        <v>130.72999999999999</v>
      </c>
      <c r="F194" s="36">
        <f t="shared" si="8"/>
        <v>746.77</v>
      </c>
      <c r="G194" s="37">
        <f>IF(AND(MOD(B194,12)=0,I193&gt;0),ROUND(MIN(Tilgungsrechner!$C$10,I193-F194),2),0)</f>
        <v>0</v>
      </c>
      <c r="H194" s="36">
        <f t="shared" si="9"/>
        <v>746.77</v>
      </c>
      <c r="I194" s="38">
        <f t="shared" si="11"/>
        <v>40001.08</v>
      </c>
    </row>
    <row r="195" spans="2:9" ht="13.5" customHeight="1" x14ac:dyDescent="0.25">
      <c r="B195" s="29">
        <v>191</v>
      </c>
      <c r="C195" s="30">
        <f t="shared" si="10"/>
        <v>51075</v>
      </c>
      <c r="D195" s="31">
        <f>IF(I194&gt;0,ROUND(Tilgungsrechner!$F$5,2),0)</f>
        <v>877.5</v>
      </c>
      <c r="E195" s="31">
        <f>IF(I194&gt;0,ROUND(I194*Tilgungsrechner!$C$6/12,2),0)</f>
        <v>128.34</v>
      </c>
      <c r="F195" s="31">
        <f t="shared" si="8"/>
        <v>749.16</v>
      </c>
      <c r="G195" s="32">
        <f>IF(AND(MOD(B195,12)=0,I194&gt;0),ROUND(MIN(Tilgungsrechner!$C$10,I194-F195),2),0)</f>
        <v>0</v>
      </c>
      <c r="H195" s="31">
        <f t="shared" si="9"/>
        <v>749.16</v>
      </c>
      <c r="I195" s="39">
        <f t="shared" si="11"/>
        <v>39251.919999999998</v>
      </c>
    </row>
    <row r="196" spans="2:9" ht="13.5" customHeight="1" x14ac:dyDescent="0.25">
      <c r="B196" s="34">
        <v>192</v>
      </c>
      <c r="C196" s="35">
        <f t="shared" si="10"/>
        <v>51105</v>
      </c>
      <c r="D196" s="36">
        <f>IF(I195&gt;0,ROUND(Tilgungsrechner!$F$5,2),0)</f>
        <v>877.5</v>
      </c>
      <c r="E196" s="36">
        <f>IF(I195&gt;0,ROUND(I195*Tilgungsrechner!$C$6/12,2),0)</f>
        <v>125.93</v>
      </c>
      <c r="F196" s="36">
        <f t="shared" si="8"/>
        <v>751.57</v>
      </c>
      <c r="G196" s="37">
        <f>IF(AND(MOD(B196,12)=0,I195&gt;0),ROUND(MIN(Tilgungsrechner!$C$10,I195-F196),2),0)</f>
        <v>3000</v>
      </c>
      <c r="H196" s="36">
        <f t="shared" si="9"/>
        <v>3751.57</v>
      </c>
      <c r="I196" s="38">
        <f t="shared" si="11"/>
        <v>35500.35</v>
      </c>
    </row>
    <row r="197" spans="2:9" ht="13.5" customHeight="1" x14ac:dyDescent="0.25">
      <c r="B197" s="29">
        <v>193</v>
      </c>
      <c r="C197" s="30">
        <f t="shared" si="10"/>
        <v>51136</v>
      </c>
      <c r="D197" s="31">
        <f>IF(I196&gt;0,ROUND(Tilgungsrechner!$F$5,2),0)</f>
        <v>877.5</v>
      </c>
      <c r="E197" s="31">
        <f>IF(I196&gt;0,ROUND(I196*Tilgungsrechner!$C$6/12,2),0)</f>
        <v>113.9</v>
      </c>
      <c r="F197" s="31">
        <f t="shared" ref="F197:F260" si="12">IF(D197&gt;0,ROUND(D197-E197,2),0)</f>
        <v>763.6</v>
      </c>
      <c r="G197" s="32">
        <f>IF(AND(MOD(B197,12)=0,I196&gt;0),ROUND(MIN(Tilgungsrechner!$C$10,I196-F197),2),0)</f>
        <v>0</v>
      </c>
      <c r="H197" s="31">
        <f t="shared" ref="H197:H260" si="13">F197+G197</f>
        <v>763.6</v>
      </c>
      <c r="I197" s="39">
        <f t="shared" si="11"/>
        <v>34736.75</v>
      </c>
    </row>
    <row r="198" spans="2:9" ht="13.5" customHeight="1" x14ac:dyDescent="0.25">
      <c r="B198" s="34">
        <v>194</v>
      </c>
      <c r="C198" s="35">
        <f t="shared" ref="C198:C261" si="14">IF(I197&gt;0,EDATE(C197,1),"")</f>
        <v>51167</v>
      </c>
      <c r="D198" s="36">
        <f>IF(I197&gt;0,ROUND(Tilgungsrechner!$F$5,2),0)</f>
        <v>877.5</v>
      </c>
      <c r="E198" s="36">
        <f>IF(I197&gt;0,ROUND(I197*Tilgungsrechner!$C$6/12,2),0)</f>
        <v>111.45</v>
      </c>
      <c r="F198" s="36">
        <f t="shared" si="12"/>
        <v>766.05</v>
      </c>
      <c r="G198" s="37">
        <f>IF(AND(MOD(B198,12)=0,I197&gt;0),ROUND(MIN(Tilgungsrechner!$C$10,I197-F198),2),0)</f>
        <v>0</v>
      </c>
      <c r="H198" s="36">
        <f t="shared" si="13"/>
        <v>766.05</v>
      </c>
      <c r="I198" s="38">
        <f t="shared" ref="I198:I261" si="15">IF(I197&gt;0,ROUND(MAX(I197-H198,0),2),0)</f>
        <v>33970.699999999997</v>
      </c>
    </row>
    <row r="199" spans="2:9" ht="13.5" customHeight="1" x14ac:dyDescent="0.25">
      <c r="B199" s="29">
        <v>195</v>
      </c>
      <c r="C199" s="30">
        <f t="shared" si="14"/>
        <v>51196</v>
      </c>
      <c r="D199" s="31">
        <f>IF(I198&gt;0,ROUND(Tilgungsrechner!$F$5,2),0)</f>
        <v>877.5</v>
      </c>
      <c r="E199" s="31">
        <f>IF(I198&gt;0,ROUND(I198*Tilgungsrechner!$C$6/12,2),0)</f>
        <v>108.99</v>
      </c>
      <c r="F199" s="31">
        <f t="shared" si="12"/>
        <v>768.51</v>
      </c>
      <c r="G199" s="32">
        <f>IF(AND(MOD(B199,12)=0,I198&gt;0),ROUND(MIN(Tilgungsrechner!$C$10,I198-F199),2),0)</f>
        <v>0</v>
      </c>
      <c r="H199" s="31">
        <f t="shared" si="13"/>
        <v>768.51</v>
      </c>
      <c r="I199" s="39">
        <f t="shared" si="15"/>
        <v>33202.19</v>
      </c>
    </row>
    <row r="200" spans="2:9" ht="13.5" customHeight="1" x14ac:dyDescent="0.25">
      <c r="B200" s="34">
        <v>196</v>
      </c>
      <c r="C200" s="35">
        <f t="shared" si="14"/>
        <v>51227</v>
      </c>
      <c r="D200" s="36">
        <f>IF(I199&gt;0,ROUND(Tilgungsrechner!$F$5,2),0)</f>
        <v>877.5</v>
      </c>
      <c r="E200" s="36">
        <f>IF(I199&gt;0,ROUND(I199*Tilgungsrechner!$C$6/12,2),0)</f>
        <v>106.52</v>
      </c>
      <c r="F200" s="36">
        <f t="shared" si="12"/>
        <v>770.98</v>
      </c>
      <c r="G200" s="37">
        <f>IF(AND(MOD(B200,12)=0,I199&gt;0),ROUND(MIN(Tilgungsrechner!$C$10,I199-F200),2),0)</f>
        <v>0</v>
      </c>
      <c r="H200" s="36">
        <f t="shared" si="13"/>
        <v>770.98</v>
      </c>
      <c r="I200" s="38">
        <f t="shared" si="15"/>
        <v>32431.21</v>
      </c>
    </row>
    <row r="201" spans="2:9" ht="13.5" customHeight="1" x14ac:dyDescent="0.25">
      <c r="B201" s="29">
        <v>197</v>
      </c>
      <c r="C201" s="30">
        <f t="shared" si="14"/>
        <v>51257</v>
      </c>
      <c r="D201" s="31">
        <f>IF(I200&gt;0,ROUND(Tilgungsrechner!$F$5,2),0)</f>
        <v>877.5</v>
      </c>
      <c r="E201" s="31">
        <f>IF(I200&gt;0,ROUND(I200*Tilgungsrechner!$C$6/12,2),0)</f>
        <v>104.05</v>
      </c>
      <c r="F201" s="31">
        <f t="shared" si="12"/>
        <v>773.45</v>
      </c>
      <c r="G201" s="32">
        <f>IF(AND(MOD(B201,12)=0,I200&gt;0),ROUND(MIN(Tilgungsrechner!$C$10,I200-F201),2),0)</f>
        <v>0</v>
      </c>
      <c r="H201" s="31">
        <f t="shared" si="13"/>
        <v>773.45</v>
      </c>
      <c r="I201" s="39">
        <f t="shared" si="15"/>
        <v>31657.759999999998</v>
      </c>
    </row>
    <row r="202" spans="2:9" ht="13.5" customHeight="1" x14ac:dyDescent="0.25">
      <c r="B202" s="34">
        <v>198</v>
      </c>
      <c r="C202" s="35">
        <f t="shared" si="14"/>
        <v>51288</v>
      </c>
      <c r="D202" s="36">
        <f>IF(I201&gt;0,ROUND(Tilgungsrechner!$F$5,2),0)</f>
        <v>877.5</v>
      </c>
      <c r="E202" s="36">
        <f>IF(I201&gt;0,ROUND(I201*Tilgungsrechner!$C$6/12,2),0)</f>
        <v>101.57</v>
      </c>
      <c r="F202" s="36">
        <f t="shared" si="12"/>
        <v>775.93</v>
      </c>
      <c r="G202" s="37">
        <f>IF(AND(MOD(B202,12)=0,I201&gt;0),ROUND(MIN(Tilgungsrechner!$C$10,I201-F202),2),0)</f>
        <v>0</v>
      </c>
      <c r="H202" s="36">
        <f t="shared" si="13"/>
        <v>775.93</v>
      </c>
      <c r="I202" s="38">
        <f t="shared" si="15"/>
        <v>30881.83</v>
      </c>
    </row>
    <row r="203" spans="2:9" ht="13.5" customHeight="1" x14ac:dyDescent="0.25">
      <c r="B203" s="29">
        <v>199</v>
      </c>
      <c r="C203" s="30">
        <f t="shared" si="14"/>
        <v>51318</v>
      </c>
      <c r="D203" s="31">
        <f>IF(I202&gt;0,ROUND(Tilgungsrechner!$F$5,2),0)</f>
        <v>877.5</v>
      </c>
      <c r="E203" s="31">
        <f>IF(I202&gt;0,ROUND(I202*Tilgungsrechner!$C$6/12,2),0)</f>
        <v>99.08</v>
      </c>
      <c r="F203" s="31">
        <f t="shared" si="12"/>
        <v>778.42</v>
      </c>
      <c r="G203" s="32">
        <f>IF(AND(MOD(B203,12)=0,I202&gt;0),ROUND(MIN(Tilgungsrechner!$C$10,I202-F203),2),0)</f>
        <v>0</v>
      </c>
      <c r="H203" s="31">
        <f t="shared" si="13"/>
        <v>778.42</v>
      </c>
      <c r="I203" s="39">
        <f t="shared" si="15"/>
        <v>30103.41</v>
      </c>
    </row>
    <row r="204" spans="2:9" ht="13.5" customHeight="1" x14ac:dyDescent="0.25">
      <c r="B204" s="34">
        <v>200</v>
      </c>
      <c r="C204" s="35">
        <f t="shared" si="14"/>
        <v>51349</v>
      </c>
      <c r="D204" s="36">
        <f>IF(I203&gt;0,ROUND(Tilgungsrechner!$F$5,2),0)</f>
        <v>877.5</v>
      </c>
      <c r="E204" s="36">
        <f>IF(I203&gt;0,ROUND(I203*Tilgungsrechner!$C$6/12,2),0)</f>
        <v>96.58</v>
      </c>
      <c r="F204" s="36">
        <f t="shared" si="12"/>
        <v>780.92</v>
      </c>
      <c r="G204" s="37">
        <f>IF(AND(MOD(B204,12)=0,I203&gt;0),ROUND(MIN(Tilgungsrechner!$C$10,I203-F204),2),0)</f>
        <v>0</v>
      </c>
      <c r="H204" s="36">
        <f t="shared" si="13"/>
        <v>780.92</v>
      </c>
      <c r="I204" s="38">
        <f t="shared" si="15"/>
        <v>29322.49</v>
      </c>
    </row>
    <row r="205" spans="2:9" ht="13.5" customHeight="1" x14ac:dyDescent="0.25">
      <c r="B205" s="29">
        <v>201</v>
      </c>
      <c r="C205" s="30">
        <f t="shared" si="14"/>
        <v>51380</v>
      </c>
      <c r="D205" s="31">
        <f>IF(I204&gt;0,ROUND(Tilgungsrechner!$F$5,2),0)</f>
        <v>877.5</v>
      </c>
      <c r="E205" s="31">
        <f>IF(I204&gt;0,ROUND(I204*Tilgungsrechner!$C$6/12,2),0)</f>
        <v>94.08</v>
      </c>
      <c r="F205" s="31">
        <f t="shared" si="12"/>
        <v>783.42</v>
      </c>
      <c r="G205" s="32">
        <f>IF(AND(MOD(B205,12)=0,I204&gt;0),ROUND(MIN(Tilgungsrechner!$C$10,I204-F205),2),0)</f>
        <v>0</v>
      </c>
      <c r="H205" s="31">
        <f t="shared" si="13"/>
        <v>783.42</v>
      </c>
      <c r="I205" s="39">
        <f t="shared" si="15"/>
        <v>28539.07</v>
      </c>
    </row>
    <row r="206" spans="2:9" ht="13.5" customHeight="1" x14ac:dyDescent="0.25">
      <c r="B206" s="34">
        <v>202</v>
      </c>
      <c r="C206" s="35">
        <f t="shared" si="14"/>
        <v>51410</v>
      </c>
      <c r="D206" s="36">
        <f>IF(I205&gt;0,ROUND(Tilgungsrechner!$F$5,2),0)</f>
        <v>877.5</v>
      </c>
      <c r="E206" s="36">
        <f>IF(I205&gt;0,ROUND(I205*Tilgungsrechner!$C$6/12,2),0)</f>
        <v>91.56</v>
      </c>
      <c r="F206" s="36">
        <f t="shared" si="12"/>
        <v>785.94</v>
      </c>
      <c r="G206" s="37">
        <f>IF(AND(MOD(B206,12)=0,I205&gt;0),ROUND(MIN(Tilgungsrechner!$C$10,I205-F206),2),0)</f>
        <v>0</v>
      </c>
      <c r="H206" s="36">
        <f t="shared" si="13"/>
        <v>785.94</v>
      </c>
      <c r="I206" s="38">
        <f t="shared" si="15"/>
        <v>27753.13</v>
      </c>
    </row>
    <row r="207" spans="2:9" ht="13.5" customHeight="1" x14ac:dyDescent="0.25">
      <c r="B207" s="29">
        <v>203</v>
      </c>
      <c r="C207" s="30">
        <f t="shared" si="14"/>
        <v>51441</v>
      </c>
      <c r="D207" s="31">
        <f>IF(I206&gt;0,ROUND(Tilgungsrechner!$F$5,2),0)</f>
        <v>877.5</v>
      </c>
      <c r="E207" s="31">
        <f>IF(I206&gt;0,ROUND(I206*Tilgungsrechner!$C$6/12,2),0)</f>
        <v>89.04</v>
      </c>
      <c r="F207" s="31">
        <f t="shared" si="12"/>
        <v>788.46</v>
      </c>
      <c r="G207" s="32">
        <f>IF(AND(MOD(B207,12)=0,I206&gt;0),ROUND(MIN(Tilgungsrechner!$C$10,I206-F207),2),0)</f>
        <v>0</v>
      </c>
      <c r="H207" s="31">
        <f t="shared" si="13"/>
        <v>788.46</v>
      </c>
      <c r="I207" s="39">
        <f t="shared" si="15"/>
        <v>26964.67</v>
      </c>
    </row>
    <row r="208" spans="2:9" ht="13.5" customHeight="1" x14ac:dyDescent="0.25">
      <c r="B208" s="34">
        <v>204</v>
      </c>
      <c r="C208" s="35">
        <f t="shared" si="14"/>
        <v>51471</v>
      </c>
      <c r="D208" s="36">
        <f>IF(I207&gt;0,ROUND(Tilgungsrechner!$F$5,2),0)</f>
        <v>877.5</v>
      </c>
      <c r="E208" s="36">
        <f>IF(I207&gt;0,ROUND(I207*Tilgungsrechner!$C$6/12,2),0)</f>
        <v>86.51</v>
      </c>
      <c r="F208" s="36">
        <f t="shared" si="12"/>
        <v>790.99</v>
      </c>
      <c r="G208" s="37">
        <f>IF(AND(MOD(B208,12)=0,I207&gt;0),ROUND(MIN(Tilgungsrechner!$C$10,I207-F208),2),0)</f>
        <v>3000</v>
      </c>
      <c r="H208" s="36">
        <f t="shared" si="13"/>
        <v>3790.99</v>
      </c>
      <c r="I208" s="38">
        <f t="shared" si="15"/>
        <v>23173.68</v>
      </c>
    </row>
    <row r="209" spans="2:9" ht="13.5" customHeight="1" x14ac:dyDescent="0.25">
      <c r="B209" s="29">
        <v>205</v>
      </c>
      <c r="C209" s="30">
        <f t="shared" si="14"/>
        <v>51502</v>
      </c>
      <c r="D209" s="31">
        <f>IF(I208&gt;0,ROUND(Tilgungsrechner!$F$5,2),0)</f>
        <v>877.5</v>
      </c>
      <c r="E209" s="31">
        <f>IF(I208&gt;0,ROUND(I208*Tilgungsrechner!$C$6/12,2),0)</f>
        <v>74.349999999999994</v>
      </c>
      <c r="F209" s="31">
        <f t="shared" si="12"/>
        <v>803.15</v>
      </c>
      <c r="G209" s="32">
        <f>IF(AND(MOD(B209,12)=0,I208&gt;0),ROUND(MIN(Tilgungsrechner!$C$10,I208-F209),2),0)</f>
        <v>0</v>
      </c>
      <c r="H209" s="31">
        <f t="shared" si="13"/>
        <v>803.15</v>
      </c>
      <c r="I209" s="39">
        <f t="shared" si="15"/>
        <v>22370.53</v>
      </c>
    </row>
    <row r="210" spans="2:9" ht="13.5" customHeight="1" x14ac:dyDescent="0.25">
      <c r="B210" s="34">
        <v>206</v>
      </c>
      <c r="C210" s="35">
        <f t="shared" si="14"/>
        <v>51533</v>
      </c>
      <c r="D210" s="36">
        <f>IF(I209&gt;0,ROUND(Tilgungsrechner!$F$5,2),0)</f>
        <v>877.5</v>
      </c>
      <c r="E210" s="36">
        <f>IF(I209&gt;0,ROUND(I209*Tilgungsrechner!$C$6/12,2),0)</f>
        <v>71.77</v>
      </c>
      <c r="F210" s="36">
        <f t="shared" si="12"/>
        <v>805.73</v>
      </c>
      <c r="G210" s="37">
        <f>IF(AND(MOD(B210,12)=0,I209&gt;0),ROUND(MIN(Tilgungsrechner!$C$10,I209-F210),2),0)</f>
        <v>0</v>
      </c>
      <c r="H210" s="36">
        <f t="shared" si="13"/>
        <v>805.73</v>
      </c>
      <c r="I210" s="38">
        <f t="shared" si="15"/>
        <v>21564.799999999999</v>
      </c>
    </row>
    <row r="211" spans="2:9" ht="13.5" customHeight="1" x14ac:dyDescent="0.25">
      <c r="B211" s="29">
        <v>207</v>
      </c>
      <c r="C211" s="30">
        <f t="shared" si="14"/>
        <v>51561</v>
      </c>
      <c r="D211" s="31">
        <f>IF(I210&gt;0,ROUND(Tilgungsrechner!$F$5,2),0)</f>
        <v>877.5</v>
      </c>
      <c r="E211" s="31">
        <f>IF(I210&gt;0,ROUND(I210*Tilgungsrechner!$C$6/12,2),0)</f>
        <v>69.19</v>
      </c>
      <c r="F211" s="31">
        <f t="shared" si="12"/>
        <v>808.31</v>
      </c>
      <c r="G211" s="32">
        <f>IF(AND(MOD(B211,12)=0,I210&gt;0),ROUND(MIN(Tilgungsrechner!$C$10,I210-F211),2),0)</f>
        <v>0</v>
      </c>
      <c r="H211" s="31">
        <f t="shared" si="13"/>
        <v>808.31</v>
      </c>
      <c r="I211" s="39">
        <f t="shared" si="15"/>
        <v>20756.490000000002</v>
      </c>
    </row>
    <row r="212" spans="2:9" ht="13.5" customHeight="1" x14ac:dyDescent="0.25">
      <c r="B212" s="34">
        <v>208</v>
      </c>
      <c r="C212" s="35">
        <f t="shared" si="14"/>
        <v>51592</v>
      </c>
      <c r="D212" s="36">
        <f>IF(I211&gt;0,ROUND(Tilgungsrechner!$F$5,2),0)</f>
        <v>877.5</v>
      </c>
      <c r="E212" s="36">
        <f>IF(I211&gt;0,ROUND(I211*Tilgungsrechner!$C$6/12,2),0)</f>
        <v>66.59</v>
      </c>
      <c r="F212" s="36">
        <f t="shared" si="12"/>
        <v>810.91</v>
      </c>
      <c r="G212" s="37">
        <f>IF(AND(MOD(B212,12)=0,I211&gt;0),ROUND(MIN(Tilgungsrechner!$C$10,I211-F212),2),0)</f>
        <v>0</v>
      </c>
      <c r="H212" s="36">
        <f t="shared" si="13"/>
        <v>810.91</v>
      </c>
      <c r="I212" s="38">
        <f t="shared" si="15"/>
        <v>19945.580000000002</v>
      </c>
    </row>
    <row r="213" spans="2:9" ht="13.5" customHeight="1" x14ac:dyDescent="0.25">
      <c r="B213" s="29">
        <v>209</v>
      </c>
      <c r="C213" s="30">
        <f t="shared" si="14"/>
        <v>51622</v>
      </c>
      <c r="D213" s="31">
        <f>IF(I212&gt;0,ROUND(Tilgungsrechner!$F$5,2),0)</f>
        <v>877.5</v>
      </c>
      <c r="E213" s="31">
        <f>IF(I212&gt;0,ROUND(I212*Tilgungsrechner!$C$6/12,2),0)</f>
        <v>63.99</v>
      </c>
      <c r="F213" s="31">
        <f t="shared" si="12"/>
        <v>813.51</v>
      </c>
      <c r="G213" s="32">
        <f>IF(AND(MOD(B213,12)=0,I212&gt;0),ROUND(MIN(Tilgungsrechner!$C$10,I212-F213),2),0)</f>
        <v>0</v>
      </c>
      <c r="H213" s="31">
        <f t="shared" si="13"/>
        <v>813.51</v>
      </c>
      <c r="I213" s="39">
        <f t="shared" si="15"/>
        <v>19132.07</v>
      </c>
    </row>
    <row r="214" spans="2:9" ht="13.5" customHeight="1" x14ac:dyDescent="0.25">
      <c r="B214" s="34">
        <v>210</v>
      </c>
      <c r="C214" s="35">
        <f t="shared" si="14"/>
        <v>51653</v>
      </c>
      <c r="D214" s="36">
        <f>IF(I213&gt;0,ROUND(Tilgungsrechner!$F$5,2),0)</f>
        <v>877.5</v>
      </c>
      <c r="E214" s="36">
        <f>IF(I213&gt;0,ROUND(I213*Tilgungsrechner!$C$6/12,2),0)</f>
        <v>61.38</v>
      </c>
      <c r="F214" s="36">
        <f t="shared" si="12"/>
        <v>816.12</v>
      </c>
      <c r="G214" s="37">
        <f>IF(AND(MOD(B214,12)=0,I213&gt;0),ROUND(MIN(Tilgungsrechner!$C$10,I213-F214),2),0)</f>
        <v>0</v>
      </c>
      <c r="H214" s="36">
        <f t="shared" si="13"/>
        <v>816.12</v>
      </c>
      <c r="I214" s="38">
        <f t="shared" si="15"/>
        <v>18315.95</v>
      </c>
    </row>
    <row r="215" spans="2:9" ht="13.5" customHeight="1" x14ac:dyDescent="0.25">
      <c r="B215" s="29">
        <v>211</v>
      </c>
      <c r="C215" s="30">
        <f t="shared" si="14"/>
        <v>51683</v>
      </c>
      <c r="D215" s="31">
        <f>IF(I214&gt;0,ROUND(Tilgungsrechner!$F$5,2),0)</f>
        <v>877.5</v>
      </c>
      <c r="E215" s="31">
        <f>IF(I214&gt;0,ROUND(I214*Tilgungsrechner!$C$6/12,2),0)</f>
        <v>58.76</v>
      </c>
      <c r="F215" s="31">
        <f t="shared" si="12"/>
        <v>818.74</v>
      </c>
      <c r="G215" s="32">
        <f>IF(AND(MOD(B215,12)=0,I214&gt;0),ROUND(MIN(Tilgungsrechner!$C$10,I214-F215),2),0)</f>
        <v>0</v>
      </c>
      <c r="H215" s="31">
        <f t="shared" si="13"/>
        <v>818.74</v>
      </c>
      <c r="I215" s="39">
        <f t="shared" si="15"/>
        <v>17497.21</v>
      </c>
    </row>
    <row r="216" spans="2:9" ht="13.5" customHeight="1" x14ac:dyDescent="0.25">
      <c r="B216" s="34">
        <v>212</v>
      </c>
      <c r="C216" s="35">
        <f t="shared" si="14"/>
        <v>51714</v>
      </c>
      <c r="D216" s="36">
        <f>IF(I215&gt;0,ROUND(Tilgungsrechner!$F$5,2),0)</f>
        <v>877.5</v>
      </c>
      <c r="E216" s="36">
        <f>IF(I215&gt;0,ROUND(I215*Tilgungsrechner!$C$6/12,2),0)</f>
        <v>56.14</v>
      </c>
      <c r="F216" s="36">
        <f t="shared" si="12"/>
        <v>821.36</v>
      </c>
      <c r="G216" s="37">
        <f>IF(AND(MOD(B216,12)=0,I215&gt;0),ROUND(MIN(Tilgungsrechner!$C$10,I215-F216),2),0)</f>
        <v>0</v>
      </c>
      <c r="H216" s="36">
        <f t="shared" si="13"/>
        <v>821.36</v>
      </c>
      <c r="I216" s="38">
        <f t="shared" si="15"/>
        <v>16675.849999999999</v>
      </c>
    </row>
    <row r="217" spans="2:9" ht="13.5" customHeight="1" x14ac:dyDescent="0.25">
      <c r="B217" s="29">
        <v>213</v>
      </c>
      <c r="C217" s="30">
        <f t="shared" si="14"/>
        <v>51745</v>
      </c>
      <c r="D217" s="31">
        <f>IF(I216&gt;0,ROUND(Tilgungsrechner!$F$5,2),0)</f>
        <v>877.5</v>
      </c>
      <c r="E217" s="31">
        <f>IF(I216&gt;0,ROUND(I216*Tilgungsrechner!$C$6/12,2),0)</f>
        <v>53.5</v>
      </c>
      <c r="F217" s="31">
        <f t="shared" si="12"/>
        <v>824</v>
      </c>
      <c r="G217" s="32">
        <f>IF(AND(MOD(B217,12)=0,I216&gt;0),ROUND(MIN(Tilgungsrechner!$C$10,I216-F217),2),0)</f>
        <v>0</v>
      </c>
      <c r="H217" s="31">
        <f t="shared" si="13"/>
        <v>824</v>
      </c>
      <c r="I217" s="39">
        <f t="shared" si="15"/>
        <v>15851.85</v>
      </c>
    </row>
    <row r="218" spans="2:9" ht="13.5" customHeight="1" x14ac:dyDescent="0.25">
      <c r="B218" s="34">
        <v>214</v>
      </c>
      <c r="C218" s="35">
        <f t="shared" si="14"/>
        <v>51775</v>
      </c>
      <c r="D218" s="36">
        <f>IF(I217&gt;0,ROUND(Tilgungsrechner!$F$5,2),0)</f>
        <v>877.5</v>
      </c>
      <c r="E218" s="36">
        <f>IF(I217&gt;0,ROUND(I217*Tilgungsrechner!$C$6/12,2),0)</f>
        <v>50.86</v>
      </c>
      <c r="F218" s="36">
        <f t="shared" si="12"/>
        <v>826.64</v>
      </c>
      <c r="G218" s="37">
        <f>IF(AND(MOD(B218,12)=0,I217&gt;0),ROUND(MIN(Tilgungsrechner!$C$10,I217-F218),2),0)</f>
        <v>0</v>
      </c>
      <c r="H218" s="36">
        <f t="shared" si="13"/>
        <v>826.64</v>
      </c>
      <c r="I218" s="38">
        <f t="shared" si="15"/>
        <v>15025.21</v>
      </c>
    </row>
    <row r="219" spans="2:9" ht="13.5" customHeight="1" x14ac:dyDescent="0.25">
      <c r="B219" s="29">
        <v>215</v>
      </c>
      <c r="C219" s="30">
        <f t="shared" si="14"/>
        <v>51806</v>
      </c>
      <c r="D219" s="31">
        <f>IF(I218&gt;0,ROUND(Tilgungsrechner!$F$5,2),0)</f>
        <v>877.5</v>
      </c>
      <c r="E219" s="31">
        <f>IF(I218&gt;0,ROUND(I218*Tilgungsrechner!$C$6/12,2),0)</f>
        <v>48.21</v>
      </c>
      <c r="F219" s="31">
        <f t="shared" si="12"/>
        <v>829.29</v>
      </c>
      <c r="G219" s="32">
        <f>IF(AND(MOD(B219,12)=0,I218&gt;0),ROUND(MIN(Tilgungsrechner!$C$10,I218-F219),2),0)</f>
        <v>0</v>
      </c>
      <c r="H219" s="31">
        <f t="shared" si="13"/>
        <v>829.29</v>
      </c>
      <c r="I219" s="39">
        <f t="shared" si="15"/>
        <v>14195.92</v>
      </c>
    </row>
    <row r="220" spans="2:9" ht="13.5" customHeight="1" x14ac:dyDescent="0.25">
      <c r="B220" s="34">
        <v>216</v>
      </c>
      <c r="C220" s="35">
        <f t="shared" si="14"/>
        <v>51836</v>
      </c>
      <c r="D220" s="36">
        <f>IF(I219&gt;0,ROUND(Tilgungsrechner!$F$5,2),0)</f>
        <v>877.5</v>
      </c>
      <c r="E220" s="36">
        <f>IF(I219&gt;0,ROUND(I219*Tilgungsrechner!$C$6/12,2),0)</f>
        <v>45.55</v>
      </c>
      <c r="F220" s="36">
        <f t="shared" si="12"/>
        <v>831.95</v>
      </c>
      <c r="G220" s="37">
        <f>IF(AND(MOD(B220,12)=0,I219&gt;0),ROUND(MIN(Tilgungsrechner!$C$10,I219-F220),2),0)</f>
        <v>3000</v>
      </c>
      <c r="H220" s="36">
        <f t="shared" si="13"/>
        <v>3831.95</v>
      </c>
      <c r="I220" s="38">
        <f t="shared" si="15"/>
        <v>10363.969999999999</v>
      </c>
    </row>
    <row r="221" spans="2:9" ht="13.5" customHeight="1" x14ac:dyDescent="0.25">
      <c r="B221" s="29">
        <v>217</v>
      </c>
      <c r="C221" s="30">
        <f t="shared" si="14"/>
        <v>51867</v>
      </c>
      <c r="D221" s="31">
        <f>IF(I220&gt;0,ROUND(Tilgungsrechner!$F$5,2),0)</f>
        <v>877.5</v>
      </c>
      <c r="E221" s="31">
        <f>IF(I220&gt;0,ROUND(I220*Tilgungsrechner!$C$6/12,2),0)</f>
        <v>33.25</v>
      </c>
      <c r="F221" s="31">
        <f t="shared" si="12"/>
        <v>844.25</v>
      </c>
      <c r="G221" s="32">
        <f>IF(AND(MOD(B221,12)=0,I220&gt;0),ROUND(MIN(Tilgungsrechner!$C$10,I220-F221),2),0)</f>
        <v>0</v>
      </c>
      <c r="H221" s="31">
        <f t="shared" si="13"/>
        <v>844.25</v>
      </c>
      <c r="I221" s="39">
        <f t="shared" si="15"/>
        <v>9519.7199999999993</v>
      </c>
    </row>
    <row r="222" spans="2:9" ht="13.5" customHeight="1" x14ac:dyDescent="0.25">
      <c r="B222" s="34">
        <v>218</v>
      </c>
      <c r="C222" s="35">
        <f t="shared" si="14"/>
        <v>51898</v>
      </c>
      <c r="D222" s="36">
        <f>IF(I221&gt;0,ROUND(Tilgungsrechner!$F$5,2),0)</f>
        <v>877.5</v>
      </c>
      <c r="E222" s="36">
        <f>IF(I221&gt;0,ROUND(I221*Tilgungsrechner!$C$6/12,2),0)</f>
        <v>30.54</v>
      </c>
      <c r="F222" s="36">
        <f t="shared" si="12"/>
        <v>846.96</v>
      </c>
      <c r="G222" s="37">
        <f>IF(AND(MOD(B222,12)=0,I221&gt;0),ROUND(MIN(Tilgungsrechner!$C$10,I221-F222),2),0)</f>
        <v>0</v>
      </c>
      <c r="H222" s="36">
        <f t="shared" si="13"/>
        <v>846.96</v>
      </c>
      <c r="I222" s="38">
        <f t="shared" si="15"/>
        <v>8672.76</v>
      </c>
    </row>
    <row r="223" spans="2:9" ht="13.5" customHeight="1" x14ac:dyDescent="0.25">
      <c r="B223" s="29">
        <v>219</v>
      </c>
      <c r="C223" s="30">
        <f t="shared" si="14"/>
        <v>51926</v>
      </c>
      <c r="D223" s="31">
        <f>IF(I222&gt;0,ROUND(Tilgungsrechner!$F$5,2),0)</f>
        <v>877.5</v>
      </c>
      <c r="E223" s="31">
        <f>IF(I222&gt;0,ROUND(I222*Tilgungsrechner!$C$6/12,2),0)</f>
        <v>27.83</v>
      </c>
      <c r="F223" s="31">
        <f t="shared" si="12"/>
        <v>849.67</v>
      </c>
      <c r="G223" s="32">
        <f>IF(AND(MOD(B223,12)=0,I222&gt;0),ROUND(MIN(Tilgungsrechner!$C$10,I222-F223),2),0)</f>
        <v>0</v>
      </c>
      <c r="H223" s="31">
        <f t="shared" si="13"/>
        <v>849.67</v>
      </c>
      <c r="I223" s="39">
        <f t="shared" si="15"/>
        <v>7823.09</v>
      </c>
    </row>
    <row r="224" spans="2:9" ht="13.5" customHeight="1" x14ac:dyDescent="0.25">
      <c r="B224" s="34">
        <v>220</v>
      </c>
      <c r="C224" s="35">
        <f t="shared" si="14"/>
        <v>51957</v>
      </c>
      <c r="D224" s="36">
        <f>IF(I223&gt;0,ROUND(Tilgungsrechner!$F$5,2),0)</f>
        <v>877.5</v>
      </c>
      <c r="E224" s="36">
        <f>IF(I223&gt;0,ROUND(I223*Tilgungsrechner!$C$6/12,2),0)</f>
        <v>25.1</v>
      </c>
      <c r="F224" s="36">
        <f t="shared" si="12"/>
        <v>852.4</v>
      </c>
      <c r="G224" s="37">
        <f>IF(AND(MOD(B224,12)=0,I223&gt;0),ROUND(MIN(Tilgungsrechner!$C$10,I223-F224),2),0)</f>
        <v>0</v>
      </c>
      <c r="H224" s="36">
        <f t="shared" si="13"/>
        <v>852.4</v>
      </c>
      <c r="I224" s="38">
        <f t="shared" si="15"/>
        <v>6970.69</v>
      </c>
    </row>
    <row r="225" spans="2:9" ht="13.5" customHeight="1" x14ac:dyDescent="0.25">
      <c r="B225" s="29">
        <v>221</v>
      </c>
      <c r="C225" s="30">
        <f t="shared" si="14"/>
        <v>51987</v>
      </c>
      <c r="D225" s="31">
        <f>IF(I224&gt;0,ROUND(Tilgungsrechner!$F$5,2),0)</f>
        <v>877.5</v>
      </c>
      <c r="E225" s="31">
        <f>IF(I224&gt;0,ROUND(I224*Tilgungsrechner!$C$6/12,2),0)</f>
        <v>22.36</v>
      </c>
      <c r="F225" s="31">
        <f t="shared" si="12"/>
        <v>855.14</v>
      </c>
      <c r="G225" s="32">
        <f>IF(AND(MOD(B225,12)=0,I224&gt;0),ROUND(MIN(Tilgungsrechner!$C$10,I224-F225),2),0)</f>
        <v>0</v>
      </c>
      <c r="H225" s="31">
        <f t="shared" si="13"/>
        <v>855.14</v>
      </c>
      <c r="I225" s="39">
        <f t="shared" si="15"/>
        <v>6115.55</v>
      </c>
    </row>
    <row r="226" spans="2:9" ht="13.5" customHeight="1" x14ac:dyDescent="0.25">
      <c r="B226" s="34">
        <v>222</v>
      </c>
      <c r="C226" s="35">
        <f t="shared" si="14"/>
        <v>52018</v>
      </c>
      <c r="D226" s="36">
        <f>IF(I225&gt;0,ROUND(Tilgungsrechner!$F$5,2),0)</f>
        <v>877.5</v>
      </c>
      <c r="E226" s="36">
        <f>IF(I225&gt;0,ROUND(I225*Tilgungsrechner!$C$6/12,2),0)</f>
        <v>19.62</v>
      </c>
      <c r="F226" s="36">
        <f t="shared" si="12"/>
        <v>857.88</v>
      </c>
      <c r="G226" s="37">
        <f>IF(AND(MOD(B226,12)=0,I225&gt;0),ROUND(MIN(Tilgungsrechner!$C$10,I225-F226),2),0)</f>
        <v>0</v>
      </c>
      <c r="H226" s="36">
        <f t="shared" si="13"/>
        <v>857.88</v>
      </c>
      <c r="I226" s="38">
        <f t="shared" si="15"/>
        <v>5257.67</v>
      </c>
    </row>
    <row r="227" spans="2:9" ht="13.5" customHeight="1" x14ac:dyDescent="0.25">
      <c r="B227" s="29">
        <v>223</v>
      </c>
      <c r="C227" s="30">
        <f t="shared" si="14"/>
        <v>52048</v>
      </c>
      <c r="D227" s="31">
        <f>IF(I226&gt;0,ROUND(Tilgungsrechner!$F$5,2),0)</f>
        <v>877.5</v>
      </c>
      <c r="E227" s="31">
        <f>IF(I226&gt;0,ROUND(I226*Tilgungsrechner!$C$6/12,2),0)</f>
        <v>16.87</v>
      </c>
      <c r="F227" s="31">
        <f t="shared" si="12"/>
        <v>860.63</v>
      </c>
      <c r="G227" s="32">
        <f>IF(AND(MOD(B227,12)=0,I226&gt;0),ROUND(MIN(Tilgungsrechner!$C$10,I226-F227),2),0)</f>
        <v>0</v>
      </c>
      <c r="H227" s="31">
        <f t="shared" si="13"/>
        <v>860.63</v>
      </c>
      <c r="I227" s="39">
        <f t="shared" si="15"/>
        <v>4397.04</v>
      </c>
    </row>
    <row r="228" spans="2:9" ht="13.5" customHeight="1" x14ac:dyDescent="0.25">
      <c r="B228" s="34">
        <v>224</v>
      </c>
      <c r="C228" s="35">
        <f t="shared" si="14"/>
        <v>52079</v>
      </c>
      <c r="D228" s="36">
        <f>IF(I227&gt;0,ROUND(Tilgungsrechner!$F$5,2),0)</f>
        <v>877.5</v>
      </c>
      <c r="E228" s="36">
        <f>IF(I227&gt;0,ROUND(I227*Tilgungsrechner!$C$6/12,2),0)</f>
        <v>14.11</v>
      </c>
      <c r="F228" s="36">
        <f t="shared" si="12"/>
        <v>863.39</v>
      </c>
      <c r="G228" s="37">
        <f>IF(AND(MOD(B228,12)=0,I227&gt;0),ROUND(MIN(Tilgungsrechner!$C$10,I227-F228),2),0)</f>
        <v>0</v>
      </c>
      <c r="H228" s="36">
        <f t="shared" si="13"/>
        <v>863.39</v>
      </c>
      <c r="I228" s="38">
        <f t="shared" si="15"/>
        <v>3533.65</v>
      </c>
    </row>
    <row r="229" spans="2:9" ht="13.5" customHeight="1" x14ac:dyDescent="0.25">
      <c r="B229" s="29">
        <v>225</v>
      </c>
      <c r="C229" s="30">
        <f t="shared" si="14"/>
        <v>52110</v>
      </c>
      <c r="D229" s="31">
        <f>IF(I228&gt;0,ROUND(Tilgungsrechner!$F$5,2),0)</f>
        <v>877.5</v>
      </c>
      <c r="E229" s="31">
        <f>IF(I228&gt;0,ROUND(I228*Tilgungsrechner!$C$6/12,2),0)</f>
        <v>11.34</v>
      </c>
      <c r="F229" s="31">
        <f t="shared" si="12"/>
        <v>866.16</v>
      </c>
      <c r="G229" s="32">
        <f>IF(AND(MOD(B229,12)=0,I228&gt;0),ROUND(MIN(Tilgungsrechner!$C$10,I228-F229),2),0)</f>
        <v>0</v>
      </c>
      <c r="H229" s="31">
        <f t="shared" si="13"/>
        <v>866.16</v>
      </c>
      <c r="I229" s="39">
        <f t="shared" si="15"/>
        <v>2667.49</v>
      </c>
    </row>
    <row r="230" spans="2:9" ht="13.5" customHeight="1" x14ac:dyDescent="0.25">
      <c r="B230" s="34">
        <v>226</v>
      </c>
      <c r="C230" s="35">
        <f t="shared" si="14"/>
        <v>52140</v>
      </c>
      <c r="D230" s="36">
        <f>IF(I229&gt;0,ROUND(Tilgungsrechner!$F$5,2),0)</f>
        <v>877.5</v>
      </c>
      <c r="E230" s="36">
        <f>IF(I229&gt;0,ROUND(I229*Tilgungsrechner!$C$6/12,2),0)</f>
        <v>8.56</v>
      </c>
      <c r="F230" s="36">
        <f t="shared" si="12"/>
        <v>868.94</v>
      </c>
      <c r="G230" s="37">
        <f>IF(AND(MOD(B230,12)=0,I229&gt;0),ROUND(MIN(Tilgungsrechner!$C$10,I229-F230),2),0)</f>
        <v>0</v>
      </c>
      <c r="H230" s="36">
        <f t="shared" si="13"/>
        <v>868.94</v>
      </c>
      <c r="I230" s="38">
        <f t="shared" si="15"/>
        <v>1798.55</v>
      </c>
    </row>
    <row r="231" spans="2:9" ht="13.5" customHeight="1" x14ac:dyDescent="0.25">
      <c r="B231" s="29">
        <v>227</v>
      </c>
      <c r="C231" s="30">
        <f t="shared" si="14"/>
        <v>52171</v>
      </c>
      <c r="D231" s="31">
        <f>IF(I230&gt;0,ROUND(Tilgungsrechner!$F$5,2),0)</f>
        <v>877.5</v>
      </c>
      <c r="E231" s="31">
        <f>IF(I230&gt;0,ROUND(I230*Tilgungsrechner!$C$6/12,2),0)</f>
        <v>5.77</v>
      </c>
      <c r="F231" s="31">
        <f t="shared" si="12"/>
        <v>871.73</v>
      </c>
      <c r="G231" s="32">
        <f>IF(AND(MOD(B231,12)=0,I230&gt;0),ROUND(MIN(Tilgungsrechner!$C$10,I230-F231),2),0)</f>
        <v>0</v>
      </c>
      <c r="H231" s="31">
        <f t="shared" si="13"/>
        <v>871.73</v>
      </c>
      <c r="I231" s="39">
        <f t="shared" si="15"/>
        <v>926.82</v>
      </c>
    </row>
    <row r="232" spans="2:9" ht="13.5" customHeight="1" x14ac:dyDescent="0.25">
      <c r="B232" s="34">
        <v>228</v>
      </c>
      <c r="C232" s="35">
        <f t="shared" si="14"/>
        <v>52201</v>
      </c>
      <c r="D232" s="36">
        <f>IF(I231&gt;0,ROUND(Tilgungsrechner!$F$5,2),0)</f>
        <v>877.5</v>
      </c>
      <c r="E232" s="36">
        <f>IF(I231&gt;0,ROUND(I231*Tilgungsrechner!$C$6/12,2),0)</f>
        <v>2.97</v>
      </c>
      <c r="F232" s="36">
        <f t="shared" si="12"/>
        <v>874.53</v>
      </c>
      <c r="G232" s="37">
        <f>IF(AND(MOD(B232,12)=0,I231&gt;0),ROUND(MIN(Tilgungsrechner!$C$10,I231-F232),2),0)</f>
        <v>52.29</v>
      </c>
      <c r="H232" s="36">
        <f t="shared" si="13"/>
        <v>926.81999999999994</v>
      </c>
      <c r="I232" s="38">
        <f t="shared" si="15"/>
        <v>0</v>
      </c>
    </row>
    <row r="233" spans="2:9" ht="13.5" customHeight="1" x14ac:dyDescent="0.25">
      <c r="B233" s="29">
        <v>229</v>
      </c>
      <c r="C233" s="30" t="str">
        <f t="shared" si="14"/>
        <v/>
      </c>
      <c r="D233" s="31">
        <f>IF(I232&gt;0,ROUND(Tilgungsrechner!$F$5,2),0)</f>
        <v>0</v>
      </c>
      <c r="E233" s="31">
        <f>IF(I232&gt;0,ROUND(I232*Tilgungsrechner!$C$6/12,2),0)</f>
        <v>0</v>
      </c>
      <c r="F233" s="31">
        <f t="shared" si="12"/>
        <v>0</v>
      </c>
      <c r="G233" s="32">
        <f>IF(AND(MOD(B233,12)=0,I232&gt;0),ROUND(MIN(Tilgungsrechner!$C$10,I232-F233),2),0)</f>
        <v>0</v>
      </c>
      <c r="H233" s="31">
        <f t="shared" si="13"/>
        <v>0</v>
      </c>
      <c r="I233" s="39">
        <f t="shared" si="15"/>
        <v>0</v>
      </c>
    </row>
    <row r="234" spans="2:9" ht="13.5" customHeight="1" x14ac:dyDescent="0.25">
      <c r="B234" s="34">
        <v>230</v>
      </c>
      <c r="C234" s="35" t="str">
        <f t="shared" si="14"/>
        <v/>
      </c>
      <c r="D234" s="36">
        <f>IF(I233&gt;0,ROUND(Tilgungsrechner!$F$5,2),0)</f>
        <v>0</v>
      </c>
      <c r="E234" s="36">
        <f>IF(I233&gt;0,ROUND(I233*Tilgungsrechner!$C$6/12,2),0)</f>
        <v>0</v>
      </c>
      <c r="F234" s="36">
        <f t="shared" si="12"/>
        <v>0</v>
      </c>
      <c r="G234" s="37">
        <f>IF(AND(MOD(B234,12)=0,I233&gt;0),ROUND(MIN(Tilgungsrechner!$C$10,I233-F234),2),0)</f>
        <v>0</v>
      </c>
      <c r="H234" s="36">
        <f t="shared" si="13"/>
        <v>0</v>
      </c>
      <c r="I234" s="38">
        <f t="shared" si="15"/>
        <v>0</v>
      </c>
    </row>
    <row r="235" spans="2:9" ht="13.5" customHeight="1" x14ac:dyDescent="0.25">
      <c r="B235" s="29">
        <v>231</v>
      </c>
      <c r="C235" s="30" t="str">
        <f t="shared" si="14"/>
        <v/>
      </c>
      <c r="D235" s="31">
        <f>IF(I234&gt;0,ROUND(Tilgungsrechner!$F$5,2),0)</f>
        <v>0</v>
      </c>
      <c r="E235" s="31">
        <f>IF(I234&gt;0,ROUND(I234*Tilgungsrechner!$C$6/12,2),0)</f>
        <v>0</v>
      </c>
      <c r="F235" s="31">
        <f t="shared" si="12"/>
        <v>0</v>
      </c>
      <c r="G235" s="32">
        <f>IF(AND(MOD(B235,12)=0,I234&gt;0),ROUND(MIN(Tilgungsrechner!$C$10,I234-F235),2),0)</f>
        <v>0</v>
      </c>
      <c r="H235" s="31">
        <f t="shared" si="13"/>
        <v>0</v>
      </c>
      <c r="I235" s="39">
        <f t="shared" si="15"/>
        <v>0</v>
      </c>
    </row>
    <row r="236" spans="2:9" ht="13.5" customHeight="1" x14ac:dyDescent="0.25">
      <c r="B236" s="34">
        <v>232</v>
      </c>
      <c r="C236" s="35" t="str">
        <f t="shared" si="14"/>
        <v/>
      </c>
      <c r="D236" s="36">
        <f>IF(I235&gt;0,ROUND(Tilgungsrechner!$F$5,2),0)</f>
        <v>0</v>
      </c>
      <c r="E236" s="36">
        <f>IF(I235&gt;0,ROUND(I235*Tilgungsrechner!$C$6/12,2),0)</f>
        <v>0</v>
      </c>
      <c r="F236" s="36">
        <f t="shared" si="12"/>
        <v>0</v>
      </c>
      <c r="G236" s="37">
        <f>IF(AND(MOD(B236,12)=0,I235&gt;0),ROUND(MIN(Tilgungsrechner!$C$10,I235-F236),2),0)</f>
        <v>0</v>
      </c>
      <c r="H236" s="36">
        <f t="shared" si="13"/>
        <v>0</v>
      </c>
      <c r="I236" s="38">
        <f t="shared" si="15"/>
        <v>0</v>
      </c>
    </row>
    <row r="237" spans="2:9" ht="13.5" customHeight="1" x14ac:dyDescent="0.25">
      <c r="B237" s="29">
        <v>233</v>
      </c>
      <c r="C237" s="30" t="str">
        <f t="shared" si="14"/>
        <v/>
      </c>
      <c r="D237" s="31">
        <f>IF(I236&gt;0,ROUND(Tilgungsrechner!$F$5,2),0)</f>
        <v>0</v>
      </c>
      <c r="E237" s="31">
        <f>IF(I236&gt;0,ROUND(I236*Tilgungsrechner!$C$6/12,2),0)</f>
        <v>0</v>
      </c>
      <c r="F237" s="31">
        <f t="shared" si="12"/>
        <v>0</v>
      </c>
      <c r="G237" s="32">
        <f>IF(AND(MOD(B237,12)=0,I236&gt;0),ROUND(MIN(Tilgungsrechner!$C$10,I236-F237),2),0)</f>
        <v>0</v>
      </c>
      <c r="H237" s="31">
        <f t="shared" si="13"/>
        <v>0</v>
      </c>
      <c r="I237" s="39">
        <f t="shared" si="15"/>
        <v>0</v>
      </c>
    </row>
    <row r="238" spans="2:9" ht="13.5" customHeight="1" x14ac:dyDescent="0.25">
      <c r="B238" s="34">
        <v>234</v>
      </c>
      <c r="C238" s="35" t="str">
        <f t="shared" si="14"/>
        <v/>
      </c>
      <c r="D238" s="36">
        <f>IF(I237&gt;0,ROUND(Tilgungsrechner!$F$5,2),0)</f>
        <v>0</v>
      </c>
      <c r="E238" s="36">
        <f>IF(I237&gt;0,ROUND(I237*Tilgungsrechner!$C$6/12,2),0)</f>
        <v>0</v>
      </c>
      <c r="F238" s="36">
        <f t="shared" si="12"/>
        <v>0</v>
      </c>
      <c r="G238" s="37">
        <f>IF(AND(MOD(B238,12)=0,I237&gt;0),ROUND(MIN(Tilgungsrechner!$C$10,I237-F238),2),0)</f>
        <v>0</v>
      </c>
      <c r="H238" s="36">
        <f t="shared" si="13"/>
        <v>0</v>
      </c>
      <c r="I238" s="38">
        <f t="shared" si="15"/>
        <v>0</v>
      </c>
    </row>
    <row r="239" spans="2:9" ht="13.5" customHeight="1" x14ac:dyDescent="0.25">
      <c r="B239" s="29">
        <v>235</v>
      </c>
      <c r="C239" s="30" t="str">
        <f t="shared" si="14"/>
        <v/>
      </c>
      <c r="D239" s="31">
        <f>IF(I238&gt;0,ROUND(Tilgungsrechner!$F$5,2),0)</f>
        <v>0</v>
      </c>
      <c r="E239" s="31">
        <f>IF(I238&gt;0,ROUND(I238*Tilgungsrechner!$C$6/12,2),0)</f>
        <v>0</v>
      </c>
      <c r="F239" s="31">
        <f t="shared" si="12"/>
        <v>0</v>
      </c>
      <c r="G239" s="32">
        <f>IF(AND(MOD(B239,12)=0,I238&gt;0),ROUND(MIN(Tilgungsrechner!$C$10,I238-F239),2),0)</f>
        <v>0</v>
      </c>
      <c r="H239" s="31">
        <f t="shared" si="13"/>
        <v>0</v>
      </c>
      <c r="I239" s="39">
        <f t="shared" si="15"/>
        <v>0</v>
      </c>
    </row>
    <row r="240" spans="2:9" ht="13.5" customHeight="1" x14ac:dyDescent="0.25">
      <c r="B240" s="34">
        <v>236</v>
      </c>
      <c r="C240" s="35" t="str">
        <f t="shared" si="14"/>
        <v/>
      </c>
      <c r="D240" s="36">
        <f>IF(I239&gt;0,ROUND(Tilgungsrechner!$F$5,2),0)</f>
        <v>0</v>
      </c>
      <c r="E240" s="36">
        <f>IF(I239&gt;0,ROUND(I239*Tilgungsrechner!$C$6/12,2),0)</f>
        <v>0</v>
      </c>
      <c r="F240" s="36">
        <f t="shared" si="12"/>
        <v>0</v>
      </c>
      <c r="G240" s="37">
        <f>IF(AND(MOD(B240,12)=0,I239&gt;0),ROUND(MIN(Tilgungsrechner!$C$10,I239-F240),2),0)</f>
        <v>0</v>
      </c>
      <c r="H240" s="36">
        <f t="shared" si="13"/>
        <v>0</v>
      </c>
      <c r="I240" s="38">
        <f t="shared" si="15"/>
        <v>0</v>
      </c>
    </row>
    <row r="241" spans="2:9" ht="13.5" customHeight="1" x14ac:dyDescent="0.25">
      <c r="B241" s="29">
        <v>237</v>
      </c>
      <c r="C241" s="30" t="str">
        <f t="shared" si="14"/>
        <v/>
      </c>
      <c r="D241" s="31">
        <f>IF(I240&gt;0,ROUND(Tilgungsrechner!$F$5,2),0)</f>
        <v>0</v>
      </c>
      <c r="E241" s="31">
        <f>IF(I240&gt;0,ROUND(I240*Tilgungsrechner!$C$6/12,2),0)</f>
        <v>0</v>
      </c>
      <c r="F241" s="31">
        <f t="shared" si="12"/>
        <v>0</v>
      </c>
      <c r="G241" s="32">
        <f>IF(AND(MOD(B241,12)=0,I240&gt;0),ROUND(MIN(Tilgungsrechner!$C$10,I240-F241),2),0)</f>
        <v>0</v>
      </c>
      <c r="H241" s="31">
        <f t="shared" si="13"/>
        <v>0</v>
      </c>
      <c r="I241" s="39">
        <f t="shared" si="15"/>
        <v>0</v>
      </c>
    </row>
    <row r="242" spans="2:9" ht="13.5" customHeight="1" x14ac:dyDescent="0.25">
      <c r="B242" s="34">
        <v>238</v>
      </c>
      <c r="C242" s="35" t="str">
        <f t="shared" si="14"/>
        <v/>
      </c>
      <c r="D242" s="36">
        <f>IF(I241&gt;0,ROUND(Tilgungsrechner!$F$5,2),0)</f>
        <v>0</v>
      </c>
      <c r="E242" s="36">
        <f>IF(I241&gt;0,ROUND(I241*Tilgungsrechner!$C$6/12,2),0)</f>
        <v>0</v>
      </c>
      <c r="F242" s="36">
        <f t="shared" si="12"/>
        <v>0</v>
      </c>
      <c r="G242" s="37">
        <f>IF(AND(MOD(B242,12)=0,I241&gt;0),ROUND(MIN(Tilgungsrechner!$C$10,I241-F242),2),0)</f>
        <v>0</v>
      </c>
      <c r="H242" s="36">
        <f t="shared" si="13"/>
        <v>0</v>
      </c>
      <c r="I242" s="38">
        <f t="shared" si="15"/>
        <v>0</v>
      </c>
    </row>
    <row r="243" spans="2:9" ht="13.5" customHeight="1" x14ac:dyDescent="0.25">
      <c r="B243" s="29">
        <v>239</v>
      </c>
      <c r="C243" s="30" t="str">
        <f t="shared" si="14"/>
        <v/>
      </c>
      <c r="D243" s="31">
        <f>IF(I242&gt;0,ROUND(Tilgungsrechner!$F$5,2),0)</f>
        <v>0</v>
      </c>
      <c r="E243" s="31">
        <f>IF(I242&gt;0,ROUND(I242*Tilgungsrechner!$C$6/12,2),0)</f>
        <v>0</v>
      </c>
      <c r="F243" s="31">
        <f t="shared" si="12"/>
        <v>0</v>
      </c>
      <c r="G243" s="32">
        <f>IF(AND(MOD(B243,12)=0,I242&gt;0),ROUND(MIN(Tilgungsrechner!$C$10,I242-F243),2),0)</f>
        <v>0</v>
      </c>
      <c r="H243" s="31">
        <f t="shared" si="13"/>
        <v>0</v>
      </c>
      <c r="I243" s="39">
        <f t="shared" si="15"/>
        <v>0</v>
      </c>
    </row>
    <row r="244" spans="2:9" ht="13.5" customHeight="1" x14ac:dyDescent="0.25">
      <c r="B244" s="34">
        <v>240</v>
      </c>
      <c r="C244" s="35" t="str">
        <f t="shared" si="14"/>
        <v/>
      </c>
      <c r="D244" s="36">
        <f>IF(I243&gt;0,ROUND(Tilgungsrechner!$F$5,2),0)</f>
        <v>0</v>
      </c>
      <c r="E244" s="36">
        <f>IF(I243&gt;0,ROUND(I243*Tilgungsrechner!$C$6/12,2),0)</f>
        <v>0</v>
      </c>
      <c r="F244" s="36">
        <f t="shared" si="12"/>
        <v>0</v>
      </c>
      <c r="G244" s="37">
        <f>IF(AND(MOD(B244,12)=0,I243&gt;0),ROUND(MIN(Tilgungsrechner!$C$10,I243-F244),2),0)</f>
        <v>0</v>
      </c>
      <c r="H244" s="36">
        <f t="shared" si="13"/>
        <v>0</v>
      </c>
      <c r="I244" s="38">
        <f t="shared" si="15"/>
        <v>0</v>
      </c>
    </row>
    <row r="245" spans="2:9" ht="13.5" customHeight="1" x14ac:dyDescent="0.25">
      <c r="B245" s="29">
        <v>241</v>
      </c>
      <c r="C245" s="30" t="str">
        <f t="shared" si="14"/>
        <v/>
      </c>
      <c r="D245" s="31">
        <f>IF(I244&gt;0,ROUND(Tilgungsrechner!$F$5,2),0)</f>
        <v>0</v>
      </c>
      <c r="E245" s="31">
        <f>IF(I244&gt;0,ROUND(I244*Tilgungsrechner!$C$6/12,2),0)</f>
        <v>0</v>
      </c>
      <c r="F245" s="31">
        <f t="shared" si="12"/>
        <v>0</v>
      </c>
      <c r="G245" s="32">
        <f>IF(AND(MOD(B245,12)=0,I244&gt;0),ROUND(MIN(Tilgungsrechner!$C$10,I244-F245),2),0)</f>
        <v>0</v>
      </c>
      <c r="H245" s="31">
        <f t="shared" si="13"/>
        <v>0</v>
      </c>
      <c r="I245" s="39">
        <f t="shared" si="15"/>
        <v>0</v>
      </c>
    </row>
    <row r="246" spans="2:9" ht="13.5" customHeight="1" x14ac:dyDescent="0.25">
      <c r="B246" s="34">
        <v>242</v>
      </c>
      <c r="C246" s="35" t="str">
        <f t="shared" si="14"/>
        <v/>
      </c>
      <c r="D246" s="36">
        <f>IF(I245&gt;0,ROUND(Tilgungsrechner!$F$5,2),0)</f>
        <v>0</v>
      </c>
      <c r="E246" s="36">
        <f>IF(I245&gt;0,ROUND(I245*Tilgungsrechner!$C$6/12,2),0)</f>
        <v>0</v>
      </c>
      <c r="F246" s="36">
        <f t="shared" si="12"/>
        <v>0</v>
      </c>
      <c r="G246" s="37">
        <f>IF(AND(MOD(B246,12)=0,I245&gt;0),ROUND(MIN(Tilgungsrechner!$C$10,I245-F246),2),0)</f>
        <v>0</v>
      </c>
      <c r="H246" s="36">
        <f t="shared" si="13"/>
        <v>0</v>
      </c>
      <c r="I246" s="38">
        <f t="shared" si="15"/>
        <v>0</v>
      </c>
    </row>
    <row r="247" spans="2:9" ht="13.5" customHeight="1" x14ac:dyDescent="0.25">
      <c r="B247" s="29">
        <v>243</v>
      </c>
      <c r="C247" s="30" t="str">
        <f t="shared" si="14"/>
        <v/>
      </c>
      <c r="D247" s="31">
        <f>IF(I246&gt;0,ROUND(Tilgungsrechner!$F$5,2),0)</f>
        <v>0</v>
      </c>
      <c r="E247" s="31">
        <f>IF(I246&gt;0,ROUND(I246*Tilgungsrechner!$C$6/12,2),0)</f>
        <v>0</v>
      </c>
      <c r="F247" s="31">
        <f t="shared" si="12"/>
        <v>0</v>
      </c>
      <c r="G247" s="32">
        <f>IF(AND(MOD(B247,12)=0,I246&gt;0),ROUND(MIN(Tilgungsrechner!$C$10,I246-F247),2),0)</f>
        <v>0</v>
      </c>
      <c r="H247" s="31">
        <f t="shared" si="13"/>
        <v>0</v>
      </c>
      <c r="I247" s="39">
        <f t="shared" si="15"/>
        <v>0</v>
      </c>
    </row>
    <row r="248" spans="2:9" ht="13.5" customHeight="1" x14ac:dyDescent="0.25">
      <c r="B248" s="34">
        <v>244</v>
      </c>
      <c r="C248" s="35" t="str">
        <f t="shared" si="14"/>
        <v/>
      </c>
      <c r="D248" s="36">
        <f>IF(I247&gt;0,ROUND(Tilgungsrechner!$F$5,2),0)</f>
        <v>0</v>
      </c>
      <c r="E248" s="36">
        <f>IF(I247&gt;0,ROUND(I247*Tilgungsrechner!$C$6/12,2),0)</f>
        <v>0</v>
      </c>
      <c r="F248" s="36">
        <f t="shared" si="12"/>
        <v>0</v>
      </c>
      <c r="G248" s="37">
        <f>IF(AND(MOD(B248,12)=0,I247&gt;0),ROUND(MIN(Tilgungsrechner!$C$10,I247-F248),2),0)</f>
        <v>0</v>
      </c>
      <c r="H248" s="36">
        <f t="shared" si="13"/>
        <v>0</v>
      </c>
      <c r="I248" s="38">
        <f t="shared" si="15"/>
        <v>0</v>
      </c>
    </row>
    <row r="249" spans="2:9" ht="13.5" customHeight="1" x14ac:dyDescent="0.25">
      <c r="B249" s="29">
        <v>245</v>
      </c>
      <c r="C249" s="30" t="str">
        <f t="shared" si="14"/>
        <v/>
      </c>
      <c r="D249" s="31">
        <f>IF(I248&gt;0,ROUND(Tilgungsrechner!$F$5,2),0)</f>
        <v>0</v>
      </c>
      <c r="E249" s="31">
        <f>IF(I248&gt;0,ROUND(I248*Tilgungsrechner!$C$6/12,2),0)</f>
        <v>0</v>
      </c>
      <c r="F249" s="31">
        <f t="shared" si="12"/>
        <v>0</v>
      </c>
      <c r="G249" s="32">
        <f>IF(AND(MOD(B249,12)=0,I248&gt;0),ROUND(MIN(Tilgungsrechner!$C$10,I248-F249),2),0)</f>
        <v>0</v>
      </c>
      <c r="H249" s="31">
        <f t="shared" si="13"/>
        <v>0</v>
      </c>
      <c r="I249" s="39">
        <f t="shared" si="15"/>
        <v>0</v>
      </c>
    </row>
    <row r="250" spans="2:9" ht="13.5" customHeight="1" x14ac:dyDescent="0.25">
      <c r="B250" s="34">
        <v>246</v>
      </c>
      <c r="C250" s="35" t="str">
        <f t="shared" si="14"/>
        <v/>
      </c>
      <c r="D250" s="36">
        <f>IF(I249&gt;0,ROUND(Tilgungsrechner!$F$5,2),0)</f>
        <v>0</v>
      </c>
      <c r="E250" s="36">
        <f>IF(I249&gt;0,ROUND(I249*Tilgungsrechner!$C$6/12,2),0)</f>
        <v>0</v>
      </c>
      <c r="F250" s="36">
        <f t="shared" si="12"/>
        <v>0</v>
      </c>
      <c r="G250" s="37">
        <f>IF(AND(MOD(B250,12)=0,I249&gt;0),ROUND(MIN(Tilgungsrechner!$C$10,I249-F250),2),0)</f>
        <v>0</v>
      </c>
      <c r="H250" s="36">
        <f t="shared" si="13"/>
        <v>0</v>
      </c>
      <c r="I250" s="38">
        <f t="shared" si="15"/>
        <v>0</v>
      </c>
    </row>
    <row r="251" spans="2:9" ht="13.5" customHeight="1" x14ac:dyDescent="0.25">
      <c r="B251" s="29">
        <v>247</v>
      </c>
      <c r="C251" s="30" t="str">
        <f t="shared" si="14"/>
        <v/>
      </c>
      <c r="D251" s="31">
        <f>IF(I250&gt;0,ROUND(Tilgungsrechner!$F$5,2),0)</f>
        <v>0</v>
      </c>
      <c r="E251" s="31">
        <f>IF(I250&gt;0,ROUND(I250*Tilgungsrechner!$C$6/12,2),0)</f>
        <v>0</v>
      </c>
      <c r="F251" s="31">
        <f t="shared" si="12"/>
        <v>0</v>
      </c>
      <c r="G251" s="32">
        <f>IF(AND(MOD(B251,12)=0,I250&gt;0),ROUND(MIN(Tilgungsrechner!$C$10,I250-F251),2),0)</f>
        <v>0</v>
      </c>
      <c r="H251" s="31">
        <f t="shared" si="13"/>
        <v>0</v>
      </c>
      <c r="I251" s="39">
        <f t="shared" si="15"/>
        <v>0</v>
      </c>
    </row>
    <row r="252" spans="2:9" ht="13.5" customHeight="1" x14ac:dyDescent="0.25">
      <c r="B252" s="34">
        <v>248</v>
      </c>
      <c r="C252" s="35" t="str">
        <f t="shared" si="14"/>
        <v/>
      </c>
      <c r="D252" s="36">
        <f>IF(I251&gt;0,ROUND(Tilgungsrechner!$F$5,2),0)</f>
        <v>0</v>
      </c>
      <c r="E252" s="36">
        <f>IF(I251&gt;0,ROUND(I251*Tilgungsrechner!$C$6/12,2),0)</f>
        <v>0</v>
      </c>
      <c r="F252" s="36">
        <f t="shared" si="12"/>
        <v>0</v>
      </c>
      <c r="G252" s="37">
        <f>IF(AND(MOD(B252,12)=0,I251&gt;0),ROUND(MIN(Tilgungsrechner!$C$10,I251-F252),2),0)</f>
        <v>0</v>
      </c>
      <c r="H252" s="36">
        <f t="shared" si="13"/>
        <v>0</v>
      </c>
      <c r="I252" s="38">
        <f t="shared" si="15"/>
        <v>0</v>
      </c>
    </row>
    <row r="253" spans="2:9" ht="13.5" customHeight="1" x14ac:dyDescent="0.25">
      <c r="B253" s="29">
        <v>249</v>
      </c>
      <c r="C253" s="30" t="str">
        <f t="shared" si="14"/>
        <v/>
      </c>
      <c r="D253" s="31">
        <f>IF(I252&gt;0,ROUND(Tilgungsrechner!$F$5,2),0)</f>
        <v>0</v>
      </c>
      <c r="E253" s="31">
        <f>IF(I252&gt;0,ROUND(I252*Tilgungsrechner!$C$6/12,2),0)</f>
        <v>0</v>
      </c>
      <c r="F253" s="31">
        <f t="shared" si="12"/>
        <v>0</v>
      </c>
      <c r="G253" s="32">
        <f>IF(AND(MOD(B253,12)=0,I252&gt;0),ROUND(MIN(Tilgungsrechner!$C$10,I252-F253),2),0)</f>
        <v>0</v>
      </c>
      <c r="H253" s="31">
        <f t="shared" si="13"/>
        <v>0</v>
      </c>
      <c r="I253" s="39">
        <f t="shared" si="15"/>
        <v>0</v>
      </c>
    </row>
    <row r="254" spans="2:9" ht="13.5" customHeight="1" x14ac:dyDescent="0.25">
      <c r="B254" s="34">
        <v>250</v>
      </c>
      <c r="C254" s="35" t="str">
        <f t="shared" si="14"/>
        <v/>
      </c>
      <c r="D254" s="36">
        <f>IF(I253&gt;0,ROUND(Tilgungsrechner!$F$5,2),0)</f>
        <v>0</v>
      </c>
      <c r="E254" s="36">
        <f>IF(I253&gt;0,ROUND(I253*Tilgungsrechner!$C$6/12,2),0)</f>
        <v>0</v>
      </c>
      <c r="F254" s="36">
        <f t="shared" si="12"/>
        <v>0</v>
      </c>
      <c r="G254" s="37">
        <f>IF(AND(MOD(B254,12)=0,I253&gt;0),ROUND(MIN(Tilgungsrechner!$C$10,I253-F254),2),0)</f>
        <v>0</v>
      </c>
      <c r="H254" s="36">
        <f t="shared" si="13"/>
        <v>0</v>
      </c>
      <c r="I254" s="38">
        <f t="shared" si="15"/>
        <v>0</v>
      </c>
    </row>
    <row r="255" spans="2:9" ht="13.5" customHeight="1" x14ac:dyDescent="0.25">
      <c r="B255" s="29">
        <v>251</v>
      </c>
      <c r="C255" s="30" t="str">
        <f t="shared" si="14"/>
        <v/>
      </c>
      <c r="D255" s="31">
        <f>IF(I254&gt;0,ROUND(Tilgungsrechner!$F$5,2),0)</f>
        <v>0</v>
      </c>
      <c r="E255" s="31">
        <f>IF(I254&gt;0,ROUND(I254*Tilgungsrechner!$C$6/12,2),0)</f>
        <v>0</v>
      </c>
      <c r="F255" s="31">
        <f t="shared" si="12"/>
        <v>0</v>
      </c>
      <c r="G255" s="32">
        <f>IF(AND(MOD(B255,12)=0,I254&gt;0),ROUND(MIN(Tilgungsrechner!$C$10,I254-F255),2),0)</f>
        <v>0</v>
      </c>
      <c r="H255" s="31">
        <f t="shared" si="13"/>
        <v>0</v>
      </c>
      <c r="I255" s="39">
        <f t="shared" si="15"/>
        <v>0</v>
      </c>
    </row>
    <row r="256" spans="2:9" ht="13.5" customHeight="1" x14ac:dyDescent="0.25">
      <c r="B256" s="34">
        <v>252</v>
      </c>
      <c r="C256" s="35" t="str">
        <f t="shared" si="14"/>
        <v/>
      </c>
      <c r="D256" s="36">
        <f>IF(I255&gt;0,ROUND(Tilgungsrechner!$F$5,2),0)</f>
        <v>0</v>
      </c>
      <c r="E256" s="36">
        <f>IF(I255&gt;0,ROUND(I255*Tilgungsrechner!$C$6/12,2),0)</f>
        <v>0</v>
      </c>
      <c r="F256" s="36">
        <f t="shared" si="12"/>
        <v>0</v>
      </c>
      <c r="G256" s="37">
        <f>IF(AND(MOD(B256,12)=0,I255&gt;0),ROUND(MIN(Tilgungsrechner!$C$10,I255-F256),2),0)</f>
        <v>0</v>
      </c>
      <c r="H256" s="36">
        <f t="shared" si="13"/>
        <v>0</v>
      </c>
      <c r="I256" s="38">
        <f t="shared" si="15"/>
        <v>0</v>
      </c>
    </row>
    <row r="257" spans="2:9" ht="13.5" customHeight="1" x14ac:dyDescent="0.25">
      <c r="B257" s="29">
        <v>253</v>
      </c>
      <c r="C257" s="30" t="str">
        <f t="shared" si="14"/>
        <v/>
      </c>
      <c r="D257" s="31">
        <f>IF(I256&gt;0,ROUND(Tilgungsrechner!$F$5,2),0)</f>
        <v>0</v>
      </c>
      <c r="E257" s="31">
        <f>IF(I256&gt;0,ROUND(I256*Tilgungsrechner!$C$6/12,2),0)</f>
        <v>0</v>
      </c>
      <c r="F257" s="31">
        <f t="shared" si="12"/>
        <v>0</v>
      </c>
      <c r="G257" s="32">
        <f>IF(AND(MOD(B257,12)=0,I256&gt;0),ROUND(MIN(Tilgungsrechner!$C$10,I256-F257),2),0)</f>
        <v>0</v>
      </c>
      <c r="H257" s="31">
        <f t="shared" si="13"/>
        <v>0</v>
      </c>
      <c r="I257" s="39">
        <f t="shared" si="15"/>
        <v>0</v>
      </c>
    </row>
    <row r="258" spans="2:9" ht="13.5" customHeight="1" x14ac:dyDescent="0.25">
      <c r="B258" s="34">
        <v>254</v>
      </c>
      <c r="C258" s="35" t="str">
        <f t="shared" si="14"/>
        <v/>
      </c>
      <c r="D258" s="36">
        <f>IF(I257&gt;0,ROUND(Tilgungsrechner!$F$5,2),0)</f>
        <v>0</v>
      </c>
      <c r="E258" s="36">
        <f>IF(I257&gt;0,ROUND(I257*Tilgungsrechner!$C$6/12,2),0)</f>
        <v>0</v>
      </c>
      <c r="F258" s="36">
        <f t="shared" si="12"/>
        <v>0</v>
      </c>
      <c r="G258" s="37">
        <f>IF(AND(MOD(B258,12)=0,I257&gt;0),ROUND(MIN(Tilgungsrechner!$C$10,I257-F258),2),0)</f>
        <v>0</v>
      </c>
      <c r="H258" s="36">
        <f t="shared" si="13"/>
        <v>0</v>
      </c>
      <c r="I258" s="38">
        <f t="shared" si="15"/>
        <v>0</v>
      </c>
    </row>
    <row r="259" spans="2:9" ht="13.5" customHeight="1" x14ac:dyDescent="0.25">
      <c r="B259" s="29">
        <v>255</v>
      </c>
      <c r="C259" s="30" t="str">
        <f t="shared" si="14"/>
        <v/>
      </c>
      <c r="D259" s="31">
        <f>IF(I258&gt;0,ROUND(Tilgungsrechner!$F$5,2),0)</f>
        <v>0</v>
      </c>
      <c r="E259" s="31">
        <f>IF(I258&gt;0,ROUND(I258*Tilgungsrechner!$C$6/12,2),0)</f>
        <v>0</v>
      </c>
      <c r="F259" s="31">
        <f t="shared" si="12"/>
        <v>0</v>
      </c>
      <c r="G259" s="32">
        <f>IF(AND(MOD(B259,12)=0,I258&gt;0),ROUND(MIN(Tilgungsrechner!$C$10,I258-F259),2),0)</f>
        <v>0</v>
      </c>
      <c r="H259" s="31">
        <f t="shared" si="13"/>
        <v>0</v>
      </c>
      <c r="I259" s="39">
        <f t="shared" si="15"/>
        <v>0</v>
      </c>
    </row>
    <row r="260" spans="2:9" ht="13.5" customHeight="1" x14ac:dyDescent="0.25">
      <c r="B260" s="34">
        <v>256</v>
      </c>
      <c r="C260" s="35" t="str">
        <f t="shared" si="14"/>
        <v/>
      </c>
      <c r="D260" s="36">
        <f>IF(I259&gt;0,ROUND(Tilgungsrechner!$F$5,2),0)</f>
        <v>0</v>
      </c>
      <c r="E260" s="36">
        <f>IF(I259&gt;0,ROUND(I259*Tilgungsrechner!$C$6/12,2),0)</f>
        <v>0</v>
      </c>
      <c r="F260" s="36">
        <f t="shared" si="12"/>
        <v>0</v>
      </c>
      <c r="G260" s="37">
        <f>IF(AND(MOD(B260,12)=0,I259&gt;0),ROUND(MIN(Tilgungsrechner!$C$10,I259-F260),2),0)</f>
        <v>0</v>
      </c>
      <c r="H260" s="36">
        <f t="shared" si="13"/>
        <v>0</v>
      </c>
      <c r="I260" s="38">
        <f t="shared" si="15"/>
        <v>0</v>
      </c>
    </row>
    <row r="261" spans="2:9" ht="13.5" customHeight="1" x14ac:dyDescent="0.25">
      <c r="B261" s="29">
        <v>257</v>
      </c>
      <c r="C261" s="30" t="str">
        <f t="shared" si="14"/>
        <v/>
      </c>
      <c r="D261" s="31">
        <f>IF(I260&gt;0,ROUND(Tilgungsrechner!$F$5,2),0)</f>
        <v>0</v>
      </c>
      <c r="E261" s="31">
        <f>IF(I260&gt;0,ROUND(I260*Tilgungsrechner!$C$6/12,2),0)</f>
        <v>0</v>
      </c>
      <c r="F261" s="31">
        <f t="shared" ref="F261:F324" si="16">IF(D261&gt;0,ROUND(D261-E261,2),0)</f>
        <v>0</v>
      </c>
      <c r="G261" s="32">
        <f>IF(AND(MOD(B261,12)=0,I260&gt;0),ROUND(MIN(Tilgungsrechner!$C$10,I260-F261),2),0)</f>
        <v>0</v>
      </c>
      <c r="H261" s="31">
        <f t="shared" ref="H261:H324" si="17">F261+G261</f>
        <v>0</v>
      </c>
      <c r="I261" s="39">
        <f t="shared" si="15"/>
        <v>0</v>
      </c>
    </row>
    <row r="262" spans="2:9" ht="13.5" customHeight="1" x14ac:dyDescent="0.25">
      <c r="B262" s="34">
        <v>258</v>
      </c>
      <c r="C262" s="35" t="str">
        <f t="shared" ref="C262:C325" si="18">IF(I261&gt;0,EDATE(C261,1),"")</f>
        <v/>
      </c>
      <c r="D262" s="36">
        <f>IF(I261&gt;0,ROUND(Tilgungsrechner!$F$5,2),0)</f>
        <v>0</v>
      </c>
      <c r="E262" s="36">
        <f>IF(I261&gt;0,ROUND(I261*Tilgungsrechner!$C$6/12,2),0)</f>
        <v>0</v>
      </c>
      <c r="F262" s="36">
        <f t="shared" si="16"/>
        <v>0</v>
      </c>
      <c r="G262" s="37">
        <f>IF(AND(MOD(B262,12)=0,I261&gt;0),ROUND(MIN(Tilgungsrechner!$C$10,I261-F262),2),0)</f>
        <v>0</v>
      </c>
      <c r="H262" s="36">
        <f t="shared" si="17"/>
        <v>0</v>
      </c>
      <c r="I262" s="38">
        <f t="shared" ref="I262:I325" si="19">IF(I261&gt;0,ROUND(MAX(I261-H262,0),2),0)</f>
        <v>0</v>
      </c>
    </row>
    <row r="263" spans="2:9" ht="13.5" customHeight="1" x14ac:dyDescent="0.25">
      <c r="B263" s="29">
        <v>259</v>
      </c>
      <c r="C263" s="30" t="str">
        <f t="shared" si="18"/>
        <v/>
      </c>
      <c r="D263" s="31">
        <f>IF(I262&gt;0,ROUND(Tilgungsrechner!$F$5,2),0)</f>
        <v>0</v>
      </c>
      <c r="E263" s="31">
        <f>IF(I262&gt;0,ROUND(I262*Tilgungsrechner!$C$6/12,2),0)</f>
        <v>0</v>
      </c>
      <c r="F263" s="31">
        <f t="shared" si="16"/>
        <v>0</v>
      </c>
      <c r="G263" s="32">
        <f>IF(AND(MOD(B263,12)=0,I262&gt;0),ROUND(MIN(Tilgungsrechner!$C$10,I262-F263),2),0)</f>
        <v>0</v>
      </c>
      <c r="H263" s="31">
        <f t="shared" si="17"/>
        <v>0</v>
      </c>
      <c r="I263" s="39">
        <f t="shared" si="19"/>
        <v>0</v>
      </c>
    </row>
    <row r="264" spans="2:9" ht="13.5" customHeight="1" x14ac:dyDescent="0.25">
      <c r="B264" s="34">
        <v>260</v>
      </c>
      <c r="C264" s="35" t="str">
        <f t="shared" si="18"/>
        <v/>
      </c>
      <c r="D264" s="36">
        <f>IF(I263&gt;0,ROUND(Tilgungsrechner!$F$5,2),0)</f>
        <v>0</v>
      </c>
      <c r="E264" s="36">
        <f>IF(I263&gt;0,ROUND(I263*Tilgungsrechner!$C$6/12,2),0)</f>
        <v>0</v>
      </c>
      <c r="F264" s="36">
        <f t="shared" si="16"/>
        <v>0</v>
      </c>
      <c r="G264" s="37">
        <f>IF(AND(MOD(B264,12)=0,I263&gt;0),ROUND(MIN(Tilgungsrechner!$C$10,I263-F264),2),0)</f>
        <v>0</v>
      </c>
      <c r="H264" s="36">
        <f t="shared" si="17"/>
        <v>0</v>
      </c>
      <c r="I264" s="38">
        <f t="shared" si="19"/>
        <v>0</v>
      </c>
    </row>
    <row r="265" spans="2:9" ht="13.5" customHeight="1" x14ac:dyDescent="0.25">
      <c r="B265" s="29">
        <v>261</v>
      </c>
      <c r="C265" s="30" t="str">
        <f t="shared" si="18"/>
        <v/>
      </c>
      <c r="D265" s="31">
        <f>IF(I264&gt;0,ROUND(Tilgungsrechner!$F$5,2),0)</f>
        <v>0</v>
      </c>
      <c r="E265" s="31">
        <f>IF(I264&gt;0,ROUND(I264*Tilgungsrechner!$C$6/12,2),0)</f>
        <v>0</v>
      </c>
      <c r="F265" s="31">
        <f t="shared" si="16"/>
        <v>0</v>
      </c>
      <c r="G265" s="32">
        <f>IF(AND(MOD(B265,12)=0,I264&gt;0),ROUND(MIN(Tilgungsrechner!$C$10,I264-F265),2),0)</f>
        <v>0</v>
      </c>
      <c r="H265" s="31">
        <f t="shared" si="17"/>
        <v>0</v>
      </c>
      <c r="I265" s="39">
        <f t="shared" si="19"/>
        <v>0</v>
      </c>
    </row>
    <row r="266" spans="2:9" ht="13.5" customHeight="1" x14ac:dyDescent="0.25">
      <c r="B266" s="34">
        <v>262</v>
      </c>
      <c r="C266" s="35" t="str">
        <f t="shared" si="18"/>
        <v/>
      </c>
      <c r="D266" s="36">
        <f>IF(I265&gt;0,ROUND(Tilgungsrechner!$F$5,2),0)</f>
        <v>0</v>
      </c>
      <c r="E266" s="36">
        <f>IF(I265&gt;0,ROUND(I265*Tilgungsrechner!$C$6/12,2),0)</f>
        <v>0</v>
      </c>
      <c r="F266" s="36">
        <f t="shared" si="16"/>
        <v>0</v>
      </c>
      <c r="G266" s="37">
        <f>IF(AND(MOD(B266,12)=0,I265&gt;0),ROUND(MIN(Tilgungsrechner!$C$10,I265-F266),2),0)</f>
        <v>0</v>
      </c>
      <c r="H266" s="36">
        <f t="shared" si="17"/>
        <v>0</v>
      </c>
      <c r="I266" s="38">
        <f t="shared" si="19"/>
        <v>0</v>
      </c>
    </row>
    <row r="267" spans="2:9" ht="13.5" customHeight="1" x14ac:dyDescent="0.25">
      <c r="B267" s="29">
        <v>263</v>
      </c>
      <c r="C267" s="30" t="str">
        <f t="shared" si="18"/>
        <v/>
      </c>
      <c r="D267" s="31">
        <f>IF(I266&gt;0,ROUND(Tilgungsrechner!$F$5,2),0)</f>
        <v>0</v>
      </c>
      <c r="E267" s="31">
        <f>IF(I266&gt;0,ROUND(I266*Tilgungsrechner!$C$6/12,2),0)</f>
        <v>0</v>
      </c>
      <c r="F267" s="31">
        <f t="shared" si="16"/>
        <v>0</v>
      </c>
      <c r="G267" s="32">
        <f>IF(AND(MOD(B267,12)=0,I266&gt;0),ROUND(MIN(Tilgungsrechner!$C$10,I266-F267),2),0)</f>
        <v>0</v>
      </c>
      <c r="H267" s="31">
        <f t="shared" si="17"/>
        <v>0</v>
      </c>
      <c r="I267" s="39">
        <f t="shared" si="19"/>
        <v>0</v>
      </c>
    </row>
    <row r="268" spans="2:9" ht="13.5" customHeight="1" x14ac:dyDescent="0.25">
      <c r="B268" s="34">
        <v>264</v>
      </c>
      <c r="C268" s="35" t="str">
        <f t="shared" si="18"/>
        <v/>
      </c>
      <c r="D268" s="36">
        <f>IF(I267&gt;0,ROUND(Tilgungsrechner!$F$5,2),0)</f>
        <v>0</v>
      </c>
      <c r="E268" s="36">
        <f>IF(I267&gt;0,ROUND(I267*Tilgungsrechner!$C$6/12,2),0)</f>
        <v>0</v>
      </c>
      <c r="F268" s="36">
        <f t="shared" si="16"/>
        <v>0</v>
      </c>
      <c r="G268" s="37">
        <f>IF(AND(MOD(B268,12)=0,I267&gt;0),ROUND(MIN(Tilgungsrechner!$C$10,I267-F268),2),0)</f>
        <v>0</v>
      </c>
      <c r="H268" s="36">
        <f t="shared" si="17"/>
        <v>0</v>
      </c>
      <c r="I268" s="38">
        <f t="shared" si="19"/>
        <v>0</v>
      </c>
    </row>
    <row r="269" spans="2:9" ht="13.5" customHeight="1" x14ac:dyDescent="0.25">
      <c r="B269" s="29">
        <v>265</v>
      </c>
      <c r="C269" s="30" t="str">
        <f t="shared" si="18"/>
        <v/>
      </c>
      <c r="D269" s="31">
        <f>IF(I268&gt;0,ROUND(Tilgungsrechner!$F$5,2),0)</f>
        <v>0</v>
      </c>
      <c r="E269" s="31">
        <f>IF(I268&gt;0,ROUND(I268*Tilgungsrechner!$C$6/12,2),0)</f>
        <v>0</v>
      </c>
      <c r="F269" s="31">
        <f t="shared" si="16"/>
        <v>0</v>
      </c>
      <c r="G269" s="32">
        <f>IF(AND(MOD(B269,12)=0,I268&gt;0),ROUND(MIN(Tilgungsrechner!$C$10,I268-F269),2),0)</f>
        <v>0</v>
      </c>
      <c r="H269" s="31">
        <f t="shared" si="17"/>
        <v>0</v>
      </c>
      <c r="I269" s="39">
        <f t="shared" si="19"/>
        <v>0</v>
      </c>
    </row>
    <row r="270" spans="2:9" ht="13.5" customHeight="1" x14ac:dyDescent="0.25">
      <c r="B270" s="34">
        <v>266</v>
      </c>
      <c r="C270" s="35" t="str">
        <f t="shared" si="18"/>
        <v/>
      </c>
      <c r="D270" s="36">
        <f>IF(I269&gt;0,ROUND(Tilgungsrechner!$F$5,2),0)</f>
        <v>0</v>
      </c>
      <c r="E270" s="36">
        <f>IF(I269&gt;0,ROUND(I269*Tilgungsrechner!$C$6/12,2),0)</f>
        <v>0</v>
      </c>
      <c r="F270" s="36">
        <f t="shared" si="16"/>
        <v>0</v>
      </c>
      <c r="G270" s="37">
        <f>IF(AND(MOD(B270,12)=0,I269&gt;0),ROUND(MIN(Tilgungsrechner!$C$10,I269-F270),2),0)</f>
        <v>0</v>
      </c>
      <c r="H270" s="36">
        <f t="shared" si="17"/>
        <v>0</v>
      </c>
      <c r="I270" s="38">
        <f t="shared" si="19"/>
        <v>0</v>
      </c>
    </row>
    <row r="271" spans="2:9" ht="13.5" customHeight="1" x14ac:dyDescent="0.25">
      <c r="B271" s="29">
        <v>267</v>
      </c>
      <c r="C271" s="30" t="str">
        <f t="shared" si="18"/>
        <v/>
      </c>
      <c r="D271" s="31">
        <f>IF(I270&gt;0,ROUND(Tilgungsrechner!$F$5,2),0)</f>
        <v>0</v>
      </c>
      <c r="E271" s="31">
        <f>IF(I270&gt;0,ROUND(I270*Tilgungsrechner!$C$6/12,2),0)</f>
        <v>0</v>
      </c>
      <c r="F271" s="31">
        <f t="shared" si="16"/>
        <v>0</v>
      </c>
      <c r="G271" s="32">
        <f>IF(AND(MOD(B271,12)=0,I270&gt;0),ROUND(MIN(Tilgungsrechner!$C$10,I270-F271),2),0)</f>
        <v>0</v>
      </c>
      <c r="H271" s="31">
        <f t="shared" si="17"/>
        <v>0</v>
      </c>
      <c r="I271" s="39">
        <f t="shared" si="19"/>
        <v>0</v>
      </c>
    </row>
    <row r="272" spans="2:9" ht="13.5" customHeight="1" x14ac:dyDescent="0.25">
      <c r="B272" s="34">
        <v>268</v>
      </c>
      <c r="C272" s="35" t="str">
        <f t="shared" si="18"/>
        <v/>
      </c>
      <c r="D272" s="36">
        <f>IF(I271&gt;0,ROUND(Tilgungsrechner!$F$5,2),0)</f>
        <v>0</v>
      </c>
      <c r="E272" s="36">
        <f>IF(I271&gt;0,ROUND(I271*Tilgungsrechner!$C$6/12,2),0)</f>
        <v>0</v>
      </c>
      <c r="F272" s="36">
        <f t="shared" si="16"/>
        <v>0</v>
      </c>
      <c r="G272" s="37">
        <f>IF(AND(MOD(B272,12)=0,I271&gt;0),ROUND(MIN(Tilgungsrechner!$C$10,I271-F272),2),0)</f>
        <v>0</v>
      </c>
      <c r="H272" s="36">
        <f t="shared" si="17"/>
        <v>0</v>
      </c>
      <c r="I272" s="38">
        <f t="shared" si="19"/>
        <v>0</v>
      </c>
    </row>
    <row r="273" spans="2:9" ht="13.5" customHeight="1" x14ac:dyDescent="0.25">
      <c r="B273" s="29">
        <v>269</v>
      </c>
      <c r="C273" s="30" t="str">
        <f t="shared" si="18"/>
        <v/>
      </c>
      <c r="D273" s="31">
        <f>IF(I272&gt;0,ROUND(Tilgungsrechner!$F$5,2),0)</f>
        <v>0</v>
      </c>
      <c r="E273" s="31">
        <f>IF(I272&gt;0,ROUND(I272*Tilgungsrechner!$C$6/12,2),0)</f>
        <v>0</v>
      </c>
      <c r="F273" s="31">
        <f t="shared" si="16"/>
        <v>0</v>
      </c>
      <c r="G273" s="32">
        <f>IF(AND(MOD(B273,12)=0,I272&gt;0),ROUND(MIN(Tilgungsrechner!$C$10,I272-F273),2),0)</f>
        <v>0</v>
      </c>
      <c r="H273" s="31">
        <f t="shared" si="17"/>
        <v>0</v>
      </c>
      <c r="I273" s="39">
        <f t="shared" si="19"/>
        <v>0</v>
      </c>
    </row>
    <row r="274" spans="2:9" ht="13.5" customHeight="1" x14ac:dyDescent="0.25">
      <c r="B274" s="34">
        <v>270</v>
      </c>
      <c r="C274" s="35" t="str">
        <f t="shared" si="18"/>
        <v/>
      </c>
      <c r="D274" s="36">
        <f>IF(I273&gt;0,ROUND(Tilgungsrechner!$F$5,2),0)</f>
        <v>0</v>
      </c>
      <c r="E274" s="36">
        <f>IF(I273&gt;0,ROUND(I273*Tilgungsrechner!$C$6/12,2),0)</f>
        <v>0</v>
      </c>
      <c r="F274" s="36">
        <f t="shared" si="16"/>
        <v>0</v>
      </c>
      <c r="G274" s="37">
        <f>IF(AND(MOD(B274,12)=0,I273&gt;0),ROUND(MIN(Tilgungsrechner!$C$10,I273-F274),2),0)</f>
        <v>0</v>
      </c>
      <c r="H274" s="36">
        <f t="shared" si="17"/>
        <v>0</v>
      </c>
      <c r="I274" s="38">
        <f t="shared" si="19"/>
        <v>0</v>
      </c>
    </row>
    <row r="275" spans="2:9" ht="13.5" customHeight="1" x14ac:dyDescent="0.25">
      <c r="B275" s="29">
        <v>271</v>
      </c>
      <c r="C275" s="30" t="str">
        <f t="shared" si="18"/>
        <v/>
      </c>
      <c r="D275" s="31">
        <f>IF(I274&gt;0,ROUND(Tilgungsrechner!$F$5,2),0)</f>
        <v>0</v>
      </c>
      <c r="E275" s="31">
        <f>IF(I274&gt;0,ROUND(I274*Tilgungsrechner!$C$6/12,2),0)</f>
        <v>0</v>
      </c>
      <c r="F275" s="31">
        <f t="shared" si="16"/>
        <v>0</v>
      </c>
      <c r="G275" s="32">
        <f>IF(AND(MOD(B275,12)=0,I274&gt;0),ROUND(MIN(Tilgungsrechner!$C$10,I274-F275),2),0)</f>
        <v>0</v>
      </c>
      <c r="H275" s="31">
        <f t="shared" si="17"/>
        <v>0</v>
      </c>
      <c r="I275" s="39">
        <f t="shared" si="19"/>
        <v>0</v>
      </c>
    </row>
    <row r="276" spans="2:9" ht="13.5" customHeight="1" x14ac:dyDescent="0.25">
      <c r="B276" s="34">
        <v>272</v>
      </c>
      <c r="C276" s="35" t="str">
        <f t="shared" si="18"/>
        <v/>
      </c>
      <c r="D276" s="36">
        <f>IF(I275&gt;0,ROUND(Tilgungsrechner!$F$5,2),0)</f>
        <v>0</v>
      </c>
      <c r="E276" s="36">
        <f>IF(I275&gt;0,ROUND(I275*Tilgungsrechner!$C$6/12,2),0)</f>
        <v>0</v>
      </c>
      <c r="F276" s="36">
        <f t="shared" si="16"/>
        <v>0</v>
      </c>
      <c r="G276" s="37">
        <f>IF(AND(MOD(B276,12)=0,I275&gt;0),ROUND(MIN(Tilgungsrechner!$C$10,I275-F276),2),0)</f>
        <v>0</v>
      </c>
      <c r="H276" s="36">
        <f t="shared" si="17"/>
        <v>0</v>
      </c>
      <c r="I276" s="38">
        <f t="shared" si="19"/>
        <v>0</v>
      </c>
    </row>
    <row r="277" spans="2:9" ht="13.5" customHeight="1" x14ac:dyDescent="0.25">
      <c r="B277" s="29">
        <v>273</v>
      </c>
      <c r="C277" s="30" t="str">
        <f t="shared" si="18"/>
        <v/>
      </c>
      <c r="D277" s="31">
        <f>IF(I276&gt;0,ROUND(Tilgungsrechner!$F$5,2),0)</f>
        <v>0</v>
      </c>
      <c r="E277" s="31">
        <f>IF(I276&gt;0,ROUND(I276*Tilgungsrechner!$C$6/12,2),0)</f>
        <v>0</v>
      </c>
      <c r="F277" s="31">
        <f t="shared" si="16"/>
        <v>0</v>
      </c>
      <c r="G277" s="32">
        <f>IF(AND(MOD(B277,12)=0,I276&gt;0),ROUND(MIN(Tilgungsrechner!$C$10,I276-F277),2),0)</f>
        <v>0</v>
      </c>
      <c r="H277" s="31">
        <f t="shared" si="17"/>
        <v>0</v>
      </c>
      <c r="I277" s="39">
        <f t="shared" si="19"/>
        <v>0</v>
      </c>
    </row>
    <row r="278" spans="2:9" ht="13.5" customHeight="1" x14ac:dyDescent="0.25">
      <c r="B278" s="34">
        <v>274</v>
      </c>
      <c r="C278" s="35" t="str">
        <f t="shared" si="18"/>
        <v/>
      </c>
      <c r="D278" s="36">
        <f>IF(I277&gt;0,ROUND(Tilgungsrechner!$F$5,2),0)</f>
        <v>0</v>
      </c>
      <c r="E278" s="36">
        <f>IF(I277&gt;0,ROUND(I277*Tilgungsrechner!$C$6/12,2),0)</f>
        <v>0</v>
      </c>
      <c r="F278" s="36">
        <f t="shared" si="16"/>
        <v>0</v>
      </c>
      <c r="G278" s="37">
        <f>IF(AND(MOD(B278,12)=0,I277&gt;0),ROUND(MIN(Tilgungsrechner!$C$10,I277-F278),2),0)</f>
        <v>0</v>
      </c>
      <c r="H278" s="36">
        <f t="shared" si="17"/>
        <v>0</v>
      </c>
      <c r="I278" s="38">
        <f t="shared" si="19"/>
        <v>0</v>
      </c>
    </row>
    <row r="279" spans="2:9" ht="13.5" customHeight="1" x14ac:dyDescent="0.25">
      <c r="B279" s="29">
        <v>275</v>
      </c>
      <c r="C279" s="30" t="str">
        <f t="shared" si="18"/>
        <v/>
      </c>
      <c r="D279" s="31">
        <f>IF(I278&gt;0,ROUND(Tilgungsrechner!$F$5,2),0)</f>
        <v>0</v>
      </c>
      <c r="E279" s="31">
        <f>IF(I278&gt;0,ROUND(I278*Tilgungsrechner!$C$6/12,2),0)</f>
        <v>0</v>
      </c>
      <c r="F279" s="31">
        <f t="shared" si="16"/>
        <v>0</v>
      </c>
      <c r="G279" s="32">
        <f>IF(AND(MOD(B279,12)=0,I278&gt;0),ROUND(MIN(Tilgungsrechner!$C$10,I278-F279),2),0)</f>
        <v>0</v>
      </c>
      <c r="H279" s="31">
        <f t="shared" si="17"/>
        <v>0</v>
      </c>
      <c r="I279" s="39">
        <f t="shared" si="19"/>
        <v>0</v>
      </c>
    </row>
    <row r="280" spans="2:9" ht="13.5" customHeight="1" x14ac:dyDescent="0.25">
      <c r="B280" s="34">
        <v>276</v>
      </c>
      <c r="C280" s="35" t="str">
        <f t="shared" si="18"/>
        <v/>
      </c>
      <c r="D280" s="36">
        <f>IF(I279&gt;0,ROUND(Tilgungsrechner!$F$5,2),0)</f>
        <v>0</v>
      </c>
      <c r="E280" s="36">
        <f>IF(I279&gt;0,ROUND(I279*Tilgungsrechner!$C$6/12,2),0)</f>
        <v>0</v>
      </c>
      <c r="F280" s="36">
        <f t="shared" si="16"/>
        <v>0</v>
      </c>
      <c r="G280" s="37">
        <f>IF(AND(MOD(B280,12)=0,I279&gt;0),ROUND(MIN(Tilgungsrechner!$C$10,I279-F280),2),0)</f>
        <v>0</v>
      </c>
      <c r="H280" s="36">
        <f t="shared" si="17"/>
        <v>0</v>
      </c>
      <c r="I280" s="38">
        <f t="shared" si="19"/>
        <v>0</v>
      </c>
    </row>
    <row r="281" spans="2:9" ht="13.5" customHeight="1" x14ac:dyDescent="0.25">
      <c r="B281" s="29">
        <v>277</v>
      </c>
      <c r="C281" s="30" t="str">
        <f t="shared" si="18"/>
        <v/>
      </c>
      <c r="D281" s="31">
        <f>IF(I280&gt;0,ROUND(Tilgungsrechner!$F$5,2),0)</f>
        <v>0</v>
      </c>
      <c r="E281" s="31">
        <f>IF(I280&gt;0,ROUND(I280*Tilgungsrechner!$C$6/12,2),0)</f>
        <v>0</v>
      </c>
      <c r="F281" s="31">
        <f t="shared" si="16"/>
        <v>0</v>
      </c>
      <c r="G281" s="32">
        <f>IF(AND(MOD(B281,12)=0,I280&gt;0),ROUND(MIN(Tilgungsrechner!$C$10,I280-F281),2),0)</f>
        <v>0</v>
      </c>
      <c r="H281" s="31">
        <f t="shared" si="17"/>
        <v>0</v>
      </c>
      <c r="I281" s="39">
        <f t="shared" si="19"/>
        <v>0</v>
      </c>
    </row>
    <row r="282" spans="2:9" ht="13.5" customHeight="1" x14ac:dyDescent="0.25">
      <c r="B282" s="34">
        <v>278</v>
      </c>
      <c r="C282" s="35" t="str">
        <f t="shared" si="18"/>
        <v/>
      </c>
      <c r="D282" s="36">
        <f>IF(I281&gt;0,ROUND(Tilgungsrechner!$F$5,2),0)</f>
        <v>0</v>
      </c>
      <c r="E282" s="36">
        <f>IF(I281&gt;0,ROUND(I281*Tilgungsrechner!$C$6/12,2),0)</f>
        <v>0</v>
      </c>
      <c r="F282" s="36">
        <f t="shared" si="16"/>
        <v>0</v>
      </c>
      <c r="G282" s="37">
        <f>IF(AND(MOD(B282,12)=0,I281&gt;0),ROUND(MIN(Tilgungsrechner!$C$10,I281-F282),2),0)</f>
        <v>0</v>
      </c>
      <c r="H282" s="36">
        <f t="shared" si="17"/>
        <v>0</v>
      </c>
      <c r="I282" s="38">
        <f t="shared" si="19"/>
        <v>0</v>
      </c>
    </row>
    <row r="283" spans="2:9" ht="13.5" customHeight="1" x14ac:dyDescent="0.25">
      <c r="B283" s="29">
        <v>279</v>
      </c>
      <c r="C283" s="30" t="str">
        <f t="shared" si="18"/>
        <v/>
      </c>
      <c r="D283" s="31">
        <f>IF(I282&gt;0,ROUND(Tilgungsrechner!$F$5,2),0)</f>
        <v>0</v>
      </c>
      <c r="E283" s="31">
        <f>IF(I282&gt;0,ROUND(I282*Tilgungsrechner!$C$6/12,2),0)</f>
        <v>0</v>
      </c>
      <c r="F283" s="31">
        <f t="shared" si="16"/>
        <v>0</v>
      </c>
      <c r="G283" s="32">
        <f>IF(AND(MOD(B283,12)=0,I282&gt;0),ROUND(MIN(Tilgungsrechner!$C$10,I282-F283),2),0)</f>
        <v>0</v>
      </c>
      <c r="H283" s="31">
        <f t="shared" si="17"/>
        <v>0</v>
      </c>
      <c r="I283" s="39">
        <f t="shared" si="19"/>
        <v>0</v>
      </c>
    </row>
    <row r="284" spans="2:9" ht="13.5" customHeight="1" x14ac:dyDescent="0.25">
      <c r="B284" s="34">
        <v>280</v>
      </c>
      <c r="C284" s="35" t="str">
        <f t="shared" si="18"/>
        <v/>
      </c>
      <c r="D284" s="36">
        <f>IF(I283&gt;0,ROUND(Tilgungsrechner!$F$5,2),0)</f>
        <v>0</v>
      </c>
      <c r="E284" s="36">
        <f>IF(I283&gt;0,ROUND(I283*Tilgungsrechner!$C$6/12,2),0)</f>
        <v>0</v>
      </c>
      <c r="F284" s="36">
        <f t="shared" si="16"/>
        <v>0</v>
      </c>
      <c r="G284" s="37">
        <f>IF(AND(MOD(B284,12)=0,I283&gt;0),ROUND(MIN(Tilgungsrechner!$C$10,I283-F284),2),0)</f>
        <v>0</v>
      </c>
      <c r="H284" s="36">
        <f t="shared" si="17"/>
        <v>0</v>
      </c>
      <c r="I284" s="38">
        <f t="shared" si="19"/>
        <v>0</v>
      </c>
    </row>
    <row r="285" spans="2:9" ht="13.5" customHeight="1" x14ac:dyDescent="0.25">
      <c r="B285" s="29">
        <v>281</v>
      </c>
      <c r="C285" s="30" t="str">
        <f t="shared" si="18"/>
        <v/>
      </c>
      <c r="D285" s="31">
        <f>IF(I284&gt;0,ROUND(Tilgungsrechner!$F$5,2),0)</f>
        <v>0</v>
      </c>
      <c r="E285" s="31">
        <f>IF(I284&gt;0,ROUND(I284*Tilgungsrechner!$C$6/12,2),0)</f>
        <v>0</v>
      </c>
      <c r="F285" s="31">
        <f t="shared" si="16"/>
        <v>0</v>
      </c>
      <c r="G285" s="32">
        <f>IF(AND(MOD(B285,12)=0,I284&gt;0),ROUND(MIN(Tilgungsrechner!$C$10,I284-F285),2),0)</f>
        <v>0</v>
      </c>
      <c r="H285" s="31">
        <f t="shared" si="17"/>
        <v>0</v>
      </c>
      <c r="I285" s="39">
        <f t="shared" si="19"/>
        <v>0</v>
      </c>
    </row>
    <row r="286" spans="2:9" ht="13.5" customHeight="1" x14ac:dyDescent="0.25">
      <c r="B286" s="34">
        <v>282</v>
      </c>
      <c r="C286" s="35" t="str">
        <f t="shared" si="18"/>
        <v/>
      </c>
      <c r="D286" s="36">
        <f>IF(I285&gt;0,ROUND(Tilgungsrechner!$F$5,2),0)</f>
        <v>0</v>
      </c>
      <c r="E286" s="36">
        <f>IF(I285&gt;0,ROUND(I285*Tilgungsrechner!$C$6/12,2),0)</f>
        <v>0</v>
      </c>
      <c r="F286" s="36">
        <f t="shared" si="16"/>
        <v>0</v>
      </c>
      <c r="G286" s="37">
        <f>IF(AND(MOD(B286,12)=0,I285&gt;0),ROUND(MIN(Tilgungsrechner!$C$10,I285-F286),2),0)</f>
        <v>0</v>
      </c>
      <c r="H286" s="36">
        <f t="shared" si="17"/>
        <v>0</v>
      </c>
      <c r="I286" s="38">
        <f t="shared" si="19"/>
        <v>0</v>
      </c>
    </row>
    <row r="287" spans="2:9" ht="13.5" customHeight="1" x14ac:dyDescent="0.25">
      <c r="B287" s="29">
        <v>283</v>
      </c>
      <c r="C287" s="30" t="str">
        <f t="shared" si="18"/>
        <v/>
      </c>
      <c r="D287" s="31">
        <f>IF(I286&gt;0,ROUND(Tilgungsrechner!$F$5,2),0)</f>
        <v>0</v>
      </c>
      <c r="E287" s="31">
        <f>IF(I286&gt;0,ROUND(I286*Tilgungsrechner!$C$6/12,2),0)</f>
        <v>0</v>
      </c>
      <c r="F287" s="31">
        <f t="shared" si="16"/>
        <v>0</v>
      </c>
      <c r="G287" s="32">
        <f>IF(AND(MOD(B287,12)=0,I286&gt;0),ROUND(MIN(Tilgungsrechner!$C$10,I286-F287),2),0)</f>
        <v>0</v>
      </c>
      <c r="H287" s="31">
        <f t="shared" si="17"/>
        <v>0</v>
      </c>
      <c r="I287" s="39">
        <f t="shared" si="19"/>
        <v>0</v>
      </c>
    </row>
    <row r="288" spans="2:9" ht="13.5" customHeight="1" x14ac:dyDescent="0.25">
      <c r="B288" s="34">
        <v>284</v>
      </c>
      <c r="C288" s="35" t="str">
        <f t="shared" si="18"/>
        <v/>
      </c>
      <c r="D288" s="36">
        <f>IF(I287&gt;0,ROUND(Tilgungsrechner!$F$5,2),0)</f>
        <v>0</v>
      </c>
      <c r="E288" s="36">
        <f>IF(I287&gt;0,ROUND(I287*Tilgungsrechner!$C$6/12,2),0)</f>
        <v>0</v>
      </c>
      <c r="F288" s="36">
        <f t="shared" si="16"/>
        <v>0</v>
      </c>
      <c r="G288" s="37">
        <f>IF(AND(MOD(B288,12)=0,I287&gt;0),ROUND(MIN(Tilgungsrechner!$C$10,I287-F288),2),0)</f>
        <v>0</v>
      </c>
      <c r="H288" s="36">
        <f t="shared" si="17"/>
        <v>0</v>
      </c>
      <c r="I288" s="38">
        <f t="shared" si="19"/>
        <v>0</v>
      </c>
    </row>
    <row r="289" spans="2:9" ht="13.5" customHeight="1" x14ac:dyDescent="0.25">
      <c r="B289" s="29">
        <v>285</v>
      </c>
      <c r="C289" s="30" t="str">
        <f t="shared" si="18"/>
        <v/>
      </c>
      <c r="D289" s="31">
        <f>IF(I288&gt;0,ROUND(Tilgungsrechner!$F$5,2),0)</f>
        <v>0</v>
      </c>
      <c r="E289" s="31">
        <f>IF(I288&gt;0,ROUND(I288*Tilgungsrechner!$C$6/12,2),0)</f>
        <v>0</v>
      </c>
      <c r="F289" s="31">
        <f t="shared" si="16"/>
        <v>0</v>
      </c>
      <c r="G289" s="32">
        <f>IF(AND(MOD(B289,12)=0,I288&gt;0),ROUND(MIN(Tilgungsrechner!$C$10,I288-F289),2),0)</f>
        <v>0</v>
      </c>
      <c r="H289" s="31">
        <f t="shared" si="17"/>
        <v>0</v>
      </c>
      <c r="I289" s="39">
        <f t="shared" si="19"/>
        <v>0</v>
      </c>
    </row>
    <row r="290" spans="2:9" ht="13.5" customHeight="1" x14ac:dyDescent="0.25">
      <c r="B290" s="34">
        <v>286</v>
      </c>
      <c r="C290" s="35" t="str">
        <f t="shared" si="18"/>
        <v/>
      </c>
      <c r="D290" s="36">
        <f>IF(I289&gt;0,ROUND(Tilgungsrechner!$F$5,2),0)</f>
        <v>0</v>
      </c>
      <c r="E290" s="36">
        <f>IF(I289&gt;0,ROUND(I289*Tilgungsrechner!$C$6/12,2),0)</f>
        <v>0</v>
      </c>
      <c r="F290" s="36">
        <f t="shared" si="16"/>
        <v>0</v>
      </c>
      <c r="G290" s="37">
        <f>IF(AND(MOD(B290,12)=0,I289&gt;0),ROUND(MIN(Tilgungsrechner!$C$10,I289-F290),2),0)</f>
        <v>0</v>
      </c>
      <c r="H290" s="36">
        <f t="shared" si="17"/>
        <v>0</v>
      </c>
      <c r="I290" s="38">
        <f t="shared" si="19"/>
        <v>0</v>
      </c>
    </row>
    <row r="291" spans="2:9" ht="13.5" customHeight="1" x14ac:dyDescent="0.25">
      <c r="B291" s="29">
        <v>287</v>
      </c>
      <c r="C291" s="30" t="str">
        <f t="shared" si="18"/>
        <v/>
      </c>
      <c r="D291" s="31">
        <f>IF(I290&gt;0,ROUND(Tilgungsrechner!$F$5,2),0)</f>
        <v>0</v>
      </c>
      <c r="E291" s="31">
        <f>IF(I290&gt;0,ROUND(I290*Tilgungsrechner!$C$6/12,2),0)</f>
        <v>0</v>
      </c>
      <c r="F291" s="31">
        <f t="shared" si="16"/>
        <v>0</v>
      </c>
      <c r="G291" s="32">
        <f>IF(AND(MOD(B291,12)=0,I290&gt;0),ROUND(MIN(Tilgungsrechner!$C$10,I290-F291),2),0)</f>
        <v>0</v>
      </c>
      <c r="H291" s="31">
        <f t="shared" si="17"/>
        <v>0</v>
      </c>
      <c r="I291" s="39">
        <f t="shared" si="19"/>
        <v>0</v>
      </c>
    </row>
    <row r="292" spans="2:9" ht="13.5" customHeight="1" x14ac:dyDescent="0.25">
      <c r="B292" s="34">
        <v>288</v>
      </c>
      <c r="C292" s="35" t="str">
        <f t="shared" si="18"/>
        <v/>
      </c>
      <c r="D292" s="36">
        <f>IF(I291&gt;0,ROUND(Tilgungsrechner!$F$5,2),0)</f>
        <v>0</v>
      </c>
      <c r="E292" s="36">
        <f>IF(I291&gt;0,ROUND(I291*Tilgungsrechner!$C$6/12,2),0)</f>
        <v>0</v>
      </c>
      <c r="F292" s="36">
        <f t="shared" si="16"/>
        <v>0</v>
      </c>
      <c r="G292" s="37">
        <f>IF(AND(MOD(B292,12)=0,I291&gt;0),ROUND(MIN(Tilgungsrechner!$C$10,I291-F292),2),0)</f>
        <v>0</v>
      </c>
      <c r="H292" s="36">
        <f t="shared" si="17"/>
        <v>0</v>
      </c>
      <c r="I292" s="38">
        <f t="shared" si="19"/>
        <v>0</v>
      </c>
    </row>
    <row r="293" spans="2:9" ht="13.5" customHeight="1" x14ac:dyDescent="0.25">
      <c r="B293" s="29">
        <v>289</v>
      </c>
      <c r="C293" s="30" t="str">
        <f t="shared" si="18"/>
        <v/>
      </c>
      <c r="D293" s="31">
        <f>IF(I292&gt;0,ROUND(Tilgungsrechner!$F$5,2),0)</f>
        <v>0</v>
      </c>
      <c r="E293" s="31">
        <f>IF(I292&gt;0,ROUND(I292*Tilgungsrechner!$C$6/12,2),0)</f>
        <v>0</v>
      </c>
      <c r="F293" s="31">
        <f t="shared" si="16"/>
        <v>0</v>
      </c>
      <c r="G293" s="32">
        <f>IF(AND(MOD(B293,12)=0,I292&gt;0),ROUND(MIN(Tilgungsrechner!$C$10,I292-F293),2),0)</f>
        <v>0</v>
      </c>
      <c r="H293" s="31">
        <f t="shared" si="17"/>
        <v>0</v>
      </c>
      <c r="I293" s="39">
        <f t="shared" si="19"/>
        <v>0</v>
      </c>
    </row>
    <row r="294" spans="2:9" ht="13.5" customHeight="1" x14ac:dyDescent="0.25">
      <c r="B294" s="34">
        <v>290</v>
      </c>
      <c r="C294" s="35" t="str">
        <f t="shared" si="18"/>
        <v/>
      </c>
      <c r="D294" s="36">
        <f>IF(I293&gt;0,ROUND(Tilgungsrechner!$F$5,2),0)</f>
        <v>0</v>
      </c>
      <c r="E294" s="36">
        <f>IF(I293&gt;0,ROUND(I293*Tilgungsrechner!$C$6/12,2),0)</f>
        <v>0</v>
      </c>
      <c r="F294" s="36">
        <f t="shared" si="16"/>
        <v>0</v>
      </c>
      <c r="G294" s="37">
        <f>IF(AND(MOD(B294,12)=0,I293&gt;0),ROUND(MIN(Tilgungsrechner!$C$10,I293-F294),2),0)</f>
        <v>0</v>
      </c>
      <c r="H294" s="36">
        <f t="shared" si="17"/>
        <v>0</v>
      </c>
      <c r="I294" s="38">
        <f t="shared" si="19"/>
        <v>0</v>
      </c>
    </row>
    <row r="295" spans="2:9" ht="13.5" customHeight="1" x14ac:dyDescent="0.25">
      <c r="B295" s="29">
        <v>291</v>
      </c>
      <c r="C295" s="30" t="str">
        <f t="shared" si="18"/>
        <v/>
      </c>
      <c r="D295" s="31">
        <f>IF(I294&gt;0,ROUND(Tilgungsrechner!$F$5,2),0)</f>
        <v>0</v>
      </c>
      <c r="E295" s="31">
        <f>IF(I294&gt;0,ROUND(I294*Tilgungsrechner!$C$6/12,2),0)</f>
        <v>0</v>
      </c>
      <c r="F295" s="31">
        <f t="shared" si="16"/>
        <v>0</v>
      </c>
      <c r="G295" s="32">
        <f>IF(AND(MOD(B295,12)=0,I294&gt;0),ROUND(MIN(Tilgungsrechner!$C$10,I294-F295),2),0)</f>
        <v>0</v>
      </c>
      <c r="H295" s="31">
        <f t="shared" si="17"/>
        <v>0</v>
      </c>
      <c r="I295" s="39">
        <f t="shared" si="19"/>
        <v>0</v>
      </c>
    </row>
    <row r="296" spans="2:9" ht="13.5" customHeight="1" x14ac:dyDescent="0.25">
      <c r="B296" s="34">
        <v>292</v>
      </c>
      <c r="C296" s="35" t="str">
        <f t="shared" si="18"/>
        <v/>
      </c>
      <c r="D296" s="36">
        <f>IF(I295&gt;0,ROUND(Tilgungsrechner!$F$5,2),0)</f>
        <v>0</v>
      </c>
      <c r="E296" s="36">
        <f>IF(I295&gt;0,ROUND(I295*Tilgungsrechner!$C$6/12,2),0)</f>
        <v>0</v>
      </c>
      <c r="F296" s="36">
        <f t="shared" si="16"/>
        <v>0</v>
      </c>
      <c r="G296" s="37">
        <f>IF(AND(MOD(B296,12)=0,I295&gt;0),ROUND(MIN(Tilgungsrechner!$C$10,I295-F296),2),0)</f>
        <v>0</v>
      </c>
      <c r="H296" s="36">
        <f t="shared" si="17"/>
        <v>0</v>
      </c>
      <c r="I296" s="38">
        <f t="shared" si="19"/>
        <v>0</v>
      </c>
    </row>
    <row r="297" spans="2:9" ht="13.5" customHeight="1" x14ac:dyDescent="0.25">
      <c r="B297" s="29">
        <v>293</v>
      </c>
      <c r="C297" s="30" t="str">
        <f t="shared" si="18"/>
        <v/>
      </c>
      <c r="D297" s="31">
        <f>IF(I296&gt;0,ROUND(Tilgungsrechner!$F$5,2),0)</f>
        <v>0</v>
      </c>
      <c r="E297" s="31">
        <f>IF(I296&gt;0,ROUND(I296*Tilgungsrechner!$C$6/12,2),0)</f>
        <v>0</v>
      </c>
      <c r="F297" s="31">
        <f t="shared" si="16"/>
        <v>0</v>
      </c>
      <c r="G297" s="32">
        <f>IF(AND(MOD(B297,12)=0,I296&gt;0),ROUND(MIN(Tilgungsrechner!$C$10,I296-F297),2),0)</f>
        <v>0</v>
      </c>
      <c r="H297" s="31">
        <f t="shared" si="17"/>
        <v>0</v>
      </c>
      <c r="I297" s="39">
        <f t="shared" si="19"/>
        <v>0</v>
      </c>
    </row>
    <row r="298" spans="2:9" ht="13.5" customHeight="1" x14ac:dyDescent="0.25">
      <c r="B298" s="34">
        <v>294</v>
      </c>
      <c r="C298" s="35" t="str">
        <f t="shared" si="18"/>
        <v/>
      </c>
      <c r="D298" s="36">
        <f>IF(I297&gt;0,ROUND(Tilgungsrechner!$F$5,2),0)</f>
        <v>0</v>
      </c>
      <c r="E298" s="36">
        <f>IF(I297&gt;0,ROUND(I297*Tilgungsrechner!$C$6/12,2),0)</f>
        <v>0</v>
      </c>
      <c r="F298" s="36">
        <f t="shared" si="16"/>
        <v>0</v>
      </c>
      <c r="G298" s="37">
        <f>IF(AND(MOD(B298,12)=0,I297&gt;0),ROUND(MIN(Tilgungsrechner!$C$10,I297-F298),2),0)</f>
        <v>0</v>
      </c>
      <c r="H298" s="36">
        <f t="shared" si="17"/>
        <v>0</v>
      </c>
      <c r="I298" s="38">
        <f t="shared" si="19"/>
        <v>0</v>
      </c>
    </row>
    <row r="299" spans="2:9" ht="13.5" customHeight="1" x14ac:dyDescent="0.25">
      <c r="B299" s="29">
        <v>295</v>
      </c>
      <c r="C299" s="30" t="str">
        <f t="shared" si="18"/>
        <v/>
      </c>
      <c r="D299" s="31">
        <f>IF(I298&gt;0,ROUND(Tilgungsrechner!$F$5,2),0)</f>
        <v>0</v>
      </c>
      <c r="E299" s="31">
        <f>IF(I298&gt;0,ROUND(I298*Tilgungsrechner!$C$6/12,2),0)</f>
        <v>0</v>
      </c>
      <c r="F299" s="31">
        <f t="shared" si="16"/>
        <v>0</v>
      </c>
      <c r="G299" s="32">
        <f>IF(AND(MOD(B299,12)=0,I298&gt;0),ROUND(MIN(Tilgungsrechner!$C$10,I298-F299),2),0)</f>
        <v>0</v>
      </c>
      <c r="H299" s="31">
        <f t="shared" si="17"/>
        <v>0</v>
      </c>
      <c r="I299" s="39">
        <f t="shared" si="19"/>
        <v>0</v>
      </c>
    </row>
    <row r="300" spans="2:9" ht="13.5" customHeight="1" x14ac:dyDescent="0.25">
      <c r="B300" s="34">
        <v>296</v>
      </c>
      <c r="C300" s="35" t="str">
        <f t="shared" si="18"/>
        <v/>
      </c>
      <c r="D300" s="36">
        <f>IF(I299&gt;0,ROUND(Tilgungsrechner!$F$5,2),0)</f>
        <v>0</v>
      </c>
      <c r="E300" s="36">
        <f>IF(I299&gt;0,ROUND(I299*Tilgungsrechner!$C$6/12,2),0)</f>
        <v>0</v>
      </c>
      <c r="F300" s="36">
        <f t="shared" si="16"/>
        <v>0</v>
      </c>
      <c r="G300" s="37">
        <f>IF(AND(MOD(B300,12)=0,I299&gt;0),ROUND(MIN(Tilgungsrechner!$C$10,I299-F300),2),0)</f>
        <v>0</v>
      </c>
      <c r="H300" s="36">
        <f t="shared" si="17"/>
        <v>0</v>
      </c>
      <c r="I300" s="38">
        <f t="shared" si="19"/>
        <v>0</v>
      </c>
    </row>
    <row r="301" spans="2:9" ht="13.5" customHeight="1" x14ac:dyDescent="0.25">
      <c r="B301" s="29">
        <v>297</v>
      </c>
      <c r="C301" s="30" t="str">
        <f t="shared" si="18"/>
        <v/>
      </c>
      <c r="D301" s="31">
        <f>IF(I300&gt;0,ROUND(Tilgungsrechner!$F$5,2),0)</f>
        <v>0</v>
      </c>
      <c r="E301" s="31">
        <f>IF(I300&gt;0,ROUND(I300*Tilgungsrechner!$C$6/12,2),0)</f>
        <v>0</v>
      </c>
      <c r="F301" s="31">
        <f t="shared" si="16"/>
        <v>0</v>
      </c>
      <c r="G301" s="32">
        <f>IF(AND(MOD(B301,12)=0,I300&gt;0),ROUND(MIN(Tilgungsrechner!$C$10,I300-F301),2),0)</f>
        <v>0</v>
      </c>
      <c r="H301" s="31">
        <f t="shared" si="17"/>
        <v>0</v>
      </c>
      <c r="I301" s="39">
        <f t="shared" si="19"/>
        <v>0</v>
      </c>
    </row>
    <row r="302" spans="2:9" ht="13.5" customHeight="1" x14ac:dyDescent="0.25">
      <c r="B302" s="34">
        <v>298</v>
      </c>
      <c r="C302" s="35" t="str">
        <f t="shared" si="18"/>
        <v/>
      </c>
      <c r="D302" s="36">
        <f>IF(I301&gt;0,ROUND(Tilgungsrechner!$F$5,2),0)</f>
        <v>0</v>
      </c>
      <c r="E302" s="36">
        <f>IF(I301&gt;0,ROUND(I301*Tilgungsrechner!$C$6/12,2),0)</f>
        <v>0</v>
      </c>
      <c r="F302" s="36">
        <f t="shared" si="16"/>
        <v>0</v>
      </c>
      <c r="G302" s="37">
        <f>IF(AND(MOD(B302,12)=0,I301&gt;0),ROUND(MIN(Tilgungsrechner!$C$10,I301-F302),2),0)</f>
        <v>0</v>
      </c>
      <c r="H302" s="36">
        <f t="shared" si="17"/>
        <v>0</v>
      </c>
      <c r="I302" s="38">
        <f t="shared" si="19"/>
        <v>0</v>
      </c>
    </row>
    <row r="303" spans="2:9" ht="13.5" customHeight="1" x14ac:dyDescent="0.25">
      <c r="B303" s="29">
        <v>299</v>
      </c>
      <c r="C303" s="30" t="str">
        <f t="shared" si="18"/>
        <v/>
      </c>
      <c r="D303" s="31">
        <f>IF(I302&gt;0,ROUND(Tilgungsrechner!$F$5,2),0)</f>
        <v>0</v>
      </c>
      <c r="E303" s="31">
        <f>IF(I302&gt;0,ROUND(I302*Tilgungsrechner!$C$6/12,2),0)</f>
        <v>0</v>
      </c>
      <c r="F303" s="31">
        <f t="shared" si="16"/>
        <v>0</v>
      </c>
      <c r="G303" s="32">
        <f>IF(AND(MOD(B303,12)=0,I302&gt;0),ROUND(MIN(Tilgungsrechner!$C$10,I302-F303),2),0)</f>
        <v>0</v>
      </c>
      <c r="H303" s="31">
        <f t="shared" si="17"/>
        <v>0</v>
      </c>
      <c r="I303" s="39">
        <f t="shared" si="19"/>
        <v>0</v>
      </c>
    </row>
    <row r="304" spans="2:9" ht="13.5" customHeight="1" x14ac:dyDescent="0.25">
      <c r="B304" s="34">
        <v>300</v>
      </c>
      <c r="C304" s="35" t="str">
        <f t="shared" si="18"/>
        <v/>
      </c>
      <c r="D304" s="36">
        <f>IF(I303&gt;0,ROUND(Tilgungsrechner!$F$5,2),0)</f>
        <v>0</v>
      </c>
      <c r="E304" s="36">
        <f>IF(I303&gt;0,ROUND(I303*Tilgungsrechner!$C$6/12,2),0)</f>
        <v>0</v>
      </c>
      <c r="F304" s="36">
        <f t="shared" si="16"/>
        <v>0</v>
      </c>
      <c r="G304" s="37">
        <f>IF(AND(MOD(B304,12)=0,I303&gt;0),ROUND(MIN(Tilgungsrechner!$C$10,I303-F304),2),0)</f>
        <v>0</v>
      </c>
      <c r="H304" s="36">
        <f t="shared" si="17"/>
        <v>0</v>
      </c>
      <c r="I304" s="38">
        <f t="shared" si="19"/>
        <v>0</v>
      </c>
    </row>
    <row r="305" spans="2:9" ht="13.5" customHeight="1" x14ac:dyDescent="0.25">
      <c r="B305" s="29">
        <v>301</v>
      </c>
      <c r="C305" s="30" t="str">
        <f t="shared" si="18"/>
        <v/>
      </c>
      <c r="D305" s="31">
        <f>IF(I304&gt;0,ROUND(Tilgungsrechner!$F$5,2),0)</f>
        <v>0</v>
      </c>
      <c r="E305" s="31">
        <f>IF(I304&gt;0,ROUND(I304*Tilgungsrechner!$C$6/12,2),0)</f>
        <v>0</v>
      </c>
      <c r="F305" s="31">
        <f t="shared" si="16"/>
        <v>0</v>
      </c>
      <c r="G305" s="32">
        <f>IF(AND(MOD(B305,12)=0,I304&gt;0),ROUND(MIN(Tilgungsrechner!$C$10,I304-F305),2),0)</f>
        <v>0</v>
      </c>
      <c r="H305" s="31">
        <f t="shared" si="17"/>
        <v>0</v>
      </c>
      <c r="I305" s="39">
        <f t="shared" si="19"/>
        <v>0</v>
      </c>
    </row>
    <row r="306" spans="2:9" ht="13.5" customHeight="1" x14ac:dyDescent="0.25">
      <c r="B306" s="34">
        <v>302</v>
      </c>
      <c r="C306" s="35" t="str">
        <f t="shared" si="18"/>
        <v/>
      </c>
      <c r="D306" s="36">
        <f>IF(I305&gt;0,ROUND(Tilgungsrechner!$F$5,2),0)</f>
        <v>0</v>
      </c>
      <c r="E306" s="36">
        <f>IF(I305&gt;0,ROUND(I305*Tilgungsrechner!$C$6/12,2),0)</f>
        <v>0</v>
      </c>
      <c r="F306" s="36">
        <f t="shared" si="16"/>
        <v>0</v>
      </c>
      <c r="G306" s="37">
        <f>IF(AND(MOD(B306,12)=0,I305&gt;0),ROUND(MIN(Tilgungsrechner!$C$10,I305-F306),2),0)</f>
        <v>0</v>
      </c>
      <c r="H306" s="36">
        <f t="shared" si="17"/>
        <v>0</v>
      </c>
      <c r="I306" s="38">
        <f t="shared" si="19"/>
        <v>0</v>
      </c>
    </row>
    <row r="307" spans="2:9" ht="13.5" customHeight="1" x14ac:dyDescent="0.25">
      <c r="B307" s="29">
        <v>303</v>
      </c>
      <c r="C307" s="30" t="str">
        <f t="shared" si="18"/>
        <v/>
      </c>
      <c r="D307" s="31">
        <f>IF(I306&gt;0,ROUND(Tilgungsrechner!$F$5,2),0)</f>
        <v>0</v>
      </c>
      <c r="E307" s="31">
        <f>IF(I306&gt;0,ROUND(I306*Tilgungsrechner!$C$6/12,2),0)</f>
        <v>0</v>
      </c>
      <c r="F307" s="31">
        <f t="shared" si="16"/>
        <v>0</v>
      </c>
      <c r="G307" s="32">
        <f>IF(AND(MOD(B307,12)=0,I306&gt;0),ROUND(MIN(Tilgungsrechner!$C$10,I306-F307),2),0)</f>
        <v>0</v>
      </c>
      <c r="H307" s="31">
        <f t="shared" si="17"/>
        <v>0</v>
      </c>
      <c r="I307" s="39">
        <f t="shared" si="19"/>
        <v>0</v>
      </c>
    </row>
    <row r="308" spans="2:9" ht="13.5" customHeight="1" x14ac:dyDescent="0.25">
      <c r="B308" s="34">
        <v>304</v>
      </c>
      <c r="C308" s="35" t="str">
        <f t="shared" si="18"/>
        <v/>
      </c>
      <c r="D308" s="36">
        <f>IF(I307&gt;0,ROUND(Tilgungsrechner!$F$5,2),0)</f>
        <v>0</v>
      </c>
      <c r="E308" s="36">
        <f>IF(I307&gt;0,ROUND(I307*Tilgungsrechner!$C$6/12,2),0)</f>
        <v>0</v>
      </c>
      <c r="F308" s="36">
        <f t="shared" si="16"/>
        <v>0</v>
      </c>
      <c r="G308" s="37">
        <f>IF(AND(MOD(B308,12)=0,I307&gt;0),ROUND(MIN(Tilgungsrechner!$C$10,I307-F308),2),0)</f>
        <v>0</v>
      </c>
      <c r="H308" s="36">
        <f t="shared" si="17"/>
        <v>0</v>
      </c>
      <c r="I308" s="38">
        <f t="shared" si="19"/>
        <v>0</v>
      </c>
    </row>
    <row r="309" spans="2:9" ht="13.5" customHeight="1" x14ac:dyDescent="0.25">
      <c r="B309" s="29">
        <v>305</v>
      </c>
      <c r="C309" s="30" t="str">
        <f t="shared" si="18"/>
        <v/>
      </c>
      <c r="D309" s="31">
        <f>IF(I308&gt;0,ROUND(Tilgungsrechner!$F$5,2),0)</f>
        <v>0</v>
      </c>
      <c r="E309" s="31">
        <f>IF(I308&gt;0,ROUND(I308*Tilgungsrechner!$C$6/12,2),0)</f>
        <v>0</v>
      </c>
      <c r="F309" s="31">
        <f t="shared" si="16"/>
        <v>0</v>
      </c>
      <c r="G309" s="32">
        <f>IF(AND(MOD(B309,12)=0,I308&gt;0),ROUND(MIN(Tilgungsrechner!$C$10,I308-F309),2),0)</f>
        <v>0</v>
      </c>
      <c r="H309" s="31">
        <f t="shared" si="17"/>
        <v>0</v>
      </c>
      <c r="I309" s="39">
        <f t="shared" si="19"/>
        <v>0</v>
      </c>
    </row>
    <row r="310" spans="2:9" ht="13.5" customHeight="1" x14ac:dyDescent="0.25">
      <c r="B310" s="34">
        <v>306</v>
      </c>
      <c r="C310" s="35" t="str">
        <f t="shared" si="18"/>
        <v/>
      </c>
      <c r="D310" s="36">
        <f>IF(I309&gt;0,ROUND(Tilgungsrechner!$F$5,2),0)</f>
        <v>0</v>
      </c>
      <c r="E310" s="36">
        <f>IF(I309&gt;0,ROUND(I309*Tilgungsrechner!$C$6/12,2),0)</f>
        <v>0</v>
      </c>
      <c r="F310" s="36">
        <f t="shared" si="16"/>
        <v>0</v>
      </c>
      <c r="G310" s="37">
        <f>IF(AND(MOD(B310,12)=0,I309&gt;0),ROUND(MIN(Tilgungsrechner!$C$10,I309-F310),2),0)</f>
        <v>0</v>
      </c>
      <c r="H310" s="36">
        <f t="shared" si="17"/>
        <v>0</v>
      </c>
      <c r="I310" s="38">
        <f t="shared" si="19"/>
        <v>0</v>
      </c>
    </row>
    <row r="311" spans="2:9" ht="13.5" customHeight="1" x14ac:dyDescent="0.25">
      <c r="B311" s="29">
        <v>307</v>
      </c>
      <c r="C311" s="30" t="str">
        <f t="shared" si="18"/>
        <v/>
      </c>
      <c r="D311" s="31">
        <f>IF(I310&gt;0,ROUND(Tilgungsrechner!$F$5,2),0)</f>
        <v>0</v>
      </c>
      <c r="E311" s="31">
        <f>IF(I310&gt;0,ROUND(I310*Tilgungsrechner!$C$6/12,2),0)</f>
        <v>0</v>
      </c>
      <c r="F311" s="31">
        <f t="shared" si="16"/>
        <v>0</v>
      </c>
      <c r="G311" s="32">
        <f>IF(AND(MOD(B311,12)=0,I310&gt;0),ROUND(MIN(Tilgungsrechner!$C$10,I310-F311),2),0)</f>
        <v>0</v>
      </c>
      <c r="H311" s="31">
        <f t="shared" si="17"/>
        <v>0</v>
      </c>
      <c r="I311" s="39">
        <f t="shared" si="19"/>
        <v>0</v>
      </c>
    </row>
    <row r="312" spans="2:9" ht="13.5" customHeight="1" x14ac:dyDescent="0.25">
      <c r="B312" s="34">
        <v>308</v>
      </c>
      <c r="C312" s="35" t="str">
        <f t="shared" si="18"/>
        <v/>
      </c>
      <c r="D312" s="36">
        <f>IF(I311&gt;0,ROUND(Tilgungsrechner!$F$5,2),0)</f>
        <v>0</v>
      </c>
      <c r="E312" s="36">
        <f>IF(I311&gt;0,ROUND(I311*Tilgungsrechner!$C$6/12,2),0)</f>
        <v>0</v>
      </c>
      <c r="F312" s="36">
        <f t="shared" si="16"/>
        <v>0</v>
      </c>
      <c r="G312" s="37">
        <f>IF(AND(MOD(B312,12)=0,I311&gt;0),ROUND(MIN(Tilgungsrechner!$C$10,I311-F312),2),0)</f>
        <v>0</v>
      </c>
      <c r="H312" s="36">
        <f t="shared" si="17"/>
        <v>0</v>
      </c>
      <c r="I312" s="38">
        <f t="shared" si="19"/>
        <v>0</v>
      </c>
    </row>
    <row r="313" spans="2:9" ht="13.5" customHeight="1" x14ac:dyDescent="0.25">
      <c r="B313" s="29">
        <v>309</v>
      </c>
      <c r="C313" s="30" t="str">
        <f t="shared" si="18"/>
        <v/>
      </c>
      <c r="D313" s="31">
        <f>IF(I312&gt;0,ROUND(Tilgungsrechner!$F$5,2),0)</f>
        <v>0</v>
      </c>
      <c r="E313" s="31">
        <f>IF(I312&gt;0,ROUND(I312*Tilgungsrechner!$C$6/12,2),0)</f>
        <v>0</v>
      </c>
      <c r="F313" s="31">
        <f t="shared" si="16"/>
        <v>0</v>
      </c>
      <c r="G313" s="32">
        <f>IF(AND(MOD(B313,12)=0,I312&gt;0),ROUND(MIN(Tilgungsrechner!$C$10,I312-F313),2),0)</f>
        <v>0</v>
      </c>
      <c r="H313" s="31">
        <f t="shared" si="17"/>
        <v>0</v>
      </c>
      <c r="I313" s="39">
        <f t="shared" si="19"/>
        <v>0</v>
      </c>
    </row>
    <row r="314" spans="2:9" ht="13.5" customHeight="1" x14ac:dyDescent="0.25">
      <c r="B314" s="34">
        <v>310</v>
      </c>
      <c r="C314" s="35" t="str">
        <f t="shared" si="18"/>
        <v/>
      </c>
      <c r="D314" s="36">
        <f>IF(I313&gt;0,ROUND(Tilgungsrechner!$F$5,2),0)</f>
        <v>0</v>
      </c>
      <c r="E314" s="36">
        <f>IF(I313&gt;0,ROUND(I313*Tilgungsrechner!$C$6/12,2),0)</f>
        <v>0</v>
      </c>
      <c r="F314" s="36">
        <f t="shared" si="16"/>
        <v>0</v>
      </c>
      <c r="G314" s="37">
        <f>IF(AND(MOD(B314,12)=0,I313&gt;0),ROUND(MIN(Tilgungsrechner!$C$10,I313-F314),2),0)</f>
        <v>0</v>
      </c>
      <c r="H314" s="36">
        <f t="shared" si="17"/>
        <v>0</v>
      </c>
      <c r="I314" s="38">
        <f t="shared" si="19"/>
        <v>0</v>
      </c>
    </row>
    <row r="315" spans="2:9" ht="13.5" customHeight="1" x14ac:dyDescent="0.25">
      <c r="B315" s="29">
        <v>311</v>
      </c>
      <c r="C315" s="30" t="str">
        <f t="shared" si="18"/>
        <v/>
      </c>
      <c r="D315" s="31">
        <f>IF(I314&gt;0,ROUND(Tilgungsrechner!$F$5,2),0)</f>
        <v>0</v>
      </c>
      <c r="E315" s="31">
        <f>IF(I314&gt;0,ROUND(I314*Tilgungsrechner!$C$6/12,2),0)</f>
        <v>0</v>
      </c>
      <c r="F315" s="31">
        <f t="shared" si="16"/>
        <v>0</v>
      </c>
      <c r="G315" s="32">
        <f>IF(AND(MOD(B315,12)=0,I314&gt;0),ROUND(MIN(Tilgungsrechner!$C$10,I314-F315),2),0)</f>
        <v>0</v>
      </c>
      <c r="H315" s="31">
        <f t="shared" si="17"/>
        <v>0</v>
      </c>
      <c r="I315" s="39">
        <f t="shared" si="19"/>
        <v>0</v>
      </c>
    </row>
    <row r="316" spans="2:9" ht="13.5" customHeight="1" x14ac:dyDescent="0.25">
      <c r="B316" s="34">
        <v>312</v>
      </c>
      <c r="C316" s="35" t="str">
        <f t="shared" si="18"/>
        <v/>
      </c>
      <c r="D316" s="36">
        <f>IF(I315&gt;0,ROUND(Tilgungsrechner!$F$5,2),0)</f>
        <v>0</v>
      </c>
      <c r="E316" s="36">
        <f>IF(I315&gt;0,ROUND(I315*Tilgungsrechner!$C$6/12,2),0)</f>
        <v>0</v>
      </c>
      <c r="F316" s="36">
        <f t="shared" si="16"/>
        <v>0</v>
      </c>
      <c r="G316" s="37">
        <f>IF(AND(MOD(B316,12)=0,I315&gt;0),ROUND(MIN(Tilgungsrechner!$C$10,I315-F316),2),0)</f>
        <v>0</v>
      </c>
      <c r="H316" s="36">
        <f t="shared" si="17"/>
        <v>0</v>
      </c>
      <c r="I316" s="38">
        <f t="shared" si="19"/>
        <v>0</v>
      </c>
    </row>
    <row r="317" spans="2:9" ht="13.5" customHeight="1" x14ac:dyDescent="0.25">
      <c r="B317" s="29">
        <v>313</v>
      </c>
      <c r="C317" s="30" t="str">
        <f t="shared" si="18"/>
        <v/>
      </c>
      <c r="D317" s="31">
        <f>IF(I316&gt;0,ROUND(Tilgungsrechner!$F$5,2),0)</f>
        <v>0</v>
      </c>
      <c r="E317" s="31">
        <f>IF(I316&gt;0,ROUND(I316*Tilgungsrechner!$C$6/12,2),0)</f>
        <v>0</v>
      </c>
      <c r="F317" s="31">
        <f t="shared" si="16"/>
        <v>0</v>
      </c>
      <c r="G317" s="32">
        <f>IF(AND(MOD(B317,12)=0,I316&gt;0),ROUND(MIN(Tilgungsrechner!$C$10,I316-F317),2),0)</f>
        <v>0</v>
      </c>
      <c r="H317" s="31">
        <f t="shared" si="17"/>
        <v>0</v>
      </c>
      <c r="I317" s="39">
        <f t="shared" si="19"/>
        <v>0</v>
      </c>
    </row>
    <row r="318" spans="2:9" ht="13.5" customHeight="1" x14ac:dyDescent="0.25">
      <c r="B318" s="34">
        <v>314</v>
      </c>
      <c r="C318" s="35" t="str">
        <f t="shared" si="18"/>
        <v/>
      </c>
      <c r="D318" s="36">
        <f>IF(I317&gt;0,ROUND(Tilgungsrechner!$F$5,2),0)</f>
        <v>0</v>
      </c>
      <c r="E318" s="36">
        <f>IF(I317&gt;0,ROUND(I317*Tilgungsrechner!$C$6/12,2),0)</f>
        <v>0</v>
      </c>
      <c r="F318" s="36">
        <f t="shared" si="16"/>
        <v>0</v>
      </c>
      <c r="G318" s="37">
        <f>IF(AND(MOD(B318,12)=0,I317&gt;0),ROUND(MIN(Tilgungsrechner!$C$10,I317-F318),2),0)</f>
        <v>0</v>
      </c>
      <c r="H318" s="36">
        <f t="shared" si="17"/>
        <v>0</v>
      </c>
      <c r="I318" s="38">
        <f t="shared" si="19"/>
        <v>0</v>
      </c>
    </row>
    <row r="319" spans="2:9" ht="13.5" customHeight="1" x14ac:dyDescent="0.25">
      <c r="B319" s="29">
        <v>315</v>
      </c>
      <c r="C319" s="30" t="str">
        <f t="shared" si="18"/>
        <v/>
      </c>
      <c r="D319" s="31">
        <f>IF(I318&gt;0,ROUND(Tilgungsrechner!$F$5,2),0)</f>
        <v>0</v>
      </c>
      <c r="E319" s="31">
        <f>IF(I318&gt;0,ROUND(I318*Tilgungsrechner!$C$6/12,2),0)</f>
        <v>0</v>
      </c>
      <c r="F319" s="31">
        <f t="shared" si="16"/>
        <v>0</v>
      </c>
      <c r="G319" s="32">
        <f>IF(AND(MOD(B319,12)=0,I318&gt;0),ROUND(MIN(Tilgungsrechner!$C$10,I318-F319),2),0)</f>
        <v>0</v>
      </c>
      <c r="H319" s="31">
        <f t="shared" si="17"/>
        <v>0</v>
      </c>
      <c r="I319" s="39">
        <f t="shared" si="19"/>
        <v>0</v>
      </c>
    </row>
    <row r="320" spans="2:9" ht="13.5" customHeight="1" x14ac:dyDescent="0.25">
      <c r="B320" s="34">
        <v>316</v>
      </c>
      <c r="C320" s="35" t="str">
        <f t="shared" si="18"/>
        <v/>
      </c>
      <c r="D320" s="36">
        <f>IF(I319&gt;0,ROUND(Tilgungsrechner!$F$5,2),0)</f>
        <v>0</v>
      </c>
      <c r="E320" s="36">
        <f>IF(I319&gt;0,ROUND(I319*Tilgungsrechner!$C$6/12,2),0)</f>
        <v>0</v>
      </c>
      <c r="F320" s="36">
        <f t="shared" si="16"/>
        <v>0</v>
      </c>
      <c r="G320" s="37">
        <f>IF(AND(MOD(B320,12)=0,I319&gt;0),ROUND(MIN(Tilgungsrechner!$C$10,I319-F320),2),0)</f>
        <v>0</v>
      </c>
      <c r="H320" s="36">
        <f t="shared" si="17"/>
        <v>0</v>
      </c>
      <c r="I320" s="38">
        <f t="shared" si="19"/>
        <v>0</v>
      </c>
    </row>
    <row r="321" spans="2:9" ht="13.5" customHeight="1" x14ac:dyDescent="0.25">
      <c r="B321" s="29">
        <v>317</v>
      </c>
      <c r="C321" s="30" t="str">
        <f t="shared" si="18"/>
        <v/>
      </c>
      <c r="D321" s="31">
        <f>IF(I320&gt;0,ROUND(Tilgungsrechner!$F$5,2),0)</f>
        <v>0</v>
      </c>
      <c r="E321" s="31">
        <f>IF(I320&gt;0,ROUND(I320*Tilgungsrechner!$C$6/12,2),0)</f>
        <v>0</v>
      </c>
      <c r="F321" s="31">
        <f t="shared" si="16"/>
        <v>0</v>
      </c>
      <c r="G321" s="32">
        <f>IF(AND(MOD(B321,12)=0,I320&gt;0),ROUND(MIN(Tilgungsrechner!$C$10,I320-F321),2),0)</f>
        <v>0</v>
      </c>
      <c r="H321" s="31">
        <f t="shared" si="17"/>
        <v>0</v>
      </c>
      <c r="I321" s="39">
        <f t="shared" si="19"/>
        <v>0</v>
      </c>
    </row>
    <row r="322" spans="2:9" ht="13.5" customHeight="1" x14ac:dyDescent="0.25">
      <c r="B322" s="34">
        <v>318</v>
      </c>
      <c r="C322" s="35" t="str">
        <f t="shared" si="18"/>
        <v/>
      </c>
      <c r="D322" s="36">
        <f>IF(I321&gt;0,ROUND(Tilgungsrechner!$F$5,2),0)</f>
        <v>0</v>
      </c>
      <c r="E322" s="36">
        <f>IF(I321&gt;0,ROUND(I321*Tilgungsrechner!$C$6/12,2),0)</f>
        <v>0</v>
      </c>
      <c r="F322" s="36">
        <f t="shared" si="16"/>
        <v>0</v>
      </c>
      <c r="G322" s="37">
        <f>IF(AND(MOD(B322,12)=0,I321&gt;0),ROUND(MIN(Tilgungsrechner!$C$10,I321-F322),2),0)</f>
        <v>0</v>
      </c>
      <c r="H322" s="36">
        <f t="shared" si="17"/>
        <v>0</v>
      </c>
      <c r="I322" s="38">
        <f t="shared" si="19"/>
        <v>0</v>
      </c>
    </row>
    <row r="323" spans="2:9" ht="13.5" customHeight="1" x14ac:dyDescent="0.25">
      <c r="B323" s="29">
        <v>319</v>
      </c>
      <c r="C323" s="30" t="str">
        <f t="shared" si="18"/>
        <v/>
      </c>
      <c r="D323" s="31">
        <f>IF(I322&gt;0,ROUND(Tilgungsrechner!$F$5,2),0)</f>
        <v>0</v>
      </c>
      <c r="E323" s="31">
        <f>IF(I322&gt;0,ROUND(I322*Tilgungsrechner!$C$6/12,2),0)</f>
        <v>0</v>
      </c>
      <c r="F323" s="31">
        <f t="shared" si="16"/>
        <v>0</v>
      </c>
      <c r="G323" s="32">
        <f>IF(AND(MOD(B323,12)=0,I322&gt;0),ROUND(MIN(Tilgungsrechner!$C$10,I322-F323),2),0)</f>
        <v>0</v>
      </c>
      <c r="H323" s="31">
        <f t="shared" si="17"/>
        <v>0</v>
      </c>
      <c r="I323" s="39">
        <f t="shared" si="19"/>
        <v>0</v>
      </c>
    </row>
    <row r="324" spans="2:9" ht="13.5" customHeight="1" x14ac:dyDescent="0.25">
      <c r="B324" s="34">
        <v>320</v>
      </c>
      <c r="C324" s="35" t="str">
        <f t="shared" si="18"/>
        <v/>
      </c>
      <c r="D324" s="36">
        <f>IF(I323&gt;0,ROUND(Tilgungsrechner!$F$5,2),0)</f>
        <v>0</v>
      </c>
      <c r="E324" s="36">
        <f>IF(I323&gt;0,ROUND(I323*Tilgungsrechner!$C$6/12,2),0)</f>
        <v>0</v>
      </c>
      <c r="F324" s="36">
        <f t="shared" si="16"/>
        <v>0</v>
      </c>
      <c r="G324" s="37">
        <f>IF(AND(MOD(B324,12)=0,I323&gt;0),ROUND(MIN(Tilgungsrechner!$C$10,I323-F324),2),0)</f>
        <v>0</v>
      </c>
      <c r="H324" s="36">
        <f t="shared" si="17"/>
        <v>0</v>
      </c>
      <c r="I324" s="38">
        <f t="shared" si="19"/>
        <v>0</v>
      </c>
    </row>
    <row r="325" spans="2:9" ht="13.5" customHeight="1" x14ac:dyDescent="0.25">
      <c r="B325" s="29">
        <v>321</v>
      </c>
      <c r="C325" s="30" t="str">
        <f t="shared" si="18"/>
        <v/>
      </c>
      <c r="D325" s="31">
        <f>IF(I324&gt;0,ROUND(Tilgungsrechner!$F$5,2),0)</f>
        <v>0</v>
      </c>
      <c r="E325" s="31">
        <f>IF(I324&gt;0,ROUND(I324*Tilgungsrechner!$C$6/12,2),0)</f>
        <v>0</v>
      </c>
      <c r="F325" s="31">
        <f t="shared" ref="F325:F388" si="20">IF(D325&gt;0,ROUND(D325-E325,2),0)</f>
        <v>0</v>
      </c>
      <c r="G325" s="32">
        <f>IF(AND(MOD(B325,12)=0,I324&gt;0),ROUND(MIN(Tilgungsrechner!$C$10,I324-F325),2),0)</f>
        <v>0</v>
      </c>
      <c r="H325" s="31">
        <f t="shared" ref="H325:H388" si="21">F325+G325</f>
        <v>0</v>
      </c>
      <c r="I325" s="39">
        <f t="shared" si="19"/>
        <v>0</v>
      </c>
    </row>
    <row r="326" spans="2:9" ht="13.5" customHeight="1" x14ac:dyDescent="0.25">
      <c r="B326" s="34">
        <v>322</v>
      </c>
      <c r="C326" s="35" t="str">
        <f t="shared" ref="C326:C364" si="22">IF(I325&gt;0,EDATE(C325,1),"")</f>
        <v/>
      </c>
      <c r="D326" s="36">
        <f>IF(I325&gt;0,ROUND(Tilgungsrechner!$F$5,2),0)</f>
        <v>0</v>
      </c>
      <c r="E326" s="36">
        <f>IF(I325&gt;0,ROUND(I325*Tilgungsrechner!$C$6/12,2),0)</f>
        <v>0</v>
      </c>
      <c r="F326" s="36">
        <f t="shared" si="20"/>
        <v>0</v>
      </c>
      <c r="G326" s="37">
        <f>IF(AND(MOD(B326,12)=0,I325&gt;0),ROUND(MIN(Tilgungsrechner!$C$10,I325-F326),2),0)</f>
        <v>0</v>
      </c>
      <c r="H326" s="36">
        <f t="shared" si="21"/>
        <v>0</v>
      </c>
      <c r="I326" s="38">
        <f t="shared" ref="I326:I389" si="23">IF(I325&gt;0,ROUND(MAX(I325-H326,0),2),0)</f>
        <v>0</v>
      </c>
    </row>
    <row r="327" spans="2:9" ht="13.5" customHeight="1" x14ac:dyDescent="0.25">
      <c r="B327" s="29">
        <v>323</v>
      </c>
      <c r="C327" s="30" t="str">
        <f t="shared" si="22"/>
        <v/>
      </c>
      <c r="D327" s="31">
        <f>IF(I326&gt;0,ROUND(Tilgungsrechner!$F$5,2),0)</f>
        <v>0</v>
      </c>
      <c r="E327" s="31">
        <f>IF(I326&gt;0,ROUND(I326*Tilgungsrechner!$C$6/12,2),0)</f>
        <v>0</v>
      </c>
      <c r="F327" s="31">
        <f t="shared" si="20"/>
        <v>0</v>
      </c>
      <c r="G327" s="32">
        <f>IF(AND(MOD(B327,12)=0,I326&gt;0),ROUND(MIN(Tilgungsrechner!$C$10,I326-F327),2),0)</f>
        <v>0</v>
      </c>
      <c r="H327" s="31">
        <f t="shared" si="21"/>
        <v>0</v>
      </c>
      <c r="I327" s="39">
        <f t="shared" si="23"/>
        <v>0</v>
      </c>
    </row>
    <row r="328" spans="2:9" ht="13.5" customHeight="1" x14ac:dyDescent="0.25">
      <c r="B328" s="34">
        <v>324</v>
      </c>
      <c r="C328" s="35" t="str">
        <f t="shared" si="22"/>
        <v/>
      </c>
      <c r="D328" s="36">
        <f>IF(I327&gt;0,ROUND(Tilgungsrechner!$F$5,2),0)</f>
        <v>0</v>
      </c>
      <c r="E328" s="36">
        <f>IF(I327&gt;0,ROUND(I327*Tilgungsrechner!$C$6/12,2),0)</f>
        <v>0</v>
      </c>
      <c r="F328" s="36">
        <f t="shared" si="20"/>
        <v>0</v>
      </c>
      <c r="G328" s="37">
        <f>IF(AND(MOD(B328,12)=0,I327&gt;0),ROUND(MIN(Tilgungsrechner!$C$10,I327-F328),2),0)</f>
        <v>0</v>
      </c>
      <c r="H328" s="36">
        <f t="shared" si="21"/>
        <v>0</v>
      </c>
      <c r="I328" s="38">
        <f t="shared" si="23"/>
        <v>0</v>
      </c>
    </row>
    <row r="329" spans="2:9" ht="13.5" customHeight="1" x14ac:dyDescent="0.25">
      <c r="B329" s="29">
        <v>325</v>
      </c>
      <c r="C329" s="30" t="str">
        <f t="shared" si="22"/>
        <v/>
      </c>
      <c r="D329" s="31">
        <f>IF(I328&gt;0,ROUND(Tilgungsrechner!$F$5,2),0)</f>
        <v>0</v>
      </c>
      <c r="E329" s="31">
        <f>IF(I328&gt;0,ROUND(I328*Tilgungsrechner!$C$6/12,2),0)</f>
        <v>0</v>
      </c>
      <c r="F329" s="31">
        <f t="shared" si="20"/>
        <v>0</v>
      </c>
      <c r="G329" s="32">
        <f>IF(AND(MOD(B329,12)=0,I328&gt;0),ROUND(MIN(Tilgungsrechner!$C$10,I328-F329),2),0)</f>
        <v>0</v>
      </c>
      <c r="H329" s="31">
        <f t="shared" si="21"/>
        <v>0</v>
      </c>
      <c r="I329" s="39">
        <f t="shared" si="23"/>
        <v>0</v>
      </c>
    </row>
    <row r="330" spans="2:9" ht="13.5" customHeight="1" x14ac:dyDescent="0.25">
      <c r="B330" s="34">
        <v>326</v>
      </c>
      <c r="C330" s="35" t="str">
        <f t="shared" si="22"/>
        <v/>
      </c>
      <c r="D330" s="36">
        <f>IF(I329&gt;0,ROUND(Tilgungsrechner!$F$5,2),0)</f>
        <v>0</v>
      </c>
      <c r="E330" s="36">
        <f>IF(I329&gt;0,ROUND(I329*Tilgungsrechner!$C$6/12,2),0)</f>
        <v>0</v>
      </c>
      <c r="F330" s="36">
        <f t="shared" si="20"/>
        <v>0</v>
      </c>
      <c r="G330" s="37">
        <f>IF(AND(MOD(B330,12)=0,I329&gt;0),ROUND(MIN(Tilgungsrechner!$C$10,I329-F330),2),0)</f>
        <v>0</v>
      </c>
      <c r="H330" s="36">
        <f t="shared" si="21"/>
        <v>0</v>
      </c>
      <c r="I330" s="38">
        <f t="shared" si="23"/>
        <v>0</v>
      </c>
    </row>
    <row r="331" spans="2:9" ht="13.5" customHeight="1" x14ac:dyDescent="0.25">
      <c r="B331" s="29">
        <v>327</v>
      </c>
      <c r="C331" s="30" t="str">
        <f t="shared" si="22"/>
        <v/>
      </c>
      <c r="D331" s="31">
        <f>IF(I330&gt;0,ROUND(Tilgungsrechner!$F$5,2),0)</f>
        <v>0</v>
      </c>
      <c r="E331" s="31">
        <f>IF(I330&gt;0,ROUND(I330*Tilgungsrechner!$C$6/12,2),0)</f>
        <v>0</v>
      </c>
      <c r="F331" s="31">
        <f t="shared" si="20"/>
        <v>0</v>
      </c>
      <c r="G331" s="32">
        <f>IF(AND(MOD(B331,12)=0,I330&gt;0),ROUND(MIN(Tilgungsrechner!$C$10,I330-F331),2),0)</f>
        <v>0</v>
      </c>
      <c r="H331" s="31">
        <f t="shared" si="21"/>
        <v>0</v>
      </c>
      <c r="I331" s="39">
        <f t="shared" si="23"/>
        <v>0</v>
      </c>
    </row>
    <row r="332" spans="2:9" ht="13.5" customHeight="1" x14ac:dyDescent="0.25">
      <c r="B332" s="34">
        <v>328</v>
      </c>
      <c r="C332" s="35" t="str">
        <f t="shared" si="22"/>
        <v/>
      </c>
      <c r="D332" s="36">
        <f>IF(I331&gt;0,ROUND(Tilgungsrechner!$F$5,2),0)</f>
        <v>0</v>
      </c>
      <c r="E332" s="36">
        <f>IF(I331&gt;0,ROUND(I331*Tilgungsrechner!$C$6/12,2),0)</f>
        <v>0</v>
      </c>
      <c r="F332" s="36">
        <f t="shared" si="20"/>
        <v>0</v>
      </c>
      <c r="G332" s="37">
        <f>IF(AND(MOD(B332,12)=0,I331&gt;0),ROUND(MIN(Tilgungsrechner!$C$10,I331-F332),2),0)</f>
        <v>0</v>
      </c>
      <c r="H332" s="36">
        <f t="shared" si="21"/>
        <v>0</v>
      </c>
      <c r="I332" s="38">
        <f t="shared" si="23"/>
        <v>0</v>
      </c>
    </row>
    <row r="333" spans="2:9" ht="13.5" customHeight="1" x14ac:dyDescent="0.25">
      <c r="B333" s="29">
        <v>329</v>
      </c>
      <c r="C333" s="30" t="str">
        <f t="shared" si="22"/>
        <v/>
      </c>
      <c r="D333" s="31">
        <f>IF(I332&gt;0,ROUND(Tilgungsrechner!$F$5,2),0)</f>
        <v>0</v>
      </c>
      <c r="E333" s="31">
        <f>IF(I332&gt;0,ROUND(I332*Tilgungsrechner!$C$6/12,2),0)</f>
        <v>0</v>
      </c>
      <c r="F333" s="31">
        <f t="shared" si="20"/>
        <v>0</v>
      </c>
      <c r="G333" s="32">
        <f>IF(AND(MOD(B333,12)=0,I332&gt;0),ROUND(MIN(Tilgungsrechner!$C$10,I332-F333),2),0)</f>
        <v>0</v>
      </c>
      <c r="H333" s="31">
        <f t="shared" si="21"/>
        <v>0</v>
      </c>
      <c r="I333" s="39">
        <f t="shared" si="23"/>
        <v>0</v>
      </c>
    </row>
    <row r="334" spans="2:9" ht="13.5" customHeight="1" x14ac:dyDescent="0.25">
      <c r="B334" s="34">
        <v>330</v>
      </c>
      <c r="C334" s="35" t="str">
        <f t="shared" si="22"/>
        <v/>
      </c>
      <c r="D334" s="36">
        <f>IF(I333&gt;0,ROUND(Tilgungsrechner!$F$5,2),0)</f>
        <v>0</v>
      </c>
      <c r="E334" s="36">
        <f>IF(I333&gt;0,ROUND(I333*Tilgungsrechner!$C$6/12,2),0)</f>
        <v>0</v>
      </c>
      <c r="F334" s="36">
        <f t="shared" si="20"/>
        <v>0</v>
      </c>
      <c r="G334" s="37">
        <f>IF(AND(MOD(B334,12)=0,I333&gt;0),ROUND(MIN(Tilgungsrechner!$C$10,I333-F334),2),0)</f>
        <v>0</v>
      </c>
      <c r="H334" s="36">
        <f t="shared" si="21"/>
        <v>0</v>
      </c>
      <c r="I334" s="38">
        <f t="shared" si="23"/>
        <v>0</v>
      </c>
    </row>
    <row r="335" spans="2:9" ht="13.5" customHeight="1" x14ac:dyDescent="0.25">
      <c r="B335" s="29">
        <v>331</v>
      </c>
      <c r="C335" s="30" t="str">
        <f t="shared" si="22"/>
        <v/>
      </c>
      <c r="D335" s="31">
        <f>IF(I334&gt;0,ROUND(Tilgungsrechner!$F$5,2),0)</f>
        <v>0</v>
      </c>
      <c r="E335" s="31">
        <f>IF(I334&gt;0,ROUND(I334*Tilgungsrechner!$C$6/12,2),0)</f>
        <v>0</v>
      </c>
      <c r="F335" s="31">
        <f t="shared" si="20"/>
        <v>0</v>
      </c>
      <c r="G335" s="32">
        <f>IF(AND(MOD(B335,12)=0,I334&gt;0),ROUND(MIN(Tilgungsrechner!$C$10,I334-F335),2),0)</f>
        <v>0</v>
      </c>
      <c r="H335" s="31">
        <f t="shared" si="21"/>
        <v>0</v>
      </c>
      <c r="I335" s="39">
        <f t="shared" si="23"/>
        <v>0</v>
      </c>
    </row>
    <row r="336" spans="2:9" ht="13.5" customHeight="1" x14ac:dyDescent="0.25">
      <c r="B336" s="34">
        <v>332</v>
      </c>
      <c r="C336" s="35" t="str">
        <f t="shared" si="22"/>
        <v/>
      </c>
      <c r="D336" s="36">
        <f>IF(I335&gt;0,ROUND(Tilgungsrechner!$F$5,2),0)</f>
        <v>0</v>
      </c>
      <c r="E336" s="36">
        <f>IF(I335&gt;0,ROUND(I335*Tilgungsrechner!$C$6/12,2),0)</f>
        <v>0</v>
      </c>
      <c r="F336" s="36">
        <f t="shared" si="20"/>
        <v>0</v>
      </c>
      <c r="G336" s="37">
        <f>IF(AND(MOD(B336,12)=0,I335&gt;0),ROUND(MIN(Tilgungsrechner!$C$10,I335-F336),2),0)</f>
        <v>0</v>
      </c>
      <c r="H336" s="36">
        <f t="shared" si="21"/>
        <v>0</v>
      </c>
      <c r="I336" s="38">
        <f t="shared" si="23"/>
        <v>0</v>
      </c>
    </row>
    <row r="337" spans="2:9" ht="13.5" customHeight="1" x14ac:dyDescent="0.25">
      <c r="B337" s="29">
        <v>333</v>
      </c>
      <c r="C337" s="30" t="str">
        <f t="shared" si="22"/>
        <v/>
      </c>
      <c r="D337" s="31">
        <f>IF(I336&gt;0,ROUND(Tilgungsrechner!$F$5,2),0)</f>
        <v>0</v>
      </c>
      <c r="E337" s="31">
        <f>IF(I336&gt;0,ROUND(I336*Tilgungsrechner!$C$6/12,2),0)</f>
        <v>0</v>
      </c>
      <c r="F337" s="31">
        <f t="shared" si="20"/>
        <v>0</v>
      </c>
      <c r="G337" s="32">
        <f>IF(AND(MOD(B337,12)=0,I336&gt;0),ROUND(MIN(Tilgungsrechner!$C$10,I336-F337),2),0)</f>
        <v>0</v>
      </c>
      <c r="H337" s="31">
        <f t="shared" si="21"/>
        <v>0</v>
      </c>
      <c r="I337" s="39">
        <f t="shared" si="23"/>
        <v>0</v>
      </c>
    </row>
    <row r="338" spans="2:9" ht="13.5" customHeight="1" x14ac:dyDescent="0.25">
      <c r="B338" s="34">
        <v>334</v>
      </c>
      <c r="C338" s="35" t="str">
        <f t="shared" si="22"/>
        <v/>
      </c>
      <c r="D338" s="36">
        <f>IF(I337&gt;0,ROUND(Tilgungsrechner!$F$5,2),0)</f>
        <v>0</v>
      </c>
      <c r="E338" s="36">
        <f>IF(I337&gt;0,ROUND(I337*Tilgungsrechner!$C$6/12,2),0)</f>
        <v>0</v>
      </c>
      <c r="F338" s="36">
        <f t="shared" si="20"/>
        <v>0</v>
      </c>
      <c r="G338" s="37">
        <f>IF(AND(MOD(B338,12)=0,I337&gt;0),ROUND(MIN(Tilgungsrechner!$C$10,I337-F338),2),0)</f>
        <v>0</v>
      </c>
      <c r="H338" s="36">
        <f t="shared" si="21"/>
        <v>0</v>
      </c>
      <c r="I338" s="38">
        <f t="shared" si="23"/>
        <v>0</v>
      </c>
    </row>
    <row r="339" spans="2:9" ht="13.5" customHeight="1" x14ac:dyDescent="0.25">
      <c r="B339" s="29">
        <v>335</v>
      </c>
      <c r="C339" s="30" t="str">
        <f t="shared" si="22"/>
        <v/>
      </c>
      <c r="D339" s="31">
        <f>IF(I338&gt;0,ROUND(Tilgungsrechner!$F$5,2),0)</f>
        <v>0</v>
      </c>
      <c r="E339" s="31">
        <f>IF(I338&gt;0,ROUND(I338*Tilgungsrechner!$C$6/12,2),0)</f>
        <v>0</v>
      </c>
      <c r="F339" s="31">
        <f t="shared" si="20"/>
        <v>0</v>
      </c>
      <c r="G339" s="32">
        <f>IF(AND(MOD(B339,12)=0,I338&gt;0),ROUND(MIN(Tilgungsrechner!$C$10,I338-F339),2),0)</f>
        <v>0</v>
      </c>
      <c r="H339" s="31">
        <f t="shared" si="21"/>
        <v>0</v>
      </c>
      <c r="I339" s="39">
        <f t="shared" si="23"/>
        <v>0</v>
      </c>
    </row>
    <row r="340" spans="2:9" ht="13.5" customHeight="1" x14ac:dyDescent="0.25">
      <c r="B340" s="34">
        <v>336</v>
      </c>
      <c r="C340" s="35" t="str">
        <f t="shared" si="22"/>
        <v/>
      </c>
      <c r="D340" s="36">
        <f>IF(I339&gt;0,ROUND(Tilgungsrechner!$F$5,2),0)</f>
        <v>0</v>
      </c>
      <c r="E340" s="36">
        <f>IF(I339&gt;0,ROUND(I339*Tilgungsrechner!$C$6/12,2),0)</f>
        <v>0</v>
      </c>
      <c r="F340" s="36">
        <f t="shared" si="20"/>
        <v>0</v>
      </c>
      <c r="G340" s="37">
        <f>IF(AND(MOD(B340,12)=0,I339&gt;0),ROUND(MIN(Tilgungsrechner!$C$10,I339-F340),2),0)</f>
        <v>0</v>
      </c>
      <c r="H340" s="36">
        <f t="shared" si="21"/>
        <v>0</v>
      </c>
      <c r="I340" s="38">
        <f t="shared" si="23"/>
        <v>0</v>
      </c>
    </row>
    <row r="341" spans="2:9" ht="13.5" customHeight="1" x14ac:dyDescent="0.25">
      <c r="B341" s="29">
        <v>337</v>
      </c>
      <c r="C341" s="30" t="str">
        <f t="shared" si="22"/>
        <v/>
      </c>
      <c r="D341" s="31">
        <f>IF(I340&gt;0,ROUND(Tilgungsrechner!$F$5,2),0)</f>
        <v>0</v>
      </c>
      <c r="E341" s="31">
        <f>IF(I340&gt;0,ROUND(I340*Tilgungsrechner!$C$6/12,2),0)</f>
        <v>0</v>
      </c>
      <c r="F341" s="31">
        <f t="shared" si="20"/>
        <v>0</v>
      </c>
      <c r="G341" s="32">
        <f>IF(AND(MOD(B341,12)=0,I340&gt;0),ROUND(MIN(Tilgungsrechner!$C$10,I340-F341),2),0)</f>
        <v>0</v>
      </c>
      <c r="H341" s="31">
        <f t="shared" si="21"/>
        <v>0</v>
      </c>
      <c r="I341" s="39">
        <f t="shared" si="23"/>
        <v>0</v>
      </c>
    </row>
    <row r="342" spans="2:9" ht="13.5" customHeight="1" x14ac:dyDescent="0.25">
      <c r="B342" s="34">
        <v>338</v>
      </c>
      <c r="C342" s="35" t="str">
        <f t="shared" si="22"/>
        <v/>
      </c>
      <c r="D342" s="36">
        <f>IF(I341&gt;0,ROUND(Tilgungsrechner!$F$5,2),0)</f>
        <v>0</v>
      </c>
      <c r="E342" s="36">
        <f>IF(I341&gt;0,ROUND(I341*Tilgungsrechner!$C$6/12,2),0)</f>
        <v>0</v>
      </c>
      <c r="F342" s="36">
        <f t="shared" si="20"/>
        <v>0</v>
      </c>
      <c r="G342" s="37">
        <f>IF(AND(MOD(B342,12)=0,I341&gt;0),ROUND(MIN(Tilgungsrechner!$C$10,I341-F342),2),0)</f>
        <v>0</v>
      </c>
      <c r="H342" s="36">
        <f t="shared" si="21"/>
        <v>0</v>
      </c>
      <c r="I342" s="38">
        <f t="shared" si="23"/>
        <v>0</v>
      </c>
    </row>
    <row r="343" spans="2:9" ht="13.5" customHeight="1" x14ac:dyDescent="0.25">
      <c r="B343" s="29">
        <v>339</v>
      </c>
      <c r="C343" s="30" t="str">
        <f t="shared" si="22"/>
        <v/>
      </c>
      <c r="D343" s="31">
        <f>IF(I342&gt;0,ROUND(Tilgungsrechner!$F$5,2),0)</f>
        <v>0</v>
      </c>
      <c r="E343" s="31">
        <f>IF(I342&gt;0,ROUND(I342*Tilgungsrechner!$C$6/12,2),0)</f>
        <v>0</v>
      </c>
      <c r="F343" s="31">
        <f t="shared" si="20"/>
        <v>0</v>
      </c>
      <c r="G343" s="32">
        <f>IF(AND(MOD(B343,12)=0,I342&gt;0),ROUND(MIN(Tilgungsrechner!$C$10,I342-F343),2),0)</f>
        <v>0</v>
      </c>
      <c r="H343" s="31">
        <f t="shared" si="21"/>
        <v>0</v>
      </c>
      <c r="I343" s="39">
        <f t="shared" si="23"/>
        <v>0</v>
      </c>
    </row>
    <row r="344" spans="2:9" ht="13.5" customHeight="1" x14ac:dyDescent="0.25">
      <c r="B344" s="34">
        <v>340</v>
      </c>
      <c r="C344" s="35" t="str">
        <f t="shared" si="22"/>
        <v/>
      </c>
      <c r="D344" s="36">
        <f>IF(I343&gt;0,ROUND(Tilgungsrechner!$F$5,2),0)</f>
        <v>0</v>
      </c>
      <c r="E344" s="36">
        <f>IF(I343&gt;0,ROUND(I343*Tilgungsrechner!$C$6/12,2),0)</f>
        <v>0</v>
      </c>
      <c r="F344" s="36">
        <f t="shared" si="20"/>
        <v>0</v>
      </c>
      <c r="G344" s="37">
        <f>IF(AND(MOD(B344,12)=0,I343&gt;0),ROUND(MIN(Tilgungsrechner!$C$10,I343-F344),2),0)</f>
        <v>0</v>
      </c>
      <c r="H344" s="36">
        <f t="shared" si="21"/>
        <v>0</v>
      </c>
      <c r="I344" s="38">
        <f t="shared" si="23"/>
        <v>0</v>
      </c>
    </row>
    <row r="345" spans="2:9" ht="13.5" customHeight="1" x14ac:dyDescent="0.25">
      <c r="B345" s="29">
        <v>341</v>
      </c>
      <c r="C345" s="30" t="str">
        <f t="shared" si="22"/>
        <v/>
      </c>
      <c r="D345" s="31">
        <f>IF(I344&gt;0,ROUND(Tilgungsrechner!$F$5,2),0)</f>
        <v>0</v>
      </c>
      <c r="E345" s="31">
        <f>IF(I344&gt;0,ROUND(I344*Tilgungsrechner!$C$6/12,2),0)</f>
        <v>0</v>
      </c>
      <c r="F345" s="31">
        <f t="shared" si="20"/>
        <v>0</v>
      </c>
      <c r="G345" s="32">
        <f>IF(AND(MOD(B345,12)=0,I344&gt;0),ROUND(MIN(Tilgungsrechner!$C$10,I344-F345),2),0)</f>
        <v>0</v>
      </c>
      <c r="H345" s="31">
        <f t="shared" si="21"/>
        <v>0</v>
      </c>
      <c r="I345" s="39">
        <f t="shared" si="23"/>
        <v>0</v>
      </c>
    </row>
    <row r="346" spans="2:9" ht="13.5" customHeight="1" x14ac:dyDescent="0.25">
      <c r="B346" s="34">
        <v>342</v>
      </c>
      <c r="C346" s="35" t="str">
        <f t="shared" si="22"/>
        <v/>
      </c>
      <c r="D346" s="36">
        <f>IF(I345&gt;0,ROUND(Tilgungsrechner!$F$5,2),0)</f>
        <v>0</v>
      </c>
      <c r="E346" s="36">
        <f>IF(I345&gt;0,ROUND(I345*Tilgungsrechner!$C$6/12,2),0)</f>
        <v>0</v>
      </c>
      <c r="F346" s="36">
        <f t="shared" si="20"/>
        <v>0</v>
      </c>
      <c r="G346" s="37">
        <f>IF(AND(MOD(B346,12)=0,I345&gt;0),ROUND(MIN(Tilgungsrechner!$C$10,I345-F346),2),0)</f>
        <v>0</v>
      </c>
      <c r="H346" s="36">
        <f t="shared" si="21"/>
        <v>0</v>
      </c>
      <c r="I346" s="38">
        <f t="shared" si="23"/>
        <v>0</v>
      </c>
    </row>
    <row r="347" spans="2:9" ht="13.5" customHeight="1" x14ac:dyDescent="0.25">
      <c r="B347" s="29">
        <v>343</v>
      </c>
      <c r="C347" s="30" t="str">
        <f t="shared" si="22"/>
        <v/>
      </c>
      <c r="D347" s="31">
        <f>IF(I346&gt;0,ROUND(Tilgungsrechner!$F$5,2),0)</f>
        <v>0</v>
      </c>
      <c r="E347" s="31">
        <f>IF(I346&gt;0,ROUND(I346*Tilgungsrechner!$C$6/12,2),0)</f>
        <v>0</v>
      </c>
      <c r="F347" s="31">
        <f t="shared" si="20"/>
        <v>0</v>
      </c>
      <c r="G347" s="32">
        <f>IF(AND(MOD(B347,12)=0,I346&gt;0),ROUND(MIN(Tilgungsrechner!$C$10,I346-F347),2),0)</f>
        <v>0</v>
      </c>
      <c r="H347" s="31">
        <f t="shared" si="21"/>
        <v>0</v>
      </c>
      <c r="I347" s="39">
        <f t="shared" si="23"/>
        <v>0</v>
      </c>
    </row>
    <row r="348" spans="2:9" ht="13.5" customHeight="1" x14ac:dyDescent="0.25">
      <c r="B348" s="34">
        <v>344</v>
      </c>
      <c r="C348" s="35" t="str">
        <f t="shared" si="22"/>
        <v/>
      </c>
      <c r="D348" s="36">
        <f>IF(I347&gt;0,ROUND(Tilgungsrechner!$F$5,2),0)</f>
        <v>0</v>
      </c>
      <c r="E348" s="36">
        <f>IF(I347&gt;0,ROUND(I347*Tilgungsrechner!$C$6/12,2),0)</f>
        <v>0</v>
      </c>
      <c r="F348" s="36">
        <f t="shared" si="20"/>
        <v>0</v>
      </c>
      <c r="G348" s="37">
        <f>IF(AND(MOD(B348,12)=0,I347&gt;0),ROUND(MIN(Tilgungsrechner!$C$10,I347-F348),2),0)</f>
        <v>0</v>
      </c>
      <c r="H348" s="36">
        <f t="shared" si="21"/>
        <v>0</v>
      </c>
      <c r="I348" s="38">
        <f t="shared" si="23"/>
        <v>0</v>
      </c>
    </row>
    <row r="349" spans="2:9" ht="13.5" customHeight="1" x14ac:dyDescent="0.25">
      <c r="B349" s="29">
        <v>345</v>
      </c>
      <c r="C349" s="30" t="str">
        <f t="shared" si="22"/>
        <v/>
      </c>
      <c r="D349" s="31">
        <f>IF(I348&gt;0,ROUND(Tilgungsrechner!$F$5,2),0)</f>
        <v>0</v>
      </c>
      <c r="E349" s="31">
        <f>IF(I348&gt;0,ROUND(I348*Tilgungsrechner!$C$6/12,2),0)</f>
        <v>0</v>
      </c>
      <c r="F349" s="31">
        <f t="shared" si="20"/>
        <v>0</v>
      </c>
      <c r="G349" s="32">
        <f>IF(AND(MOD(B349,12)=0,I348&gt;0),ROUND(MIN(Tilgungsrechner!$C$10,I348-F349),2),0)</f>
        <v>0</v>
      </c>
      <c r="H349" s="31">
        <f t="shared" si="21"/>
        <v>0</v>
      </c>
      <c r="I349" s="39">
        <f t="shared" si="23"/>
        <v>0</v>
      </c>
    </row>
    <row r="350" spans="2:9" ht="13.5" customHeight="1" x14ac:dyDescent="0.25">
      <c r="B350" s="34">
        <v>346</v>
      </c>
      <c r="C350" s="35" t="str">
        <f t="shared" si="22"/>
        <v/>
      </c>
      <c r="D350" s="36">
        <f>IF(I349&gt;0,ROUND(Tilgungsrechner!$F$5,2),0)</f>
        <v>0</v>
      </c>
      <c r="E350" s="36">
        <f>IF(I349&gt;0,ROUND(I349*Tilgungsrechner!$C$6/12,2),0)</f>
        <v>0</v>
      </c>
      <c r="F350" s="36">
        <f t="shared" si="20"/>
        <v>0</v>
      </c>
      <c r="G350" s="37">
        <f>IF(AND(MOD(B350,12)=0,I349&gt;0),ROUND(MIN(Tilgungsrechner!$C$10,I349-F350),2),0)</f>
        <v>0</v>
      </c>
      <c r="H350" s="36">
        <f t="shared" si="21"/>
        <v>0</v>
      </c>
      <c r="I350" s="38">
        <f t="shared" si="23"/>
        <v>0</v>
      </c>
    </row>
    <row r="351" spans="2:9" ht="13.5" customHeight="1" x14ac:dyDescent="0.25">
      <c r="B351" s="29">
        <v>347</v>
      </c>
      <c r="C351" s="30" t="str">
        <f t="shared" si="22"/>
        <v/>
      </c>
      <c r="D351" s="31">
        <f>IF(I350&gt;0,ROUND(Tilgungsrechner!$F$5,2),0)</f>
        <v>0</v>
      </c>
      <c r="E351" s="31">
        <f>IF(I350&gt;0,ROUND(I350*Tilgungsrechner!$C$6/12,2),0)</f>
        <v>0</v>
      </c>
      <c r="F351" s="31">
        <f t="shared" si="20"/>
        <v>0</v>
      </c>
      <c r="G351" s="32">
        <f>IF(AND(MOD(B351,12)=0,I350&gt;0),ROUND(MIN(Tilgungsrechner!$C$10,I350-F351),2),0)</f>
        <v>0</v>
      </c>
      <c r="H351" s="31">
        <f t="shared" si="21"/>
        <v>0</v>
      </c>
      <c r="I351" s="39">
        <f t="shared" si="23"/>
        <v>0</v>
      </c>
    </row>
    <row r="352" spans="2:9" ht="13.5" customHeight="1" x14ac:dyDescent="0.25">
      <c r="B352" s="34">
        <v>348</v>
      </c>
      <c r="C352" s="35" t="str">
        <f t="shared" si="22"/>
        <v/>
      </c>
      <c r="D352" s="36">
        <f>IF(I351&gt;0,ROUND(Tilgungsrechner!$F$5,2),0)</f>
        <v>0</v>
      </c>
      <c r="E352" s="36">
        <f>IF(I351&gt;0,ROUND(I351*Tilgungsrechner!$C$6/12,2),0)</f>
        <v>0</v>
      </c>
      <c r="F352" s="36">
        <f t="shared" si="20"/>
        <v>0</v>
      </c>
      <c r="G352" s="37">
        <f>IF(AND(MOD(B352,12)=0,I351&gt;0),ROUND(MIN(Tilgungsrechner!$C$10,I351-F352),2),0)</f>
        <v>0</v>
      </c>
      <c r="H352" s="36">
        <f t="shared" si="21"/>
        <v>0</v>
      </c>
      <c r="I352" s="38">
        <f t="shared" si="23"/>
        <v>0</v>
      </c>
    </row>
    <row r="353" spans="2:9" ht="13.5" customHeight="1" x14ac:dyDescent="0.25">
      <c r="B353" s="29">
        <v>349</v>
      </c>
      <c r="C353" s="30" t="str">
        <f t="shared" si="22"/>
        <v/>
      </c>
      <c r="D353" s="31">
        <f>IF(I352&gt;0,ROUND(Tilgungsrechner!$F$5,2),0)</f>
        <v>0</v>
      </c>
      <c r="E353" s="31">
        <f>IF(I352&gt;0,ROUND(I352*Tilgungsrechner!$C$6/12,2),0)</f>
        <v>0</v>
      </c>
      <c r="F353" s="31">
        <f t="shared" si="20"/>
        <v>0</v>
      </c>
      <c r="G353" s="32">
        <f>IF(AND(MOD(B353,12)=0,I352&gt;0),ROUND(MIN(Tilgungsrechner!$C$10,I352-F353),2),0)</f>
        <v>0</v>
      </c>
      <c r="H353" s="31">
        <f t="shared" si="21"/>
        <v>0</v>
      </c>
      <c r="I353" s="39">
        <f t="shared" si="23"/>
        <v>0</v>
      </c>
    </row>
    <row r="354" spans="2:9" ht="13.5" customHeight="1" x14ac:dyDescent="0.25">
      <c r="B354" s="34">
        <v>350</v>
      </c>
      <c r="C354" s="35" t="str">
        <f t="shared" si="22"/>
        <v/>
      </c>
      <c r="D354" s="36">
        <f>IF(I353&gt;0,ROUND(Tilgungsrechner!$F$5,2),0)</f>
        <v>0</v>
      </c>
      <c r="E354" s="36">
        <f>IF(I353&gt;0,ROUND(I353*Tilgungsrechner!$C$6/12,2),0)</f>
        <v>0</v>
      </c>
      <c r="F354" s="36">
        <f t="shared" si="20"/>
        <v>0</v>
      </c>
      <c r="G354" s="37">
        <f>IF(AND(MOD(B354,12)=0,I353&gt;0),ROUND(MIN(Tilgungsrechner!$C$10,I353-F354),2),0)</f>
        <v>0</v>
      </c>
      <c r="H354" s="36">
        <f t="shared" si="21"/>
        <v>0</v>
      </c>
      <c r="I354" s="38">
        <f t="shared" si="23"/>
        <v>0</v>
      </c>
    </row>
    <row r="355" spans="2:9" ht="13.5" customHeight="1" x14ac:dyDescent="0.25">
      <c r="B355" s="29">
        <v>351</v>
      </c>
      <c r="C355" s="30" t="str">
        <f t="shared" si="22"/>
        <v/>
      </c>
      <c r="D355" s="31">
        <f>IF(I354&gt;0,ROUND(Tilgungsrechner!$F$5,2),0)</f>
        <v>0</v>
      </c>
      <c r="E355" s="31">
        <f>IF(I354&gt;0,ROUND(I354*Tilgungsrechner!$C$6/12,2),0)</f>
        <v>0</v>
      </c>
      <c r="F355" s="31">
        <f t="shared" si="20"/>
        <v>0</v>
      </c>
      <c r="G355" s="32">
        <f>IF(AND(MOD(B355,12)=0,I354&gt;0),ROUND(MIN(Tilgungsrechner!$C$10,I354-F355),2),0)</f>
        <v>0</v>
      </c>
      <c r="H355" s="31">
        <f t="shared" si="21"/>
        <v>0</v>
      </c>
      <c r="I355" s="39">
        <f t="shared" si="23"/>
        <v>0</v>
      </c>
    </row>
    <row r="356" spans="2:9" ht="13.5" customHeight="1" x14ac:dyDescent="0.25">
      <c r="B356" s="34">
        <v>352</v>
      </c>
      <c r="C356" s="35" t="str">
        <f t="shared" si="22"/>
        <v/>
      </c>
      <c r="D356" s="36">
        <f>IF(I355&gt;0,ROUND(Tilgungsrechner!$F$5,2),0)</f>
        <v>0</v>
      </c>
      <c r="E356" s="36">
        <f>IF(I355&gt;0,ROUND(I355*Tilgungsrechner!$C$6/12,2),0)</f>
        <v>0</v>
      </c>
      <c r="F356" s="36">
        <f t="shared" si="20"/>
        <v>0</v>
      </c>
      <c r="G356" s="37">
        <f>IF(AND(MOD(B356,12)=0,I355&gt;0),ROUND(MIN(Tilgungsrechner!$C$10,I355-F356),2),0)</f>
        <v>0</v>
      </c>
      <c r="H356" s="36">
        <f t="shared" si="21"/>
        <v>0</v>
      </c>
      <c r="I356" s="38">
        <f t="shared" si="23"/>
        <v>0</v>
      </c>
    </row>
    <row r="357" spans="2:9" ht="13.5" customHeight="1" x14ac:dyDescent="0.25">
      <c r="B357" s="29">
        <v>353</v>
      </c>
      <c r="C357" s="30" t="str">
        <f t="shared" si="22"/>
        <v/>
      </c>
      <c r="D357" s="31">
        <f>IF(I356&gt;0,ROUND(Tilgungsrechner!$F$5,2),0)</f>
        <v>0</v>
      </c>
      <c r="E357" s="31">
        <f>IF(I356&gt;0,ROUND(I356*Tilgungsrechner!$C$6/12,2),0)</f>
        <v>0</v>
      </c>
      <c r="F357" s="31">
        <f t="shared" si="20"/>
        <v>0</v>
      </c>
      <c r="G357" s="32">
        <f>IF(AND(MOD(B357,12)=0,I356&gt;0),ROUND(MIN(Tilgungsrechner!$C$10,I356-F357),2),0)</f>
        <v>0</v>
      </c>
      <c r="H357" s="31">
        <f t="shared" si="21"/>
        <v>0</v>
      </c>
      <c r="I357" s="39">
        <f t="shared" si="23"/>
        <v>0</v>
      </c>
    </row>
    <row r="358" spans="2:9" ht="13.5" customHeight="1" x14ac:dyDescent="0.25">
      <c r="B358" s="34">
        <v>354</v>
      </c>
      <c r="C358" s="35" t="str">
        <f t="shared" si="22"/>
        <v/>
      </c>
      <c r="D358" s="36">
        <f>IF(I357&gt;0,ROUND(Tilgungsrechner!$F$5,2),0)</f>
        <v>0</v>
      </c>
      <c r="E358" s="36">
        <f>IF(I357&gt;0,ROUND(I357*Tilgungsrechner!$C$6/12,2),0)</f>
        <v>0</v>
      </c>
      <c r="F358" s="36">
        <f t="shared" si="20"/>
        <v>0</v>
      </c>
      <c r="G358" s="37">
        <f>IF(AND(MOD(B358,12)=0,I357&gt;0),ROUND(MIN(Tilgungsrechner!$C$10,I357-F358),2),0)</f>
        <v>0</v>
      </c>
      <c r="H358" s="36">
        <f t="shared" si="21"/>
        <v>0</v>
      </c>
      <c r="I358" s="38">
        <f t="shared" si="23"/>
        <v>0</v>
      </c>
    </row>
    <row r="359" spans="2:9" ht="13.5" customHeight="1" x14ac:dyDescent="0.25">
      <c r="B359" s="29">
        <v>355</v>
      </c>
      <c r="C359" s="30" t="str">
        <f t="shared" si="22"/>
        <v/>
      </c>
      <c r="D359" s="31">
        <f>IF(I358&gt;0,ROUND(Tilgungsrechner!$F$5,2),0)</f>
        <v>0</v>
      </c>
      <c r="E359" s="31">
        <f>IF(I358&gt;0,ROUND(I358*Tilgungsrechner!$C$6/12,2),0)</f>
        <v>0</v>
      </c>
      <c r="F359" s="31">
        <f t="shared" si="20"/>
        <v>0</v>
      </c>
      <c r="G359" s="32">
        <f>IF(AND(MOD(B359,12)=0,I358&gt;0),ROUND(MIN(Tilgungsrechner!$C$10,I358-F359),2),0)</f>
        <v>0</v>
      </c>
      <c r="H359" s="31">
        <f t="shared" si="21"/>
        <v>0</v>
      </c>
      <c r="I359" s="39">
        <f t="shared" si="23"/>
        <v>0</v>
      </c>
    </row>
    <row r="360" spans="2:9" ht="13.5" customHeight="1" x14ac:dyDescent="0.25">
      <c r="B360" s="34">
        <v>356</v>
      </c>
      <c r="C360" s="35" t="str">
        <f t="shared" si="22"/>
        <v/>
      </c>
      <c r="D360" s="36">
        <f>IF(I359&gt;0,ROUND(Tilgungsrechner!$F$5,2),0)</f>
        <v>0</v>
      </c>
      <c r="E360" s="36">
        <f>IF(I359&gt;0,ROUND(I359*Tilgungsrechner!$C$6/12,2),0)</f>
        <v>0</v>
      </c>
      <c r="F360" s="36">
        <f t="shared" si="20"/>
        <v>0</v>
      </c>
      <c r="G360" s="37">
        <f>IF(AND(MOD(B360,12)=0,I359&gt;0),ROUND(MIN(Tilgungsrechner!$C$10,I359-F360),2),0)</f>
        <v>0</v>
      </c>
      <c r="H360" s="36">
        <f t="shared" si="21"/>
        <v>0</v>
      </c>
      <c r="I360" s="38">
        <f t="shared" si="23"/>
        <v>0</v>
      </c>
    </row>
    <row r="361" spans="2:9" ht="13.5" customHeight="1" x14ac:dyDescent="0.25">
      <c r="B361" s="29">
        <v>357</v>
      </c>
      <c r="C361" s="30" t="str">
        <f t="shared" si="22"/>
        <v/>
      </c>
      <c r="D361" s="31">
        <f>IF(I360&gt;0,ROUND(Tilgungsrechner!$F$5,2),0)</f>
        <v>0</v>
      </c>
      <c r="E361" s="31">
        <f>IF(I360&gt;0,ROUND(I360*Tilgungsrechner!$C$6/12,2),0)</f>
        <v>0</v>
      </c>
      <c r="F361" s="31">
        <f t="shared" si="20"/>
        <v>0</v>
      </c>
      <c r="G361" s="32">
        <f>IF(AND(MOD(B361,12)=0,I360&gt;0),ROUND(MIN(Tilgungsrechner!$C$10,I360-F361),2),0)</f>
        <v>0</v>
      </c>
      <c r="H361" s="31">
        <f t="shared" si="21"/>
        <v>0</v>
      </c>
      <c r="I361" s="39">
        <f t="shared" si="23"/>
        <v>0</v>
      </c>
    </row>
    <row r="362" spans="2:9" ht="13.5" customHeight="1" x14ac:dyDescent="0.25">
      <c r="B362" s="34">
        <v>358</v>
      </c>
      <c r="C362" s="35" t="str">
        <f t="shared" si="22"/>
        <v/>
      </c>
      <c r="D362" s="36">
        <f>IF(I361&gt;0,ROUND(Tilgungsrechner!$F$5,2),0)</f>
        <v>0</v>
      </c>
      <c r="E362" s="36">
        <f>IF(I361&gt;0,ROUND(I361*Tilgungsrechner!$C$6/12,2),0)</f>
        <v>0</v>
      </c>
      <c r="F362" s="36">
        <f t="shared" si="20"/>
        <v>0</v>
      </c>
      <c r="G362" s="37">
        <f>IF(AND(MOD(B362,12)=0,I361&gt;0),ROUND(MIN(Tilgungsrechner!$C$10,I361-F362),2),0)</f>
        <v>0</v>
      </c>
      <c r="H362" s="36">
        <f t="shared" si="21"/>
        <v>0</v>
      </c>
      <c r="I362" s="38">
        <f t="shared" si="23"/>
        <v>0</v>
      </c>
    </row>
    <row r="363" spans="2:9" ht="13.5" customHeight="1" x14ac:dyDescent="0.25">
      <c r="B363" s="29">
        <v>359</v>
      </c>
      <c r="C363" s="30" t="str">
        <f t="shared" si="22"/>
        <v/>
      </c>
      <c r="D363" s="31">
        <f>IF(I362&gt;0,ROUND(Tilgungsrechner!$F$5,2),0)</f>
        <v>0</v>
      </c>
      <c r="E363" s="31">
        <f>IF(I362&gt;0,ROUND(I362*Tilgungsrechner!$C$6/12,2),0)</f>
        <v>0</v>
      </c>
      <c r="F363" s="31">
        <f t="shared" si="20"/>
        <v>0</v>
      </c>
      <c r="G363" s="32">
        <f>IF(AND(MOD(B363,12)=0,I362&gt;0),ROUND(MIN(Tilgungsrechner!$C$10,I362-F363),2),0)</f>
        <v>0</v>
      </c>
      <c r="H363" s="31">
        <f t="shared" si="21"/>
        <v>0</v>
      </c>
      <c r="I363" s="39">
        <f t="shared" si="23"/>
        <v>0</v>
      </c>
    </row>
    <row r="364" spans="2:9" ht="13.5" customHeight="1" x14ac:dyDescent="0.25">
      <c r="B364" s="34">
        <v>360</v>
      </c>
      <c r="C364" s="35" t="str">
        <f t="shared" si="22"/>
        <v/>
      </c>
      <c r="D364" s="36">
        <f>IF(I363&gt;0,ROUND(Tilgungsrechner!$F$5,2),0)</f>
        <v>0</v>
      </c>
      <c r="E364" s="36">
        <f>IF(I363&gt;0,ROUND(I363*Tilgungsrechner!$C$6/12,2),0)</f>
        <v>0</v>
      </c>
      <c r="F364" s="36">
        <f t="shared" si="20"/>
        <v>0</v>
      </c>
      <c r="G364" s="37">
        <f>IF(AND(MOD(B364,12)=0,I363&gt;0),ROUND(MIN(Tilgungsrechner!$C$10,I363-F364),2),0)</f>
        <v>0</v>
      </c>
      <c r="H364" s="36">
        <f t="shared" si="21"/>
        <v>0</v>
      </c>
      <c r="I364" s="38">
        <f t="shared" si="23"/>
        <v>0</v>
      </c>
    </row>
    <row r="365" spans="2:9" ht="19.5" customHeight="1" x14ac:dyDescent="0.25">
      <c r="B365" s="3" t="s">
        <v>42</v>
      </c>
      <c r="C365" s="3"/>
      <c r="D365" s="40">
        <f>SUM(D5:D364)</f>
        <v>200070</v>
      </c>
      <c r="E365" s="40">
        <f>SUM(E5:E364)</f>
        <v>74122.289999999994</v>
      </c>
      <c r="F365" s="40">
        <f>SUM(F5:F364)</f>
        <v>125947.70999999999</v>
      </c>
      <c r="G365" s="40">
        <f>SUM(G5:G364)</f>
        <v>54052.29</v>
      </c>
      <c r="H365" s="40">
        <f>SUM(H5:H364)</f>
        <v>180000.00000000012</v>
      </c>
      <c r="I365" s="41" t="s">
        <v>43</v>
      </c>
    </row>
  </sheetData>
  <mergeCells count="11">
    <mergeCell ref="B1:I1"/>
    <mergeCell ref="B2:I2"/>
    <mergeCell ref="B365:C365"/>
    <mergeCell ref="B3:B4"/>
    <mergeCell ref="C3:C4"/>
    <mergeCell ref="D3:D4"/>
    <mergeCell ref="E3:E4"/>
    <mergeCell ref="F3:F4"/>
    <mergeCell ref="G3:G4"/>
    <mergeCell ref="H3:H4"/>
    <mergeCell ref="I3:I4"/>
  </mergeCells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472C4"/>
    <pageSetUpPr fitToPage="1"/>
  </sheetPr>
  <dimension ref="B1:H33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31" sqref="E31"/>
    </sheetView>
  </sheetViews>
  <sheetFormatPr baseColWidth="10" defaultColWidth="8.7109375" defaultRowHeight="15" x14ac:dyDescent="0.25"/>
  <cols>
    <col min="1" max="1" width="3" customWidth="1"/>
    <col min="2" max="2" width="8" customWidth="1"/>
    <col min="3" max="7" width="20" customWidth="1"/>
    <col min="8" max="8" width="22" customWidth="1"/>
    <col min="9" max="9" width="3" customWidth="1"/>
  </cols>
  <sheetData>
    <row r="1" spans="2:8" ht="30" customHeight="1" x14ac:dyDescent="0.25">
      <c r="B1" s="5" t="s">
        <v>44</v>
      </c>
      <c r="C1" s="5"/>
      <c r="D1" s="5"/>
      <c r="E1" s="5"/>
      <c r="F1" s="5"/>
      <c r="G1" s="5"/>
      <c r="H1" s="5"/>
    </row>
    <row r="2" spans="2:8" ht="25.5" x14ac:dyDescent="0.25">
      <c r="B2" s="28" t="s">
        <v>45</v>
      </c>
      <c r="C2" s="28" t="s">
        <v>46</v>
      </c>
      <c r="D2" s="28" t="s">
        <v>47</v>
      </c>
      <c r="E2" s="28" t="s">
        <v>48</v>
      </c>
      <c r="F2" s="28" t="s">
        <v>49</v>
      </c>
      <c r="G2" s="28" t="s">
        <v>50</v>
      </c>
      <c r="H2" s="28" t="s">
        <v>51</v>
      </c>
    </row>
    <row r="3" spans="2:8" ht="16.5" customHeight="1" x14ac:dyDescent="0.25">
      <c r="B3" s="42">
        <v>1</v>
      </c>
      <c r="C3" s="42" t="str">
        <f>TEXT(Tilgungsplan!C5,"MMM YYYY")&amp;" - "&amp;TEXT(Tilgungsplan!C16,"MMM YYYY")</f>
        <v>ene YYYY - dic YYYY</v>
      </c>
      <c r="D3" s="36">
        <f>SUM(Tilgungsplan!E5:E16)</f>
        <v>6865.7899999999991</v>
      </c>
      <c r="E3" s="36">
        <f>SUM(Tilgungsplan!F5:F16)</f>
        <v>3664.21</v>
      </c>
      <c r="F3" s="36">
        <f>SUM(Tilgungsplan!G5:G16)</f>
        <v>3000</v>
      </c>
      <c r="G3" s="36">
        <f>SUM(Tilgungsplan!H5:H16)</f>
        <v>6664.21</v>
      </c>
      <c r="H3" s="38">
        <f>Tilgungsplan!I16</f>
        <v>173335.79</v>
      </c>
    </row>
    <row r="4" spans="2:8" ht="16.5" customHeight="1" x14ac:dyDescent="0.25">
      <c r="B4" s="43">
        <v>2</v>
      </c>
      <c r="C4" s="43" t="str">
        <f>TEXT(Tilgungsplan!C17,"MMM YYYY")&amp;" - "&amp;TEXT(Tilgungsplan!C28,"MMM YYYY")</f>
        <v>ene YYYY - dic YYYY</v>
      </c>
      <c r="D4" s="31">
        <f>SUM(Tilgungsplan!E17:E28)</f>
        <v>6604.64</v>
      </c>
      <c r="E4" s="31">
        <f>SUM(Tilgungsplan!F17:F28)</f>
        <v>3925.3599999999997</v>
      </c>
      <c r="F4" s="31">
        <f>SUM(Tilgungsplan!G17:G28)</f>
        <v>3000</v>
      </c>
      <c r="G4" s="31">
        <f>SUM(Tilgungsplan!H17:H28)</f>
        <v>6925.36</v>
      </c>
      <c r="H4" s="39">
        <f>Tilgungsplan!I28</f>
        <v>166410.43</v>
      </c>
    </row>
    <row r="5" spans="2:8" ht="16.5" customHeight="1" x14ac:dyDescent="0.25">
      <c r="B5" s="42">
        <v>3</v>
      </c>
      <c r="C5" s="42" t="str">
        <f>TEXT(Tilgungsplan!C29,"MMM YYYY")&amp;" - "&amp;TEXT(Tilgungsplan!C40,"MMM YYYY")</f>
        <v>ene YYYY - dic YYYY</v>
      </c>
      <c r="D5" s="36">
        <f>SUM(Tilgungsplan!E29:E40)</f>
        <v>6333.2599999999993</v>
      </c>
      <c r="E5" s="36">
        <f>SUM(Tilgungsplan!F29:F40)</f>
        <v>4196.74</v>
      </c>
      <c r="F5" s="36">
        <f>SUM(Tilgungsplan!G29:G40)</f>
        <v>3000</v>
      </c>
      <c r="G5" s="36">
        <f>SUM(Tilgungsplan!H29:H40)</f>
        <v>7196.74</v>
      </c>
      <c r="H5" s="38">
        <f>Tilgungsplan!I40</f>
        <v>159213.69</v>
      </c>
    </row>
    <row r="6" spans="2:8" ht="16.5" customHeight="1" x14ac:dyDescent="0.25">
      <c r="B6" s="43">
        <v>4</v>
      </c>
      <c r="C6" s="43" t="str">
        <f>TEXT(Tilgungsplan!C41,"MMM YYYY")&amp;" - "&amp;TEXT(Tilgungsplan!C52,"MMM YYYY")</f>
        <v>ene YYYY - dic YYYY</v>
      </c>
      <c r="D6" s="31">
        <f>SUM(Tilgungsplan!E41:E52)</f>
        <v>6051.2300000000005</v>
      </c>
      <c r="E6" s="31">
        <f>SUM(Tilgungsplan!F41:F52)</f>
        <v>4478.7699999999995</v>
      </c>
      <c r="F6" s="31">
        <f>SUM(Tilgungsplan!G41:G52)</f>
        <v>3000</v>
      </c>
      <c r="G6" s="31">
        <f>SUM(Tilgungsplan!H41:H52)</f>
        <v>7478.7699999999995</v>
      </c>
      <c r="H6" s="39">
        <f>Tilgungsplan!I52</f>
        <v>151734.92000000001</v>
      </c>
    </row>
    <row r="7" spans="2:8" ht="16.5" customHeight="1" x14ac:dyDescent="0.25">
      <c r="B7" s="42">
        <v>5</v>
      </c>
      <c r="C7" s="42" t="str">
        <f>TEXT(Tilgungsplan!C53,"MMM YYYY")&amp;" - "&amp;TEXT(Tilgungsplan!C64,"MMM YYYY")</f>
        <v>ene YYYY - dic YYYY</v>
      </c>
      <c r="D7" s="36">
        <f>SUM(Tilgungsplan!E53:E64)</f>
        <v>5758.1900000000014</v>
      </c>
      <c r="E7" s="36">
        <f>SUM(Tilgungsplan!F53:F64)</f>
        <v>4771.8099999999995</v>
      </c>
      <c r="F7" s="36">
        <f>SUM(Tilgungsplan!G53:G64)</f>
        <v>3000</v>
      </c>
      <c r="G7" s="36">
        <f>SUM(Tilgungsplan!H53:H64)</f>
        <v>7771.8099999999995</v>
      </c>
      <c r="H7" s="38">
        <f>Tilgungsplan!I64</f>
        <v>143963.10999999999</v>
      </c>
    </row>
    <row r="8" spans="2:8" ht="16.5" customHeight="1" x14ac:dyDescent="0.25">
      <c r="B8" s="43">
        <v>6</v>
      </c>
      <c r="C8" s="43" t="str">
        <f>TEXT(Tilgungsplan!C65,"MMM YYYY")&amp;" - "&amp;TEXT(Tilgungsplan!C76,"MMM YYYY")</f>
        <v>ene YYYY - dic YYYY</v>
      </c>
      <c r="D8" s="31">
        <f>SUM(Tilgungsplan!E65:E76)</f>
        <v>5453.630000000001</v>
      </c>
      <c r="E8" s="31">
        <f>SUM(Tilgungsplan!F65:F76)</f>
        <v>5076.369999999999</v>
      </c>
      <c r="F8" s="31">
        <f>SUM(Tilgungsplan!G65:G76)</f>
        <v>3000</v>
      </c>
      <c r="G8" s="31">
        <f>SUM(Tilgungsplan!H65:H76)</f>
        <v>8076.369999999999</v>
      </c>
      <c r="H8" s="39">
        <f>Tilgungsplan!I76</f>
        <v>135886.74</v>
      </c>
    </row>
    <row r="9" spans="2:8" ht="16.5" customHeight="1" x14ac:dyDescent="0.25">
      <c r="B9" s="42">
        <v>7</v>
      </c>
      <c r="C9" s="42" t="str">
        <f>TEXT(Tilgungsplan!C77,"MMM YYYY")&amp;" - "&amp;TEXT(Tilgungsplan!C88,"MMM YYYY")</f>
        <v>ene YYYY - dic YYYY</v>
      </c>
      <c r="D9" s="36">
        <f>SUM(Tilgungsplan!E77:E88)</f>
        <v>5137.1500000000015</v>
      </c>
      <c r="E9" s="36">
        <f>SUM(Tilgungsplan!F77:F88)</f>
        <v>5392.8499999999985</v>
      </c>
      <c r="F9" s="36">
        <f>SUM(Tilgungsplan!G77:G88)</f>
        <v>3000</v>
      </c>
      <c r="G9" s="36">
        <f>SUM(Tilgungsplan!H77:H88)</f>
        <v>8392.8499999999985</v>
      </c>
      <c r="H9" s="38">
        <f>Tilgungsplan!I88</f>
        <v>127493.89</v>
      </c>
    </row>
    <row r="10" spans="2:8" ht="16.5" customHeight="1" x14ac:dyDescent="0.25">
      <c r="B10" s="43">
        <v>8</v>
      </c>
      <c r="C10" s="43" t="str">
        <f>TEXT(Tilgungsplan!C89,"MMM YYYY")&amp;" - "&amp;TEXT(Tilgungsplan!C100,"MMM YYYY")</f>
        <v>ene YYYY - dic YYYY</v>
      </c>
      <c r="D10" s="31">
        <f>SUM(Tilgungsplan!E89:E100)</f>
        <v>4808.2300000000005</v>
      </c>
      <c r="E10" s="31">
        <f>SUM(Tilgungsplan!F89:F100)</f>
        <v>5721.77</v>
      </c>
      <c r="F10" s="31">
        <f>SUM(Tilgungsplan!G89:G100)</f>
        <v>3000</v>
      </c>
      <c r="G10" s="31">
        <f>SUM(Tilgungsplan!H89:H100)</f>
        <v>8721.77</v>
      </c>
      <c r="H10" s="39">
        <f>Tilgungsplan!I100</f>
        <v>118772.12</v>
      </c>
    </row>
    <row r="11" spans="2:8" ht="16.5" customHeight="1" x14ac:dyDescent="0.25">
      <c r="B11" s="42">
        <v>9</v>
      </c>
      <c r="C11" s="42" t="str">
        <f>TEXT(Tilgungsplan!C101,"MMM YYYY")&amp;" - "&amp;TEXT(Tilgungsplan!C112,"MMM YYYY")</f>
        <v>ene YYYY - dic YYYY</v>
      </c>
      <c r="D11" s="36">
        <f>SUM(Tilgungsplan!E101:E112)</f>
        <v>4466.4800000000005</v>
      </c>
      <c r="E11" s="36">
        <f>SUM(Tilgungsplan!F101:F112)</f>
        <v>6063.52</v>
      </c>
      <c r="F11" s="36">
        <f>SUM(Tilgungsplan!G101:G112)</f>
        <v>3000</v>
      </c>
      <c r="G11" s="36">
        <f>SUM(Tilgungsplan!H101:H112)</f>
        <v>9063.52</v>
      </c>
      <c r="H11" s="38">
        <f>Tilgungsplan!I112</f>
        <v>109708.6</v>
      </c>
    </row>
    <row r="12" spans="2:8" ht="16.5" customHeight="1" x14ac:dyDescent="0.25">
      <c r="B12" s="43">
        <v>10</v>
      </c>
      <c r="C12" s="43" t="str">
        <f>TEXT(Tilgungsplan!C113,"MMM YYYY")&amp;" - "&amp;TEXT(Tilgungsplan!C124,"MMM YYYY")</f>
        <v>ene YYYY - dic YYYY</v>
      </c>
      <c r="D12" s="31">
        <f>SUM(Tilgungsplan!E113:E124)</f>
        <v>4111.3100000000004</v>
      </c>
      <c r="E12" s="31">
        <f>SUM(Tilgungsplan!F113:F124)</f>
        <v>6418.6900000000005</v>
      </c>
      <c r="F12" s="31">
        <f>SUM(Tilgungsplan!G113:G124)</f>
        <v>3000</v>
      </c>
      <c r="G12" s="31">
        <f>SUM(Tilgungsplan!H113:H124)</f>
        <v>9418.69</v>
      </c>
      <c r="H12" s="39">
        <f>Tilgungsplan!I124</f>
        <v>100289.91</v>
      </c>
    </row>
    <row r="13" spans="2:8" ht="16.5" customHeight="1" x14ac:dyDescent="0.25">
      <c r="B13" s="42">
        <v>11</v>
      </c>
      <c r="C13" s="42" t="str">
        <f>TEXT(Tilgungsplan!C125,"MMM YYYY")&amp;" - "&amp;TEXT(Tilgungsplan!C136,"MMM YYYY")</f>
        <v>ene YYYY - dic YYYY</v>
      </c>
      <c r="D13" s="36">
        <f>SUM(Tilgungsplan!E125:E136)</f>
        <v>3742.21</v>
      </c>
      <c r="E13" s="36">
        <f>SUM(Tilgungsplan!F125:F136)</f>
        <v>6787.79</v>
      </c>
      <c r="F13" s="36">
        <f>SUM(Tilgungsplan!G125:G136)</f>
        <v>3000</v>
      </c>
      <c r="G13" s="36">
        <f>SUM(Tilgungsplan!H125:H136)</f>
        <v>9787.7900000000009</v>
      </c>
      <c r="H13" s="38">
        <f>Tilgungsplan!I136</f>
        <v>90502.12</v>
      </c>
    </row>
    <row r="14" spans="2:8" ht="16.5" customHeight="1" x14ac:dyDescent="0.25">
      <c r="B14" s="43">
        <v>12</v>
      </c>
      <c r="C14" s="43" t="str">
        <f>TEXT(Tilgungsplan!C137,"MMM YYYY")&amp;" - "&amp;TEXT(Tilgungsplan!C148,"MMM YYYY")</f>
        <v>ene YYYY - dic YYYY</v>
      </c>
      <c r="D14" s="31">
        <f>SUM(Tilgungsplan!E137:E148)</f>
        <v>3358.67</v>
      </c>
      <c r="E14" s="31">
        <f>SUM(Tilgungsplan!F137:F148)</f>
        <v>7171.329999999999</v>
      </c>
      <c r="F14" s="31">
        <f>SUM(Tilgungsplan!G137:G148)</f>
        <v>3000</v>
      </c>
      <c r="G14" s="31">
        <f>SUM(Tilgungsplan!H137:H148)</f>
        <v>10171.329999999998</v>
      </c>
      <c r="H14" s="39">
        <f>Tilgungsplan!I148</f>
        <v>80330.789999999994</v>
      </c>
    </row>
    <row r="15" spans="2:8" ht="16.5" customHeight="1" x14ac:dyDescent="0.25">
      <c r="B15" s="42">
        <v>13</v>
      </c>
      <c r="C15" s="42" t="str">
        <f>TEXT(Tilgungsplan!C149,"MMM YYYY")&amp;" - "&amp;TEXT(Tilgungsplan!C160,"MMM YYYY")</f>
        <v>ene YYYY - dic YYYY</v>
      </c>
      <c r="D15" s="36">
        <f>SUM(Tilgungsplan!E149:E160)</f>
        <v>2960.07</v>
      </c>
      <c r="E15" s="36">
        <f>SUM(Tilgungsplan!F149:F160)</f>
        <v>7569.9299999999994</v>
      </c>
      <c r="F15" s="36">
        <f>SUM(Tilgungsplan!G149:G160)</f>
        <v>3000</v>
      </c>
      <c r="G15" s="36">
        <f>SUM(Tilgungsplan!H149:H160)</f>
        <v>10569.93</v>
      </c>
      <c r="H15" s="38">
        <f>Tilgungsplan!I160</f>
        <v>69760.86</v>
      </c>
    </row>
    <row r="16" spans="2:8" ht="16.5" customHeight="1" x14ac:dyDescent="0.25">
      <c r="B16" s="43">
        <v>14</v>
      </c>
      <c r="C16" s="43" t="str">
        <f>TEXT(Tilgungsplan!C161,"MMM YYYY")&amp;" - "&amp;TEXT(Tilgungsplan!C172,"MMM YYYY")</f>
        <v>ene YYYY - dic YYYY</v>
      </c>
      <c r="D16" s="31">
        <f>SUM(Tilgungsplan!E161:E172)</f>
        <v>2545.8799999999997</v>
      </c>
      <c r="E16" s="31">
        <f>SUM(Tilgungsplan!F161:F172)</f>
        <v>7984.12</v>
      </c>
      <c r="F16" s="31">
        <f>SUM(Tilgungsplan!G161:G172)</f>
        <v>3000</v>
      </c>
      <c r="G16" s="31">
        <f>SUM(Tilgungsplan!H161:H172)</f>
        <v>10984.119999999999</v>
      </c>
      <c r="H16" s="39">
        <f>Tilgungsplan!I172</f>
        <v>58776.74</v>
      </c>
    </row>
    <row r="17" spans="2:8" ht="16.5" customHeight="1" x14ac:dyDescent="0.25">
      <c r="B17" s="42">
        <v>15</v>
      </c>
      <c r="C17" s="42" t="str">
        <f>TEXT(Tilgungsplan!C173,"MMM YYYY")&amp;" - "&amp;TEXT(Tilgungsplan!C184,"MMM YYYY")</f>
        <v>ene YYYY - dic YYYY</v>
      </c>
      <c r="D17" s="36">
        <f>SUM(Tilgungsplan!E173:E184)</f>
        <v>2115.4600000000005</v>
      </c>
      <c r="E17" s="36">
        <f>SUM(Tilgungsplan!F173:F184)</f>
        <v>8414.5399999999991</v>
      </c>
      <c r="F17" s="36">
        <f>SUM(Tilgungsplan!G173:G184)</f>
        <v>3000</v>
      </c>
      <c r="G17" s="36">
        <f>SUM(Tilgungsplan!H173:H184)</f>
        <v>11414.54</v>
      </c>
      <c r="H17" s="38">
        <f>Tilgungsplan!I184</f>
        <v>47362.2</v>
      </c>
    </row>
    <row r="18" spans="2:8" ht="16.5" customHeight="1" x14ac:dyDescent="0.25">
      <c r="B18" s="43">
        <v>16</v>
      </c>
      <c r="C18" s="43" t="str">
        <f>TEXT(Tilgungsplan!C185,"MMM YYYY")&amp;" - "&amp;TEXT(Tilgungsplan!C196,"MMM YYYY")</f>
        <v>ene YYYY - dic YYYY</v>
      </c>
      <c r="D18" s="31">
        <f>SUM(Tilgungsplan!E185:E196)</f>
        <v>1668.15</v>
      </c>
      <c r="E18" s="31">
        <f>SUM(Tilgungsplan!F185:F196)</f>
        <v>8861.85</v>
      </c>
      <c r="F18" s="31">
        <f>SUM(Tilgungsplan!G185:G196)</f>
        <v>3000</v>
      </c>
      <c r="G18" s="31">
        <f>SUM(Tilgungsplan!H185:H196)</f>
        <v>11861.85</v>
      </c>
      <c r="H18" s="39">
        <f>Tilgungsplan!I196</f>
        <v>35500.35</v>
      </c>
    </row>
    <row r="19" spans="2:8" ht="16.5" customHeight="1" x14ac:dyDescent="0.25">
      <c r="B19" s="42">
        <v>17</v>
      </c>
      <c r="C19" s="42" t="str">
        <f>TEXT(Tilgungsplan!C197,"MMM YYYY")&amp;" - "&amp;TEXT(Tilgungsplan!C208,"MMM YYYY")</f>
        <v>ene YYYY - dic YYYY</v>
      </c>
      <c r="D19" s="36">
        <f>SUM(Tilgungsplan!E197:E208)</f>
        <v>1203.3300000000002</v>
      </c>
      <c r="E19" s="36">
        <f>SUM(Tilgungsplan!F197:F208)</f>
        <v>9326.67</v>
      </c>
      <c r="F19" s="36">
        <f>SUM(Tilgungsplan!G197:G208)</f>
        <v>3000</v>
      </c>
      <c r="G19" s="36">
        <f>SUM(Tilgungsplan!H197:H208)</f>
        <v>12326.67</v>
      </c>
      <c r="H19" s="38">
        <f>Tilgungsplan!I208</f>
        <v>23173.68</v>
      </c>
    </row>
    <row r="20" spans="2:8" ht="16.5" customHeight="1" x14ac:dyDescent="0.25">
      <c r="B20" s="43">
        <v>18</v>
      </c>
      <c r="C20" s="43" t="str">
        <f>TEXT(Tilgungsplan!C209,"MMM YYYY")&amp;" - "&amp;TEXT(Tilgungsplan!C220,"MMM YYYY")</f>
        <v>ene YYYY - dic YYYY</v>
      </c>
      <c r="D20" s="31">
        <f>SUM(Tilgungsplan!E209:E220)</f>
        <v>720.29</v>
      </c>
      <c r="E20" s="31">
        <f>SUM(Tilgungsplan!F209:F220)</f>
        <v>9809.7099999999991</v>
      </c>
      <c r="F20" s="31">
        <f>SUM(Tilgungsplan!G209:G220)</f>
        <v>3000</v>
      </c>
      <c r="G20" s="31">
        <f>SUM(Tilgungsplan!H209:H220)</f>
        <v>12809.71</v>
      </c>
      <c r="H20" s="39">
        <f>Tilgungsplan!I220</f>
        <v>10363.969999999999</v>
      </c>
    </row>
    <row r="21" spans="2:8" ht="16.5" customHeight="1" x14ac:dyDescent="0.25">
      <c r="B21" s="42">
        <v>19</v>
      </c>
      <c r="C21" s="42" t="str">
        <f>TEXT(Tilgungsplan!C221,"MMM YYYY")&amp;" - "&amp;TEXT(Tilgungsplan!C232,"MMM YYYY")</f>
        <v>ene YYYY - dic YYYY</v>
      </c>
      <c r="D21" s="36">
        <f>SUM(Tilgungsplan!E221:E232)</f>
        <v>218.32000000000002</v>
      </c>
      <c r="E21" s="36">
        <f>SUM(Tilgungsplan!F221:F232)</f>
        <v>10311.68</v>
      </c>
      <c r="F21" s="36">
        <f>SUM(Tilgungsplan!G221:G232)</f>
        <v>52.29</v>
      </c>
      <c r="G21" s="36">
        <f>SUM(Tilgungsplan!H221:H232)</f>
        <v>10363.969999999999</v>
      </c>
      <c r="H21" s="38">
        <f>Tilgungsplan!I232</f>
        <v>0</v>
      </c>
    </row>
    <row r="22" spans="2:8" ht="16.5" customHeight="1" x14ac:dyDescent="0.25">
      <c r="B22" s="43">
        <v>20</v>
      </c>
      <c r="C22" s="43" t="str">
        <f>TEXT(Tilgungsplan!C233,"MMM YYYY")&amp;" - "&amp;TEXT(Tilgungsplan!C244,"MMM YYYY")</f>
        <v xml:space="preserve"> - </v>
      </c>
      <c r="D22" s="31">
        <f>SUM(Tilgungsplan!E233:E244)</f>
        <v>0</v>
      </c>
      <c r="E22" s="31">
        <f>SUM(Tilgungsplan!F233:F244)</f>
        <v>0</v>
      </c>
      <c r="F22" s="31">
        <f>SUM(Tilgungsplan!G233:G244)</f>
        <v>0</v>
      </c>
      <c r="G22" s="31">
        <f>SUM(Tilgungsplan!H233:H244)</f>
        <v>0</v>
      </c>
      <c r="H22" s="39">
        <f>Tilgungsplan!I244</f>
        <v>0</v>
      </c>
    </row>
    <row r="23" spans="2:8" ht="16.5" customHeight="1" x14ac:dyDescent="0.25">
      <c r="B23" s="42">
        <v>21</v>
      </c>
      <c r="C23" s="42" t="str">
        <f>TEXT(Tilgungsplan!C245,"MMM YYYY")&amp;" - "&amp;TEXT(Tilgungsplan!C256,"MMM YYYY")</f>
        <v xml:space="preserve"> - </v>
      </c>
      <c r="D23" s="36">
        <f>SUM(Tilgungsplan!E245:E256)</f>
        <v>0</v>
      </c>
      <c r="E23" s="36">
        <f>SUM(Tilgungsplan!F245:F256)</f>
        <v>0</v>
      </c>
      <c r="F23" s="36">
        <f>SUM(Tilgungsplan!G245:G256)</f>
        <v>0</v>
      </c>
      <c r="G23" s="36">
        <f>SUM(Tilgungsplan!H245:H256)</f>
        <v>0</v>
      </c>
      <c r="H23" s="38">
        <f>Tilgungsplan!I256</f>
        <v>0</v>
      </c>
    </row>
    <row r="24" spans="2:8" ht="16.5" customHeight="1" x14ac:dyDescent="0.25">
      <c r="B24" s="43">
        <v>22</v>
      </c>
      <c r="C24" s="43" t="str">
        <f>TEXT(Tilgungsplan!C257,"MMM YYYY")&amp;" - "&amp;TEXT(Tilgungsplan!C268,"MMM YYYY")</f>
        <v xml:space="preserve"> - </v>
      </c>
      <c r="D24" s="31">
        <f>SUM(Tilgungsplan!E257:E268)</f>
        <v>0</v>
      </c>
      <c r="E24" s="31">
        <f>SUM(Tilgungsplan!F257:F268)</f>
        <v>0</v>
      </c>
      <c r="F24" s="31">
        <f>SUM(Tilgungsplan!G257:G268)</f>
        <v>0</v>
      </c>
      <c r="G24" s="31">
        <f>SUM(Tilgungsplan!H257:H268)</f>
        <v>0</v>
      </c>
      <c r="H24" s="39">
        <f>Tilgungsplan!I268</f>
        <v>0</v>
      </c>
    </row>
    <row r="25" spans="2:8" ht="16.5" customHeight="1" x14ac:dyDescent="0.25">
      <c r="B25" s="42">
        <v>23</v>
      </c>
      <c r="C25" s="42" t="str">
        <f>TEXT(Tilgungsplan!C269,"MMM YYYY")&amp;" - "&amp;TEXT(Tilgungsplan!C280,"MMM YYYY")</f>
        <v xml:space="preserve"> - </v>
      </c>
      <c r="D25" s="36">
        <f>SUM(Tilgungsplan!E269:E280)</f>
        <v>0</v>
      </c>
      <c r="E25" s="36">
        <f>SUM(Tilgungsplan!F269:F280)</f>
        <v>0</v>
      </c>
      <c r="F25" s="36">
        <f>SUM(Tilgungsplan!G269:G280)</f>
        <v>0</v>
      </c>
      <c r="G25" s="36">
        <f>SUM(Tilgungsplan!H269:H280)</f>
        <v>0</v>
      </c>
      <c r="H25" s="38">
        <f>Tilgungsplan!I280</f>
        <v>0</v>
      </c>
    </row>
    <row r="26" spans="2:8" ht="16.5" customHeight="1" x14ac:dyDescent="0.25">
      <c r="B26" s="43">
        <v>24</v>
      </c>
      <c r="C26" s="43" t="str">
        <f>TEXT(Tilgungsplan!C281,"MMM YYYY")&amp;" - "&amp;TEXT(Tilgungsplan!C292,"MMM YYYY")</f>
        <v xml:space="preserve"> - </v>
      </c>
      <c r="D26" s="31">
        <f>SUM(Tilgungsplan!E281:E292)</f>
        <v>0</v>
      </c>
      <c r="E26" s="31">
        <f>SUM(Tilgungsplan!F281:F292)</f>
        <v>0</v>
      </c>
      <c r="F26" s="31">
        <f>SUM(Tilgungsplan!G281:G292)</f>
        <v>0</v>
      </c>
      <c r="G26" s="31">
        <f>SUM(Tilgungsplan!H281:H292)</f>
        <v>0</v>
      </c>
      <c r="H26" s="39">
        <f>Tilgungsplan!I292</f>
        <v>0</v>
      </c>
    </row>
    <row r="27" spans="2:8" ht="16.5" customHeight="1" x14ac:dyDescent="0.25">
      <c r="B27" s="42">
        <v>25</v>
      </c>
      <c r="C27" s="42" t="str">
        <f>TEXT(Tilgungsplan!C293,"MMM YYYY")&amp;" - "&amp;TEXT(Tilgungsplan!C304,"MMM YYYY")</f>
        <v xml:space="preserve"> - </v>
      </c>
      <c r="D27" s="36">
        <f>SUM(Tilgungsplan!E293:E304)</f>
        <v>0</v>
      </c>
      <c r="E27" s="36">
        <f>SUM(Tilgungsplan!F293:F304)</f>
        <v>0</v>
      </c>
      <c r="F27" s="36">
        <f>SUM(Tilgungsplan!G293:G304)</f>
        <v>0</v>
      </c>
      <c r="G27" s="36">
        <f>SUM(Tilgungsplan!H293:H304)</f>
        <v>0</v>
      </c>
      <c r="H27" s="38">
        <f>Tilgungsplan!I304</f>
        <v>0</v>
      </c>
    </row>
    <row r="28" spans="2:8" ht="16.5" customHeight="1" x14ac:dyDescent="0.25">
      <c r="B28" s="43">
        <v>26</v>
      </c>
      <c r="C28" s="43" t="str">
        <f>TEXT(Tilgungsplan!C305,"MMM YYYY")&amp;" - "&amp;TEXT(Tilgungsplan!C316,"MMM YYYY")</f>
        <v xml:space="preserve"> - </v>
      </c>
      <c r="D28" s="31">
        <f>SUM(Tilgungsplan!E305:E316)</f>
        <v>0</v>
      </c>
      <c r="E28" s="31">
        <f>SUM(Tilgungsplan!F305:F316)</f>
        <v>0</v>
      </c>
      <c r="F28" s="31">
        <f>SUM(Tilgungsplan!G305:G316)</f>
        <v>0</v>
      </c>
      <c r="G28" s="31">
        <f>SUM(Tilgungsplan!H305:H316)</f>
        <v>0</v>
      </c>
      <c r="H28" s="39">
        <f>Tilgungsplan!I316</f>
        <v>0</v>
      </c>
    </row>
    <row r="29" spans="2:8" ht="16.5" customHeight="1" x14ac:dyDescent="0.25">
      <c r="B29" s="42">
        <v>27</v>
      </c>
      <c r="C29" s="42" t="str">
        <f>TEXT(Tilgungsplan!C317,"MMM YYYY")&amp;" - "&amp;TEXT(Tilgungsplan!C328,"MMM YYYY")</f>
        <v xml:space="preserve"> - </v>
      </c>
      <c r="D29" s="36">
        <f>SUM(Tilgungsplan!E317:E328)</f>
        <v>0</v>
      </c>
      <c r="E29" s="36">
        <f>SUM(Tilgungsplan!F317:F328)</f>
        <v>0</v>
      </c>
      <c r="F29" s="36">
        <f>SUM(Tilgungsplan!G317:G328)</f>
        <v>0</v>
      </c>
      <c r="G29" s="36">
        <f>SUM(Tilgungsplan!H317:H328)</f>
        <v>0</v>
      </c>
      <c r="H29" s="38">
        <f>Tilgungsplan!I328</f>
        <v>0</v>
      </c>
    </row>
    <row r="30" spans="2:8" ht="16.5" customHeight="1" x14ac:dyDescent="0.25">
      <c r="B30" s="43">
        <v>28</v>
      </c>
      <c r="C30" s="43" t="str">
        <f>TEXT(Tilgungsplan!C329,"MMM YYYY")&amp;" - "&amp;TEXT(Tilgungsplan!C340,"MMM YYYY")</f>
        <v xml:space="preserve"> - </v>
      </c>
      <c r="D30" s="31">
        <f>SUM(Tilgungsplan!E329:E340)</f>
        <v>0</v>
      </c>
      <c r="E30" s="31">
        <f>SUM(Tilgungsplan!F329:F340)</f>
        <v>0</v>
      </c>
      <c r="F30" s="31">
        <f>SUM(Tilgungsplan!G329:G340)</f>
        <v>0</v>
      </c>
      <c r="G30" s="31">
        <f>SUM(Tilgungsplan!H329:H340)</f>
        <v>0</v>
      </c>
      <c r="H30" s="39">
        <f>Tilgungsplan!I340</f>
        <v>0</v>
      </c>
    </row>
    <row r="31" spans="2:8" ht="16.5" customHeight="1" x14ac:dyDescent="0.25">
      <c r="B31" s="42">
        <v>29</v>
      </c>
      <c r="C31" s="42" t="str">
        <f>TEXT(Tilgungsplan!C341,"MMM YYYY")&amp;" - "&amp;TEXT(Tilgungsplan!C352,"MMM YYYY")</f>
        <v xml:space="preserve"> - </v>
      </c>
      <c r="D31" s="36">
        <f>SUM(Tilgungsplan!E341:E352)</f>
        <v>0</v>
      </c>
      <c r="E31" s="36">
        <f>SUM(Tilgungsplan!F341:F352)</f>
        <v>0</v>
      </c>
      <c r="F31" s="36">
        <f>SUM(Tilgungsplan!G341:G352)</f>
        <v>0</v>
      </c>
      <c r="G31" s="36">
        <f>SUM(Tilgungsplan!H341:H352)</f>
        <v>0</v>
      </c>
      <c r="H31" s="38">
        <f>Tilgungsplan!I352</f>
        <v>0</v>
      </c>
    </row>
    <row r="32" spans="2:8" ht="16.5" customHeight="1" x14ac:dyDescent="0.25">
      <c r="B32" s="43">
        <v>30</v>
      </c>
      <c r="C32" s="43" t="str">
        <f>TEXT(Tilgungsplan!C353,"MMM YYYY")&amp;" - "&amp;TEXT(Tilgungsplan!C364,"MMM YYYY")</f>
        <v xml:space="preserve"> - </v>
      </c>
      <c r="D32" s="31">
        <f>SUM(Tilgungsplan!E353:E364)</f>
        <v>0</v>
      </c>
      <c r="E32" s="31">
        <f>SUM(Tilgungsplan!F353:F364)</f>
        <v>0</v>
      </c>
      <c r="F32" s="31">
        <f>SUM(Tilgungsplan!G353:G364)</f>
        <v>0</v>
      </c>
      <c r="G32" s="31">
        <f>SUM(Tilgungsplan!H353:H364)</f>
        <v>0</v>
      </c>
      <c r="H32" s="39">
        <f>Tilgungsplan!I364</f>
        <v>0</v>
      </c>
    </row>
    <row r="33" spans="2:8" ht="19.5" customHeight="1" x14ac:dyDescent="0.25">
      <c r="B33" s="2" t="s">
        <v>42</v>
      </c>
      <c r="C33" s="2"/>
      <c r="D33" s="44">
        <f>SUM(D3:D32)</f>
        <v>74122.290000000023</v>
      </c>
      <c r="E33" s="44">
        <f>SUM(E3:E32)</f>
        <v>125947.70999999999</v>
      </c>
      <c r="F33" s="44">
        <f>SUM(F3:F32)</f>
        <v>54052.29</v>
      </c>
      <c r="G33" s="44">
        <f>SUM(G3:G32)</f>
        <v>180000.00000000003</v>
      </c>
      <c r="H33" s="45" t="s">
        <v>43</v>
      </c>
    </row>
  </sheetData>
  <mergeCells count="2">
    <mergeCell ref="B1:H1"/>
    <mergeCell ref="B33:C33"/>
  </mergeCells>
  <pageMargins left="0.75" right="0.75" top="1" bottom="1" header="0.511811023622047" footer="0.511811023622047"/>
  <pageSetup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E8449"/>
    <pageSetUpPr fitToPage="1"/>
  </sheetPr>
  <dimension ref="B1:F15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8.7109375" defaultRowHeight="15" x14ac:dyDescent="0.25"/>
  <cols>
    <col min="1" max="1" width="3" customWidth="1"/>
    <col min="2" max="2" width="32" customWidth="1"/>
    <col min="3" max="6" width="20" customWidth="1"/>
    <col min="7" max="7" width="3" customWidth="1"/>
  </cols>
  <sheetData>
    <row r="1" spans="2:6" ht="30" customHeight="1" x14ac:dyDescent="0.25">
      <c r="B1" s="5" t="s">
        <v>52</v>
      </c>
      <c r="C1" s="5"/>
      <c r="D1" s="5"/>
      <c r="E1" s="5"/>
      <c r="F1" s="5"/>
    </row>
    <row r="2" spans="2:6" ht="15.75" customHeight="1" x14ac:dyDescent="0.25">
      <c r="B2" s="4" t="s">
        <v>53</v>
      </c>
      <c r="C2" s="4"/>
      <c r="D2" s="4"/>
      <c r="E2" s="4"/>
      <c r="F2" s="4"/>
    </row>
    <row r="3" spans="2:6" ht="21.75" customHeight="1" x14ac:dyDescent="0.25">
      <c r="B3" s="46" t="s">
        <v>54</v>
      </c>
      <c r="C3" s="47" t="s">
        <v>55</v>
      </c>
      <c r="D3" s="48" t="s">
        <v>56</v>
      </c>
      <c r="E3" s="48" t="s">
        <v>57</v>
      </c>
      <c r="F3" s="49" t="s">
        <v>58</v>
      </c>
    </row>
    <row r="4" spans="2:6" ht="16.5" customHeight="1" x14ac:dyDescent="0.25">
      <c r="B4" s="50" t="s">
        <v>59</v>
      </c>
      <c r="C4" s="51">
        <f>Tilgungsrechner!C5</f>
        <v>180000</v>
      </c>
      <c r="D4" s="51">
        <f>Tilgungsrechner!C5</f>
        <v>180000</v>
      </c>
      <c r="E4" s="51">
        <f>Tilgungsrechner!C5</f>
        <v>180000</v>
      </c>
      <c r="F4" s="51">
        <f>Tilgungsrechner!C5</f>
        <v>180000</v>
      </c>
    </row>
    <row r="5" spans="2:6" ht="16.5" customHeight="1" x14ac:dyDescent="0.25">
      <c r="B5" s="50" t="s">
        <v>7</v>
      </c>
      <c r="C5" s="52">
        <f>Tilgungsrechner!C6</f>
        <v>3.85E-2</v>
      </c>
      <c r="D5" s="52">
        <f>Tilgungsrechner!C6+0.01</f>
        <v>4.8500000000000001E-2</v>
      </c>
      <c r="E5" s="52">
        <f>Tilgungsrechner!C6+0.02</f>
        <v>5.8499999999999996E-2</v>
      </c>
      <c r="F5" s="52">
        <f>Tilgungsrechner!C6</f>
        <v>3.85E-2</v>
      </c>
    </row>
    <row r="6" spans="2:6" ht="16.5" customHeight="1" x14ac:dyDescent="0.25">
      <c r="B6" s="50" t="s">
        <v>60</v>
      </c>
      <c r="C6" s="53">
        <f>Tilgungsrechner!C7</f>
        <v>0.02</v>
      </c>
      <c r="D6" s="53">
        <f>Tilgungsrechner!C7</f>
        <v>0.02</v>
      </c>
      <c r="E6" s="53">
        <f>Tilgungsrechner!C7</f>
        <v>0.02</v>
      </c>
      <c r="F6" s="53">
        <f>Tilgungsrechner!C7</f>
        <v>0.02</v>
      </c>
    </row>
    <row r="7" spans="2:6" ht="16.5" customHeight="1" x14ac:dyDescent="0.25">
      <c r="B7" s="50" t="s">
        <v>61</v>
      </c>
      <c r="C7" s="17">
        <f>Tilgungsrechner!C10</f>
        <v>3000</v>
      </c>
      <c r="D7" s="17">
        <f>Tilgungsrechner!C10</f>
        <v>3000</v>
      </c>
      <c r="E7" s="17">
        <f>Tilgungsrechner!C10</f>
        <v>3000</v>
      </c>
      <c r="F7" s="17">
        <f>Tilgungsrechner!C10*2</f>
        <v>6000</v>
      </c>
    </row>
    <row r="8" spans="2:6" ht="16.5" customHeight="1" x14ac:dyDescent="0.25">
      <c r="B8" s="50" t="s">
        <v>5</v>
      </c>
      <c r="C8" s="51">
        <f>Tilgungsrechner!F5</f>
        <v>877.5</v>
      </c>
      <c r="D8" s="51">
        <f>ROUND(C4*(D5+D6)/12,2)</f>
        <v>1027.5</v>
      </c>
      <c r="E8" s="51">
        <f>ROUND(C4*(E5+E6)/12,2)</f>
        <v>1177.5</v>
      </c>
      <c r="F8" s="51">
        <f>ROUND(C4*(F5+F6)/12,2)</f>
        <v>877.5</v>
      </c>
    </row>
    <row r="9" spans="2:6" ht="16.5" customHeight="1" x14ac:dyDescent="0.25">
      <c r="B9" s="50" t="s">
        <v>8</v>
      </c>
      <c r="C9" s="20">
        <f>Tilgungsrechner!F6</f>
        <v>336</v>
      </c>
      <c r="D9" s="20">
        <f>ROUNDUP(LOG(D8/(D8-C4*D5/12))/LOG(1+D5/12),0)</f>
        <v>306</v>
      </c>
      <c r="E9" s="20">
        <f>ROUNDUP(LOG(E8/(E8-C4*E5/12))/LOG(1+E5/12),0)</f>
        <v>282</v>
      </c>
      <c r="F9" s="20">
        <f>ROUNDUP(LOG(F8/(F8-C4*F5/12))/LOG(1+F5/12),0)</f>
        <v>336</v>
      </c>
    </row>
    <row r="10" spans="2:6" ht="16.5" customHeight="1" x14ac:dyDescent="0.25">
      <c r="B10" s="50" t="s">
        <v>62</v>
      </c>
      <c r="C10" s="54">
        <f>ROUND(C9/12,1)</f>
        <v>28</v>
      </c>
      <c r="D10" s="54">
        <f>ROUND(D9/12,1)</f>
        <v>25.5</v>
      </c>
      <c r="E10" s="54">
        <f>ROUND(E9/12,1)</f>
        <v>23.5</v>
      </c>
      <c r="F10" s="54">
        <f>ROUND(F9/12,1)</f>
        <v>28</v>
      </c>
    </row>
    <row r="11" spans="2:6" ht="16.5" customHeight="1" x14ac:dyDescent="0.25">
      <c r="B11" s="50" t="s">
        <v>14</v>
      </c>
      <c r="C11" s="17">
        <f>Tilgungsrechner!F8</f>
        <v>114840</v>
      </c>
      <c r="D11" s="17">
        <f>ROUND(D8*D9-C4,2)</f>
        <v>134415</v>
      </c>
      <c r="E11" s="17">
        <f>ROUND(E8*E9-C4,2)</f>
        <v>152055</v>
      </c>
      <c r="F11" s="17">
        <f>ROUND(F8*F9-C4,2)</f>
        <v>114840</v>
      </c>
    </row>
    <row r="12" spans="2:6" ht="16.5" customHeight="1" x14ac:dyDescent="0.25">
      <c r="B12" s="50" t="s">
        <v>17</v>
      </c>
      <c r="C12" s="51">
        <f>Tilgungsrechner!F9</f>
        <v>294840</v>
      </c>
      <c r="D12" s="51">
        <f>ROUND(D8*D9,2)</f>
        <v>314415</v>
      </c>
      <c r="E12" s="51">
        <f>ROUND(E8*E9,2)</f>
        <v>332055</v>
      </c>
      <c r="F12" s="51">
        <f>ROUND(F8*F9,2)</f>
        <v>294840</v>
      </c>
    </row>
    <row r="13" spans="2:6" ht="16.5" customHeight="1" x14ac:dyDescent="0.25">
      <c r="B13" s="55" t="s">
        <v>63</v>
      </c>
      <c r="C13" s="56" t="s">
        <v>43</v>
      </c>
      <c r="D13" s="56">
        <f>ROUND(D12-C12,2)</f>
        <v>19575</v>
      </c>
      <c r="E13" s="56">
        <f>ROUND(E12-C12,2)</f>
        <v>37215</v>
      </c>
      <c r="F13" s="56">
        <f>ROUND(F12-C12,2)</f>
        <v>0</v>
      </c>
    </row>
    <row r="15" spans="2:6" ht="15.75" customHeight="1" x14ac:dyDescent="0.25">
      <c r="B15" s="1" t="s">
        <v>64</v>
      </c>
      <c r="C15" s="1"/>
      <c r="D15" s="1"/>
      <c r="E15" s="1"/>
      <c r="F15" s="1"/>
    </row>
  </sheetData>
  <mergeCells count="3">
    <mergeCell ref="B1:F1"/>
    <mergeCell ref="B2:F2"/>
    <mergeCell ref="B15:F15"/>
  </mergeCells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Tilgungsrechner</vt:lpstr>
      <vt:lpstr>Tilgungsplan</vt:lpstr>
      <vt:lpstr>Jahresübersicht</vt:lpstr>
      <vt:lpstr>Szenarien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3</cp:revision>
  <dcterms:created xsi:type="dcterms:W3CDTF">2026-05-14T08:19:20Z</dcterms:created>
  <dcterms:modified xsi:type="dcterms:W3CDTF">2026-05-14T08:23:12Z</dcterms:modified>
  <dc:language>en-US</dc:language>
</cp:coreProperties>
</file>