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4BA571AD-9CF2-4D45-B758-772B32E4D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hner" sheetId="1" r:id="rId1"/>
    <sheet name="Tilgungsplan" sheetId="2" r:id="rId2"/>
    <sheet name="Jahresübersich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D2" i="2"/>
  <c r="B25" i="1"/>
  <c r="G17" i="1"/>
  <c r="G18" i="1" s="1"/>
  <c r="B11" i="1"/>
  <c r="Z7" i="1"/>
  <c r="A4" i="3" s="1"/>
  <c r="Z6" i="1"/>
  <c r="G5" i="1"/>
  <c r="O2" i="2" l="1"/>
  <c r="Q2" i="2"/>
  <c r="P2" i="2" s="1"/>
  <c r="R2" i="2" s="1"/>
  <c r="N3" i="2" s="1"/>
  <c r="E2" i="2"/>
  <c r="H2" i="2" s="1"/>
  <c r="S2" i="2"/>
  <c r="G2" i="2" s="1"/>
  <c r="D26" i="1"/>
  <c r="D25" i="1"/>
  <c r="D24" i="1"/>
  <c r="D22" i="1"/>
  <c r="D27" i="1"/>
  <c r="D23" i="1"/>
  <c r="A5" i="3"/>
  <c r="C27" i="1"/>
  <c r="C23" i="1"/>
  <c r="C26" i="1"/>
  <c r="C25" i="1"/>
  <c r="C24" i="1"/>
  <c r="C22" i="1"/>
  <c r="O3" i="2" l="1"/>
  <c r="Q3" i="2" s="1"/>
  <c r="K2" i="2"/>
  <c r="B2" i="2"/>
  <c r="C2" i="2"/>
  <c r="A6" i="3"/>
  <c r="I2" i="2"/>
  <c r="F2" i="2"/>
  <c r="E26" i="1"/>
  <c r="F26" i="1"/>
  <c r="E25" i="1"/>
  <c r="F25" i="1"/>
  <c r="E24" i="1"/>
  <c r="F24" i="1"/>
  <c r="E22" i="1"/>
  <c r="F22" i="1"/>
  <c r="E27" i="1"/>
  <c r="F27" i="1"/>
  <c r="E23" i="1"/>
  <c r="F23" i="1"/>
  <c r="A7" i="3" l="1"/>
  <c r="L2" i="2"/>
  <c r="J2" i="2"/>
  <c r="G27" i="1"/>
  <c r="G24" i="1"/>
  <c r="G26" i="1"/>
  <c r="G25" i="1"/>
  <c r="G23" i="1"/>
  <c r="P3" i="2"/>
  <c r="R3" i="2" s="1"/>
  <c r="N4" i="2" s="1"/>
  <c r="A8" i="3" l="1"/>
  <c r="M2" i="2"/>
  <c r="D3" i="2"/>
  <c r="O4" i="2"/>
  <c r="Q4" i="2"/>
  <c r="P4" i="2" s="1"/>
  <c r="R4" i="2" s="1"/>
  <c r="N5" i="2" s="1"/>
  <c r="A9" i="3" l="1"/>
  <c r="S3" i="2"/>
  <c r="G3" i="2" s="1"/>
  <c r="E3" i="2"/>
  <c r="H3" i="2" s="1"/>
  <c r="O5" i="2"/>
  <c r="Q5" i="2" s="1"/>
  <c r="A10" i="3" l="1"/>
  <c r="C3" i="2"/>
  <c r="B3" i="2"/>
  <c r="K3" i="2"/>
  <c r="F3" i="2"/>
  <c r="I3" i="2"/>
  <c r="P5" i="2"/>
  <c r="R5" i="2" s="1"/>
  <c r="N6" i="2" s="1"/>
  <c r="A11" i="3" l="1"/>
  <c r="J3" i="2"/>
  <c r="L3" i="2"/>
  <c r="O6" i="2"/>
  <c r="Q6" i="2" s="1"/>
  <c r="P6" i="2" s="1"/>
  <c r="R6" i="2" s="1"/>
  <c r="N7" i="2" s="1"/>
  <c r="A12" i="3" l="1"/>
  <c r="M3" i="2"/>
  <c r="D4" i="2"/>
  <c r="Q7" i="2"/>
  <c r="P7" i="2" s="1"/>
  <c r="R7" i="2" s="1"/>
  <c r="N8" i="2" s="1"/>
  <c r="O7" i="2"/>
  <c r="A13" i="3" l="1"/>
  <c r="S4" i="2"/>
  <c r="G4" i="2" s="1"/>
  <c r="E4" i="2"/>
  <c r="H4" i="2"/>
  <c r="I4" i="2" s="1"/>
  <c r="F4" i="2"/>
  <c r="J4" i="2" s="1"/>
  <c r="O8" i="2"/>
  <c r="Q8" i="2" s="1"/>
  <c r="P8" i="2" s="1"/>
  <c r="R8" i="2" s="1"/>
  <c r="N9" i="2" s="1"/>
  <c r="A14" i="3" l="1"/>
  <c r="C4" i="2"/>
  <c r="B4" i="2"/>
  <c r="L4" i="2"/>
  <c r="K4" i="2"/>
  <c r="O9" i="2"/>
  <c r="Q9" i="2" s="1"/>
  <c r="P9" i="2" s="1"/>
  <c r="R9" i="2" s="1"/>
  <c r="N10" i="2" s="1"/>
  <c r="M4" i="2"/>
  <c r="D5" i="2"/>
  <c r="A15" i="3" l="1"/>
  <c r="O10" i="2"/>
  <c r="Q10" i="2" s="1"/>
  <c r="P10" i="2" s="1"/>
  <c r="R10" i="2" s="1"/>
  <c r="N11" i="2" s="1"/>
  <c r="S5" i="2"/>
  <c r="G5" i="2" s="1"/>
  <c r="E5" i="2"/>
  <c r="H5" i="2" s="1"/>
  <c r="A16" i="3" l="1"/>
  <c r="O11" i="2"/>
  <c r="Q11" i="2" s="1"/>
  <c r="P11" i="2" s="1"/>
  <c r="R11" i="2" s="1"/>
  <c r="N12" i="2" s="1"/>
  <c r="C5" i="2"/>
  <c r="B5" i="2"/>
  <c r="K5" i="2"/>
  <c r="I5" i="2"/>
  <c r="F5" i="2"/>
  <c r="J5" i="2" s="1"/>
  <c r="A17" i="3" l="1"/>
  <c r="O12" i="2"/>
  <c r="Q12" i="2" s="1"/>
  <c r="P12" i="2" s="1"/>
  <c r="R12" i="2" s="1"/>
  <c r="N13" i="2" s="1"/>
  <c r="L5" i="2"/>
  <c r="M5" i="2"/>
  <c r="D6" i="2"/>
  <c r="A18" i="3" l="1"/>
  <c r="O13" i="2"/>
  <c r="Q13" i="2" s="1"/>
  <c r="P13" i="2" s="1"/>
  <c r="R13" i="2" s="1"/>
  <c r="N14" i="2" s="1"/>
  <c r="S6" i="2"/>
  <c r="G6" i="2" s="1"/>
  <c r="E6" i="2"/>
  <c r="A19" i="3" l="1"/>
  <c r="O14" i="2"/>
  <c r="Q14" i="2" s="1"/>
  <c r="P14" i="2" s="1"/>
  <c r="R14" i="2" s="1"/>
  <c r="N15" i="2" s="1"/>
  <c r="C6" i="2"/>
  <c r="B6" i="2"/>
  <c r="K6" i="2"/>
  <c r="H6" i="2"/>
  <c r="A20" i="3" l="1"/>
  <c r="O15" i="2"/>
  <c r="Q15" i="2" s="1"/>
  <c r="P15" i="2" s="1"/>
  <c r="R15" i="2" s="1"/>
  <c r="N16" i="2" s="1"/>
  <c r="F6" i="2"/>
  <c r="J6" i="2" s="1"/>
  <c r="I6" i="2"/>
  <c r="L6" i="2" s="1"/>
  <c r="A21" i="3" l="1"/>
  <c r="O16" i="2"/>
  <c r="Q16" i="2" s="1"/>
  <c r="P16" i="2" s="1"/>
  <c r="R16" i="2" s="1"/>
  <c r="N17" i="2" s="1"/>
  <c r="M6" i="2"/>
  <c r="D7" i="2"/>
  <c r="A22" i="3" l="1"/>
  <c r="O17" i="2"/>
  <c r="Q17" i="2"/>
  <c r="P17" i="2" s="1"/>
  <c r="R17" i="2" s="1"/>
  <c r="N18" i="2" s="1"/>
  <c r="E7" i="2"/>
  <c r="S7" i="2"/>
  <c r="A23" i="3" l="1"/>
  <c r="Q18" i="2"/>
  <c r="P18" i="2"/>
  <c r="R18" i="2" s="1"/>
  <c r="N19" i="2" s="1"/>
  <c r="O18" i="2"/>
  <c r="B7" i="2"/>
  <c r="C7" i="2"/>
  <c r="K7" i="2"/>
  <c r="H7" i="2"/>
  <c r="A24" i="3" l="1"/>
  <c r="O19" i="2"/>
  <c r="Q19" i="2"/>
  <c r="P19" i="2" s="1"/>
  <c r="R19" i="2" s="1"/>
  <c r="N20" i="2" s="1"/>
  <c r="F7" i="2"/>
  <c r="A25" i="3" l="1"/>
  <c r="O20" i="2"/>
  <c r="Q20" i="2" s="1"/>
  <c r="P20" i="2" s="1"/>
  <c r="R20" i="2" s="1"/>
  <c r="N21" i="2" s="1"/>
  <c r="G7" i="2"/>
  <c r="I7" i="2" s="1"/>
  <c r="L7" i="2" s="1"/>
  <c r="J7" i="2"/>
  <c r="A26" i="3" l="1"/>
  <c r="P21" i="2"/>
  <c r="R21" i="2" s="1"/>
  <c r="N22" i="2" s="1"/>
  <c r="O21" i="2"/>
  <c r="Q21" i="2"/>
  <c r="M7" i="2"/>
  <c r="D8" i="2"/>
  <c r="A27" i="3" l="1"/>
  <c r="O22" i="2"/>
  <c r="Q22" i="2" s="1"/>
  <c r="P22" i="2" s="1"/>
  <c r="R22" i="2" s="1"/>
  <c r="N23" i="2" s="1"/>
  <c r="S8" i="2"/>
  <c r="G8" i="2" s="1"/>
  <c r="E8" i="2"/>
  <c r="A28" i="3" l="1"/>
  <c r="O23" i="2"/>
  <c r="Q23" i="2" s="1"/>
  <c r="P23" i="2" s="1"/>
  <c r="R23" i="2" s="1"/>
  <c r="N24" i="2" s="1"/>
  <c r="C8" i="2"/>
  <c r="B8" i="2"/>
  <c r="K8" i="2"/>
  <c r="H8" i="2"/>
  <c r="A29" i="3" l="1"/>
  <c r="O24" i="2"/>
  <c r="Q24" i="2"/>
  <c r="P24" i="2" s="1"/>
  <c r="R24" i="2" s="1"/>
  <c r="N25" i="2" s="1"/>
  <c r="I8" i="2"/>
  <c r="F8" i="2"/>
  <c r="J8" i="2" s="1"/>
  <c r="A30" i="3" l="1"/>
  <c r="O25" i="2"/>
  <c r="Q25" i="2" s="1"/>
  <c r="P25" i="2" s="1"/>
  <c r="R25" i="2" s="1"/>
  <c r="N26" i="2" s="1"/>
  <c r="M8" i="2"/>
  <c r="D9" i="2"/>
  <c r="L8" i="2"/>
  <c r="A31" i="3" l="1"/>
  <c r="O26" i="2"/>
  <c r="Q26" i="2"/>
  <c r="P26" i="2" s="1"/>
  <c r="R26" i="2" s="1"/>
  <c r="N27" i="2" s="1"/>
  <c r="E9" i="2"/>
  <c r="S9" i="2"/>
  <c r="G9" i="2" s="1"/>
  <c r="A32" i="3" l="1"/>
  <c r="O27" i="2"/>
  <c r="Q27" i="2"/>
  <c r="P27" i="2" s="1"/>
  <c r="R27" i="2" s="1"/>
  <c r="N28" i="2" s="1"/>
  <c r="C9" i="2"/>
  <c r="B9" i="2"/>
  <c r="K9" i="2"/>
  <c r="H9" i="2"/>
  <c r="A33" i="3" l="1"/>
  <c r="O28" i="2"/>
  <c r="Q28" i="2"/>
  <c r="P28" i="2" s="1"/>
  <c r="R28" i="2" s="1"/>
  <c r="N29" i="2" s="1"/>
  <c r="I9" i="2"/>
  <c r="F9" i="2"/>
  <c r="J9" i="2" s="1"/>
  <c r="A34" i="3" l="1"/>
  <c r="O29" i="2"/>
  <c r="Q29" i="2"/>
  <c r="P29" i="2" s="1"/>
  <c r="R29" i="2" s="1"/>
  <c r="N30" i="2" s="1"/>
  <c r="M9" i="2"/>
  <c r="D10" i="2"/>
  <c r="L9" i="2"/>
  <c r="A35" i="3" l="1"/>
  <c r="O30" i="2"/>
  <c r="Q30" i="2"/>
  <c r="P30" i="2" s="1"/>
  <c r="R30" i="2" s="1"/>
  <c r="N31" i="2" s="1"/>
  <c r="E10" i="2"/>
  <c r="S10" i="2"/>
  <c r="G10" i="2" s="1"/>
  <c r="A36" i="3" l="1"/>
  <c r="O31" i="2"/>
  <c r="Q31" i="2"/>
  <c r="P31" i="2" s="1"/>
  <c r="R31" i="2" s="1"/>
  <c r="N32" i="2" s="1"/>
  <c r="C10" i="2"/>
  <c r="B10" i="2"/>
  <c r="K10" i="2"/>
  <c r="H10" i="2"/>
  <c r="A37" i="3" l="1"/>
  <c r="O32" i="2"/>
  <c r="Q32" i="2"/>
  <c r="P32" i="2" s="1"/>
  <c r="R32" i="2" s="1"/>
  <c r="N33" i="2" s="1"/>
  <c r="F10" i="2"/>
  <c r="J10" i="2" s="1"/>
  <c r="I10" i="2"/>
  <c r="L10" i="2" s="1"/>
  <c r="A38" i="3" l="1"/>
  <c r="O33" i="2"/>
  <c r="Q33" i="2"/>
  <c r="P33" i="2"/>
  <c r="R33" i="2" s="1"/>
  <c r="N34" i="2" s="1"/>
  <c r="M10" i="2"/>
  <c r="D11" i="2"/>
  <c r="A39" i="3" l="1"/>
  <c r="O34" i="2"/>
  <c r="Q34" i="2" s="1"/>
  <c r="P34" i="2" s="1"/>
  <c r="R34" i="2" s="1"/>
  <c r="N35" i="2" s="1"/>
  <c r="S11" i="2"/>
  <c r="G11" i="2" s="1"/>
  <c r="E11" i="2"/>
  <c r="A40" i="3" l="1"/>
  <c r="O35" i="2"/>
  <c r="Q35" i="2" s="1"/>
  <c r="P35" i="2" s="1"/>
  <c r="R35" i="2" s="1"/>
  <c r="N36" i="2" s="1"/>
  <c r="C11" i="2"/>
  <c r="B11" i="2"/>
  <c r="K11" i="2"/>
  <c r="H11" i="2"/>
  <c r="A41" i="3" l="1"/>
  <c r="O36" i="2"/>
  <c r="Q36" i="2"/>
  <c r="P36" i="2" s="1"/>
  <c r="R36" i="2" s="1"/>
  <c r="N37" i="2" s="1"/>
  <c r="I11" i="2"/>
  <c r="F11" i="2"/>
  <c r="J11" i="2" s="1"/>
  <c r="A42" i="3" l="1"/>
  <c r="O37" i="2"/>
  <c r="Q37" i="2" s="1"/>
  <c r="P37" i="2" s="1"/>
  <c r="R37" i="2" s="1"/>
  <c r="N38" i="2" s="1"/>
  <c r="M11" i="2"/>
  <c r="D12" i="2"/>
  <c r="L11" i="2"/>
  <c r="A43" i="3" l="1"/>
  <c r="O38" i="2"/>
  <c r="Q38" i="2" s="1"/>
  <c r="P38" i="2" s="1"/>
  <c r="R38" i="2" s="1"/>
  <c r="N39" i="2" s="1"/>
  <c r="S12" i="2"/>
  <c r="G12" i="2" s="1"/>
  <c r="E12" i="2"/>
  <c r="A44" i="3" l="1"/>
  <c r="O39" i="2"/>
  <c r="Q39" i="2"/>
  <c r="P39" i="2" s="1"/>
  <c r="R39" i="2" s="1"/>
  <c r="N40" i="2" s="1"/>
  <c r="C12" i="2"/>
  <c r="B12" i="2"/>
  <c r="K12" i="2"/>
  <c r="H12" i="2"/>
  <c r="A45" i="3" l="1"/>
  <c r="O40" i="2"/>
  <c r="Q40" i="2" s="1"/>
  <c r="P40" i="2" s="1"/>
  <c r="R40" i="2" s="1"/>
  <c r="N41" i="2" s="1"/>
  <c r="I12" i="2"/>
  <c r="F12" i="2"/>
  <c r="J12" i="2" s="1"/>
  <c r="A46" i="3" l="1"/>
  <c r="O41" i="2"/>
  <c r="Q41" i="2" s="1"/>
  <c r="P41" i="2" s="1"/>
  <c r="R41" i="2" s="1"/>
  <c r="N42" i="2" s="1"/>
  <c r="M12" i="2"/>
  <c r="D13" i="2"/>
  <c r="L12" i="2"/>
  <c r="A47" i="3" l="1"/>
  <c r="O42" i="2"/>
  <c r="Q42" i="2" s="1"/>
  <c r="P42" i="2" s="1"/>
  <c r="R42" i="2" s="1"/>
  <c r="N43" i="2" s="1"/>
  <c r="S13" i="2"/>
  <c r="G13" i="2" s="1"/>
  <c r="E13" i="2"/>
  <c r="A48" i="3" l="1"/>
  <c r="O43" i="2"/>
  <c r="Q43" i="2" s="1"/>
  <c r="P43" i="2" s="1"/>
  <c r="R43" i="2" s="1"/>
  <c r="N44" i="2" s="1"/>
  <c r="B13" i="2"/>
  <c r="C13" i="2"/>
  <c r="K13" i="2"/>
  <c r="H13" i="2"/>
  <c r="A49" i="3" l="1"/>
  <c r="O44" i="2"/>
  <c r="Q44" i="2" s="1"/>
  <c r="P44" i="2" s="1"/>
  <c r="R44" i="2" s="1"/>
  <c r="N45" i="2" s="1"/>
  <c r="I13" i="2"/>
  <c r="F13" i="2"/>
  <c r="J13" i="2" s="1"/>
  <c r="A50" i="3" l="1"/>
  <c r="O45" i="2"/>
  <c r="Q45" i="2" s="1"/>
  <c r="P45" i="2" s="1"/>
  <c r="R45" i="2" s="1"/>
  <c r="N46" i="2" s="1"/>
  <c r="M13" i="2"/>
  <c r="D14" i="2"/>
  <c r="L13" i="2"/>
  <c r="A51" i="3" l="1"/>
  <c r="O46" i="2"/>
  <c r="Q46" i="2" s="1"/>
  <c r="P46" i="2" s="1"/>
  <c r="R46" i="2" s="1"/>
  <c r="N47" i="2" s="1"/>
  <c r="E14" i="2"/>
  <c r="S14" i="2"/>
  <c r="G14" i="2" s="1"/>
  <c r="A52" i="3" l="1"/>
  <c r="O47" i="2"/>
  <c r="Q47" i="2"/>
  <c r="P47" i="2"/>
  <c r="R47" i="2" s="1"/>
  <c r="N48" i="2" s="1"/>
  <c r="B14" i="2"/>
  <c r="C14" i="2"/>
  <c r="K14" i="2"/>
  <c r="H14" i="2"/>
  <c r="A53" i="3" l="1"/>
  <c r="O48" i="2"/>
  <c r="Q48" i="2" s="1"/>
  <c r="P48" i="2" s="1"/>
  <c r="R48" i="2" s="1"/>
  <c r="N49" i="2" s="1"/>
  <c r="I14" i="2"/>
  <c r="F14" i="2"/>
  <c r="J14" i="2" s="1"/>
  <c r="O49" i="2" l="1"/>
  <c r="Q49" i="2"/>
  <c r="P49" i="2" s="1"/>
  <c r="R49" i="2" s="1"/>
  <c r="N50" i="2" s="1"/>
  <c r="M14" i="2"/>
  <c r="D15" i="2"/>
  <c r="L14" i="2"/>
  <c r="O50" i="2" l="1"/>
  <c r="Q50" i="2"/>
  <c r="P50" i="2" s="1"/>
  <c r="R50" i="2" s="1"/>
  <c r="N51" i="2" s="1"/>
  <c r="S15" i="2"/>
  <c r="G15" i="2" s="1"/>
  <c r="E15" i="2"/>
  <c r="O51" i="2" l="1"/>
  <c r="Q51" i="2"/>
  <c r="P51" i="2" s="1"/>
  <c r="R51" i="2" s="1"/>
  <c r="N52" i="2" s="1"/>
  <c r="C15" i="2"/>
  <c r="B15" i="2"/>
  <c r="K15" i="2"/>
  <c r="H15" i="2"/>
  <c r="O52" i="2" l="1"/>
  <c r="Q52" i="2"/>
  <c r="P52" i="2" s="1"/>
  <c r="R52" i="2" s="1"/>
  <c r="N53" i="2" s="1"/>
  <c r="F15" i="2"/>
  <c r="J15" i="2" s="1"/>
  <c r="I15" i="2"/>
  <c r="L15" i="2" s="1"/>
  <c r="O53" i="2" l="1"/>
  <c r="Q53" i="2"/>
  <c r="P53" i="2" s="1"/>
  <c r="R53" i="2" s="1"/>
  <c r="N54" i="2" s="1"/>
  <c r="M15" i="2"/>
  <c r="D16" i="2"/>
  <c r="O54" i="2" l="1"/>
  <c r="Q54" i="2"/>
  <c r="P54" i="2" s="1"/>
  <c r="R54" i="2" s="1"/>
  <c r="N55" i="2" s="1"/>
  <c r="E16" i="2"/>
  <c r="S16" i="2"/>
  <c r="G16" i="2"/>
  <c r="O55" i="2" l="1"/>
  <c r="Q55" i="2"/>
  <c r="P55" i="2" s="1"/>
  <c r="R55" i="2" s="1"/>
  <c r="N56" i="2" s="1"/>
  <c r="B16" i="2"/>
  <c r="C16" i="2"/>
  <c r="K16" i="2"/>
  <c r="H16" i="2"/>
  <c r="O56" i="2" l="1"/>
  <c r="Q56" i="2"/>
  <c r="P56" i="2" s="1"/>
  <c r="R56" i="2" s="1"/>
  <c r="N57" i="2" s="1"/>
  <c r="I16" i="2"/>
  <c r="F16" i="2"/>
  <c r="J16" i="2" s="1"/>
  <c r="O57" i="2" l="1"/>
  <c r="Q57" i="2"/>
  <c r="P57" i="2" s="1"/>
  <c r="R57" i="2" s="1"/>
  <c r="N58" i="2" s="1"/>
  <c r="M16" i="2"/>
  <c r="D17" i="2"/>
  <c r="L16" i="2"/>
  <c r="O58" i="2" l="1"/>
  <c r="Q58" i="2"/>
  <c r="P58" i="2" s="1"/>
  <c r="R58" i="2" s="1"/>
  <c r="N59" i="2" s="1"/>
  <c r="G17" i="2"/>
  <c r="E17" i="2"/>
  <c r="S17" i="2"/>
  <c r="O59" i="2" l="1"/>
  <c r="Q59" i="2" s="1"/>
  <c r="P59" i="2" s="1"/>
  <c r="R59" i="2" s="1"/>
  <c r="N60" i="2" s="1"/>
  <c r="B17" i="2"/>
  <c r="C17" i="2"/>
  <c r="K17" i="2"/>
  <c r="H17" i="2"/>
  <c r="O60" i="2" l="1"/>
  <c r="Q60" i="2"/>
  <c r="P60" i="2" s="1"/>
  <c r="R60" i="2" s="1"/>
  <c r="N61" i="2" s="1"/>
  <c r="I17" i="2"/>
  <c r="F17" i="2"/>
  <c r="J17" i="2" s="1"/>
  <c r="O61" i="2" l="1"/>
  <c r="Q61" i="2"/>
  <c r="P61" i="2" s="1"/>
  <c r="R61" i="2" s="1"/>
  <c r="N62" i="2" s="1"/>
  <c r="M17" i="2"/>
  <c r="D18" i="2"/>
  <c r="L17" i="2"/>
  <c r="O62" i="2" l="1"/>
  <c r="Q62" i="2"/>
  <c r="P62" i="2" s="1"/>
  <c r="R62" i="2" s="1"/>
  <c r="N63" i="2" s="1"/>
  <c r="S18" i="2"/>
  <c r="G18" i="2" s="1"/>
  <c r="E18" i="2"/>
  <c r="O63" i="2" l="1"/>
  <c r="P63" i="2"/>
  <c r="R63" i="2" s="1"/>
  <c r="N64" i="2" s="1"/>
  <c r="Q63" i="2"/>
  <c r="C18" i="2"/>
  <c r="B18" i="2"/>
  <c r="K18" i="2"/>
  <c r="H18" i="2"/>
  <c r="O64" i="2" l="1"/>
  <c r="Q64" i="2"/>
  <c r="P64" i="2" s="1"/>
  <c r="R64" i="2" s="1"/>
  <c r="N65" i="2" s="1"/>
  <c r="F18" i="2"/>
  <c r="J18" i="2" s="1"/>
  <c r="I18" i="2"/>
  <c r="O65" i="2" l="1"/>
  <c r="Q65" i="2"/>
  <c r="P65" i="2" s="1"/>
  <c r="R65" i="2" s="1"/>
  <c r="N66" i="2" s="1"/>
  <c r="M18" i="2"/>
  <c r="D19" i="2"/>
  <c r="L18" i="2"/>
  <c r="O66" i="2" l="1"/>
  <c r="Q66" i="2"/>
  <c r="P66" i="2" s="1"/>
  <c r="R66" i="2" s="1"/>
  <c r="N67" i="2" s="1"/>
  <c r="E19" i="2"/>
  <c r="S19" i="2"/>
  <c r="O67" i="2" l="1"/>
  <c r="Q67" i="2"/>
  <c r="P67" i="2" s="1"/>
  <c r="R67" i="2" s="1"/>
  <c r="N68" i="2" s="1"/>
  <c r="B19" i="2"/>
  <c r="C19" i="2"/>
  <c r="K19" i="2"/>
  <c r="H19" i="2"/>
  <c r="O68" i="2" l="1"/>
  <c r="Q68" i="2"/>
  <c r="P68" i="2" s="1"/>
  <c r="R68" i="2" s="1"/>
  <c r="N69" i="2" s="1"/>
  <c r="F19" i="2"/>
  <c r="O69" i="2" l="1"/>
  <c r="Q69" i="2"/>
  <c r="P69" i="2" s="1"/>
  <c r="R69" i="2" s="1"/>
  <c r="N70" i="2" s="1"/>
  <c r="G19" i="2"/>
  <c r="O70" i="2" l="1"/>
  <c r="Q70" i="2"/>
  <c r="P70" i="2" s="1"/>
  <c r="R70" i="2" s="1"/>
  <c r="N71" i="2" s="1"/>
  <c r="I19" i="2"/>
  <c r="L19" i="2" s="1"/>
  <c r="J19" i="2"/>
  <c r="O71" i="2" l="1"/>
  <c r="Q71" i="2"/>
  <c r="P71" i="2" s="1"/>
  <c r="R71" i="2" s="1"/>
  <c r="N72" i="2" s="1"/>
  <c r="D20" i="2"/>
  <c r="M19" i="2"/>
  <c r="O72" i="2" l="1"/>
  <c r="Q72" i="2"/>
  <c r="P72" i="2" s="1"/>
  <c r="R72" i="2" s="1"/>
  <c r="N73" i="2" s="1"/>
  <c r="S20" i="2"/>
  <c r="G20" i="2" s="1"/>
  <c r="E20" i="2"/>
  <c r="O73" i="2" l="1"/>
  <c r="P73" i="2"/>
  <c r="R73" i="2" s="1"/>
  <c r="N74" i="2" s="1"/>
  <c r="Q73" i="2"/>
  <c r="B20" i="2"/>
  <c r="C20" i="2"/>
  <c r="K20" i="2"/>
  <c r="H20" i="2"/>
  <c r="O74" i="2" l="1"/>
  <c r="Q74" i="2"/>
  <c r="P74" i="2" s="1"/>
  <c r="R74" i="2" s="1"/>
  <c r="N75" i="2" s="1"/>
  <c r="F20" i="2"/>
  <c r="J20" i="2" s="1"/>
  <c r="I20" i="2"/>
  <c r="L20" i="2" s="1"/>
  <c r="O75" i="2" l="1"/>
  <c r="Q75" i="2"/>
  <c r="P75" i="2" s="1"/>
  <c r="R75" i="2" s="1"/>
  <c r="N76" i="2" s="1"/>
  <c r="M20" i="2"/>
  <c r="D21" i="2"/>
  <c r="O76" i="2" l="1"/>
  <c r="Q76" i="2"/>
  <c r="P76" i="2" s="1"/>
  <c r="R76" i="2" s="1"/>
  <c r="N77" i="2" s="1"/>
  <c r="E21" i="2"/>
  <c r="S21" i="2"/>
  <c r="G21" i="2" s="1"/>
  <c r="O77" i="2" l="1"/>
  <c r="Q77" i="2"/>
  <c r="P77" i="2" s="1"/>
  <c r="R77" i="2" s="1"/>
  <c r="N78" i="2" s="1"/>
  <c r="C21" i="2"/>
  <c r="B21" i="2"/>
  <c r="K21" i="2"/>
  <c r="H21" i="2"/>
  <c r="O78" i="2" l="1"/>
  <c r="Q78" i="2"/>
  <c r="P78" i="2" s="1"/>
  <c r="R78" i="2" s="1"/>
  <c r="N79" i="2" s="1"/>
  <c r="I21" i="2"/>
  <c r="F21" i="2"/>
  <c r="J21" i="2" s="1"/>
  <c r="O79" i="2" l="1"/>
  <c r="Q79" i="2"/>
  <c r="P79" i="2" s="1"/>
  <c r="R79" i="2" s="1"/>
  <c r="N80" i="2" s="1"/>
  <c r="M21" i="2"/>
  <c r="D22" i="2"/>
  <c r="L21" i="2"/>
  <c r="O80" i="2" l="1"/>
  <c r="Q80" i="2"/>
  <c r="P80" i="2" s="1"/>
  <c r="R80" i="2" s="1"/>
  <c r="N81" i="2" s="1"/>
  <c r="S22" i="2"/>
  <c r="G22" i="2"/>
  <c r="E22" i="2"/>
  <c r="O81" i="2" l="1"/>
  <c r="Q81" i="2"/>
  <c r="P81" i="2" s="1"/>
  <c r="R81" i="2" s="1"/>
  <c r="N82" i="2" s="1"/>
  <c r="B22" i="2"/>
  <c r="C22" i="2"/>
  <c r="K22" i="2"/>
  <c r="H22" i="2"/>
  <c r="O82" i="2" l="1"/>
  <c r="Q82" i="2"/>
  <c r="P82" i="2" s="1"/>
  <c r="R82" i="2" s="1"/>
  <c r="N83" i="2" s="1"/>
  <c r="F22" i="2"/>
  <c r="J22" i="2" s="1"/>
  <c r="I22" i="2"/>
  <c r="O83" i="2" l="1"/>
  <c r="Q83" i="2"/>
  <c r="P83" i="2" s="1"/>
  <c r="R83" i="2" s="1"/>
  <c r="N84" i="2" s="1"/>
  <c r="M22" i="2"/>
  <c r="D23" i="2"/>
  <c r="L22" i="2"/>
  <c r="O84" i="2" l="1"/>
  <c r="Q84" i="2"/>
  <c r="P84" i="2" s="1"/>
  <c r="R84" i="2" s="1"/>
  <c r="N85" i="2" s="1"/>
  <c r="S23" i="2"/>
  <c r="G23" i="2"/>
  <c r="E23" i="2"/>
  <c r="O85" i="2" l="1"/>
  <c r="Q85" i="2"/>
  <c r="P85" i="2" s="1"/>
  <c r="R85" i="2" s="1"/>
  <c r="N86" i="2" s="1"/>
  <c r="B23" i="2"/>
  <c r="C23" i="2"/>
  <c r="K23" i="2"/>
  <c r="H23" i="2"/>
  <c r="O86" i="2" l="1"/>
  <c r="Q86" i="2" s="1"/>
  <c r="P86" i="2" s="1"/>
  <c r="R86" i="2" s="1"/>
  <c r="N87" i="2" s="1"/>
  <c r="I23" i="2"/>
  <c r="L23" i="2" s="1"/>
  <c r="F23" i="2"/>
  <c r="J23" i="2" s="1"/>
  <c r="O87" i="2" l="1"/>
  <c r="Q87" i="2"/>
  <c r="P87" i="2" s="1"/>
  <c r="R87" i="2" s="1"/>
  <c r="N88" i="2" s="1"/>
  <c r="M23" i="2"/>
  <c r="D24" i="2"/>
  <c r="O88" i="2" l="1"/>
  <c r="Q88" i="2"/>
  <c r="P88" i="2" s="1"/>
  <c r="R88" i="2" s="1"/>
  <c r="N89" i="2" s="1"/>
  <c r="S24" i="2"/>
  <c r="G24" i="2"/>
  <c r="E24" i="2"/>
  <c r="O89" i="2" l="1"/>
  <c r="Q89" i="2"/>
  <c r="P89" i="2" s="1"/>
  <c r="R89" i="2" s="1"/>
  <c r="N90" i="2" s="1"/>
  <c r="B24" i="2"/>
  <c r="C24" i="2"/>
  <c r="K24" i="2"/>
  <c r="H24" i="2"/>
  <c r="O90" i="2" l="1"/>
  <c r="Q90" i="2" s="1"/>
  <c r="P90" i="2" s="1"/>
  <c r="R90" i="2" s="1"/>
  <c r="N91" i="2" s="1"/>
  <c r="I24" i="2"/>
  <c r="L24" i="2" s="1"/>
  <c r="F24" i="2"/>
  <c r="J24" i="2" s="1"/>
  <c r="O91" i="2" l="1"/>
  <c r="P91" i="2"/>
  <c r="R91" i="2" s="1"/>
  <c r="N92" i="2" s="1"/>
  <c r="Q91" i="2"/>
  <c r="M24" i="2"/>
  <c r="D25" i="2"/>
  <c r="O92" i="2" l="1"/>
  <c r="Q92" i="2"/>
  <c r="P92" i="2" s="1"/>
  <c r="R92" i="2" s="1"/>
  <c r="N93" i="2" s="1"/>
  <c r="S25" i="2"/>
  <c r="G25" i="2"/>
  <c r="E25" i="2"/>
  <c r="O93" i="2" l="1"/>
  <c r="Q93" i="2"/>
  <c r="P93" i="2" s="1"/>
  <c r="R93" i="2" s="1"/>
  <c r="N94" i="2" s="1"/>
  <c r="B25" i="2"/>
  <c r="C25" i="2"/>
  <c r="K25" i="2"/>
  <c r="H25" i="2"/>
  <c r="O94" i="2" l="1"/>
  <c r="Q94" i="2"/>
  <c r="P94" i="2" s="1"/>
  <c r="R94" i="2" s="1"/>
  <c r="N95" i="2" s="1"/>
  <c r="I25" i="2"/>
  <c r="F25" i="2"/>
  <c r="J25" i="2" s="1"/>
  <c r="O95" i="2" l="1"/>
  <c r="Q95" i="2" s="1"/>
  <c r="P95" i="2" s="1"/>
  <c r="R95" i="2" s="1"/>
  <c r="N96" i="2" s="1"/>
  <c r="M25" i="2"/>
  <c r="D26" i="2"/>
  <c r="L25" i="2"/>
  <c r="O96" i="2" l="1"/>
  <c r="Q96" i="2"/>
  <c r="P96" i="2" s="1"/>
  <c r="R96" i="2" s="1"/>
  <c r="N97" i="2" s="1"/>
  <c r="S26" i="2"/>
  <c r="G26" i="2"/>
  <c r="E26" i="2"/>
  <c r="O97" i="2" l="1"/>
  <c r="Q97" i="2"/>
  <c r="P97" i="2" s="1"/>
  <c r="R97" i="2" s="1"/>
  <c r="N98" i="2" s="1"/>
  <c r="B26" i="2"/>
  <c r="C26" i="2"/>
  <c r="K26" i="2"/>
  <c r="H26" i="2"/>
  <c r="O98" i="2" l="1"/>
  <c r="Q98" i="2"/>
  <c r="P98" i="2" s="1"/>
  <c r="R98" i="2" s="1"/>
  <c r="N99" i="2" s="1"/>
  <c r="I26" i="2"/>
  <c r="L26" i="2" s="1"/>
  <c r="F26" i="2"/>
  <c r="J26" i="2" s="1"/>
  <c r="O99" i="2" l="1"/>
  <c r="Q99" i="2"/>
  <c r="P99" i="2" s="1"/>
  <c r="R99" i="2" s="1"/>
  <c r="N100" i="2" s="1"/>
  <c r="M26" i="2"/>
  <c r="D27" i="2"/>
  <c r="O100" i="2" l="1"/>
  <c r="Q100" i="2"/>
  <c r="P100" i="2" s="1"/>
  <c r="R100" i="2" s="1"/>
  <c r="N101" i="2" s="1"/>
  <c r="S27" i="2"/>
  <c r="G27" i="2"/>
  <c r="E27" i="2"/>
  <c r="O101" i="2" l="1"/>
  <c r="Q101" i="2"/>
  <c r="P101" i="2" s="1"/>
  <c r="R101" i="2" s="1"/>
  <c r="N102" i="2" s="1"/>
  <c r="B27" i="2"/>
  <c r="C27" i="2"/>
  <c r="K27" i="2"/>
  <c r="H27" i="2"/>
  <c r="O102" i="2" l="1"/>
  <c r="Q102" i="2"/>
  <c r="P102" i="2" s="1"/>
  <c r="R102" i="2" s="1"/>
  <c r="N103" i="2" s="1"/>
  <c r="I27" i="2"/>
  <c r="F27" i="2"/>
  <c r="J27" i="2" s="1"/>
  <c r="O103" i="2" l="1"/>
  <c r="Q103" i="2"/>
  <c r="P103" i="2" s="1"/>
  <c r="R103" i="2" s="1"/>
  <c r="N104" i="2" s="1"/>
  <c r="M27" i="2"/>
  <c r="D28" i="2"/>
  <c r="L27" i="2"/>
  <c r="O104" i="2" l="1"/>
  <c r="Q104" i="2"/>
  <c r="P104" i="2" s="1"/>
  <c r="R104" i="2" s="1"/>
  <c r="N105" i="2" s="1"/>
  <c r="S28" i="2"/>
  <c r="G28" i="2"/>
  <c r="E28" i="2"/>
  <c r="O105" i="2" l="1"/>
  <c r="Q105" i="2"/>
  <c r="P105" i="2" s="1"/>
  <c r="R105" i="2" s="1"/>
  <c r="N106" i="2" s="1"/>
  <c r="B28" i="2"/>
  <c r="C28" i="2"/>
  <c r="K28" i="2"/>
  <c r="H28" i="2"/>
  <c r="O106" i="2" l="1"/>
  <c r="Q106" i="2"/>
  <c r="P106" i="2" s="1"/>
  <c r="R106" i="2" s="1"/>
  <c r="N107" i="2" s="1"/>
  <c r="I28" i="2"/>
  <c r="F28" i="2"/>
  <c r="J28" i="2" s="1"/>
  <c r="O107" i="2" l="1"/>
  <c r="Q107" i="2"/>
  <c r="P107" i="2" s="1"/>
  <c r="R107" i="2" s="1"/>
  <c r="N108" i="2" s="1"/>
  <c r="M28" i="2"/>
  <c r="D29" i="2"/>
  <c r="L28" i="2"/>
  <c r="O108" i="2" l="1"/>
  <c r="Q108" i="2"/>
  <c r="P108" i="2" s="1"/>
  <c r="R108" i="2" s="1"/>
  <c r="N109" i="2" s="1"/>
  <c r="S29" i="2"/>
  <c r="G29" i="2"/>
  <c r="E29" i="2"/>
  <c r="O109" i="2" l="1"/>
  <c r="Q109" i="2"/>
  <c r="P109" i="2" s="1"/>
  <c r="R109" i="2" s="1"/>
  <c r="N110" i="2" s="1"/>
  <c r="B29" i="2"/>
  <c r="C29" i="2"/>
  <c r="K29" i="2"/>
  <c r="H29" i="2"/>
  <c r="O110" i="2" l="1"/>
  <c r="Q110" i="2"/>
  <c r="P110" i="2" s="1"/>
  <c r="R110" i="2" s="1"/>
  <c r="N111" i="2" s="1"/>
  <c r="I29" i="2"/>
  <c r="L29" i="2" s="1"/>
  <c r="F29" i="2"/>
  <c r="J29" i="2" s="1"/>
  <c r="O111" i="2" l="1"/>
  <c r="Q111" i="2"/>
  <c r="P111" i="2" s="1"/>
  <c r="R111" i="2" s="1"/>
  <c r="N112" i="2" s="1"/>
  <c r="M29" i="2"/>
  <c r="D30" i="2"/>
  <c r="O112" i="2" l="1"/>
  <c r="Q112" i="2"/>
  <c r="P112" i="2" s="1"/>
  <c r="R112" i="2" s="1"/>
  <c r="N113" i="2" s="1"/>
  <c r="S30" i="2"/>
  <c r="G30" i="2" s="1"/>
  <c r="E30" i="2"/>
  <c r="O113" i="2" l="1"/>
  <c r="Q113" i="2"/>
  <c r="P113" i="2" s="1"/>
  <c r="R113" i="2" s="1"/>
  <c r="N114" i="2" s="1"/>
  <c r="B30" i="2"/>
  <c r="C30" i="2"/>
  <c r="K30" i="2"/>
  <c r="H30" i="2"/>
  <c r="O114" i="2" l="1"/>
  <c r="Q114" i="2"/>
  <c r="P114" i="2" s="1"/>
  <c r="R114" i="2" s="1"/>
  <c r="N115" i="2" s="1"/>
  <c r="I30" i="2"/>
  <c r="F30" i="2"/>
  <c r="J30" i="2" s="1"/>
  <c r="O115" i="2" l="1"/>
  <c r="Q115" i="2" s="1"/>
  <c r="P115" i="2" s="1"/>
  <c r="R115" i="2" s="1"/>
  <c r="N116" i="2" s="1"/>
  <c r="M30" i="2"/>
  <c r="D31" i="2"/>
  <c r="L30" i="2"/>
  <c r="O116" i="2" l="1"/>
  <c r="Q116" i="2"/>
  <c r="P116" i="2" s="1"/>
  <c r="R116" i="2" s="1"/>
  <c r="N117" i="2" s="1"/>
  <c r="S31" i="2"/>
  <c r="E31" i="2"/>
  <c r="O117" i="2" l="1"/>
  <c r="Q117" i="2"/>
  <c r="P117" i="2" s="1"/>
  <c r="R117" i="2" s="1"/>
  <c r="N118" i="2" s="1"/>
  <c r="B31" i="2"/>
  <c r="C31" i="2"/>
  <c r="K31" i="2"/>
  <c r="H31" i="2"/>
  <c r="O118" i="2" l="1"/>
  <c r="Q118" i="2" s="1"/>
  <c r="P118" i="2" s="1"/>
  <c r="R118" i="2" s="1"/>
  <c r="N119" i="2" s="1"/>
  <c r="F31" i="2"/>
  <c r="O119" i="2" l="1"/>
  <c r="Q119" i="2"/>
  <c r="P119" i="2" s="1"/>
  <c r="R119" i="2" s="1"/>
  <c r="N120" i="2" s="1"/>
  <c r="G31" i="2"/>
  <c r="O120" i="2" l="1"/>
  <c r="Q120" i="2"/>
  <c r="P120" i="2" s="1"/>
  <c r="R120" i="2" s="1"/>
  <c r="N121" i="2" s="1"/>
  <c r="I31" i="2"/>
  <c r="L31" i="2" s="1"/>
  <c r="J31" i="2"/>
  <c r="O121" i="2" l="1"/>
  <c r="Q121" i="2" s="1"/>
  <c r="P121" i="2" s="1"/>
  <c r="R121" i="2" s="1"/>
  <c r="N122" i="2" s="1"/>
  <c r="D32" i="2"/>
  <c r="M31" i="2"/>
  <c r="O122" i="2" l="1"/>
  <c r="Q122" i="2"/>
  <c r="P122" i="2" s="1"/>
  <c r="R122" i="2" s="1"/>
  <c r="N123" i="2" s="1"/>
  <c r="G32" i="2"/>
  <c r="E32" i="2"/>
  <c r="S32" i="2"/>
  <c r="O123" i="2" l="1"/>
  <c r="Q123" i="2"/>
  <c r="P123" i="2" s="1"/>
  <c r="R123" i="2" s="1"/>
  <c r="N124" i="2" s="1"/>
  <c r="B32" i="2"/>
  <c r="C32" i="2"/>
  <c r="K32" i="2"/>
  <c r="H32" i="2"/>
  <c r="O124" i="2" l="1"/>
  <c r="Q124" i="2" s="1"/>
  <c r="P124" i="2" s="1"/>
  <c r="R124" i="2" s="1"/>
  <c r="N125" i="2" s="1"/>
  <c r="I32" i="2"/>
  <c r="F32" i="2"/>
  <c r="J32" i="2" s="1"/>
  <c r="O125" i="2" l="1"/>
  <c r="Q125" i="2" s="1"/>
  <c r="P125" i="2" s="1"/>
  <c r="R125" i="2" s="1"/>
  <c r="N126" i="2" s="1"/>
  <c r="M32" i="2"/>
  <c r="D33" i="2"/>
  <c r="L32" i="2"/>
  <c r="O126" i="2" l="1"/>
  <c r="Q126" i="2" s="1"/>
  <c r="P126" i="2" s="1"/>
  <c r="R126" i="2" s="1"/>
  <c r="N127" i="2" s="1"/>
  <c r="S33" i="2"/>
  <c r="G33" i="2" s="1"/>
  <c r="E33" i="2"/>
  <c r="O127" i="2" l="1"/>
  <c r="Q127" i="2" s="1"/>
  <c r="P127" i="2" s="1"/>
  <c r="R127" i="2" s="1"/>
  <c r="N128" i="2" s="1"/>
  <c r="B33" i="2"/>
  <c r="C33" i="2"/>
  <c r="K33" i="2"/>
  <c r="H33" i="2"/>
  <c r="O128" i="2" l="1"/>
  <c r="Q128" i="2"/>
  <c r="P128" i="2" s="1"/>
  <c r="R128" i="2" s="1"/>
  <c r="N129" i="2" s="1"/>
  <c r="I33" i="2"/>
  <c r="F33" i="2"/>
  <c r="J33" i="2" s="1"/>
  <c r="O129" i="2" l="1"/>
  <c r="Q129" i="2" s="1"/>
  <c r="P129" i="2" s="1"/>
  <c r="R129" i="2" s="1"/>
  <c r="N130" i="2" s="1"/>
  <c r="M33" i="2"/>
  <c r="D34" i="2"/>
  <c r="L33" i="2"/>
  <c r="O130" i="2" l="1"/>
  <c r="Q130" i="2" s="1"/>
  <c r="P130" i="2" s="1"/>
  <c r="R130" i="2" s="1"/>
  <c r="N131" i="2" s="1"/>
  <c r="E34" i="2"/>
  <c r="S34" i="2"/>
  <c r="G34" i="2" s="1"/>
  <c r="O131" i="2" l="1"/>
  <c r="Q131" i="2" s="1"/>
  <c r="P131" i="2" s="1"/>
  <c r="R131" i="2" s="1"/>
  <c r="N132" i="2" s="1"/>
  <c r="B34" i="2"/>
  <c r="C34" i="2"/>
  <c r="K34" i="2"/>
  <c r="H34" i="2"/>
  <c r="P132" i="2" l="1"/>
  <c r="R132" i="2" s="1"/>
  <c r="N133" i="2" s="1"/>
  <c r="O132" i="2"/>
  <c r="Q132" i="2"/>
  <c r="F34" i="2"/>
  <c r="J34" i="2" s="1"/>
  <c r="I34" i="2"/>
  <c r="Q133" i="2" l="1"/>
  <c r="P133" i="2" s="1"/>
  <c r="R133" i="2" s="1"/>
  <c r="N134" i="2" s="1"/>
  <c r="O133" i="2"/>
  <c r="M34" i="2"/>
  <c r="D35" i="2"/>
  <c r="L34" i="2"/>
  <c r="O134" i="2" l="1"/>
  <c r="Q134" i="2" s="1"/>
  <c r="P134" i="2" s="1"/>
  <c r="R134" i="2" s="1"/>
  <c r="N135" i="2" s="1"/>
  <c r="S35" i="2"/>
  <c r="G35" i="2"/>
  <c r="E35" i="2"/>
  <c r="O135" i="2" l="1"/>
  <c r="Q135" i="2" s="1"/>
  <c r="P135" i="2" s="1"/>
  <c r="R135" i="2" s="1"/>
  <c r="N136" i="2" s="1"/>
  <c r="B35" i="2"/>
  <c r="C35" i="2"/>
  <c r="K35" i="2"/>
  <c r="H35" i="2"/>
  <c r="Q136" i="2" l="1"/>
  <c r="P136" i="2" s="1"/>
  <c r="R136" i="2" s="1"/>
  <c r="N137" i="2" s="1"/>
  <c r="O136" i="2"/>
  <c r="I35" i="2"/>
  <c r="L35" i="2" s="1"/>
  <c r="F35" i="2"/>
  <c r="J35" i="2" s="1"/>
  <c r="O137" i="2" l="1"/>
  <c r="Q137" i="2" s="1"/>
  <c r="P137" i="2" s="1"/>
  <c r="R137" i="2" s="1"/>
  <c r="N138" i="2" s="1"/>
  <c r="M35" i="2"/>
  <c r="D36" i="2"/>
  <c r="O138" i="2" l="1"/>
  <c r="Q138" i="2"/>
  <c r="P138" i="2" s="1"/>
  <c r="R138" i="2" s="1"/>
  <c r="N139" i="2" s="1"/>
  <c r="S36" i="2"/>
  <c r="G36" i="2" s="1"/>
  <c r="E36" i="2"/>
  <c r="Q139" i="2" l="1"/>
  <c r="P139" i="2" s="1"/>
  <c r="R139" i="2" s="1"/>
  <c r="N140" i="2" s="1"/>
  <c r="O139" i="2"/>
  <c r="B36" i="2"/>
  <c r="C36" i="2"/>
  <c r="K36" i="2"/>
  <c r="H36" i="2"/>
  <c r="O140" i="2" l="1"/>
  <c r="Q140" i="2" s="1"/>
  <c r="P140" i="2" s="1"/>
  <c r="R140" i="2" s="1"/>
  <c r="N141" i="2" s="1"/>
  <c r="F36" i="2"/>
  <c r="J36" i="2" s="1"/>
  <c r="I36" i="2"/>
  <c r="L36" i="2" s="1"/>
  <c r="O141" i="2" l="1"/>
  <c r="Q141" i="2"/>
  <c r="P141" i="2" s="1"/>
  <c r="R141" i="2" s="1"/>
  <c r="N142" i="2" s="1"/>
  <c r="M36" i="2"/>
  <c r="D37" i="2"/>
  <c r="O142" i="2" l="1"/>
  <c r="Q142" i="2" s="1"/>
  <c r="P142" i="2" s="1"/>
  <c r="R142" i="2" s="1"/>
  <c r="N143" i="2" s="1"/>
  <c r="G37" i="2"/>
  <c r="E37" i="2"/>
  <c r="S37" i="2"/>
  <c r="O143" i="2" l="1"/>
  <c r="Q143" i="2" s="1"/>
  <c r="P143" i="2" s="1"/>
  <c r="R143" i="2" s="1"/>
  <c r="N144" i="2" s="1"/>
  <c r="B37" i="2"/>
  <c r="C37" i="2"/>
  <c r="K37" i="2"/>
  <c r="H37" i="2"/>
  <c r="O144" i="2" l="1"/>
  <c r="Q144" i="2"/>
  <c r="P144" i="2" s="1"/>
  <c r="R144" i="2" s="1"/>
  <c r="N145" i="2" s="1"/>
  <c r="F37" i="2"/>
  <c r="J37" i="2" s="1"/>
  <c r="I37" i="2"/>
  <c r="O145" i="2" l="1"/>
  <c r="Q145" i="2" s="1"/>
  <c r="P145" i="2" s="1"/>
  <c r="R145" i="2" s="1"/>
  <c r="N146" i="2" s="1"/>
  <c r="M37" i="2"/>
  <c r="D38" i="2"/>
  <c r="L37" i="2"/>
  <c r="O146" i="2" l="1"/>
  <c r="Q146" i="2"/>
  <c r="P146" i="2" s="1"/>
  <c r="R146" i="2" s="1"/>
  <c r="N147" i="2" s="1"/>
  <c r="S38" i="2"/>
  <c r="G38" i="2" s="1"/>
  <c r="E38" i="2"/>
  <c r="Q147" i="2" l="1"/>
  <c r="P147" i="2" s="1"/>
  <c r="R147" i="2" s="1"/>
  <c r="N148" i="2" s="1"/>
  <c r="O147" i="2"/>
  <c r="C38" i="2"/>
  <c r="B38" i="2"/>
  <c r="K38" i="2"/>
  <c r="H38" i="2"/>
  <c r="O148" i="2" l="1"/>
  <c r="Q148" i="2" s="1"/>
  <c r="P148" i="2" s="1"/>
  <c r="R148" i="2" s="1"/>
  <c r="N149" i="2" s="1"/>
  <c r="F38" i="2"/>
  <c r="J38" i="2" s="1"/>
  <c r="I38" i="2"/>
  <c r="Q149" i="2" l="1"/>
  <c r="P149" i="2" s="1"/>
  <c r="R149" i="2" s="1"/>
  <c r="N150" i="2" s="1"/>
  <c r="O149" i="2"/>
  <c r="M38" i="2"/>
  <c r="D39" i="2"/>
  <c r="L38" i="2"/>
  <c r="O150" i="2" l="1"/>
  <c r="Q150" i="2" s="1"/>
  <c r="P150" i="2" s="1"/>
  <c r="R150" i="2" s="1"/>
  <c r="N151" i="2" s="1"/>
  <c r="E39" i="2"/>
  <c r="S39" i="2"/>
  <c r="G39" i="2" s="1"/>
  <c r="P151" i="2" l="1"/>
  <c r="R151" i="2" s="1"/>
  <c r="N152" i="2" s="1"/>
  <c r="Q151" i="2"/>
  <c r="O151" i="2"/>
  <c r="C39" i="2"/>
  <c r="B39" i="2"/>
  <c r="K39" i="2"/>
  <c r="H39" i="2"/>
  <c r="O152" i="2" l="1"/>
  <c r="Q152" i="2"/>
  <c r="P152" i="2" s="1"/>
  <c r="R152" i="2" s="1"/>
  <c r="N153" i="2" s="1"/>
  <c r="I39" i="2"/>
  <c r="L39" i="2" s="1"/>
  <c r="F39" i="2"/>
  <c r="J39" i="2" s="1"/>
  <c r="O153" i="2" l="1"/>
  <c r="Q153" i="2"/>
  <c r="P153" i="2" s="1"/>
  <c r="R153" i="2" s="1"/>
  <c r="N154" i="2" s="1"/>
  <c r="M39" i="2"/>
  <c r="D40" i="2"/>
  <c r="O154" i="2" l="1"/>
  <c r="Q154" i="2" s="1"/>
  <c r="P154" i="2" s="1"/>
  <c r="R154" i="2" s="1"/>
  <c r="N155" i="2" s="1"/>
  <c r="S40" i="2"/>
  <c r="G40" i="2"/>
  <c r="E40" i="2"/>
  <c r="Q155" i="2" l="1"/>
  <c r="P155" i="2" s="1"/>
  <c r="R155" i="2" s="1"/>
  <c r="N156" i="2" s="1"/>
  <c r="O155" i="2"/>
  <c r="B40" i="2"/>
  <c r="C40" i="2"/>
  <c r="K40" i="2"/>
  <c r="H40" i="2"/>
  <c r="O156" i="2" l="1"/>
  <c r="Q156" i="2" s="1"/>
  <c r="P156" i="2" s="1"/>
  <c r="R156" i="2" s="1"/>
  <c r="N157" i="2" s="1"/>
  <c r="I40" i="2"/>
  <c r="F40" i="2"/>
  <c r="J40" i="2" s="1"/>
  <c r="Q157" i="2" l="1"/>
  <c r="P157" i="2" s="1"/>
  <c r="R157" i="2" s="1"/>
  <c r="N158" i="2" s="1"/>
  <c r="O157" i="2"/>
  <c r="M40" i="2"/>
  <c r="D41" i="2"/>
  <c r="L40" i="2"/>
  <c r="O158" i="2" l="1"/>
  <c r="Q158" i="2" s="1"/>
  <c r="P158" i="2" s="1"/>
  <c r="R158" i="2" s="1"/>
  <c r="N159" i="2" s="1"/>
  <c r="S41" i="2"/>
  <c r="G41" i="2" s="1"/>
  <c r="E41" i="2"/>
  <c r="Q159" i="2" l="1"/>
  <c r="P159" i="2" s="1"/>
  <c r="R159" i="2" s="1"/>
  <c r="N160" i="2" s="1"/>
  <c r="O159" i="2"/>
  <c r="B41" i="2"/>
  <c r="C41" i="2"/>
  <c r="K41" i="2"/>
  <c r="H41" i="2"/>
  <c r="P160" i="2" l="1"/>
  <c r="R160" i="2"/>
  <c r="N161" i="2" s="1"/>
  <c r="O160" i="2"/>
  <c r="Q160" i="2"/>
  <c r="I41" i="2"/>
  <c r="F41" i="2"/>
  <c r="J41" i="2" s="1"/>
  <c r="O161" i="2" l="1"/>
  <c r="Q161" i="2" s="1"/>
  <c r="P161" i="2" s="1"/>
  <c r="R161" i="2" s="1"/>
  <c r="N162" i="2" s="1"/>
  <c r="M41" i="2"/>
  <c r="D42" i="2"/>
  <c r="L41" i="2"/>
  <c r="O162" i="2" l="1"/>
  <c r="Q162" i="2" s="1"/>
  <c r="P162" i="2" s="1"/>
  <c r="R162" i="2" s="1"/>
  <c r="N163" i="2" s="1"/>
  <c r="S42" i="2"/>
  <c r="G42" i="2" s="1"/>
  <c r="E42" i="2"/>
  <c r="O163" i="2" l="1"/>
  <c r="Q163" i="2"/>
  <c r="P163" i="2" s="1"/>
  <c r="R163" i="2" s="1"/>
  <c r="N164" i="2" s="1"/>
  <c r="C42" i="2"/>
  <c r="B42" i="2"/>
  <c r="K42" i="2"/>
  <c r="H42" i="2"/>
  <c r="Q164" i="2" l="1"/>
  <c r="P164" i="2" s="1"/>
  <c r="R164" i="2" s="1"/>
  <c r="N165" i="2" s="1"/>
  <c r="O164" i="2"/>
  <c r="F42" i="2"/>
  <c r="J42" i="2" s="1"/>
  <c r="I42" i="2"/>
  <c r="L42" i="2" s="1"/>
  <c r="Q165" i="2" l="1"/>
  <c r="P165" i="2" s="1"/>
  <c r="R165" i="2" s="1"/>
  <c r="N166" i="2" s="1"/>
  <c r="O165" i="2"/>
  <c r="M42" i="2"/>
  <c r="D43" i="2"/>
  <c r="O166" i="2" l="1"/>
  <c r="Q166" i="2" s="1"/>
  <c r="P166" i="2" s="1"/>
  <c r="R166" i="2" s="1"/>
  <c r="N167" i="2" s="1"/>
  <c r="S43" i="2"/>
  <c r="E43" i="2"/>
  <c r="Q167" i="2" l="1"/>
  <c r="P167" i="2" s="1"/>
  <c r="R167" i="2" s="1"/>
  <c r="N168" i="2" s="1"/>
  <c r="O167" i="2"/>
  <c r="B43" i="2"/>
  <c r="C43" i="2"/>
  <c r="K43" i="2"/>
  <c r="H43" i="2"/>
  <c r="O168" i="2" l="1"/>
  <c r="Q168" i="2" s="1"/>
  <c r="P168" i="2" s="1"/>
  <c r="R168" i="2" s="1"/>
  <c r="N169" i="2" s="1"/>
  <c r="F43" i="2"/>
  <c r="O169" i="2" l="1"/>
  <c r="Q169" i="2" s="1"/>
  <c r="P169" i="2" s="1"/>
  <c r="R169" i="2" s="1"/>
  <c r="N170" i="2" s="1"/>
  <c r="G43" i="2"/>
  <c r="O170" i="2" l="1"/>
  <c r="Q170" i="2" s="1"/>
  <c r="P170" i="2" s="1"/>
  <c r="R170" i="2" s="1"/>
  <c r="N171" i="2" s="1"/>
  <c r="I43" i="2"/>
  <c r="L43" i="2" s="1"/>
  <c r="J43" i="2"/>
  <c r="P171" i="2" l="1"/>
  <c r="R171" i="2" s="1"/>
  <c r="N172" i="2" s="1"/>
  <c r="O171" i="2"/>
  <c r="Q171" i="2"/>
  <c r="D44" i="2"/>
  <c r="M43" i="2"/>
  <c r="O172" i="2" l="1"/>
  <c r="Q172" i="2" s="1"/>
  <c r="P172" i="2" s="1"/>
  <c r="R172" i="2" s="1"/>
  <c r="N173" i="2" s="1"/>
  <c r="S44" i="2"/>
  <c r="G44" i="2"/>
  <c r="E44" i="2"/>
  <c r="O173" i="2" l="1"/>
  <c r="Q173" i="2" s="1"/>
  <c r="P173" i="2" s="1"/>
  <c r="R173" i="2" s="1"/>
  <c r="N174" i="2" s="1"/>
  <c r="C44" i="2"/>
  <c r="B44" i="2"/>
  <c r="K44" i="2"/>
  <c r="H44" i="2"/>
  <c r="O174" i="2" l="1"/>
  <c r="Q174" i="2" s="1"/>
  <c r="P174" i="2" s="1"/>
  <c r="R174" i="2" s="1"/>
  <c r="N175" i="2" s="1"/>
  <c r="I44" i="2"/>
  <c r="F44" i="2"/>
  <c r="J44" i="2" s="1"/>
  <c r="Q175" i="2" l="1"/>
  <c r="P175" i="2" s="1"/>
  <c r="R175" i="2" s="1"/>
  <c r="N176" i="2" s="1"/>
  <c r="O175" i="2"/>
  <c r="M44" i="2"/>
  <c r="D45" i="2"/>
  <c r="L44" i="2"/>
  <c r="O176" i="2" l="1"/>
  <c r="Q176" i="2"/>
  <c r="P176" i="2" s="1"/>
  <c r="R176" i="2" s="1"/>
  <c r="N177" i="2" s="1"/>
  <c r="S45" i="2"/>
  <c r="G45" i="2" s="1"/>
  <c r="E45" i="2"/>
  <c r="O177" i="2" l="1"/>
  <c r="Q177" i="2" s="1"/>
  <c r="P177" i="2" s="1"/>
  <c r="R177" i="2" s="1"/>
  <c r="N178" i="2" s="1"/>
  <c r="B45" i="2"/>
  <c r="C45" i="2"/>
  <c r="K45" i="2"/>
  <c r="H45" i="2"/>
  <c r="Q178" i="2" l="1"/>
  <c r="P178" i="2" s="1"/>
  <c r="R178" i="2" s="1"/>
  <c r="N179" i="2" s="1"/>
  <c r="O178" i="2"/>
  <c r="I45" i="2"/>
  <c r="F45" i="2"/>
  <c r="J45" i="2" s="1"/>
  <c r="O179" i="2" l="1"/>
  <c r="Q179" i="2"/>
  <c r="P179" i="2" s="1"/>
  <c r="R179" i="2" s="1"/>
  <c r="N180" i="2" s="1"/>
  <c r="M45" i="2"/>
  <c r="D46" i="2"/>
  <c r="L45" i="2"/>
  <c r="O180" i="2" l="1"/>
  <c r="Q180" i="2" s="1"/>
  <c r="P180" i="2" s="1"/>
  <c r="R180" i="2" s="1"/>
  <c r="N181" i="2" s="1"/>
  <c r="S46" i="2"/>
  <c r="G46" i="2" s="1"/>
  <c r="E46" i="2"/>
  <c r="Q181" i="2" l="1"/>
  <c r="P181" i="2" s="1"/>
  <c r="R181" i="2" s="1"/>
  <c r="N182" i="2" s="1"/>
  <c r="O181" i="2"/>
  <c r="C46" i="2"/>
  <c r="B46" i="2"/>
  <c r="K46" i="2"/>
  <c r="H46" i="2"/>
  <c r="O182" i="2" l="1"/>
  <c r="Q182" i="2" s="1"/>
  <c r="P182" i="2" s="1"/>
  <c r="R182" i="2" s="1"/>
  <c r="N183" i="2" s="1"/>
  <c r="I46" i="2"/>
  <c r="F46" i="2"/>
  <c r="J46" i="2" s="1"/>
  <c r="O183" i="2" l="1"/>
  <c r="Q183" i="2" s="1"/>
  <c r="P183" i="2" s="1"/>
  <c r="R183" i="2" s="1"/>
  <c r="N184" i="2" s="1"/>
  <c r="M46" i="2"/>
  <c r="D47" i="2"/>
  <c r="L46" i="2"/>
  <c r="O184" i="2" l="1"/>
  <c r="Q184" i="2"/>
  <c r="P184" i="2" s="1"/>
  <c r="R184" i="2" s="1"/>
  <c r="N185" i="2" s="1"/>
  <c r="S47" i="2"/>
  <c r="G47" i="2" s="1"/>
  <c r="E47" i="2"/>
  <c r="O185" i="2" l="1"/>
  <c r="Q185" i="2" s="1"/>
  <c r="P185" i="2" s="1"/>
  <c r="R185" i="2" s="1"/>
  <c r="N186" i="2" s="1"/>
  <c r="B47" i="2"/>
  <c r="C47" i="2"/>
  <c r="K47" i="2"/>
  <c r="H47" i="2"/>
  <c r="Q186" i="2" l="1"/>
  <c r="P186" i="2" s="1"/>
  <c r="R186" i="2" s="1"/>
  <c r="N187" i="2" s="1"/>
  <c r="O186" i="2"/>
  <c r="F47" i="2"/>
  <c r="J47" i="2" s="1"/>
  <c r="I47" i="2"/>
  <c r="O187" i="2" l="1"/>
  <c r="Q187" i="2"/>
  <c r="P187" i="2" s="1"/>
  <c r="R187" i="2" s="1"/>
  <c r="N188" i="2" s="1"/>
  <c r="M47" i="2"/>
  <c r="D48" i="2"/>
  <c r="L47" i="2"/>
  <c r="O188" i="2" l="1"/>
  <c r="Q188" i="2" s="1"/>
  <c r="P188" i="2" s="1"/>
  <c r="R188" i="2" s="1"/>
  <c r="N189" i="2" s="1"/>
  <c r="E48" i="2"/>
  <c r="S48" i="2"/>
  <c r="G48" i="2" s="1"/>
  <c r="Q189" i="2" l="1"/>
  <c r="P189" i="2" s="1"/>
  <c r="R189" i="2" s="1"/>
  <c r="N190" i="2" s="1"/>
  <c r="O189" i="2"/>
  <c r="B48" i="2"/>
  <c r="C48" i="2"/>
  <c r="K48" i="2"/>
  <c r="H48" i="2"/>
  <c r="O190" i="2" l="1"/>
  <c r="Q190" i="2" s="1"/>
  <c r="P190" i="2" s="1"/>
  <c r="R190" i="2" s="1"/>
  <c r="N191" i="2" s="1"/>
  <c r="I48" i="2"/>
  <c r="F48" i="2"/>
  <c r="J48" i="2" s="1"/>
  <c r="O191" i="2" l="1"/>
  <c r="Q191" i="2" s="1"/>
  <c r="P191" i="2" s="1"/>
  <c r="R191" i="2" s="1"/>
  <c r="N192" i="2" s="1"/>
  <c r="M48" i="2"/>
  <c r="D49" i="2"/>
  <c r="L48" i="2"/>
  <c r="O192" i="2" l="1"/>
  <c r="Q192" i="2"/>
  <c r="P192" i="2"/>
  <c r="R192" i="2" s="1"/>
  <c r="N193" i="2" s="1"/>
  <c r="S49" i="2"/>
  <c r="G49" i="2" s="1"/>
  <c r="E49" i="2"/>
  <c r="Q193" i="2" l="1"/>
  <c r="P193" i="2" s="1"/>
  <c r="R193" i="2" s="1"/>
  <c r="N194" i="2" s="1"/>
  <c r="O193" i="2"/>
  <c r="B49" i="2"/>
  <c r="C49" i="2"/>
  <c r="K49" i="2"/>
  <c r="H49" i="2"/>
  <c r="O194" i="2" l="1"/>
  <c r="Q194" i="2" s="1"/>
  <c r="P194" i="2" s="1"/>
  <c r="R194" i="2" s="1"/>
  <c r="N195" i="2" s="1"/>
  <c r="I49" i="2"/>
  <c r="F49" i="2"/>
  <c r="J49" i="2" s="1"/>
  <c r="O195" i="2" l="1"/>
  <c r="Q195" i="2" s="1"/>
  <c r="P195" i="2" s="1"/>
  <c r="R195" i="2" s="1"/>
  <c r="N196" i="2" s="1"/>
  <c r="M49" i="2"/>
  <c r="D50" i="2"/>
  <c r="L49" i="2"/>
  <c r="O196" i="2" l="1"/>
  <c r="Q196" i="2" s="1"/>
  <c r="P196" i="2" s="1"/>
  <c r="R196" i="2" s="1"/>
  <c r="N197" i="2" s="1"/>
  <c r="G50" i="2"/>
  <c r="E50" i="2"/>
  <c r="S50" i="2"/>
  <c r="Q197" i="2" l="1"/>
  <c r="P197" i="2"/>
  <c r="R197" i="2" s="1"/>
  <c r="N198" i="2" s="1"/>
  <c r="O197" i="2"/>
  <c r="B50" i="2"/>
  <c r="C50" i="2"/>
  <c r="K50" i="2"/>
  <c r="H50" i="2"/>
  <c r="Q198" i="2" l="1"/>
  <c r="P198" i="2" s="1"/>
  <c r="R198" i="2" s="1"/>
  <c r="N199" i="2" s="1"/>
  <c r="O198" i="2"/>
  <c r="I50" i="2"/>
  <c r="F50" i="2"/>
  <c r="J50" i="2" s="1"/>
  <c r="O199" i="2" l="1"/>
  <c r="Q199" i="2" s="1"/>
  <c r="P199" i="2" s="1"/>
  <c r="R199" i="2" s="1"/>
  <c r="N200" i="2" s="1"/>
  <c r="M50" i="2"/>
  <c r="D51" i="2"/>
  <c r="L50" i="2"/>
  <c r="O200" i="2" l="1"/>
  <c r="Q200" i="2" s="1"/>
  <c r="P200" i="2" s="1"/>
  <c r="R200" i="2" s="1"/>
  <c r="N201" i="2" s="1"/>
  <c r="S51" i="2"/>
  <c r="G51" i="2"/>
  <c r="E51" i="2"/>
  <c r="O201" i="2" l="1"/>
  <c r="Q201" i="2"/>
  <c r="P201" i="2" s="1"/>
  <c r="R201" i="2" s="1"/>
  <c r="N202" i="2" s="1"/>
  <c r="C51" i="2"/>
  <c r="B51" i="2"/>
  <c r="K51" i="2"/>
  <c r="H51" i="2"/>
  <c r="O202" i="2" l="1"/>
  <c r="Q202" i="2" s="1"/>
  <c r="P202" i="2" s="1"/>
  <c r="R202" i="2" s="1"/>
  <c r="N203" i="2" s="1"/>
  <c r="I51" i="2"/>
  <c r="L51" i="2" s="1"/>
  <c r="F51" i="2"/>
  <c r="J51" i="2" s="1"/>
  <c r="O203" i="2" l="1"/>
  <c r="Q203" i="2" s="1"/>
  <c r="P203" i="2" s="1"/>
  <c r="R203" i="2" s="1"/>
  <c r="N204" i="2" s="1"/>
  <c r="M51" i="2"/>
  <c r="D52" i="2"/>
  <c r="O204" i="2" l="1"/>
  <c r="Q204" i="2" s="1"/>
  <c r="P204" i="2" s="1"/>
  <c r="R204" i="2" s="1"/>
  <c r="N205" i="2" s="1"/>
  <c r="S52" i="2"/>
  <c r="G52" i="2"/>
  <c r="E52" i="2"/>
  <c r="P205" i="2" l="1"/>
  <c r="R205" i="2" s="1"/>
  <c r="N206" i="2" s="1"/>
  <c r="O205" i="2"/>
  <c r="Q205" i="2"/>
  <c r="B52" i="2"/>
  <c r="C52" i="2"/>
  <c r="K52" i="2"/>
  <c r="H52" i="2"/>
  <c r="Q206" i="2" l="1"/>
  <c r="P206" i="2" s="1"/>
  <c r="R206" i="2" s="1"/>
  <c r="N207" i="2" s="1"/>
  <c r="O206" i="2"/>
  <c r="I52" i="2"/>
  <c r="F52" i="2"/>
  <c r="J52" i="2" s="1"/>
  <c r="O207" i="2" l="1"/>
  <c r="Q207" i="2" s="1"/>
  <c r="P207" i="2" s="1"/>
  <c r="R207" i="2" s="1"/>
  <c r="N208" i="2" s="1"/>
  <c r="M52" i="2"/>
  <c r="D53" i="2"/>
  <c r="L52" i="2"/>
  <c r="O208" i="2" l="1"/>
  <c r="Q208" i="2"/>
  <c r="P208" i="2" s="1"/>
  <c r="R208" i="2" s="1"/>
  <c r="N209" i="2" s="1"/>
  <c r="S53" i="2"/>
  <c r="G53" i="2"/>
  <c r="E53" i="2"/>
  <c r="Q209" i="2" l="1"/>
  <c r="P209" i="2"/>
  <c r="R209" i="2"/>
  <c r="N210" i="2" s="1"/>
  <c r="O209" i="2"/>
  <c r="B53" i="2"/>
  <c r="C53" i="2"/>
  <c r="K53" i="2"/>
  <c r="H53" i="2"/>
  <c r="Q210" i="2" l="1"/>
  <c r="P210" i="2" s="1"/>
  <c r="R210" i="2" s="1"/>
  <c r="N211" i="2" s="1"/>
  <c r="O210" i="2"/>
  <c r="I53" i="2"/>
  <c r="F53" i="2"/>
  <c r="J53" i="2" s="1"/>
  <c r="O211" i="2" l="1"/>
  <c r="Q211" i="2" s="1"/>
  <c r="P211" i="2" s="1"/>
  <c r="R211" i="2" s="1"/>
  <c r="N212" i="2" s="1"/>
  <c r="M53" i="2"/>
  <c r="D54" i="2"/>
  <c r="L53" i="2"/>
  <c r="O212" i="2" l="1"/>
  <c r="Q212" i="2" s="1"/>
  <c r="P212" i="2" s="1"/>
  <c r="R212" i="2" s="1"/>
  <c r="N213" i="2" s="1"/>
  <c r="S54" i="2"/>
  <c r="G54" i="2"/>
  <c r="E54" i="2"/>
  <c r="O213" i="2" l="1"/>
  <c r="Q213" i="2" s="1"/>
  <c r="P213" i="2" s="1"/>
  <c r="R213" i="2" s="1"/>
  <c r="N214" i="2" s="1"/>
  <c r="B54" i="2"/>
  <c r="C54" i="2"/>
  <c r="K54" i="2"/>
  <c r="H54" i="2"/>
  <c r="O214" i="2" l="1"/>
  <c r="Q214" i="2" s="1"/>
  <c r="P214" i="2" s="1"/>
  <c r="R214" i="2" s="1"/>
  <c r="N215" i="2" s="1"/>
  <c r="I54" i="2"/>
  <c r="L54" i="2" s="1"/>
  <c r="F54" i="2"/>
  <c r="J54" i="2" s="1"/>
  <c r="O215" i="2" l="1"/>
  <c r="Q215" i="2" s="1"/>
  <c r="P215" i="2" s="1"/>
  <c r="R215" i="2" s="1"/>
  <c r="N216" i="2" s="1"/>
  <c r="M54" i="2"/>
  <c r="D55" i="2"/>
  <c r="O216" i="2" l="1"/>
  <c r="Q216" i="2"/>
  <c r="P216" i="2" s="1"/>
  <c r="R216" i="2" s="1"/>
  <c r="N217" i="2" s="1"/>
  <c r="S55" i="2"/>
  <c r="E55" i="2"/>
  <c r="O217" i="2" l="1"/>
  <c r="Q217" i="2" s="1"/>
  <c r="P217" i="2" s="1"/>
  <c r="R217" i="2" s="1"/>
  <c r="N218" i="2" s="1"/>
  <c r="B55" i="2"/>
  <c r="C55" i="2"/>
  <c r="K55" i="2"/>
  <c r="H55" i="2"/>
  <c r="O218" i="2" l="1"/>
  <c r="Q218" i="2" s="1"/>
  <c r="P218" i="2" s="1"/>
  <c r="R218" i="2" s="1"/>
  <c r="N219" i="2" s="1"/>
  <c r="F55" i="2"/>
  <c r="O219" i="2" l="1"/>
  <c r="Q219" i="2"/>
  <c r="P219" i="2" s="1"/>
  <c r="R219" i="2" s="1"/>
  <c r="N220" i="2" s="1"/>
  <c r="G55" i="2"/>
  <c r="O220" i="2" l="1"/>
  <c r="Q220" i="2" s="1"/>
  <c r="P220" i="2" s="1"/>
  <c r="R220" i="2" s="1"/>
  <c r="N221" i="2" s="1"/>
  <c r="I55" i="2"/>
  <c r="L55" i="2" s="1"/>
  <c r="J55" i="2"/>
  <c r="O221" i="2" l="1"/>
  <c r="Q221" i="2" s="1"/>
  <c r="P221" i="2" s="1"/>
  <c r="R221" i="2" s="1"/>
  <c r="N222" i="2" s="1"/>
  <c r="D56" i="2"/>
  <c r="M55" i="2"/>
  <c r="O222" i="2" l="1"/>
  <c r="Q222" i="2"/>
  <c r="P222" i="2" s="1"/>
  <c r="R222" i="2" s="1"/>
  <c r="N223" i="2" s="1"/>
  <c r="S56" i="2"/>
  <c r="G56" i="2"/>
  <c r="E56" i="2"/>
  <c r="O223" i="2" l="1"/>
  <c r="Q223" i="2"/>
  <c r="P223" i="2" s="1"/>
  <c r="R223" i="2" s="1"/>
  <c r="N224" i="2" s="1"/>
  <c r="B56" i="2"/>
  <c r="C56" i="2"/>
  <c r="K56" i="2"/>
  <c r="H56" i="2"/>
  <c r="O224" i="2" l="1"/>
  <c r="Q224" i="2" s="1"/>
  <c r="P224" i="2" s="1"/>
  <c r="R224" i="2" s="1"/>
  <c r="N225" i="2" s="1"/>
  <c r="I56" i="2"/>
  <c r="F56" i="2"/>
  <c r="J56" i="2" s="1"/>
  <c r="Q225" i="2" l="1"/>
  <c r="P225" i="2" s="1"/>
  <c r="R225" i="2" s="1"/>
  <c r="N226" i="2" s="1"/>
  <c r="O225" i="2"/>
  <c r="M56" i="2"/>
  <c r="D57" i="2"/>
  <c r="L56" i="2"/>
  <c r="O226" i="2" l="1"/>
  <c r="Q226" i="2" s="1"/>
  <c r="P226" i="2" s="1"/>
  <c r="R226" i="2" s="1"/>
  <c r="N227" i="2" s="1"/>
  <c r="S57" i="2"/>
  <c r="G57" i="2"/>
  <c r="E57" i="2"/>
  <c r="P227" i="2" l="1"/>
  <c r="R227" i="2" s="1"/>
  <c r="N228" i="2" s="1"/>
  <c r="O227" i="2"/>
  <c r="Q227" i="2"/>
  <c r="B57" i="2"/>
  <c r="C57" i="2"/>
  <c r="K57" i="2"/>
  <c r="H57" i="2"/>
  <c r="O228" i="2" l="1"/>
  <c r="Q228" i="2" s="1"/>
  <c r="P228" i="2" s="1"/>
  <c r="R228" i="2" s="1"/>
  <c r="N229" i="2" s="1"/>
  <c r="I57" i="2"/>
  <c r="F57" i="2"/>
  <c r="J57" i="2" s="1"/>
  <c r="Q229" i="2" l="1"/>
  <c r="P229" i="2" s="1"/>
  <c r="R229" i="2" s="1"/>
  <c r="N230" i="2" s="1"/>
  <c r="O229" i="2"/>
  <c r="M57" i="2"/>
  <c r="D58" i="2"/>
  <c r="L57" i="2"/>
  <c r="O230" i="2" l="1"/>
  <c r="Q230" i="2"/>
  <c r="P230" i="2" s="1"/>
  <c r="R230" i="2" s="1"/>
  <c r="N231" i="2" s="1"/>
  <c r="S58" i="2"/>
  <c r="G58" i="2"/>
  <c r="E58" i="2"/>
  <c r="O231" i="2" l="1"/>
  <c r="Q231" i="2"/>
  <c r="P231" i="2" s="1"/>
  <c r="R231" i="2" s="1"/>
  <c r="N232" i="2" s="1"/>
  <c r="B58" i="2"/>
  <c r="C58" i="2"/>
  <c r="K58" i="2"/>
  <c r="H58" i="2"/>
  <c r="O232" i="2" l="1"/>
  <c r="Q232" i="2"/>
  <c r="P232" i="2" s="1"/>
  <c r="R232" i="2" s="1"/>
  <c r="N233" i="2" s="1"/>
  <c r="I58" i="2"/>
  <c r="L58" i="2" s="1"/>
  <c r="F58" i="2"/>
  <c r="J58" i="2" s="1"/>
  <c r="O233" i="2" l="1"/>
  <c r="Q233" i="2" s="1"/>
  <c r="P233" i="2" s="1"/>
  <c r="R233" i="2" s="1"/>
  <c r="N234" i="2" s="1"/>
  <c r="M58" i="2"/>
  <c r="D59" i="2"/>
  <c r="O234" i="2" l="1"/>
  <c r="Q234" i="2"/>
  <c r="P234" i="2" s="1"/>
  <c r="R234" i="2" s="1"/>
  <c r="N235" i="2" s="1"/>
  <c r="S59" i="2"/>
  <c r="G59" i="2"/>
  <c r="E59" i="2"/>
  <c r="O235" i="2" l="1"/>
  <c r="Q235" i="2"/>
  <c r="P235" i="2" s="1"/>
  <c r="R235" i="2" s="1"/>
  <c r="N236" i="2" s="1"/>
  <c r="B59" i="2"/>
  <c r="C59" i="2"/>
  <c r="K59" i="2"/>
  <c r="H59" i="2"/>
  <c r="O236" i="2" l="1"/>
  <c r="Q236" i="2"/>
  <c r="P236" i="2" s="1"/>
  <c r="R236" i="2" s="1"/>
  <c r="N237" i="2" s="1"/>
  <c r="I59" i="2"/>
  <c r="L59" i="2" s="1"/>
  <c r="F59" i="2"/>
  <c r="J59" i="2" s="1"/>
  <c r="O237" i="2" l="1"/>
  <c r="Q237" i="2" s="1"/>
  <c r="P237" i="2" s="1"/>
  <c r="R237" i="2" s="1"/>
  <c r="N238" i="2" s="1"/>
  <c r="M59" i="2"/>
  <c r="D60" i="2"/>
  <c r="O238" i="2" l="1"/>
  <c r="Q238" i="2"/>
  <c r="P238" i="2" s="1"/>
  <c r="R238" i="2" s="1"/>
  <c r="N239" i="2" s="1"/>
  <c r="S60" i="2"/>
  <c r="G60" i="2" s="1"/>
  <c r="E60" i="2"/>
  <c r="O239" i="2" l="1"/>
  <c r="Q239" i="2" s="1"/>
  <c r="P239" i="2" s="1"/>
  <c r="R239" i="2" s="1"/>
  <c r="N240" i="2" s="1"/>
  <c r="B60" i="2"/>
  <c r="C60" i="2"/>
  <c r="K60" i="2"/>
  <c r="H60" i="2"/>
  <c r="O240" i="2" l="1"/>
  <c r="Q240" i="2" s="1"/>
  <c r="P240" i="2" s="1"/>
  <c r="R240" i="2" s="1"/>
  <c r="N241" i="2" s="1"/>
  <c r="I60" i="2"/>
  <c r="F60" i="2"/>
  <c r="J60" i="2" s="1"/>
  <c r="O241" i="2" l="1"/>
  <c r="Q241" i="2"/>
  <c r="P241" i="2" s="1"/>
  <c r="R241" i="2" s="1"/>
  <c r="N242" i="2" s="1"/>
  <c r="M60" i="2"/>
  <c r="D61" i="2"/>
  <c r="L60" i="2"/>
  <c r="O242" i="2" l="1"/>
  <c r="Q242" i="2"/>
  <c r="P242" i="2" s="1"/>
  <c r="R242" i="2" s="1"/>
  <c r="N243" i="2" s="1"/>
  <c r="S61" i="2"/>
  <c r="G61" i="2"/>
  <c r="E61" i="2"/>
  <c r="O243" i="2" l="1"/>
  <c r="Q243" i="2"/>
  <c r="P243" i="2" s="1"/>
  <c r="R243" i="2" s="1"/>
  <c r="N244" i="2" s="1"/>
  <c r="B61" i="2"/>
  <c r="C61" i="2"/>
  <c r="K61" i="2"/>
  <c r="H61" i="2"/>
  <c r="O244" i="2" l="1"/>
  <c r="Q244" i="2" s="1"/>
  <c r="P244" i="2" s="1"/>
  <c r="R244" i="2" s="1"/>
  <c r="N245" i="2" s="1"/>
  <c r="I61" i="2"/>
  <c r="F61" i="2"/>
  <c r="J61" i="2" s="1"/>
  <c r="O245" i="2" l="1"/>
  <c r="Q245" i="2" s="1"/>
  <c r="P245" i="2" s="1"/>
  <c r="R245" i="2" s="1"/>
  <c r="N246" i="2" s="1"/>
  <c r="M61" i="2"/>
  <c r="D62" i="2"/>
  <c r="L61" i="2"/>
  <c r="O246" i="2" l="1"/>
  <c r="Q246" i="2"/>
  <c r="P246" i="2" s="1"/>
  <c r="R246" i="2" s="1"/>
  <c r="N247" i="2" s="1"/>
  <c r="S62" i="2"/>
  <c r="G62" i="2"/>
  <c r="E62" i="2"/>
  <c r="O247" i="2" l="1"/>
  <c r="Q247" i="2" s="1"/>
  <c r="P247" i="2" s="1"/>
  <c r="R247" i="2" s="1"/>
  <c r="N248" i="2" s="1"/>
  <c r="B62" i="2"/>
  <c r="C62" i="2"/>
  <c r="K62" i="2"/>
  <c r="H62" i="2"/>
  <c r="O248" i="2" l="1"/>
  <c r="Q248" i="2"/>
  <c r="P248" i="2" s="1"/>
  <c r="R248" i="2" s="1"/>
  <c r="N249" i="2" s="1"/>
  <c r="I62" i="2"/>
  <c r="F62" i="2"/>
  <c r="J62" i="2" s="1"/>
  <c r="O249" i="2" l="1"/>
  <c r="Q249" i="2"/>
  <c r="P249" i="2" s="1"/>
  <c r="R249" i="2" s="1"/>
  <c r="N250" i="2" s="1"/>
  <c r="M62" i="2"/>
  <c r="D63" i="2"/>
  <c r="L62" i="2"/>
  <c r="O250" i="2" l="1"/>
  <c r="Q250" i="2"/>
  <c r="P250" i="2" s="1"/>
  <c r="R250" i="2" s="1"/>
  <c r="N251" i="2" s="1"/>
  <c r="S63" i="2"/>
  <c r="G63" i="2"/>
  <c r="E63" i="2"/>
  <c r="O251" i="2" l="1"/>
  <c r="Q251" i="2"/>
  <c r="P251" i="2" s="1"/>
  <c r="R251" i="2" s="1"/>
  <c r="N252" i="2" s="1"/>
  <c r="B63" i="2"/>
  <c r="C63" i="2"/>
  <c r="K63" i="2"/>
  <c r="H63" i="2"/>
  <c r="O252" i="2" l="1"/>
  <c r="Q252" i="2" s="1"/>
  <c r="P252" i="2" s="1"/>
  <c r="R252" i="2" s="1"/>
  <c r="N253" i="2" s="1"/>
  <c r="I63" i="2"/>
  <c r="F63" i="2"/>
  <c r="J63" i="2" s="1"/>
  <c r="O253" i="2" l="1"/>
  <c r="Q253" i="2"/>
  <c r="P253" i="2" s="1"/>
  <c r="R253" i="2" s="1"/>
  <c r="N254" i="2" s="1"/>
  <c r="M63" i="2"/>
  <c r="D64" i="2"/>
  <c r="L63" i="2"/>
  <c r="O254" i="2" l="1"/>
  <c r="Q254" i="2" s="1"/>
  <c r="P254" i="2" s="1"/>
  <c r="R254" i="2" s="1"/>
  <c r="N255" i="2" s="1"/>
  <c r="S64" i="2"/>
  <c r="G64" i="2"/>
  <c r="E64" i="2"/>
  <c r="O255" i="2" l="1"/>
  <c r="Q255" i="2" s="1"/>
  <c r="P255" i="2" s="1"/>
  <c r="R255" i="2" s="1"/>
  <c r="N256" i="2" s="1"/>
  <c r="B64" i="2"/>
  <c r="C64" i="2"/>
  <c r="K64" i="2"/>
  <c r="H64" i="2"/>
  <c r="O256" i="2" l="1"/>
  <c r="Q256" i="2" s="1"/>
  <c r="P256" i="2" s="1"/>
  <c r="R256" i="2" s="1"/>
  <c r="N257" i="2" s="1"/>
  <c r="I64" i="2"/>
  <c r="L64" i="2" s="1"/>
  <c r="F64" i="2"/>
  <c r="J64" i="2" s="1"/>
  <c r="Q257" i="2" l="1"/>
  <c r="P257" i="2" s="1"/>
  <c r="R257" i="2" s="1"/>
  <c r="N258" i="2" s="1"/>
  <c r="O257" i="2"/>
  <c r="M64" i="2"/>
  <c r="D65" i="2"/>
  <c r="O258" i="2" l="1"/>
  <c r="Q258" i="2" s="1"/>
  <c r="P258" i="2" s="1"/>
  <c r="R258" i="2" s="1"/>
  <c r="N259" i="2" s="1"/>
  <c r="S65" i="2"/>
  <c r="G65" i="2"/>
  <c r="E65" i="2"/>
  <c r="O259" i="2" l="1"/>
  <c r="Q259" i="2" s="1"/>
  <c r="P259" i="2" s="1"/>
  <c r="R259" i="2" s="1"/>
  <c r="N260" i="2" s="1"/>
  <c r="B65" i="2"/>
  <c r="C65" i="2"/>
  <c r="K65" i="2"/>
  <c r="H65" i="2"/>
  <c r="P260" i="2" l="1"/>
  <c r="R260" i="2" s="1"/>
  <c r="N261" i="2" s="1"/>
  <c r="O260" i="2"/>
  <c r="Q260" i="2"/>
  <c r="I65" i="2"/>
  <c r="F65" i="2"/>
  <c r="J65" i="2" s="1"/>
  <c r="O261" i="2" l="1"/>
  <c r="Q261" i="2" s="1"/>
  <c r="P261" i="2" s="1"/>
  <c r="R261" i="2" s="1"/>
  <c r="N262" i="2" s="1"/>
  <c r="M65" i="2"/>
  <c r="D66" i="2"/>
  <c r="L65" i="2"/>
  <c r="O262" i="2" l="1"/>
  <c r="Q262" i="2" s="1"/>
  <c r="P262" i="2" s="1"/>
  <c r="R262" i="2" s="1"/>
  <c r="N263" i="2" s="1"/>
  <c r="S66" i="2"/>
  <c r="G66" i="2"/>
  <c r="E66" i="2"/>
  <c r="O263" i="2" l="1"/>
  <c r="Q263" i="2" s="1"/>
  <c r="P263" i="2" s="1"/>
  <c r="R263" i="2" s="1"/>
  <c r="N264" i="2" s="1"/>
  <c r="B66" i="2"/>
  <c r="C66" i="2"/>
  <c r="K66" i="2"/>
  <c r="H66" i="2"/>
  <c r="O264" i="2" l="1"/>
  <c r="Q264" i="2" s="1"/>
  <c r="P264" i="2" s="1"/>
  <c r="R264" i="2" s="1"/>
  <c r="N265" i="2" s="1"/>
  <c r="F66" i="2"/>
  <c r="J66" i="2" s="1"/>
  <c r="I66" i="2"/>
  <c r="O265" i="2" l="1"/>
  <c r="Q265" i="2"/>
  <c r="P265" i="2" s="1"/>
  <c r="R265" i="2" s="1"/>
  <c r="N266" i="2" s="1"/>
  <c r="M66" i="2"/>
  <c r="D67" i="2"/>
  <c r="L66" i="2"/>
  <c r="O266" i="2" l="1"/>
  <c r="Q266" i="2" s="1"/>
  <c r="P266" i="2" s="1"/>
  <c r="R266" i="2" s="1"/>
  <c r="N267" i="2" s="1"/>
  <c r="S67" i="2"/>
  <c r="E67" i="2"/>
  <c r="O267" i="2" l="1"/>
  <c r="Q267" i="2"/>
  <c r="P267" i="2" s="1"/>
  <c r="R267" i="2" s="1"/>
  <c r="N268" i="2" s="1"/>
  <c r="B67" i="2"/>
  <c r="C67" i="2"/>
  <c r="K67" i="2"/>
  <c r="H67" i="2"/>
  <c r="O268" i="2" l="1"/>
  <c r="Q268" i="2"/>
  <c r="P268" i="2" s="1"/>
  <c r="R268" i="2" s="1"/>
  <c r="N269" i="2" s="1"/>
  <c r="F67" i="2"/>
  <c r="O269" i="2" l="1"/>
  <c r="Q269" i="2"/>
  <c r="P269" i="2" s="1"/>
  <c r="R269" i="2" s="1"/>
  <c r="N270" i="2" s="1"/>
  <c r="G67" i="2"/>
  <c r="O270" i="2" l="1"/>
  <c r="Q270" i="2" s="1"/>
  <c r="P270" i="2" s="1"/>
  <c r="R270" i="2" s="1"/>
  <c r="N271" i="2" s="1"/>
  <c r="I67" i="2"/>
  <c r="L67" i="2" s="1"/>
  <c r="J67" i="2"/>
  <c r="O271" i="2" l="1"/>
  <c r="Q271" i="2" s="1"/>
  <c r="P271" i="2" s="1"/>
  <c r="R271" i="2" s="1"/>
  <c r="N272" i="2" s="1"/>
  <c r="D68" i="2"/>
  <c r="M67" i="2"/>
  <c r="O272" i="2" l="1"/>
  <c r="Q272" i="2" s="1"/>
  <c r="P272" i="2" s="1"/>
  <c r="R272" i="2" s="1"/>
  <c r="N273" i="2" s="1"/>
  <c r="S68" i="2"/>
  <c r="G68" i="2"/>
  <c r="E68" i="2"/>
  <c r="O273" i="2" l="1"/>
  <c r="Q273" i="2"/>
  <c r="P273" i="2" s="1"/>
  <c r="R273" i="2" s="1"/>
  <c r="N274" i="2" s="1"/>
  <c r="B68" i="2"/>
  <c r="C68" i="2"/>
  <c r="K68" i="2"/>
  <c r="H68" i="2"/>
  <c r="O274" i="2" l="1"/>
  <c r="Q274" i="2"/>
  <c r="P274" i="2" s="1"/>
  <c r="R274" i="2" s="1"/>
  <c r="N275" i="2" s="1"/>
  <c r="I68" i="2"/>
  <c r="F68" i="2"/>
  <c r="J68" i="2" s="1"/>
  <c r="O275" i="2" l="1"/>
  <c r="Q275" i="2"/>
  <c r="P275" i="2" s="1"/>
  <c r="R275" i="2" s="1"/>
  <c r="N276" i="2" s="1"/>
  <c r="M68" i="2"/>
  <c r="D69" i="2"/>
  <c r="L68" i="2"/>
  <c r="O276" i="2" l="1"/>
  <c r="Q276" i="2" s="1"/>
  <c r="P276" i="2" s="1"/>
  <c r="R276" i="2" s="1"/>
  <c r="N277" i="2" s="1"/>
  <c r="S69" i="2"/>
  <c r="G69" i="2"/>
  <c r="E69" i="2"/>
  <c r="O277" i="2" l="1"/>
  <c r="Q277" i="2" s="1"/>
  <c r="P277" i="2" s="1"/>
  <c r="R277" i="2" s="1"/>
  <c r="N278" i="2" s="1"/>
  <c r="B69" i="2"/>
  <c r="C69" i="2"/>
  <c r="K69" i="2"/>
  <c r="H69" i="2"/>
  <c r="O278" i="2" l="1"/>
  <c r="Q278" i="2" s="1"/>
  <c r="P278" i="2" s="1"/>
  <c r="R278" i="2" s="1"/>
  <c r="N279" i="2" s="1"/>
  <c r="F69" i="2"/>
  <c r="J69" i="2" s="1"/>
  <c r="I69" i="2"/>
  <c r="L69" i="2" s="1"/>
  <c r="O279" i="2" l="1"/>
  <c r="Q279" i="2" s="1"/>
  <c r="P279" i="2" s="1"/>
  <c r="R279" i="2" s="1"/>
  <c r="N280" i="2" s="1"/>
  <c r="M69" i="2"/>
  <c r="D70" i="2"/>
  <c r="O280" i="2" l="1"/>
  <c r="Q280" i="2"/>
  <c r="P280" i="2" s="1"/>
  <c r="R280" i="2" s="1"/>
  <c r="N281" i="2" s="1"/>
  <c r="S70" i="2"/>
  <c r="G70" i="2" s="1"/>
  <c r="E70" i="2"/>
  <c r="O281" i="2" l="1"/>
  <c r="Q281" i="2"/>
  <c r="P281" i="2" s="1"/>
  <c r="R281" i="2" s="1"/>
  <c r="N282" i="2" s="1"/>
  <c r="B70" i="2"/>
  <c r="C70" i="2"/>
  <c r="K70" i="2"/>
  <c r="H70" i="2"/>
  <c r="O282" i="2" l="1"/>
  <c r="Q282" i="2" s="1"/>
  <c r="P282" i="2" s="1"/>
  <c r="R282" i="2" s="1"/>
  <c r="N283" i="2" s="1"/>
  <c r="I70" i="2"/>
  <c r="L70" i="2" s="1"/>
  <c r="F70" i="2"/>
  <c r="J70" i="2" s="1"/>
  <c r="O283" i="2" l="1"/>
  <c r="Q283" i="2" s="1"/>
  <c r="P283" i="2" s="1"/>
  <c r="R283" i="2" s="1"/>
  <c r="N284" i="2" s="1"/>
  <c r="M70" i="2"/>
  <c r="D71" i="2"/>
  <c r="O284" i="2" l="1"/>
  <c r="Q284" i="2" s="1"/>
  <c r="P284" i="2" s="1"/>
  <c r="R284" i="2" s="1"/>
  <c r="N285" i="2" s="1"/>
  <c r="S71" i="2"/>
  <c r="G71" i="2" s="1"/>
  <c r="E71" i="2"/>
  <c r="Q285" i="2" l="1"/>
  <c r="P285" i="2" s="1"/>
  <c r="R285" i="2" s="1"/>
  <c r="N286" i="2" s="1"/>
  <c r="O285" i="2"/>
  <c r="B71" i="2"/>
  <c r="C71" i="2"/>
  <c r="K71" i="2"/>
  <c r="H71" i="2"/>
  <c r="Q286" i="2" l="1"/>
  <c r="P286" i="2" s="1"/>
  <c r="R286" i="2" s="1"/>
  <c r="N287" i="2" s="1"/>
  <c r="O286" i="2"/>
  <c r="I71" i="2"/>
  <c r="F71" i="2"/>
  <c r="J71" i="2" s="1"/>
  <c r="O287" i="2" l="1"/>
  <c r="Q287" i="2"/>
  <c r="P287" i="2"/>
  <c r="R287" i="2" s="1"/>
  <c r="N288" i="2" s="1"/>
  <c r="M71" i="2"/>
  <c r="D72" i="2"/>
  <c r="L71" i="2"/>
  <c r="O288" i="2" l="1"/>
  <c r="Q288" i="2" s="1"/>
  <c r="P288" i="2" s="1"/>
  <c r="R288" i="2" s="1"/>
  <c r="N289" i="2" s="1"/>
  <c r="S72" i="2"/>
  <c r="G72" i="2"/>
  <c r="E72" i="2"/>
  <c r="O289" i="2" l="1"/>
  <c r="Q289" i="2"/>
  <c r="P289" i="2" s="1"/>
  <c r="R289" i="2" s="1"/>
  <c r="N290" i="2" s="1"/>
  <c r="B72" i="2"/>
  <c r="C72" i="2"/>
  <c r="K72" i="2"/>
  <c r="H72" i="2"/>
  <c r="O290" i="2" l="1"/>
  <c r="Q290" i="2" s="1"/>
  <c r="P290" i="2" s="1"/>
  <c r="R290" i="2" s="1"/>
  <c r="N291" i="2" s="1"/>
  <c r="I72" i="2"/>
  <c r="L72" i="2" s="1"/>
  <c r="F72" i="2"/>
  <c r="J72" i="2" s="1"/>
  <c r="O291" i="2" l="1"/>
  <c r="Q291" i="2" s="1"/>
  <c r="P291" i="2" s="1"/>
  <c r="R291" i="2" s="1"/>
  <c r="N292" i="2" s="1"/>
  <c r="M72" i="2"/>
  <c r="D73" i="2"/>
  <c r="O292" i="2" l="1"/>
  <c r="Q292" i="2" s="1"/>
  <c r="P292" i="2" s="1"/>
  <c r="R292" i="2" s="1"/>
  <c r="N293" i="2" s="1"/>
  <c r="S73" i="2"/>
  <c r="G73" i="2" s="1"/>
  <c r="E73" i="2"/>
  <c r="O293" i="2" l="1"/>
  <c r="Q293" i="2" s="1"/>
  <c r="P293" i="2" s="1"/>
  <c r="R293" i="2" s="1"/>
  <c r="N294" i="2" s="1"/>
  <c r="B73" i="2"/>
  <c r="C73" i="2"/>
  <c r="K73" i="2"/>
  <c r="H73" i="2"/>
  <c r="O294" i="2" l="1"/>
  <c r="Q294" i="2" s="1"/>
  <c r="P294" i="2" s="1"/>
  <c r="R294" i="2" s="1"/>
  <c r="N295" i="2" s="1"/>
  <c r="I73" i="2"/>
  <c r="F73" i="2"/>
  <c r="J73" i="2" s="1"/>
  <c r="O295" i="2" l="1"/>
  <c r="Q295" i="2" s="1"/>
  <c r="P295" i="2" s="1"/>
  <c r="R295" i="2" s="1"/>
  <c r="N296" i="2" s="1"/>
  <c r="M73" i="2"/>
  <c r="D74" i="2"/>
  <c r="L73" i="2"/>
  <c r="O296" i="2" l="1"/>
  <c r="Q296" i="2" s="1"/>
  <c r="P296" i="2" s="1"/>
  <c r="R296" i="2" s="1"/>
  <c r="N297" i="2" s="1"/>
  <c r="S74" i="2"/>
  <c r="G74" i="2"/>
  <c r="E74" i="2"/>
  <c r="O297" i="2" l="1"/>
  <c r="Q297" i="2"/>
  <c r="P297" i="2" s="1"/>
  <c r="R297" i="2" s="1"/>
  <c r="N298" i="2" s="1"/>
  <c r="B74" i="2"/>
  <c r="C74" i="2"/>
  <c r="K74" i="2"/>
  <c r="H74" i="2"/>
  <c r="Q298" i="2" l="1"/>
  <c r="P298" i="2" s="1"/>
  <c r="R298" i="2" s="1"/>
  <c r="N299" i="2" s="1"/>
  <c r="O298" i="2"/>
  <c r="I74" i="2"/>
  <c r="F74" i="2"/>
  <c r="J74" i="2" s="1"/>
  <c r="O299" i="2" l="1"/>
  <c r="Q299" i="2" s="1"/>
  <c r="P299" i="2" s="1"/>
  <c r="R299" i="2" s="1"/>
  <c r="N300" i="2" s="1"/>
  <c r="M74" i="2"/>
  <c r="D75" i="2"/>
  <c r="L74" i="2"/>
  <c r="O300" i="2" l="1"/>
  <c r="Q300" i="2" s="1"/>
  <c r="P300" i="2" s="1"/>
  <c r="R300" i="2" s="1"/>
  <c r="N301" i="2" s="1"/>
  <c r="S75" i="2"/>
  <c r="G75" i="2"/>
  <c r="E75" i="2"/>
  <c r="Q301" i="2" l="1"/>
  <c r="P301" i="2" s="1"/>
  <c r="R301" i="2" s="1"/>
  <c r="N302" i="2" s="1"/>
  <c r="O301" i="2"/>
  <c r="B75" i="2"/>
  <c r="C75" i="2"/>
  <c r="K75" i="2"/>
  <c r="H75" i="2"/>
  <c r="O302" i="2" l="1"/>
  <c r="Q302" i="2"/>
  <c r="P302" i="2" s="1"/>
  <c r="R302" i="2" s="1"/>
  <c r="N303" i="2" s="1"/>
  <c r="I75" i="2"/>
  <c r="L75" i="2" s="1"/>
  <c r="F75" i="2"/>
  <c r="J75" i="2" s="1"/>
  <c r="Q303" i="2" l="1"/>
  <c r="P303" i="2" s="1"/>
  <c r="R303" i="2" s="1"/>
  <c r="N304" i="2" s="1"/>
  <c r="O303" i="2"/>
  <c r="M75" i="2"/>
  <c r="D76" i="2"/>
  <c r="O304" i="2" l="1"/>
  <c r="Q304" i="2" s="1"/>
  <c r="P304" i="2" s="1"/>
  <c r="R304" i="2" s="1"/>
  <c r="N305" i="2" s="1"/>
  <c r="S76" i="2"/>
  <c r="G76" i="2"/>
  <c r="E76" i="2"/>
  <c r="O305" i="2" l="1"/>
  <c r="Q305" i="2"/>
  <c r="P305" i="2"/>
  <c r="R305" i="2" s="1"/>
  <c r="N306" i="2" s="1"/>
  <c r="B76" i="2"/>
  <c r="C76" i="2"/>
  <c r="K76" i="2"/>
  <c r="H76" i="2"/>
  <c r="O306" i="2" l="1"/>
  <c r="Q306" i="2" s="1"/>
  <c r="P306" i="2" s="1"/>
  <c r="R306" i="2" s="1"/>
  <c r="N307" i="2" s="1"/>
  <c r="I76" i="2"/>
  <c r="L76" i="2" s="1"/>
  <c r="F76" i="2"/>
  <c r="J76" i="2" s="1"/>
  <c r="O307" i="2" l="1"/>
  <c r="Q307" i="2"/>
  <c r="P307" i="2" s="1"/>
  <c r="R307" i="2" s="1"/>
  <c r="N308" i="2" s="1"/>
  <c r="M76" i="2"/>
  <c r="D77" i="2"/>
  <c r="O308" i="2" l="1"/>
  <c r="Q308" i="2"/>
  <c r="P308" i="2" s="1"/>
  <c r="R308" i="2" s="1"/>
  <c r="N309" i="2" s="1"/>
  <c r="S77" i="2"/>
  <c r="G77" i="2"/>
  <c r="E77" i="2"/>
  <c r="O309" i="2" l="1"/>
  <c r="Q309" i="2"/>
  <c r="P309" i="2" s="1"/>
  <c r="R309" i="2" s="1"/>
  <c r="N310" i="2" s="1"/>
  <c r="B77" i="2"/>
  <c r="C77" i="2"/>
  <c r="K77" i="2"/>
  <c r="H77" i="2"/>
  <c r="O310" i="2" l="1"/>
  <c r="Q310" i="2"/>
  <c r="P310" i="2" s="1"/>
  <c r="R310" i="2" s="1"/>
  <c r="N311" i="2" s="1"/>
  <c r="I77" i="2"/>
  <c r="F77" i="2"/>
  <c r="J77" i="2" s="1"/>
  <c r="O311" i="2" l="1"/>
  <c r="Q311" i="2" s="1"/>
  <c r="P311" i="2" s="1"/>
  <c r="R311" i="2" s="1"/>
  <c r="N312" i="2" s="1"/>
  <c r="M77" i="2"/>
  <c r="D78" i="2"/>
  <c r="L77" i="2"/>
  <c r="O312" i="2" l="1"/>
  <c r="Q312" i="2"/>
  <c r="P312" i="2" s="1"/>
  <c r="R312" i="2" s="1"/>
  <c r="N313" i="2" s="1"/>
  <c r="S78" i="2"/>
  <c r="G78" i="2"/>
  <c r="E78" i="2"/>
  <c r="O313" i="2" l="1"/>
  <c r="Q313" i="2" s="1"/>
  <c r="P313" i="2" s="1"/>
  <c r="R313" i="2" s="1"/>
  <c r="N314" i="2" s="1"/>
  <c r="B78" i="2"/>
  <c r="C78" i="2"/>
  <c r="K78" i="2"/>
  <c r="H78" i="2"/>
  <c r="Q314" i="2" l="1"/>
  <c r="P314" i="2" s="1"/>
  <c r="R314" i="2" s="1"/>
  <c r="N315" i="2" s="1"/>
  <c r="O314" i="2"/>
  <c r="I78" i="2"/>
  <c r="L78" i="2" s="1"/>
  <c r="F78" i="2"/>
  <c r="J78" i="2" s="1"/>
  <c r="R315" i="2" l="1"/>
  <c r="N316" i="2" s="1"/>
  <c r="Q315" i="2"/>
  <c r="P315" i="2"/>
  <c r="O315" i="2"/>
  <c r="M78" i="2"/>
  <c r="D79" i="2"/>
  <c r="P316" i="2" l="1"/>
  <c r="Q316" i="2"/>
  <c r="O316" i="2"/>
  <c r="R316" i="2"/>
  <c r="N317" i="2" s="1"/>
  <c r="S79" i="2"/>
  <c r="E79" i="2"/>
  <c r="O317" i="2" l="1"/>
  <c r="P317" i="2"/>
  <c r="R317" i="2" s="1"/>
  <c r="N318" i="2" s="1"/>
  <c r="Q317" i="2"/>
  <c r="B79" i="2"/>
  <c r="C79" i="2"/>
  <c r="K79" i="2"/>
  <c r="H79" i="2"/>
  <c r="O318" i="2" l="1"/>
  <c r="Q318" i="2"/>
  <c r="P318" i="2"/>
  <c r="R318" i="2" s="1"/>
  <c r="N319" i="2" s="1"/>
  <c r="F79" i="2"/>
  <c r="P319" i="2" l="1"/>
  <c r="O319" i="2"/>
  <c r="R319" i="2"/>
  <c r="N320" i="2" s="1"/>
  <c r="Q319" i="2"/>
  <c r="G79" i="2"/>
  <c r="Q320" i="2" l="1"/>
  <c r="O320" i="2"/>
  <c r="P320" i="2"/>
  <c r="R320" i="2" s="1"/>
  <c r="N321" i="2" s="1"/>
  <c r="I79" i="2"/>
  <c r="L79" i="2" s="1"/>
  <c r="J79" i="2"/>
  <c r="P321" i="2" l="1"/>
  <c r="R321" i="2" s="1"/>
  <c r="N322" i="2" s="1"/>
  <c r="Q321" i="2"/>
  <c r="O321" i="2"/>
  <c r="D80" i="2"/>
  <c r="M79" i="2"/>
  <c r="Q322" i="2" l="1"/>
  <c r="O322" i="2"/>
  <c r="P322" i="2"/>
  <c r="R322" i="2" s="1"/>
  <c r="N323" i="2" s="1"/>
  <c r="S80" i="2"/>
  <c r="G80" i="2"/>
  <c r="E80" i="2"/>
  <c r="P323" i="2" l="1"/>
  <c r="O323" i="2"/>
  <c r="R323" i="2"/>
  <c r="N324" i="2" s="1"/>
  <c r="Q323" i="2"/>
  <c r="B80" i="2"/>
  <c r="C80" i="2"/>
  <c r="K80" i="2"/>
  <c r="H80" i="2"/>
  <c r="P324" i="2" l="1"/>
  <c r="R324" i="2"/>
  <c r="N325" i="2" s="1"/>
  <c r="O324" i="2"/>
  <c r="Q324" i="2"/>
  <c r="I80" i="2"/>
  <c r="F80" i="2"/>
  <c r="J80" i="2" s="1"/>
  <c r="P325" i="2" l="1"/>
  <c r="R325" i="2" s="1"/>
  <c r="N326" i="2" s="1"/>
  <c r="O325" i="2"/>
  <c r="Q325" i="2"/>
  <c r="M80" i="2"/>
  <c r="D81" i="2"/>
  <c r="L80" i="2"/>
  <c r="O326" i="2" l="1"/>
  <c r="P326" i="2"/>
  <c r="R326" i="2"/>
  <c r="N327" i="2" s="1"/>
  <c r="Q326" i="2"/>
  <c r="S81" i="2"/>
  <c r="H81" i="2"/>
  <c r="G81" i="2"/>
  <c r="E81" i="2"/>
  <c r="K81" i="2" s="1"/>
  <c r="Q327" i="2" l="1"/>
  <c r="P327" i="2"/>
  <c r="R327" i="2" s="1"/>
  <c r="N328" i="2" s="1"/>
  <c r="O327" i="2"/>
  <c r="B81" i="2"/>
  <c r="C81" i="2"/>
  <c r="F81" i="2"/>
  <c r="J81" i="2" s="1"/>
  <c r="I81" i="2"/>
  <c r="P328" i="2" l="1"/>
  <c r="O328" i="2"/>
  <c r="R328" i="2"/>
  <c r="N329" i="2" s="1"/>
  <c r="Q328" i="2"/>
  <c r="M81" i="2"/>
  <c r="D82" i="2"/>
  <c r="L81" i="2"/>
  <c r="Q329" i="2" l="1"/>
  <c r="O329" i="2"/>
  <c r="P329" i="2"/>
  <c r="R329" i="2" s="1"/>
  <c r="N330" i="2" s="1"/>
  <c r="S82" i="2"/>
  <c r="G82" i="2"/>
  <c r="E82" i="2"/>
  <c r="Q330" i="2" l="1"/>
  <c r="O330" i="2"/>
  <c r="P330" i="2"/>
  <c r="R330" i="2"/>
  <c r="N331" i="2" s="1"/>
  <c r="B82" i="2"/>
  <c r="C82" i="2"/>
  <c r="K82" i="2"/>
  <c r="H82" i="2"/>
  <c r="P331" i="2" l="1"/>
  <c r="O331" i="2"/>
  <c r="Q331" i="2"/>
  <c r="R331" i="2"/>
  <c r="N332" i="2" s="1"/>
  <c r="F82" i="2"/>
  <c r="J82" i="2" s="1"/>
  <c r="I82" i="2"/>
  <c r="R332" i="2" l="1"/>
  <c r="N333" i="2" s="1"/>
  <c r="O332" i="2"/>
  <c r="Q332" i="2"/>
  <c r="P332" i="2"/>
  <c r="M82" i="2"/>
  <c r="D83" i="2"/>
  <c r="L82" i="2"/>
  <c r="P333" i="2" l="1"/>
  <c r="R333" i="2"/>
  <c r="N334" i="2" s="1"/>
  <c r="Q333" i="2"/>
  <c r="O333" i="2"/>
  <c r="S83" i="2"/>
  <c r="G83" i="2" s="1"/>
  <c r="E83" i="2"/>
  <c r="Q334" i="2" l="1"/>
  <c r="P334" i="2"/>
  <c r="R334" i="2" s="1"/>
  <c r="N335" i="2" s="1"/>
  <c r="O334" i="2"/>
  <c r="B83" i="2"/>
  <c r="C83" i="2"/>
  <c r="K83" i="2"/>
  <c r="H83" i="2"/>
  <c r="Q335" i="2" l="1"/>
  <c r="R335" i="2"/>
  <c r="N336" i="2" s="1"/>
  <c r="O335" i="2"/>
  <c r="P335" i="2"/>
  <c r="I83" i="2"/>
  <c r="F83" i="2"/>
  <c r="J83" i="2" s="1"/>
  <c r="Q336" i="2" l="1"/>
  <c r="R336" i="2"/>
  <c r="N337" i="2" s="1"/>
  <c r="P336" i="2"/>
  <c r="O336" i="2"/>
  <c r="M83" i="2"/>
  <c r="D84" i="2"/>
  <c r="L83" i="2"/>
  <c r="Q337" i="2" l="1"/>
  <c r="P337" i="2"/>
  <c r="R337" i="2"/>
  <c r="N338" i="2" s="1"/>
  <c r="O337" i="2"/>
  <c r="S84" i="2"/>
  <c r="G84" i="2"/>
  <c r="E84" i="2"/>
  <c r="P338" i="2" l="1"/>
  <c r="R338" i="2" s="1"/>
  <c r="N339" i="2" s="1"/>
  <c r="O338" i="2"/>
  <c r="Q338" i="2"/>
  <c r="B84" i="2"/>
  <c r="C84" i="2"/>
  <c r="K84" i="2"/>
  <c r="H84" i="2"/>
  <c r="Q339" i="2" l="1"/>
  <c r="O339" i="2"/>
  <c r="P339" i="2"/>
  <c r="R339" i="2"/>
  <c r="N340" i="2" s="1"/>
  <c r="I84" i="2"/>
  <c r="F84" i="2"/>
  <c r="J84" i="2" s="1"/>
  <c r="P340" i="2" l="1"/>
  <c r="R340" i="2"/>
  <c r="N341" i="2" s="1"/>
  <c r="O340" i="2"/>
  <c r="Q340" i="2"/>
  <c r="M84" i="2"/>
  <c r="D85" i="2"/>
  <c r="L84" i="2"/>
  <c r="P341" i="2" l="1"/>
  <c r="Q341" i="2"/>
  <c r="R341" i="2"/>
  <c r="N342" i="2" s="1"/>
  <c r="O341" i="2"/>
  <c r="S85" i="2"/>
  <c r="G85" i="2"/>
  <c r="E85" i="2"/>
  <c r="P342" i="2" l="1"/>
  <c r="O342" i="2"/>
  <c r="R342" i="2"/>
  <c r="N343" i="2" s="1"/>
  <c r="Q342" i="2"/>
  <c r="B85" i="2"/>
  <c r="C85" i="2"/>
  <c r="K85" i="2"/>
  <c r="H85" i="2"/>
  <c r="P343" i="2" l="1"/>
  <c r="R343" i="2" s="1"/>
  <c r="N344" i="2" s="1"/>
  <c r="Q343" i="2"/>
  <c r="O343" i="2"/>
  <c r="I85" i="2"/>
  <c r="F85" i="2"/>
  <c r="J85" i="2" s="1"/>
  <c r="P344" i="2" l="1"/>
  <c r="R344" i="2"/>
  <c r="N345" i="2" s="1"/>
  <c r="O344" i="2"/>
  <c r="Q344" i="2"/>
  <c r="M85" i="2"/>
  <c r="D86" i="2"/>
  <c r="L85" i="2"/>
  <c r="P345" i="2" l="1"/>
  <c r="R345" i="2" s="1"/>
  <c r="N346" i="2" s="1"/>
  <c r="O345" i="2"/>
  <c r="Q345" i="2"/>
  <c r="S86" i="2"/>
  <c r="G86" i="2" s="1"/>
  <c r="E86" i="2"/>
  <c r="P346" i="2" l="1"/>
  <c r="O346" i="2"/>
  <c r="Q346" i="2"/>
  <c r="R346" i="2"/>
  <c r="N347" i="2" s="1"/>
  <c r="B86" i="2"/>
  <c r="C86" i="2"/>
  <c r="K86" i="2"/>
  <c r="H86" i="2"/>
  <c r="P347" i="2" l="1"/>
  <c r="R347" i="2" s="1"/>
  <c r="N348" i="2" s="1"/>
  <c r="Q347" i="2"/>
  <c r="O347" i="2"/>
  <c r="I86" i="2"/>
  <c r="F86" i="2"/>
  <c r="J86" i="2" s="1"/>
  <c r="P348" i="2" l="1"/>
  <c r="Q348" i="2"/>
  <c r="O348" i="2"/>
  <c r="R348" i="2"/>
  <c r="N349" i="2" s="1"/>
  <c r="M86" i="2"/>
  <c r="D87" i="2"/>
  <c r="L86" i="2"/>
  <c r="P349" i="2" l="1"/>
  <c r="Q349" i="2"/>
  <c r="O349" i="2"/>
  <c r="R349" i="2"/>
  <c r="N350" i="2" s="1"/>
  <c r="S87" i="2"/>
  <c r="G87" i="2"/>
  <c r="E87" i="2"/>
  <c r="O350" i="2" l="1"/>
  <c r="P350" i="2"/>
  <c r="R350" i="2" s="1"/>
  <c r="N351" i="2" s="1"/>
  <c r="Q350" i="2"/>
  <c r="B87" i="2"/>
  <c r="C87" i="2"/>
  <c r="K87" i="2"/>
  <c r="H87" i="2"/>
  <c r="Q351" i="2" l="1"/>
  <c r="R351" i="2"/>
  <c r="N352" i="2" s="1"/>
  <c r="O351" i="2"/>
  <c r="P351" i="2"/>
  <c r="I87" i="2"/>
  <c r="F87" i="2"/>
  <c r="J87" i="2" s="1"/>
  <c r="P352" i="2" l="1"/>
  <c r="R352" i="2"/>
  <c r="N353" i="2" s="1"/>
  <c r="O352" i="2"/>
  <c r="Q352" i="2"/>
  <c r="M87" i="2"/>
  <c r="D88" i="2"/>
  <c r="L87" i="2"/>
  <c r="Q353" i="2" l="1"/>
  <c r="O353" i="2"/>
  <c r="P353" i="2"/>
  <c r="R353" i="2" s="1"/>
  <c r="N354" i="2" s="1"/>
  <c r="S88" i="2"/>
  <c r="G88" i="2"/>
  <c r="E88" i="2"/>
  <c r="P354" i="2" l="1"/>
  <c r="R354" i="2" s="1"/>
  <c r="N355" i="2" s="1"/>
  <c r="Q354" i="2"/>
  <c r="O354" i="2"/>
  <c r="B88" i="2"/>
  <c r="C88" i="2"/>
  <c r="K88" i="2"/>
  <c r="H88" i="2"/>
  <c r="O355" i="2" l="1"/>
  <c r="P355" i="2"/>
  <c r="R355" i="2"/>
  <c r="N356" i="2" s="1"/>
  <c r="Q355" i="2"/>
  <c r="I88" i="2"/>
  <c r="F88" i="2"/>
  <c r="J88" i="2" s="1"/>
  <c r="P356" i="2" l="1"/>
  <c r="R356" i="2" s="1"/>
  <c r="N357" i="2" s="1"/>
  <c r="Q356" i="2"/>
  <c r="O356" i="2"/>
  <c r="M88" i="2"/>
  <c r="D89" i="2"/>
  <c r="L88" i="2"/>
  <c r="O357" i="2" l="1"/>
  <c r="P357" i="2"/>
  <c r="R357" i="2" s="1"/>
  <c r="N358" i="2" s="1"/>
  <c r="Q357" i="2"/>
  <c r="S89" i="2"/>
  <c r="G89" i="2"/>
  <c r="E89" i="2"/>
  <c r="P358" i="2" l="1"/>
  <c r="R358" i="2" s="1"/>
  <c r="N359" i="2" s="1"/>
  <c r="Q358" i="2"/>
  <c r="O358" i="2"/>
  <c r="B89" i="2"/>
  <c r="C89" i="2"/>
  <c r="K89" i="2"/>
  <c r="H89" i="2"/>
  <c r="O359" i="2" l="1"/>
  <c r="Q359" i="2"/>
  <c r="R359" i="2"/>
  <c r="N360" i="2" s="1"/>
  <c r="P359" i="2"/>
  <c r="I89" i="2"/>
  <c r="L89" i="2" s="1"/>
  <c r="F89" i="2"/>
  <c r="J89" i="2" s="1"/>
  <c r="P360" i="2" l="1"/>
  <c r="Q360" i="2"/>
  <c r="O360" i="2"/>
  <c r="R360" i="2"/>
  <c r="N361" i="2" s="1"/>
  <c r="M89" i="2"/>
  <c r="D90" i="2"/>
  <c r="P361" i="2" l="1"/>
  <c r="Q361" i="2"/>
  <c r="O361" i="2"/>
  <c r="R361" i="2"/>
  <c r="N362" i="2" s="1"/>
  <c r="S90" i="2"/>
  <c r="G90" i="2" s="1"/>
  <c r="E90" i="2"/>
  <c r="P362" i="2" l="1"/>
  <c r="R362" i="2"/>
  <c r="N363" i="2" s="1"/>
  <c r="O362" i="2"/>
  <c r="Q362" i="2"/>
  <c r="B90" i="2"/>
  <c r="C90" i="2"/>
  <c r="K90" i="2"/>
  <c r="H90" i="2"/>
  <c r="Q363" i="2" l="1"/>
  <c r="O363" i="2"/>
  <c r="P363" i="2"/>
  <c r="R363" i="2" s="1"/>
  <c r="N364" i="2" s="1"/>
  <c r="I90" i="2"/>
  <c r="L90" i="2" s="1"/>
  <c r="F90" i="2"/>
  <c r="J90" i="2" s="1"/>
  <c r="Q364" i="2" l="1"/>
  <c r="O364" i="2"/>
  <c r="P364" i="2"/>
  <c r="R364" i="2" s="1"/>
  <c r="N365" i="2" s="1"/>
  <c r="M90" i="2"/>
  <c r="D91" i="2"/>
  <c r="O365" i="2" l="1"/>
  <c r="P365" i="2"/>
  <c r="R365" i="2"/>
  <c r="N366" i="2" s="1"/>
  <c r="Q365" i="2"/>
  <c r="S91" i="2"/>
  <c r="E91" i="2"/>
  <c r="P366" i="2" l="1"/>
  <c r="R366" i="2" s="1"/>
  <c r="N367" i="2" s="1"/>
  <c r="O366" i="2"/>
  <c r="Q366" i="2"/>
  <c r="B91" i="2"/>
  <c r="C91" i="2"/>
  <c r="K91" i="2"/>
  <c r="H91" i="2"/>
  <c r="O367" i="2" l="1"/>
  <c r="P367" i="2"/>
  <c r="R367" i="2" s="1"/>
  <c r="N368" i="2" s="1"/>
  <c r="Q367" i="2"/>
  <c r="F91" i="2"/>
  <c r="P368" i="2" l="1"/>
  <c r="O368" i="2"/>
  <c r="Q368" i="2"/>
  <c r="R368" i="2"/>
  <c r="N369" i="2" s="1"/>
  <c r="G91" i="2"/>
  <c r="O369" i="2" l="1"/>
  <c r="Q369" i="2"/>
  <c r="P369" i="2"/>
  <c r="R369" i="2" s="1"/>
  <c r="N370" i="2" s="1"/>
  <c r="I91" i="2"/>
  <c r="L91" i="2" s="1"/>
  <c r="J91" i="2"/>
  <c r="Q370" i="2" l="1"/>
  <c r="P370" i="2"/>
  <c r="R370" i="2" s="1"/>
  <c r="N371" i="2" s="1"/>
  <c r="O370" i="2"/>
  <c r="D92" i="2"/>
  <c r="M91" i="2"/>
  <c r="Q371" i="2" l="1"/>
  <c r="O371" i="2"/>
  <c r="P371" i="2"/>
  <c r="R371" i="2" s="1"/>
  <c r="N372" i="2" s="1"/>
  <c r="S92" i="2"/>
  <c r="G92" i="2"/>
  <c r="E92" i="2"/>
  <c r="Q372" i="2" l="1"/>
  <c r="P372" i="2"/>
  <c r="R372" i="2"/>
  <c r="N373" i="2" s="1"/>
  <c r="O372" i="2"/>
  <c r="B92" i="2"/>
  <c r="C92" i="2"/>
  <c r="K92" i="2"/>
  <c r="H92" i="2"/>
  <c r="Q373" i="2" l="1"/>
  <c r="O373" i="2"/>
  <c r="P373" i="2"/>
  <c r="R373" i="2"/>
  <c r="N374" i="2" s="1"/>
  <c r="I92" i="2"/>
  <c r="F92" i="2"/>
  <c r="J92" i="2" s="1"/>
  <c r="Q374" i="2" l="1"/>
  <c r="O374" i="2"/>
  <c r="P374" i="2"/>
  <c r="R374" i="2"/>
  <c r="N375" i="2" s="1"/>
  <c r="M92" i="2"/>
  <c r="D93" i="2"/>
  <c r="L92" i="2"/>
  <c r="P375" i="2" l="1"/>
  <c r="R375" i="2"/>
  <c r="N376" i="2" s="1"/>
  <c r="O375" i="2"/>
  <c r="Q375" i="2"/>
  <c r="S93" i="2"/>
  <c r="G93" i="2"/>
  <c r="E93" i="2"/>
  <c r="Q376" i="2" l="1"/>
  <c r="P376" i="2"/>
  <c r="R376" i="2"/>
  <c r="N377" i="2" s="1"/>
  <c r="O376" i="2"/>
  <c r="B93" i="2"/>
  <c r="C93" i="2"/>
  <c r="K93" i="2"/>
  <c r="H93" i="2"/>
  <c r="R377" i="2" l="1"/>
  <c r="N378" i="2" s="1"/>
  <c r="P377" i="2"/>
  <c r="O377" i="2"/>
  <c r="Q377" i="2"/>
  <c r="I93" i="2"/>
  <c r="F93" i="2"/>
  <c r="J93" i="2" s="1"/>
  <c r="P378" i="2" l="1"/>
  <c r="R378" i="2" s="1"/>
  <c r="N379" i="2" s="1"/>
  <c r="Q378" i="2"/>
  <c r="O378" i="2"/>
  <c r="M93" i="2"/>
  <c r="D94" i="2"/>
  <c r="L93" i="2"/>
  <c r="O379" i="2" l="1"/>
  <c r="Q379" i="2"/>
  <c r="P379" i="2"/>
  <c r="R379" i="2" s="1"/>
  <c r="N380" i="2" s="1"/>
  <c r="S94" i="2"/>
  <c r="G94" i="2" s="1"/>
  <c r="E94" i="2"/>
  <c r="Q380" i="2" l="1"/>
  <c r="P380" i="2"/>
  <c r="R380" i="2"/>
  <c r="N381" i="2" s="1"/>
  <c r="O380" i="2"/>
  <c r="B94" i="2"/>
  <c r="C94" i="2"/>
  <c r="K94" i="2"/>
  <c r="H94" i="2"/>
  <c r="Q381" i="2" l="1"/>
  <c r="P381" i="2"/>
  <c r="R381" i="2"/>
  <c r="N382" i="2" s="1"/>
  <c r="O381" i="2"/>
  <c r="I94" i="2"/>
  <c r="L94" i="2" s="1"/>
  <c r="F94" i="2"/>
  <c r="J94" i="2" s="1"/>
  <c r="R382" i="2" l="1"/>
  <c r="N383" i="2" s="1"/>
  <c r="O382" i="2"/>
  <c r="Q382" i="2"/>
  <c r="P382" i="2"/>
  <c r="M94" i="2"/>
  <c r="D95" i="2"/>
  <c r="O383" i="2" l="1"/>
  <c r="Q383" i="2"/>
  <c r="P383" i="2"/>
  <c r="R383" i="2" s="1"/>
  <c r="N384" i="2" s="1"/>
  <c r="S95" i="2"/>
  <c r="G95" i="2"/>
  <c r="E95" i="2"/>
  <c r="P384" i="2" l="1"/>
  <c r="R384" i="2" s="1"/>
  <c r="N385" i="2" s="1"/>
  <c r="O384" i="2"/>
  <c r="Q384" i="2"/>
  <c r="B95" i="2"/>
  <c r="C95" i="2"/>
  <c r="K95" i="2"/>
  <c r="H95" i="2"/>
  <c r="P385" i="2" l="1"/>
  <c r="R385" i="2" s="1"/>
  <c r="N386" i="2" s="1"/>
  <c r="O385" i="2"/>
  <c r="Q385" i="2"/>
  <c r="I95" i="2"/>
  <c r="L95" i="2" s="1"/>
  <c r="F95" i="2"/>
  <c r="J95" i="2" s="1"/>
  <c r="P386" i="2" l="1"/>
  <c r="R386" i="2" s="1"/>
  <c r="N387" i="2" s="1"/>
  <c r="O386" i="2"/>
  <c r="Q386" i="2"/>
  <c r="M95" i="2"/>
  <c r="D96" i="2"/>
  <c r="Q387" i="2" l="1"/>
  <c r="P387" i="2"/>
  <c r="R387" i="2"/>
  <c r="N388" i="2" s="1"/>
  <c r="O387" i="2"/>
  <c r="S96" i="2"/>
  <c r="G96" i="2"/>
  <c r="E96" i="2"/>
  <c r="P388" i="2" l="1"/>
  <c r="R388" i="2" s="1"/>
  <c r="N389" i="2" s="1"/>
  <c r="O388" i="2"/>
  <c r="Q388" i="2"/>
  <c r="B96" i="2"/>
  <c r="C96" i="2"/>
  <c r="K96" i="2"/>
  <c r="H96" i="2"/>
  <c r="Q389" i="2" l="1"/>
  <c r="O389" i="2"/>
  <c r="P389" i="2"/>
  <c r="R389" i="2"/>
  <c r="N390" i="2" s="1"/>
  <c r="I96" i="2"/>
  <c r="F96" i="2"/>
  <c r="J96" i="2" s="1"/>
  <c r="P390" i="2" l="1"/>
  <c r="R390" i="2"/>
  <c r="N391" i="2" s="1"/>
  <c r="O390" i="2"/>
  <c r="Q390" i="2"/>
  <c r="M96" i="2"/>
  <c r="D97" i="2"/>
  <c r="L96" i="2"/>
  <c r="Q391" i="2" l="1"/>
  <c r="O391" i="2"/>
  <c r="P391" i="2"/>
  <c r="R391" i="2"/>
  <c r="N392" i="2" s="1"/>
  <c r="S97" i="2"/>
  <c r="G97" i="2" s="1"/>
  <c r="E97" i="2"/>
  <c r="P392" i="2" l="1"/>
  <c r="R392" i="2" s="1"/>
  <c r="N393" i="2" s="1"/>
  <c r="O392" i="2"/>
  <c r="Q392" i="2"/>
  <c r="B97" i="2"/>
  <c r="C97" i="2"/>
  <c r="K97" i="2"/>
  <c r="H97" i="2"/>
  <c r="P393" i="2" l="1"/>
  <c r="R393" i="2" s="1"/>
  <c r="N394" i="2" s="1"/>
  <c r="O393" i="2"/>
  <c r="Q393" i="2"/>
  <c r="I97" i="2"/>
  <c r="L97" i="2" s="1"/>
  <c r="F97" i="2"/>
  <c r="J97" i="2" s="1"/>
  <c r="P394" i="2" l="1"/>
  <c r="R394" i="2" s="1"/>
  <c r="N395" i="2" s="1"/>
  <c r="Q394" i="2"/>
  <c r="O394" i="2"/>
  <c r="M97" i="2"/>
  <c r="D98" i="2"/>
  <c r="P395" i="2" l="1"/>
  <c r="R395" i="2"/>
  <c r="N396" i="2" s="1"/>
  <c r="O395" i="2"/>
  <c r="Q395" i="2"/>
  <c r="S98" i="2"/>
  <c r="G98" i="2"/>
  <c r="E98" i="2"/>
  <c r="P396" i="2" l="1"/>
  <c r="R396" i="2"/>
  <c r="N397" i="2" s="1"/>
  <c r="O396" i="2"/>
  <c r="Q396" i="2"/>
  <c r="B98" i="2"/>
  <c r="C98" i="2"/>
  <c r="K98" i="2"/>
  <c r="H98" i="2"/>
  <c r="P397" i="2" l="1"/>
  <c r="Q397" i="2"/>
  <c r="O397" i="2"/>
  <c r="R397" i="2"/>
  <c r="N398" i="2" s="1"/>
  <c r="I98" i="2"/>
  <c r="L98" i="2" s="1"/>
  <c r="F98" i="2"/>
  <c r="J98" i="2" s="1"/>
  <c r="P398" i="2" l="1"/>
  <c r="R398" i="2" s="1"/>
  <c r="N399" i="2" s="1"/>
  <c r="O398" i="2"/>
  <c r="Q398" i="2"/>
  <c r="M98" i="2"/>
  <c r="D99" i="2"/>
  <c r="P399" i="2" l="1"/>
  <c r="R399" i="2"/>
  <c r="N400" i="2" s="1"/>
  <c r="Q399" i="2"/>
  <c r="O399" i="2"/>
  <c r="S99" i="2"/>
  <c r="G99" i="2"/>
  <c r="E99" i="2"/>
  <c r="Q400" i="2" l="1"/>
  <c r="O400" i="2"/>
  <c r="P400" i="2"/>
  <c r="R400" i="2"/>
  <c r="N401" i="2" s="1"/>
  <c r="B99" i="2"/>
  <c r="C99" i="2"/>
  <c r="K99" i="2"/>
  <c r="H99" i="2"/>
  <c r="P401" i="2" l="1"/>
  <c r="R401" i="2" s="1"/>
  <c r="N402" i="2" s="1"/>
  <c r="O401" i="2"/>
  <c r="Q401" i="2"/>
  <c r="I99" i="2"/>
  <c r="F99" i="2"/>
  <c r="J99" i="2" s="1"/>
  <c r="R402" i="2" l="1"/>
  <c r="N403" i="2" s="1"/>
  <c r="O402" i="2"/>
  <c r="Q402" i="2"/>
  <c r="P402" i="2"/>
  <c r="M99" i="2"/>
  <c r="D100" i="2"/>
  <c r="L99" i="2"/>
  <c r="Q403" i="2" l="1"/>
  <c r="P403" i="2"/>
  <c r="O403" i="2"/>
  <c r="R403" i="2"/>
  <c r="N404" i="2" s="1"/>
  <c r="S100" i="2"/>
  <c r="G100" i="2"/>
  <c r="E100" i="2"/>
  <c r="Q404" i="2" l="1"/>
  <c r="P404" i="2"/>
  <c r="R404" i="2"/>
  <c r="N405" i="2" s="1"/>
  <c r="O404" i="2"/>
  <c r="B100" i="2"/>
  <c r="C100" i="2"/>
  <c r="K100" i="2"/>
  <c r="H100" i="2"/>
  <c r="P405" i="2" l="1"/>
  <c r="O405" i="2"/>
  <c r="R405" i="2"/>
  <c r="N406" i="2" s="1"/>
  <c r="Q405" i="2"/>
  <c r="I100" i="2"/>
  <c r="L100" i="2" s="1"/>
  <c r="F100" i="2"/>
  <c r="J100" i="2" s="1"/>
  <c r="Q406" i="2" l="1"/>
  <c r="O406" i="2"/>
  <c r="P406" i="2"/>
  <c r="R406" i="2"/>
  <c r="N407" i="2" s="1"/>
  <c r="M100" i="2"/>
  <c r="D101" i="2"/>
  <c r="O407" i="2" l="1"/>
  <c r="P407" i="2"/>
  <c r="R407" i="2" s="1"/>
  <c r="N408" i="2" s="1"/>
  <c r="Q407" i="2"/>
  <c r="S101" i="2"/>
  <c r="G101" i="2"/>
  <c r="E101" i="2"/>
  <c r="Q408" i="2" l="1"/>
  <c r="P408" i="2"/>
  <c r="R408" i="2" s="1"/>
  <c r="N409" i="2" s="1"/>
  <c r="O408" i="2"/>
  <c r="B101" i="2"/>
  <c r="C101" i="2"/>
  <c r="K101" i="2"/>
  <c r="H101" i="2"/>
  <c r="P409" i="2" l="1"/>
  <c r="R409" i="2"/>
  <c r="N410" i="2" s="1"/>
  <c r="O409" i="2"/>
  <c r="Q409" i="2"/>
  <c r="I101" i="2"/>
  <c r="F101" i="2"/>
  <c r="J101" i="2" s="1"/>
  <c r="Q410" i="2" l="1"/>
  <c r="O410" i="2"/>
  <c r="R410" i="2"/>
  <c r="N411" i="2" s="1"/>
  <c r="P410" i="2"/>
  <c r="M101" i="2"/>
  <c r="D102" i="2"/>
  <c r="L101" i="2"/>
  <c r="Q411" i="2" l="1"/>
  <c r="O411" i="2"/>
  <c r="P411" i="2"/>
  <c r="R411" i="2" s="1"/>
  <c r="N412" i="2" s="1"/>
  <c r="S102" i="2"/>
  <c r="G102" i="2"/>
  <c r="E102" i="2"/>
  <c r="P412" i="2" l="1"/>
  <c r="Q412" i="2"/>
  <c r="R412" i="2"/>
  <c r="N413" i="2" s="1"/>
  <c r="O412" i="2"/>
  <c r="B102" i="2"/>
  <c r="C102" i="2"/>
  <c r="K102" i="2"/>
  <c r="H102" i="2"/>
  <c r="P413" i="2" l="1"/>
  <c r="R413" i="2"/>
  <c r="N414" i="2" s="1"/>
  <c r="O413" i="2"/>
  <c r="Q413" i="2"/>
  <c r="I102" i="2"/>
  <c r="F102" i="2"/>
  <c r="J102" i="2" s="1"/>
  <c r="P414" i="2" l="1"/>
  <c r="R414" i="2"/>
  <c r="N415" i="2" s="1"/>
  <c r="O414" i="2"/>
  <c r="Q414" i="2"/>
  <c r="M102" i="2"/>
  <c r="D103" i="2"/>
  <c r="L102" i="2"/>
  <c r="P415" i="2" l="1"/>
  <c r="O415" i="2"/>
  <c r="Q415" i="2"/>
  <c r="R415" i="2"/>
  <c r="N416" i="2" s="1"/>
  <c r="S103" i="2"/>
  <c r="E103" i="2"/>
  <c r="P416" i="2" l="1"/>
  <c r="R416" i="2" s="1"/>
  <c r="N417" i="2" s="1"/>
  <c r="O416" i="2"/>
  <c r="Q416" i="2"/>
  <c r="B103" i="2"/>
  <c r="C103" i="2"/>
  <c r="K103" i="2"/>
  <c r="H103" i="2"/>
  <c r="O417" i="2" l="1"/>
  <c r="P417" i="2"/>
  <c r="Q417" i="2"/>
  <c r="R417" i="2"/>
  <c r="N418" i="2" s="1"/>
  <c r="F103" i="2"/>
  <c r="P418" i="2" l="1"/>
  <c r="R418" i="2" s="1"/>
  <c r="N419" i="2" s="1"/>
  <c r="O418" i="2"/>
  <c r="Q418" i="2"/>
  <c r="G103" i="2"/>
  <c r="P419" i="2" l="1"/>
  <c r="R419" i="2"/>
  <c r="N420" i="2" s="1"/>
  <c r="O419" i="2"/>
  <c r="Q419" i="2"/>
  <c r="I103" i="2"/>
  <c r="L103" i="2" s="1"/>
  <c r="J103" i="2"/>
  <c r="P420" i="2" l="1"/>
  <c r="R420" i="2" s="1"/>
  <c r="N421" i="2" s="1"/>
  <c r="O420" i="2"/>
  <c r="Q420" i="2"/>
  <c r="D104" i="2"/>
  <c r="M103" i="2"/>
  <c r="O421" i="2" l="1"/>
  <c r="P421" i="2"/>
  <c r="Q421" i="2"/>
  <c r="R421" i="2"/>
  <c r="N422" i="2" s="1"/>
  <c r="S104" i="2"/>
  <c r="G104" i="2"/>
  <c r="E104" i="2"/>
  <c r="O422" i="2" l="1"/>
  <c r="P422" i="2"/>
  <c r="Q422" i="2"/>
  <c r="R422" i="2"/>
  <c r="N423" i="2" s="1"/>
  <c r="B104" i="2"/>
  <c r="C104" i="2"/>
  <c r="K104" i="2"/>
  <c r="H104" i="2"/>
  <c r="Q423" i="2" l="1"/>
  <c r="O423" i="2"/>
  <c r="P423" i="2"/>
  <c r="R423" i="2" s="1"/>
  <c r="N424" i="2" s="1"/>
  <c r="I104" i="2"/>
  <c r="L104" i="2" s="1"/>
  <c r="F104" i="2"/>
  <c r="J104" i="2" s="1"/>
  <c r="P424" i="2" l="1"/>
  <c r="R424" i="2" s="1"/>
  <c r="N425" i="2" s="1"/>
  <c r="O424" i="2"/>
  <c r="Q424" i="2"/>
  <c r="M104" i="2"/>
  <c r="D105" i="2"/>
  <c r="P425" i="2" l="1"/>
  <c r="Q425" i="2"/>
  <c r="R425" i="2"/>
  <c r="N426" i="2" s="1"/>
  <c r="O425" i="2"/>
  <c r="S105" i="2"/>
  <c r="G105" i="2"/>
  <c r="E105" i="2"/>
  <c r="P426" i="2" l="1"/>
  <c r="R426" i="2" s="1"/>
  <c r="N427" i="2" s="1"/>
  <c r="O426" i="2"/>
  <c r="Q426" i="2"/>
  <c r="B105" i="2"/>
  <c r="C105" i="2"/>
  <c r="K105" i="2"/>
  <c r="H105" i="2"/>
  <c r="P427" i="2" l="1"/>
  <c r="R427" i="2"/>
  <c r="N428" i="2" s="1"/>
  <c r="O427" i="2"/>
  <c r="Q427" i="2"/>
  <c r="I105" i="2"/>
  <c r="F105" i="2"/>
  <c r="J105" i="2" s="1"/>
  <c r="Q428" i="2" l="1"/>
  <c r="O428" i="2"/>
  <c r="R428" i="2"/>
  <c r="N429" i="2" s="1"/>
  <c r="P428" i="2"/>
  <c r="M105" i="2"/>
  <c r="D106" i="2"/>
  <c r="L105" i="2"/>
  <c r="O429" i="2" l="1"/>
  <c r="Q429" i="2"/>
  <c r="P429" i="2"/>
  <c r="R429" i="2" s="1"/>
  <c r="N430" i="2" s="1"/>
  <c r="S106" i="2"/>
  <c r="G106" i="2"/>
  <c r="E106" i="2"/>
  <c r="Q430" i="2" l="1"/>
  <c r="P430" i="2"/>
  <c r="O430" i="2"/>
  <c r="R430" i="2"/>
  <c r="N431" i="2" s="1"/>
  <c r="B106" i="2"/>
  <c r="C106" i="2"/>
  <c r="K106" i="2"/>
  <c r="H106" i="2"/>
  <c r="O431" i="2" l="1"/>
  <c r="Q431" i="2"/>
  <c r="P431" i="2"/>
  <c r="R431" i="2"/>
  <c r="N432" i="2" s="1"/>
  <c r="I106" i="2"/>
  <c r="F106" i="2"/>
  <c r="J106" i="2" s="1"/>
  <c r="Q432" i="2" l="1"/>
  <c r="P432" i="2"/>
  <c r="R432" i="2" s="1"/>
  <c r="N433" i="2" s="1"/>
  <c r="O432" i="2"/>
  <c r="M106" i="2"/>
  <c r="D107" i="2"/>
  <c r="L106" i="2"/>
  <c r="O433" i="2" l="1"/>
  <c r="Q433" i="2"/>
  <c r="P433" i="2"/>
  <c r="R433" i="2" s="1"/>
  <c r="N434" i="2" s="1"/>
  <c r="S107" i="2"/>
  <c r="G107" i="2" s="1"/>
  <c r="E107" i="2"/>
  <c r="P434" i="2" l="1"/>
  <c r="R434" i="2" s="1"/>
  <c r="N435" i="2" s="1"/>
  <c r="O434" i="2"/>
  <c r="Q434" i="2"/>
  <c r="B107" i="2"/>
  <c r="C107" i="2"/>
  <c r="K107" i="2"/>
  <c r="H107" i="2"/>
  <c r="P435" i="2" l="1"/>
  <c r="Q435" i="2"/>
  <c r="R435" i="2"/>
  <c r="N436" i="2" s="1"/>
  <c r="O435" i="2"/>
  <c r="I107" i="2"/>
  <c r="F107" i="2"/>
  <c r="J107" i="2" s="1"/>
  <c r="O436" i="2" l="1"/>
  <c r="P436" i="2"/>
  <c r="R436" i="2" s="1"/>
  <c r="N437" i="2" s="1"/>
  <c r="Q436" i="2"/>
  <c r="M107" i="2"/>
  <c r="D108" i="2"/>
  <c r="L107" i="2"/>
  <c r="P437" i="2" l="1"/>
  <c r="R437" i="2"/>
  <c r="N438" i="2" s="1"/>
  <c r="Q437" i="2"/>
  <c r="O437" i="2"/>
  <c r="S108" i="2"/>
  <c r="G108" i="2"/>
  <c r="E108" i="2"/>
  <c r="P438" i="2" l="1"/>
  <c r="R438" i="2" s="1"/>
  <c r="N439" i="2" s="1"/>
  <c r="O438" i="2"/>
  <c r="Q438" i="2"/>
  <c r="B108" i="2"/>
  <c r="C108" i="2"/>
  <c r="K108" i="2"/>
  <c r="H108" i="2"/>
  <c r="P439" i="2" l="1"/>
  <c r="O439" i="2"/>
  <c r="Q439" i="2"/>
  <c r="R439" i="2"/>
  <c r="N440" i="2" s="1"/>
  <c r="I108" i="2"/>
  <c r="F108" i="2"/>
  <c r="J108" i="2" s="1"/>
  <c r="O440" i="2" l="1"/>
  <c r="P440" i="2"/>
  <c r="Q440" i="2"/>
  <c r="R440" i="2"/>
  <c r="N441" i="2" s="1"/>
  <c r="M108" i="2"/>
  <c r="D109" i="2"/>
  <c r="L108" i="2"/>
  <c r="P441" i="2" l="1"/>
  <c r="Q441" i="2"/>
  <c r="R441" i="2"/>
  <c r="N442" i="2" s="1"/>
  <c r="O441" i="2"/>
  <c r="S109" i="2"/>
  <c r="G109" i="2" s="1"/>
  <c r="E109" i="2"/>
  <c r="P442" i="2" l="1"/>
  <c r="O442" i="2"/>
  <c r="Q442" i="2"/>
  <c r="R442" i="2"/>
  <c r="N443" i="2" s="1"/>
  <c r="B109" i="2"/>
  <c r="C109" i="2"/>
  <c r="K109" i="2"/>
  <c r="H109" i="2"/>
  <c r="P443" i="2" l="1"/>
  <c r="R443" i="2" s="1"/>
  <c r="N444" i="2" s="1"/>
  <c r="O443" i="2"/>
  <c r="Q443" i="2"/>
  <c r="I109" i="2"/>
  <c r="F109" i="2"/>
  <c r="J109" i="2" s="1"/>
  <c r="P444" i="2" l="1"/>
  <c r="R444" i="2" s="1"/>
  <c r="N445" i="2" s="1"/>
  <c r="Q444" i="2"/>
  <c r="O444" i="2"/>
  <c r="M109" i="2"/>
  <c r="D110" i="2"/>
  <c r="L109" i="2"/>
  <c r="O445" i="2" l="1"/>
  <c r="P445" i="2"/>
  <c r="R445" i="2"/>
  <c r="N446" i="2" s="1"/>
  <c r="Q445" i="2"/>
  <c r="S110" i="2"/>
  <c r="G110" i="2" s="1"/>
  <c r="E110" i="2"/>
  <c r="P446" i="2" l="1"/>
  <c r="R446" i="2" s="1"/>
  <c r="N447" i="2" s="1"/>
  <c r="O446" i="2"/>
  <c r="Q446" i="2"/>
  <c r="B110" i="2"/>
  <c r="C110" i="2"/>
  <c r="K110" i="2"/>
  <c r="H110" i="2"/>
  <c r="O447" i="2" l="1"/>
  <c r="P447" i="2"/>
  <c r="R447" i="2" s="1"/>
  <c r="N448" i="2" s="1"/>
  <c r="Q447" i="2"/>
  <c r="I110" i="2"/>
  <c r="L110" i="2" s="1"/>
  <c r="F110" i="2"/>
  <c r="J110" i="2" s="1"/>
  <c r="P448" i="2" l="1"/>
  <c r="R448" i="2"/>
  <c r="N449" i="2" s="1"/>
  <c r="Q448" i="2"/>
  <c r="O448" i="2"/>
  <c r="M110" i="2"/>
  <c r="D111" i="2"/>
  <c r="P449" i="2" l="1"/>
  <c r="Q449" i="2"/>
  <c r="O449" i="2"/>
  <c r="R449" i="2"/>
  <c r="N450" i="2" s="1"/>
  <c r="S111" i="2"/>
  <c r="G111" i="2"/>
  <c r="E111" i="2"/>
  <c r="Q450" i="2" l="1"/>
  <c r="P450" i="2"/>
  <c r="O450" i="2"/>
  <c r="R450" i="2"/>
  <c r="N451" i="2" s="1"/>
  <c r="B111" i="2"/>
  <c r="C111" i="2"/>
  <c r="K111" i="2"/>
  <c r="H111" i="2"/>
  <c r="P451" i="2" l="1"/>
  <c r="R451" i="2"/>
  <c r="N452" i="2" s="1"/>
  <c r="Q451" i="2"/>
  <c r="O451" i="2"/>
  <c r="F111" i="2"/>
  <c r="J111" i="2" s="1"/>
  <c r="I111" i="2"/>
  <c r="P452" i="2" l="1"/>
  <c r="R452" i="2"/>
  <c r="N453" i="2" s="1"/>
  <c r="O452" i="2"/>
  <c r="Q452" i="2"/>
  <c r="M111" i="2"/>
  <c r="D112" i="2"/>
  <c r="L111" i="2"/>
  <c r="Q453" i="2" l="1"/>
  <c r="P453" i="2"/>
  <c r="R453" i="2"/>
  <c r="N454" i="2" s="1"/>
  <c r="O453" i="2"/>
  <c r="S112" i="2"/>
  <c r="G112" i="2"/>
  <c r="E112" i="2"/>
  <c r="P454" i="2" l="1"/>
  <c r="R454" i="2"/>
  <c r="N455" i="2" s="1"/>
  <c r="O454" i="2"/>
  <c r="Q454" i="2"/>
  <c r="B112" i="2"/>
  <c r="C112" i="2"/>
  <c r="K112" i="2"/>
  <c r="H112" i="2"/>
  <c r="O455" i="2" l="1"/>
  <c r="P455" i="2"/>
  <c r="R455" i="2" s="1"/>
  <c r="N456" i="2" s="1"/>
  <c r="Q455" i="2"/>
  <c r="I112" i="2"/>
  <c r="F112" i="2"/>
  <c r="J112" i="2" s="1"/>
  <c r="O456" i="2" l="1"/>
  <c r="P456" i="2"/>
  <c r="Q456" i="2"/>
  <c r="R456" i="2"/>
  <c r="N457" i="2" s="1"/>
  <c r="M112" i="2"/>
  <c r="D113" i="2"/>
  <c r="L112" i="2"/>
  <c r="O457" i="2" l="1"/>
  <c r="P457" i="2"/>
  <c r="Q457" i="2"/>
  <c r="R457" i="2"/>
  <c r="N458" i="2" s="1"/>
  <c r="S113" i="2"/>
  <c r="G113" i="2"/>
  <c r="E113" i="2"/>
  <c r="O458" i="2" l="1"/>
  <c r="P458" i="2"/>
  <c r="Q458" i="2"/>
  <c r="R458" i="2"/>
  <c r="N459" i="2" s="1"/>
  <c r="B113" i="2"/>
  <c r="C113" i="2"/>
  <c r="K113" i="2"/>
  <c r="H113" i="2"/>
  <c r="O459" i="2" l="1"/>
  <c r="P459" i="2"/>
  <c r="R459" i="2" s="1"/>
  <c r="N460" i="2" s="1"/>
  <c r="Q459" i="2"/>
  <c r="I113" i="2"/>
  <c r="F113" i="2"/>
  <c r="J113" i="2" s="1"/>
  <c r="O460" i="2" l="1"/>
  <c r="P460" i="2"/>
  <c r="Q460" i="2"/>
  <c r="R460" i="2"/>
  <c r="N461" i="2" s="1"/>
  <c r="M113" i="2"/>
  <c r="D114" i="2"/>
  <c r="L113" i="2"/>
  <c r="O461" i="2" l="1"/>
  <c r="P461" i="2"/>
  <c r="Q461" i="2"/>
  <c r="R461" i="2"/>
  <c r="N462" i="2" s="1"/>
  <c r="S114" i="2"/>
  <c r="G114" i="2"/>
  <c r="E114" i="2"/>
  <c r="O462" i="2" l="1"/>
  <c r="P462" i="2"/>
  <c r="Q462" i="2"/>
  <c r="R462" i="2"/>
  <c r="N463" i="2" s="1"/>
  <c r="B114" i="2"/>
  <c r="C114" i="2"/>
  <c r="K114" i="2"/>
  <c r="H114" i="2"/>
  <c r="O463" i="2" l="1"/>
  <c r="P463" i="2"/>
  <c r="Q463" i="2"/>
  <c r="R463" i="2"/>
  <c r="N464" i="2" s="1"/>
  <c r="I114" i="2"/>
  <c r="F114" i="2"/>
  <c r="J114" i="2" s="1"/>
  <c r="O464" i="2" l="1"/>
  <c r="P464" i="2"/>
  <c r="Q464" i="2"/>
  <c r="R464" i="2"/>
  <c r="N465" i="2" s="1"/>
  <c r="M114" i="2"/>
  <c r="D115" i="2"/>
  <c r="L114" i="2"/>
  <c r="O465" i="2" l="1"/>
  <c r="P465" i="2"/>
  <c r="Q465" i="2"/>
  <c r="R465" i="2"/>
  <c r="N466" i="2" s="1"/>
  <c r="S115" i="2"/>
  <c r="E115" i="2"/>
  <c r="O466" i="2" l="1"/>
  <c r="P466" i="2"/>
  <c r="Q466" i="2"/>
  <c r="R466" i="2"/>
  <c r="N467" i="2" s="1"/>
  <c r="B115" i="2"/>
  <c r="C115" i="2"/>
  <c r="K115" i="2"/>
  <c r="H115" i="2"/>
  <c r="O467" i="2" l="1"/>
  <c r="P467" i="2"/>
  <c r="Q467" i="2"/>
  <c r="R467" i="2"/>
  <c r="N468" i="2" s="1"/>
  <c r="F115" i="2"/>
  <c r="O468" i="2" l="1"/>
  <c r="P468" i="2"/>
  <c r="Q468" i="2"/>
  <c r="R468" i="2"/>
  <c r="N469" i="2" s="1"/>
  <c r="G115" i="2"/>
  <c r="I115" i="2" s="1"/>
  <c r="L115" i="2" s="1"/>
  <c r="J115" i="2"/>
  <c r="O469" i="2" l="1"/>
  <c r="P469" i="2"/>
  <c r="Q469" i="2"/>
  <c r="R469" i="2"/>
  <c r="N470" i="2" s="1"/>
  <c r="M115" i="2"/>
  <c r="D116" i="2"/>
  <c r="O470" i="2" l="1"/>
  <c r="P470" i="2"/>
  <c r="Q470" i="2"/>
  <c r="R470" i="2"/>
  <c r="N471" i="2" s="1"/>
  <c r="S116" i="2"/>
  <c r="G116" i="2"/>
  <c r="E116" i="2"/>
  <c r="O471" i="2" l="1"/>
  <c r="P471" i="2"/>
  <c r="R471" i="2" s="1"/>
  <c r="N472" i="2" s="1"/>
  <c r="Q471" i="2"/>
  <c r="B116" i="2"/>
  <c r="C116" i="2"/>
  <c r="K116" i="2"/>
  <c r="H116" i="2"/>
  <c r="O472" i="2" l="1"/>
  <c r="P472" i="2"/>
  <c r="R472" i="2" s="1"/>
  <c r="N473" i="2" s="1"/>
  <c r="Q472" i="2"/>
  <c r="I116" i="2"/>
  <c r="F116" i="2"/>
  <c r="J116" i="2" s="1"/>
  <c r="O473" i="2" l="1"/>
  <c r="P473" i="2"/>
  <c r="Q473" i="2"/>
  <c r="R473" i="2"/>
  <c r="N474" i="2" s="1"/>
  <c r="M116" i="2"/>
  <c r="D117" i="2"/>
  <c r="L116" i="2"/>
  <c r="O474" i="2" l="1"/>
  <c r="P474" i="2"/>
  <c r="Q474" i="2"/>
  <c r="R474" i="2"/>
  <c r="N475" i="2" s="1"/>
  <c r="S117" i="2"/>
  <c r="G117" i="2"/>
  <c r="E117" i="2"/>
  <c r="O475" i="2" l="1"/>
  <c r="P475" i="2"/>
  <c r="R475" i="2" s="1"/>
  <c r="N476" i="2" s="1"/>
  <c r="Q475" i="2"/>
  <c r="B117" i="2"/>
  <c r="C117" i="2"/>
  <c r="K117" i="2"/>
  <c r="H117" i="2"/>
  <c r="O476" i="2" l="1"/>
  <c r="P476" i="2"/>
  <c r="R476" i="2" s="1"/>
  <c r="N477" i="2" s="1"/>
  <c r="Q476" i="2"/>
  <c r="I117" i="2"/>
  <c r="F117" i="2"/>
  <c r="J117" i="2" s="1"/>
  <c r="O477" i="2" l="1"/>
  <c r="P477" i="2"/>
  <c r="Q477" i="2"/>
  <c r="R477" i="2"/>
  <c r="N478" i="2" s="1"/>
  <c r="M117" i="2"/>
  <c r="D118" i="2"/>
  <c r="L117" i="2"/>
  <c r="O478" i="2" l="1"/>
  <c r="P478" i="2"/>
  <c r="Q478" i="2"/>
  <c r="R478" i="2"/>
  <c r="N479" i="2" s="1"/>
  <c r="S118" i="2"/>
  <c r="G118" i="2"/>
  <c r="E118" i="2"/>
  <c r="O479" i="2" l="1"/>
  <c r="P479" i="2"/>
  <c r="Q479" i="2"/>
  <c r="R479" i="2"/>
  <c r="N480" i="2" s="1"/>
  <c r="B118" i="2"/>
  <c r="C118" i="2"/>
  <c r="K118" i="2"/>
  <c r="H118" i="2"/>
  <c r="O480" i="2" l="1"/>
  <c r="P480" i="2"/>
  <c r="Q480" i="2"/>
  <c r="R480" i="2"/>
  <c r="N481" i="2" s="1"/>
  <c r="I118" i="2"/>
  <c r="F118" i="2"/>
  <c r="J118" i="2" s="1"/>
  <c r="O481" i="2" l="1"/>
  <c r="P481" i="2"/>
  <c r="R481" i="2" s="1"/>
  <c r="N482" i="2" s="1"/>
  <c r="Q481" i="2"/>
  <c r="M118" i="2"/>
  <c r="D119" i="2"/>
  <c r="L118" i="2"/>
  <c r="O482" i="2" l="1"/>
  <c r="P482" i="2"/>
  <c r="Q482" i="2"/>
  <c r="R482" i="2"/>
  <c r="N483" i="2" s="1"/>
  <c r="S119" i="2"/>
  <c r="G119" i="2"/>
  <c r="E119" i="2"/>
  <c r="O483" i="2" l="1"/>
  <c r="P483" i="2"/>
  <c r="R483" i="2" s="1"/>
  <c r="N484" i="2" s="1"/>
  <c r="Q483" i="2"/>
  <c r="B119" i="2"/>
  <c r="C119" i="2"/>
  <c r="K119" i="2"/>
  <c r="H119" i="2"/>
  <c r="O484" i="2" l="1"/>
  <c r="P484" i="2"/>
  <c r="Q484" i="2"/>
  <c r="R484" i="2"/>
  <c r="N485" i="2" s="1"/>
  <c r="I119" i="2"/>
  <c r="L119" i="2" s="1"/>
  <c r="F119" i="2"/>
  <c r="J119" i="2" s="1"/>
  <c r="O485" i="2" l="1"/>
  <c r="P485" i="2"/>
  <c r="Q485" i="2"/>
  <c r="R485" i="2"/>
  <c r="N486" i="2" s="1"/>
  <c r="M119" i="2"/>
  <c r="D120" i="2"/>
  <c r="O486" i="2" l="1"/>
  <c r="P486" i="2"/>
  <c r="Q486" i="2"/>
  <c r="R486" i="2"/>
  <c r="N487" i="2" s="1"/>
  <c r="S120" i="2"/>
  <c r="G120" i="2"/>
  <c r="E120" i="2"/>
  <c r="O487" i="2" l="1"/>
  <c r="P487" i="2"/>
  <c r="Q487" i="2"/>
  <c r="R487" i="2"/>
  <c r="N488" i="2" s="1"/>
  <c r="B120" i="2"/>
  <c r="C120" i="2"/>
  <c r="K120" i="2"/>
  <c r="H120" i="2"/>
  <c r="O488" i="2" l="1"/>
  <c r="P488" i="2"/>
  <c r="R488" i="2" s="1"/>
  <c r="N489" i="2" s="1"/>
  <c r="Q488" i="2"/>
  <c r="I120" i="2"/>
  <c r="F120" i="2"/>
  <c r="J120" i="2" s="1"/>
  <c r="O489" i="2" l="1"/>
  <c r="P489" i="2"/>
  <c r="R489" i="2" s="1"/>
  <c r="N490" i="2" s="1"/>
  <c r="Q489" i="2"/>
  <c r="M120" i="2"/>
  <c r="D121" i="2"/>
  <c r="L120" i="2"/>
  <c r="O490" i="2" l="1"/>
  <c r="P490" i="2"/>
  <c r="Q490" i="2"/>
  <c r="R490" i="2"/>
  <c r="N491" i="2" s="1"/>
  <c r="S121" i="2"/>
  <c r="G121" i="2" s="1"/>
  <c r="E121" i="2"/>
  <c r="O491" i="2" l="1"/>
  <c r="P491" i="2"/>
  <c r="Q491" i="2"/>
  <c r="R491" i="2"/>
  <c r="N492" i="2" s="1"/>
  <c r="B121" i="2"/>
  <c r="C121" i="2"/>
  <c r="K121" i="2"/>
  <c r="H121" i="2"/>
  <c r="O492" i="2" l="1"/>
  <c r="P492" i="2"/>
  <c r="Q492" i="2"/>
  <c r="R492" i="2"/>
  <c r="N493" i="2" s="1"/>
  <c r="I121" i="2"/>
  <c r="F121" i="2"/>
  <c r="J121" i="2" s="1"/>
  <c r="O493" i="2" l="1"/>
  <c r="P493" i="2"/>
  <c r="R493" i="2" s="1"/>
  <c r="N494" i="2" s="1"/>
  <c r="Q493" i="2"/>
  <c r="M121" i="2"/>
  <c r="D122" i="2"/>
  <c r="L121" i="2"/>
  <c r="O494" i="2" l="1"/>
  <c r="P494" i="2"/>
  <c r="Q494" i="2"/>
  <c r="R494" i="2"/>
  <c r="N495" i="2" s="1"/>
  <c r="S122" i="2"/>
  <c r="G122" i="2" s="1"/>
  <c r="E122" i="2"/>
  <c r="O495" i="2" l="1"/>
  <c r="P495" i="2"/>
  <c r="R495" i="2" s="1"/>
  <c r="N496" i="2" s="1"/>
  <c r="Q495" i="2"/>
  <c r="B122" i="2"/>
  <c r="C122" i="2"/>
  <c r="K122" i="2"/>
  <c r="H122" i="2"/>
  <c r="O496" i="2" l="1"/>
  <c r="P496" i="2"/>
  <c r="R496" i="2" s="1"/>
  <c r="N497" i="2" s="1"/>
  <c r="Q496" i="2"/>
  <c r="I122" i="2"/>
  <c r="L122" i="2" s="1"/>
  <c r="F122" i="2"/>
  <c r="J122" i="2" s="1"/>
  <c r="O497" i="2" l="1"/>
  <c r="P497" i="2"/>
  <c r="Q497" i="2"/>
  <c r="R497" i="2"/>
  <c r="N498" i="2" s="1"/>
  <c r="M122" i="2"/>
  <c r="D123" i="2"/>
  <c r="O498" i="2" l="1"/>
  <c r="P498" i="2"/>
  <c r="Q498" i="2"/>
  <c r="R498" i="2"/>
  <c r="N499" i="2" s="1"/>
  <c r="S123" i="2"/>
  <c r="G123" i="2"/>
  <c r="E123" i="2"/>
  <c r="O499" i="2" l="1"/>
  <c r="P499" i="2"/>
  <c r="R499" i="2" s="1"/>
  <c r="N500" i="2" s="1"/>
  <c r="Q499" i="2"/>
  <c r="B123" i="2"/>
  <c r="C123" i="2"/>
  <c r="K123" i="2"/>
  <c r="H123" i="2"/>
  <c r="O500" i="2" l="1"/>
  <c r="P500" i="2"/>
  <c r="Q500" i="2"/>
  <c r="R500" i="2"/>
  <c r="N501" i="2" s="1"/>
  <c r="I123" i="2"/>
  <c r="F123" i="2"/>
  <c r="J123" i="2" s="1"/>
  <c r="O501" i="2" l="1"/>
  <c r="P501" i="2"/>
  <c r="R501" i="2" s="1"/>
  <c r="N502" i="2" s="1"/>
  <c r="Q501" i="2"/>
  <c r="M123" i="2"/>
  <c r="D124" i="2"/>
  <c r="L123" i="2"/>
  <c r="O502" i="2" l="1"/>
  <c r="P502" i="2"/>
  <c r="Q502" i="2"/>
  <c r="R502" i="2"/>
  <c r="N503" i="2" s="1"/>
  <c r="S124" i="2"/>
  <c r="G124" i="2"/>
  <c r="E124" i="2"/>
  <c r="O503" i="2" l="1"/>
  <c r="Q503" i="2"/>
  <c r="P503" i="2"/>
  <c r="R503" i="2"/>
  <c r="N504" i="2" s="1"/>
  <c r="B124" i="2"/>
  <c r="C124" i="2"/>
  <c r="K124" i="2"/>
  <c r="H124" i="2"/>
  <c r="O504" i="2" l="1"/>
  <c r="Q504" i="2"/>
  <c r="R504" i="2"/>
  <c r="N505" i="2" s="1"/>
  <c r="P504" i="2"/>
  <c r="I124" i="2"/>
  <c r="L124" i="2" s="1"/>
  <c r="F124" i="2"/>
  <c r="J124" i="2" s="1"/>
  <c r="P505" i="2" l="1"/>
  <c r="R505" i="2" s="1"/>
  <c r="N506" i="2" s="1"/>
  <c r="O505" i="2"/>
  <c r="Q505" i="2"/>
  <c r="M124" i="2"/>
  <c r="D125" i="2"/>
  <c r="Q506" i="2" l="1"/>
  <c r="O506" i="2"/>
  <c r="P506" i="2"/>
  <c r="R506" i="2" s="1"/>
  <c r="N507" i="2" s="1"/>
  <c r="S125" i="2"/>
  <c r="G125" i="2"/>
  <c r="E125" i="2"/>
  <c r="P507" i="2" l="1"/>
  <c r="R507" i="2" s="1"/>
  <c r="N508" i="2" s="1"/>
  <c r="O507" i="2"/>
  <c r="Q507" i="2"/>
  <c r="B125" i="2"/>
  <c r="C125" i="2"/>
  <c r="K125" i="2"/>
  <c r="H125" i="2"/>
  <c r="P508" i="2" l="1"/>
  <c r="R508" i="2"/>
  <c r="N509" i="2" s="1"/>
  <c r="O508" i="2"/>
  <c r="Q508" i="2"/>
  <c r="I125" i="2"/>
  <c r="F125" i="2"/>
  <c r="J125" i="2" s="1"/>
  <c r="O509" i="2" l="1"/>
  <c r="P509" i="2"/>
  <c r="R509" i="2" s="1"/>
  <c r="N510" i="2" s="1"/>
  <c r="Q509" i="2"/>
  <c r="M125" i="2"/>
  <c r="D126" i="2"/>
  <c r="L125" i="2"/>
  <c r="O510" i="2" l="1"/>
  <c r="P510" i="2"/>
  <c r="Q510" i="2"/>
  <c r="R510" i="2"/>
  <c r="N511" i="2" s="1"/>
  <c r="S126" i="2"/>
  <c r="G126" i="2" s="1"/>
  <c r="E126" i="2"/>
  <c r="O511" i="2" l="1"/>
  <c r="R511" i="2"/>
  <c r="N512" i="2" s="1"/>
  <c r="P511" i="2"/>
  <c r="Q511" i="2"/>
  <c r="C126" i="2"/>
  <c r="B126" i="2"/>
  <c r="K126" i="2"/>
  <c r="H126" i="2"/>
  <c r="P512" i="2" l="1"/>
  <c r="Q512" i="2"/>
  <c r="R512" i="2"/>
  <c r="N513" i="2" s="1"/>
  <c r="O512" i="2"/>
  <c r="I126" i="2"/>
  <c r="F126" i="2"/>
  <c r="J126" i="2" s="1"/>
  <c r="O513" i="2" l="1"/>
  <c r="P513" i="2"/>
  <c r="R513" i="2" s="1"/>
  <c r="N514" i="2" s="1"/>
  <c r="Q513" i="2"/>
  <c r="M126" i="2"/>
  <c r="D127" i="2"/>
  <c r="L126" i="2"/>
  <c r="O514" i="2" l="1"/>
  <c r="P514" i="2"/>
  <c r="Q514" i="2"/>
  <c r="R514" i="2"/>
  <c r="N515" i="2" s="1"/>
  <c r="E127" i="2"/>
  <c r="S127" i="2"/>
  <c r="O515" i="2" l="1"/>
  <c r="Q515" i="2"/>
  <c r="P515" i="2"/>
  <c r="R515" i="2" s="1"/>
  <c r="N516" i="2" s="1"/>
  <c r="B127" i="2"/>
  <c r="C127" i="2"/>
  <c r="K127" i="2"/>
  <c r="H127" i="2"/>
  <c r="O516" i="2" l="1"/>
  <c r="R516" i="2"/>
  <c r="N517" i="2" s="1"/>
  <c r="P516" i="2"/>
  <c r="Q516" i="2"/>
  <c r="F127" i="2"/>
  <c r="O517" i="2" l="1"/>
  <c r="Q517" i="2"/>
  <c r="P517" i="2"/>
  <c r="R517" i="2"/>
  <c r="N518" i="2" s="1"/>
  <c r="G127" i="2"/>
  <c r="Q518" i="2" l="1"/>
  <c r="O518" i="2"/>
  <c r="P518" i="2"/>
  <c r="R518" i="2"/>
  <c r="N519" i="2" s="1"/>
  <c r="I127" i="2"/>
  <c r="L127" i="2" s="1"/>
  <c r="J127" i="2"/>
  <c r="P519" i="2" l="1"/>
  <c r="R519" i="2" s="1"/>
  <c r="N520" i="2" s="1"/>
  <c r="O519" i="2"/>
  <c r="Q519" i="2"/>
  <c r="D128" i="2"/>
  <c r="M127" i="2"/>
  <c r="P520" i="2" l="1"/>
  <c r="R520" i="2"/>
  <c r="N521" i="2" s="1"/>
  <c r="O520" i="2"/>
  <c r="Q520" i="2"/>
  <c r="E128" i="2"/>
  <c r="S128" i="2"/>
  <c r="G128" i="2"/>
  <c r="O521" i="2" l="1"/>
  <c r="P521" i="2"/>
  <c r="R521" i="2" s="1"/>
  <c r="N522" i="2" s="1"/>
  <c r="Q521" i="2"/>
  <c r="B128" i="2"/>
  <c r="C128" i="2"/>
  <c r="K128" i="2"/>
  <c r="H128" i="2"/>
  <c r="O522" i="2" l="1"/>
  <c r="P522" i="2"/>
  <c r="Q522" i="2"/>
  <c r="R522" i="2"/>
  <c r="N523" i="2" s="1"/>
  <c r="F128" i="2"/>
  <c r="J128" i="2" s="1"/>
  <c r="I128" i="2"/>
  <c r="L128" i="2" s="1"/>
  <c r="O523" i="2" l="1"/>
  <c r="P523" i="2"/>
  <c r="Q523" i="2"/>
  <c r="R523" i="2"/>
  <c r="N524" i="2" s="1"/>
  <c r="M128" i="2"/>
  <c r="D129" i="2"/>
  <c r="O524" i="2" l="1"/>
  <c r="P524" i="2"/>
  <c r="Q524" i="2"/>
  <c r="R524" i="2"/>
  <c r="N525" i="2" s="1"/>
  <c r="S129" i="2"/>
  <c r="G129" i="2" s="1"/>
  <c r="E129" i="2"/>
  <c r="O525" i="2" l="1"/>
  <c r="P525" i="2"/>
  <c r="Q525" i="2"/>
  <c r="R525" i="2"/>
  <c r="N526" i="2" s="1"/>
  <c r="B129" i="2"/>
  <c r="C129" i="2"/>
  <c r="K129" i="2"/>
  <c r="H129" i="2"/>
  <c r="O526" i="2" l="1"/>
  <c r="P526" i="2"/>
  <c r="Q526" i="2"/>
  <c r="R526" i="2"/>
  <c r="N527" i="2" s="1"/>
  <c r="F129" i="2"/>
  <c r="J129" i="2" s="1"/>
  <c r="I129" i="2"/>
  <c r="L129" i="2" s="1"/>
  <c r="O527" i="2" l="1"/>
  <c r="P527" i="2"/>
  <c r="Q527" i="2"/>
  <c r="R527" i="2"/>
  <c r="N528" i="2" s="1"/>
  <c r="M129" i="2"/>
  <c r="D130" i="2"/>
  <c r="O528" i="2" l="1"/>
  <c r="P528" i="2"/>
  <c r="Q528" i="2"/>
  <c r="R528" i="2"/>
  <c r="N529" i="2" s="1"/>
  <c r="S130" i="2"/>
  <c r="G130" i="2"/>
  <c r="E130" i="2"/>
  <c r="O529" i="2" l="1"/>
  <c r="P529" i="2"/>
  <c r="R529" i="2" s="1"/>
  <c r="N530" i="2" s="1"/>
  <c r="Q529" i="2"/>
  <c r="C130" i="2"/>
  <c r="B130" i="2"/>
  <c r="K130" i="2"/>
  <c r="H130" i="2"/>
  <c r="O530" i="2" l="1"/>
  <c r="P530" i="2"/>
  <c r="Q530" i="2"/>
  <c r="R530" i="2"/>
  <c r="N531" i="2" s="1"/>
  <c r="F130" i="2"/>
  <c r="J130" i="2" s="1"/>
  <c r="I130" i="2"/>
  <c r="O531" i="2" l="1"/>
  <c r="P531" i="2"/>
  <c r="Q531" i="2"/>
  <c r="R531" i="2"/>
  <c r="N532" i="2" s="1"/>
  <c r="M130" i="2"/>
  <c r="D131" i="2"/>
  <c r="L130" i="2"/>
  <c r="O532" i="2" l="1"/>
  <c r="P532" i="2"/>
  <c r="Q532" i="2"/>
  <c r="R532" i="2"/>
  <c r="N533" i="2" s="1"/>
  <c r="E131" i="2"/>
  <c r="S131" i="2"/>
  <c r="G131" i="2"/>
  <c r="O533" i="2" l="1"/>
  <c r="P533" i="2"/>
  <c r="Q533" i="2"/>
  <c r="R533" i="2"/>
  <c r="N534" i="2" s="1"/>
  <c r="C131" i="2"/>
  <c r="B131" i="2"/>
  <c r="K131" i="2"/>
  <c r="H131" i="2"/>
  <c r="O534" i="2" l="1"/>
  <c r="P534" i="2"/>
  <c r="Q534" i="2"/>
  <c r="R534" i="2"/>
  <c r="N535" i="2" s="1"/>
  <c r="I131" i="2"/>
  <c r="F131" i="2"/>
  <c r="J131" i="2" s="1"/>
  <c r="P535" i="2" l="1"/>
  <c r="R535" i="2"/>
  <c r="N536" i="2" s="1"/>
  <c r="O535" i="2"/>
  <c r="Q535" i="2"/>
  <c r="M131" i="2"/>
  <c r="D132" i="2"/>
  <c r="L131" i="2"/>
  <c r="O536" i="2" l="1"/>
  <c r="P536" i="2"/>
  <c r="Q536" i="2"/>
  <c r="R536" i="2"/>
  <c r="N537" i="2" s="1"/>
  <c r="E132" i="2"/>
  <c r="S132" i="2"/>
  <c r="G132" i="2"/>
  <c r="O537" i="2" l="1"/>
  <c r="P537" i="2"/>
  <c r="Q537" i="2"/>
  <c r="R537" i="2"/>
  <c r="N538" i="2" s="1"/>
  <c r="C132" i="2"/>
  <c r="B132" i="2"/>
  <c r="K132" i="2"/>
  <c r="H132" i="2"/>
  <c r="O538" i="2" l="1"/>
  <c r="P538" i="2"/>
  <c r="Q538" i="2"/>
  <c r="R538" i="2"/>
  <c r="N539" i="2" s="1"/>
  <c r="I132" i="2"/>
  <c r="F132" i="2"/>
  <c r="J132" i="2" s="1"/>
  <c r="O539" i="2" l="1"/>
  <c r="P539" i="2"/>
  <c r="Q539" i="2"/>
  <c r="R539" i="2"/>
  <c r="N540" i="2" s="1"/>
  <c r="M132" i="2"/>
  <c r="D133" i="2"/>
  <c r="L132" i="2"/>
  <c r="O540" i="2" l="1"/>
  <c r="P540" i="2"/>
  <c r="Q540" i="2"/>
  <c r="R540" i="2"/>
  <c r="N541" i="2" s="1"/>
  <c r="E133" i="2"/>
  <c r="S133" i="2"/>
  <c r="G133" i="2" s="1"/>
  <c r="O541" i="2" l="1"/>
  <c r="P541" i="2"/>
  <c r="R541" i="2" s="1"/>
  <c r="N542" i="2" s="1"/>
  <c r="Q541" i="2"/>
  <c r="B133" i="2"/>
  <c r="C133" i="2"/>
  <c r="K133" i="2"/>
  <c r="H133" i="2"/>
  <c r="O542" i="2" l="1"/>
  <c r="P542" i="2"/>
  <c r="R542" i="2" s="1"/>
  <c r="N543" i="2" s="1"/>
  <c r="Q542" i="2"/>
  <c r="I133" i="2"/>
  <c r="F133" i="2"/>
  <c r="J133" i="2" s="1"/>
  <c r="O543" i="2" l="1"/>
  <c r="P543" i="2"/>
  <c r="R543" i="2" s="1"/>
  <c r="N544" i="2" s="1"/>
  <c r="Q543" i="2"/>
  <c r="M133" i="2"/>
  <c r="D134" i="2"/>
  <c r="L133" i="2"/>
  <c r="O544" i="2" l="1"/>
  <c r="P544" i="2"/>
  <c r="Q544" i="2"/>
  <c r="R544" i="2"/>
  <c r="N545" i="2" s="1"/>
  <c r="S134" i="2"/>
  <c r="G134" i="2" s="1"/>
  <c r="E134" i="2"/>
  <c r="O545" i="2" l="1"/>
  <c r="P545" i="2"/>
  <c r="Q545" i="2"/>
  <c r="R545" i="2"/>
  <c r="N546" i="2" s="1"/>
  <c r="C134" i="2"/>
  <c r="B134" i="2"/>
  <c r="K134" i="2"/>
  <c r="H134" i="2"/>
  <c r="O546" i="2" l="1"/>
  <c r="P546" i="2"/>
  <c r="Q546" i="2"/>
  <c r="R546" i="2"/>
  <c r="N547" i="2" s="1"/>
  <c r="I134" i="2"/>
  <c r="F134" i="2"/>
  <c r="J134" i="2" s="1"/>
  <c r="O547" i="2" l="1"/>
  <c r="P547" i="2"/>
  <c r="Q547" i="2"/>
  <c r="R547" i="2"/>
  <c r="N548" i="2" s="1"/>
  <c r="M134" i="2"/>
  <c r="D135" i="2"/>
  <c r="L134" i="2"/>
  <c r="O548" i="2" l="1"/>
  <c r="P548" i="2"/>
  <c r="Q548" i="2"/>
  <c r="R548" i="2"/>
  <c r="N549" i="2" s="1"/>
  <c r="S135" i="2"/>
  <c r="G135" i="2" s="1"/>
  <c r="E135" i="2"/>
  <c r="O549" i="2" l="1"/>
  <c r="P549" i="2"/>
  <c r="Q549" i="2"/>
  <c r="R549" i="2"/>
  <c r="N550" i="2" s="1"/>
  <c r="B135" i="2"/>
  <c r="C135" i="2"/>
  <c r="K135" i="2"/>
  <c r="H135" i="2"/>
  <c r="O550" i="2" l="1"/>
  <c r="P550" i="2"/>
  <c r="Q550" i="2"/>
  <c r="R550" i="2"/>
  <c r="N551" i="2" s="1"/>
  <c r="F135" i="2"/>
  <c r="J135" i="2" s="1"/>
  <c r="I135" i="2"/>
  <c r="O551" i="2" l="1"/>
  <c r="P551" i="2"/>
  <c r="Q551" i="2"/>
  <c r="R551" i="2"/>
  <c r="N552" i="2" s="1"/>
  <c r="M135" i="2"/>
  <c r="D136" i="2"/>
  <c r="L135" i="2"/>
  <c r="O552" i="2" l="1"/>
  <c r="P552" i="2"/>
  <c r="Q552" i="2"/>
  <c r="R552" i="2"/>
  <c r="N553" i="2" s="1"/>
  <c r="E136" i="2"/>
  <c r="S136" i="2"/>
  <c r="G136" i="2" s="1"/>
  <c r="O553" i="2" l="1"/>
  <c r="P553" i="2"/>
  <c r="Q553" i="2"/>
  <c r="R553" i="2"/>
  <c r="N554" i="2" s="1"/>
  <c r="C136" i="2"/>
  <c r="B136" i="2"/>
  <c r="K136" i="2"/>
  <c r="H136" i="2"/>
  <c r="O554" i="2" l="1"/>
  <c r="P554" i="2"/>
  <c r="Q554" i="2"/>
  <c r="R554" i="2"/>
  <c r="N555" i="2" s="1"/>
  <c r="I136" i="2"/>
  <c r="F136" i="2"/>
  <c r="J136" i="2" s="1"/>
  <c r="O555" i="2" l="1"/>
  <c r="P555" i="2"/>
  <c r="Q555" i="2"/>
  <c r="R555" i="2"/>
  <c r="N556" i="2" s="1"/>
  <c r="M136" i="2"/>
  <c r="D137" i="2"/>
  <c r="L136" i="2"/>
  <c r="O556" i="2" l="1"/>
  <c r="P556" i="2"/>
  <c r="Q556" i="2"/>
  <c r="R556" i="2"/>
  <c r="N557" i="2" s="1"/>
  <c r="S137" i="2"/>
  <c r="G137" i="2" s="1"/>
  <c r="E137" i="2"/>
  <c r="O557" i="2" l="1"/>
  <c r="P557" i="2"/>
  <c r="R557" i="2" s="1"/>
  <c r="N558" i="2" s="1"/>
  <c r="Q557" i="2"/>
  <c r="C137" i="2"/>
  <c r="B137" i="2"/>
  <c r="K137" i="2"/>
  <c r="H137" i="2"/>
  <c r="O558" i="2" l="1"/>
  <c r="P558" i="2"/>
  <c r="R558" i="2" s="1"/>
  <c r="N559" i="2" s="1"/>
  <c r="Q558" i="2"/>
  <c r="F137" i="2"/>
  <c r="J137" i="2" s="1"/>
  <c r="I137" i="2"/>
  <c r="L137" i="2" s="1"/>
  <c r="O559" i="2" l="1"/>
  <c r="P559" i="2"/>
  <c r="Q559" i="2"/>
  <c r="R559" i="2"/>
  <c r="N560" i="2" s="1"/>
  <c r="M137" i="2"/>
  <c r="D138" i="2"/>
  <c r="O560" i="2" l="1"/>
  <c r="P560" i="2"/>
  <c r="Q560" i="2"/>
  <c r="R560" i="2"/>
  <c r="N561" i="2" s="1"/>
  <c r="S138" i="2"/>
  <c r="G138" i="2"/>
  <c r="E138" i="2"/>
  <c r="O561" i="2" l="1"/>
  <c r="P561" i="2"/>
  <c r="Q561" i="2"/>
  <c r="R561" i="2"/>
  <c r="N562" i="2" s="1"/>
  <c r="C138" i="2"/>
  <c r="B138" i="2"/>
  <c r="K138" i="2"/>
  <c r="H138" i="2"/>
  <c r="O562" i="2" l="1"/>
  <c r="P562" i="2"/>
  <c r="Q562" i="2"/>
  <c r="R562" i="2"/>
  <c r="N563" i="2" s="1"/>
  <c r="I138" i="2"/>
  <c r="F138" i="2"/>
  <c r="J138" i="2" s="1"/>
  <c r="O563" i="2" l="1"/>
  <c r="P563" i="2"/>
  <c r="Q563" i="2"/>
  <c r="R563" i="2"/>
  <c r="N564" i="2" s="1"/>
  <c r="M138" i="2"/>
  <c r="D139" i="2"/>
  <c r="L138" i="2"/>
  <c r="O564" i="2" l="1"/>
  <c r="P564" i="2"/>
  <c r="Q564" i="2"/>
  <c r="R564" i="2"/>
  <c r="N565" i="2" s="1"/>
  <c r="E139" i="2"/>
  <c r="S139" i="2"/>
  <c r="O565" i="2" l="1"/>
  <c r="P565" i="2"/>
  <c r="Q565" i="2"/>
  <c r="R565" i="2"/>
  <c r="N566" i="2" s="1"/>
  <c r="C139" i="2"/>
  <c r="B139" i="2"/>
  <c r="K139" i="2"/>
  <c r="H139" i="2"/>
  <c r="O566" i="2" l="1"/>
  <c r="P566" i="2"/>
  <c r="R566" i="2" s="1"/>
  <c r="N567" i="2" s="1"/>
  <c r="Q566" i="2"/>
  <c r="F139" i="2"/>
  <c r="O567" i="2" l="1"/>
  <c r="P567" i="2"/>
  <c r="Q567" i="2"/>
  <c r="R567" i="2"/>
  <c r="N568" i="2" s="1"/>
  <c r="G139" i="2"/>
  <c r="O568" i="2" l="1"/>
  <c r="P568" i="2"/>
  <c r="R568" i="2" s="1"/>
  <c r="N569" i="2" s="1"/>
  <c r="Q568" i="2"/>
  <c r="I139" i="2"/>
  <c r="L139" i="2" s="1"/>
  <c r="J139" i="2"/>
  <c r="O569" i="2" l="1"/>
  <c r="P569" i="2"/>
  <c r="R569" i="2" s="1"/>
  <c r="N570" i="2" s="1"/>
  <c r="Q569" i="2"/>
  <c r="D140" i="2"/>
  <c r="M139" i="2"/>
  <c r="O570" i="2" l="1"/>
  <c r="P570" i="2"/>
  <c r="Q570" i="2"/>
  <c r="R570" i="2"/>
  <c r="N571" i="2" s="1"/>
  <c r="S140" i="2"/>
  <c r="G140" i="2"/>
  <c r="E140" i="2"/>
  <c r="O571" i="2" l="1"/>
  <c r="P571" i="2"/>
  <c r="Q571" i="2"/>
  <c r="R571" i="2"/>
  <c r="N572" i="2" s="1"/>
  <c r="C140" i="2"/>
  <c r="B140" i="2"/>
  <c r="K140" i="2"/>
  <c r="H140" i="2"/>
  <c r="O572" i="2" l="1"/>
  <c r="P572" i="2"/>
  <c r="Q572" i="2"/>
  <c r="R572" i="2"/>
  <c r="N573" i="2" s="1"/>
  <c r="F140" i="2"/>
  <c r="J140" i="2" s="1"/>
  <c r="I140" i="2"/>
  <c r="L140" i="2" s="1"/>
  <c r="O573" i="2" l="1"/>
  <c r="P573" i="2"/>
  <c r="R573" i="2" s="1"/>
  <c r="N574" i="2" s="1"/>
  <c r="Q573" i="2"/>
  <c r="M140" i="2"/>
  <c r="D141" i="2"/>
  <c r="O574" i="2" l="1"/>
  <c r="P574" i="2"/>
  <c r="Q574" i="2"/>
  <c r="R574" i="2"/>
  <c r="N575" i="2" s="1"/>
  <c r="S141" i="2"/>
  <c r="G141" i="2" s="1"/>
  <c r="E141" i="2"/>
  <c r="O575" i="2" l="1"/>
  <c r="P575" i="2"/>
  <c r="Q575" i="2"/>
  <c r="R575" i="2"/>
  <c r="N576" i="2" s="1"/>
  <c r="C141" i="2"/>
  <c r="B141" i="2"/>
  <c r="K141" i="2"/>
  <c r="H141" i="2"/>
  <c r="O576" i="2" l="1"/>
  <c r="P576" i="2"/>
  <c r="Q576" i="2"/>
  <c r="R576" i="2"/>
  <c r="N577" i="2" s="1"/>
  <c r="F141" i="2"/>
  <c r="J141" i="2" s="1"/>
  <c r="I141" i="2"/>
  <c r="O577" i="2" l="1"/>
  <c r="P577" i="2"/>
  <c r="Q577" i="2"/>
  <c r="R577" i="2"/>
  <c r="N578" i="2" s="1"/>
  <c r="M141" i="2"/>
  <c r="D142" i="2"/>
  <c r="L141" i="2"/>
  <c r="O578" i="2" l="1"/>
  <c r="P578" i="2"/>
  <c r="Q578" i="2"/>
  <c r="R578" i="2"/>
  <c r="N579" i="2" s="1"/>
  <c r="G142" i="2"/>
  <c r="E142" i="2"/>
  <c r="S142" i="2"/>
  <c r="O579" i="2" l="1"/>
  <c r="P579" i="2"/>
  <c r="R579" i="2" s="1"/>
  <c r="N580" i="2" s="1"/>
  <c r="Q579" i="2"/>
  <c r="B142" i="2"/>
  <c r="C142" i="2"/>
  <c r="K142" i="2"/>
  <c r="H142" i="2"/>
  <c r="O580" i="2" l="1"/>
  <c r="P580" i="2"/>
  <c r="Q580" i="2"/>
  <c r="R580" i="2"/>
  <c r="N581" i="2" s="1"/>
  <c r="F142" i="2"/>
  <c r="J142" i="2" s="1"/>
  <c r="I142" i="2"/>
  <c r="L142" i="2" s="1"/>
  <c r="O581" i="2" l="1"/>
  <c r="P581" i="2"/>
  <c r="R581" i="2" s="1"/>
  <c r="N582" i="2" s="1"/>
  <c r="Q581" i="2"/>
  <c r="M142" i="2"/>
  <c r="D143" i="2"/>
  <c r="O582" i="2" l="1"/>
  <c r="P582" i="2"/>
  <c r="Q582" i="2"/>
  <c r="R582" i="2"/>
  <c r="N583" i="2" s="1"/>
  <c r="S143" i="2"/>
  <c r="G143" i="2"/>
  <c r="E143" i="2"/>
  <c r="O583" i="2" l="1"/>
  <c r="P583" i="2"/>
  <c r="Q583" i="2"/>
  <c r="R583" i="2"/>
  <c r="N584" i="2" s="1"/>
  <c r="C143" i="2"/>
  <c r="B143" i="2"/>
  <c r="K143" i="2"/>
  <c r="H143" i="2"/>
  <c r="O584" i="2" l="1"/>
  <c r="P584" i="2"/>
  <c r="Q584" i="2"/>
  <c r="R584" i="2"/>
  <c r="N585" i="2" s="1"/>
  <c r="F143" i="2"/>
  <c r="J143" i="2" s="1"/>
  <c r="I143" i="2"/>
  <c r="O585" i="2" l="1"/>
  <c r="P585" i="2"/>
  <c r="Q585" i="2"/>
  <c r="R585" i="2"/>
  <c r="N586" i="2" s="1"/>
  <c r="M143" i="2"/>
  <c r="D144" i="2"/>
  <c r="L143" i="2"/>
  <c r="O586" i="2" l="1"/>
  <c r="P586" i="2"/>
  <c r="Q586" i="2"/>
  <c r="R586" i="2"/>
  <c r="N587" i="2" s="1"/>
  <c r="S144" i="2"/>
  <c r="G144" i="2" s="1"/>
  <c r="E144" i="2"/>
  <c r="O587" i="2" l="1"/>
  <c r="P587" i="2"/>
  <c r="Q587" i="2"/>
  <c r="R587" i="2"/>
  <c r="N588" i="2" s="1"/>
  <c r="C144" i="2"/>
  <c r="B144" i="2"/>
  <c r="K144" i="2"/>
  <c r="H144" i="2"/>
  <c r="O588" i="2" l="1"/>
  <c r="P588" i="2"/>
  <c r="R588" i="2" s="1"/>
  <c r="N589" i="2" s="1"/>
  <c r="Q588" i="2"/>
  <c r="F144" i="2"/>
  <c r="J144" i="2" s="1"/>
  <c r="I144" i="2"/>
  <c r="O589" i="2" l="1"/>
  <c r="P589" i="2"/>
  <c r="R589" i="2" s="1"/>
  <c r="N590" i="2" s="1"/>
  <c r="Q589" i="2"/>
  <c r="M144" i="2"/>
  <c r="D145" i="2"/>
  <c r="L144" i="2"/>
  <c r="O590" i="2" l="1"/>
  <c r="P590" i="2"/>
  <c r="Q590" i="2"/>
  <c r="R590" i="2"/>
  <c r="N591" i="2" s="1"/>
  <c r="S145" i="2"/>
  <c r="G145" i="2" s="1"/>
  <c r="E145" i="2"/>
  <c r="O591" i="2" l="1"/>
  <c r="P591" i="2"/>
  <c r="R591" i="2" s="1"/>
  <c r="N592" i="2" s="1"/>
  <c r="Q591" i="2"/>
  <c r="B145" i="2"/>
  <c r="C145" i="2"/>
  <c r="K145" i="2"/>
  <c r="H145" i="2"/>
  <c r="O592" i="2" l="1"/>
  <c r="P592" i="2"/>
  <c r="Q592" i="2"/>
  <c r="R592" i="2"/>
  <c r="N593" i="2" s="1"/>
  <c r="I145" i="2"/>
  <c r="L145" i="2" s="1"/>
  <c r="F145" i="2"/>
  <c r="J145" i="2" s="1"/>
  <c r="O593" i="2" l="1"/>
  <c r="P593" i="2"/>
  <c r="Q593" i="2"/>
  <c r="R593" i="2"/>
  <c r="N594" i="2" s="1"/>
  <c r="M145" i="2"/>
  <c r="D146" i="2"/>
  <c r="O594" i="2" l="1"/>
  <c r="P594" i="2"/>
  <c r="Q594" i="2"/>
  <c r="R594" i="2"/>
  <c r="N595" i="2" s="1"/>
  <c r="G146" i="2"/>
  <c r="E146" i="2"/>
  <c r="S146" i="2"/>
  <c r="O595" i="2" l="1"/>
  <c r="P595" i="2"/>
  <c r="R595" i="2" s="1"/>
  <c r="N596" i="2" s="1"/>
  <c r="Q595" i="2"/>
  <c r="B146" i="2"/>
  <c r="C146" i="2"/>
  <c r="K146" i="2"/>
  <c r="H146" i="2"/>
  <c r="O596" i="2" l="1"/>
  <c r="P596" i="2"/>
  <c r="Q596" i="2"/>
  <c r="R596" i="2"/>
  <c r="N597" i="2" s="1"/>
  <c r="I146" i="2"/>
  <c r="L146" i="2" s="1"/>
  <c r="F146" i="2"/>
  <c r="J146" i="2" s="1"/>
  <c r="O597" i="2" l="1"/>
  <c r="P597" i="2"/>
  <c r="Q597" i="2"/>
  <c r="R597" i="2"/>
  <c r="N598" i="2" s="1"/>
  <c r="M146" i="2"/>
  <c r="D147" i="2"/>
  <c r="O598" i="2" l="1"/>
  <c r="P598" i="2"/>
  <c r="Q598" i="2"/>
  <c r="R598" i="2"/>
  <c r="N599" i="2" s="1"/>
  <c r="S147" i="2"/>
  <c r="G147" i="2"/>
  <c r="E147" i="2"/>
  <c r="O599" i="2" l="1"/>
  <c r="P599" i="2"/>
  <c r="Q599" i="2"/>
  <c r="R599" i="2"/>
  <c r="N600" i="2" s="1"/>
  <c r="C147" i="2"/>
  <c r="B147" i="2"/>
  <c r="K147" i="2"/>
  <c r="H147" i="2"/>
  <c r="O600" i="2" l="1"/>
  <c r="P600" i="2"/>
  <c r="Q600" i="2"/>
  <c r="R600" i="2"/>
  <c r="N601" i="2" s="1"/>
  <c r="I147" i="2"/>
  <c r="F147" i="2"/>
  <c r="J147" i="2" s="1"/>
  <c r="O601" i="2" l="1"/>
  <c r="G14" i="1" s="1"/>
  <c r="P601" i="2"/>
  <c r="Q601" i="2"/>
  <c r="G13" i="1" s="1"/>
  <c r="R601" i="2"/>
  <c r="M147" i="2"/>
  <c r="D148" i="2"/>
  <c r="L147" i="2"/>
  <c r="E148" i="2" l="1"/>
  <c r="S148" i="2"/>
  <c r="G148" i="2" s="1"/>
  <c r="B148" i="2" l="1"/>
  <c r="C148" i="2"/>
  <c r="K148" i="2"/>
  <c r="H148" i="2"/>
  <c r="I148" i="2" l="1"/>
  <c r="F148" i="2"/>
  <c r="J148" i="2" s="1"/>
  <c r="M148" i="2" l="1"/>
  <c r="D149" i="2"/>
  <c r="L148" i="2"/>
  <c r="S149" i="2" l="1"/>
  <c r="G149" i="2" s="1"/>
  <c r="E149" i="2"/>
  <c r="C149" i="2" l="1"/>
  <c r="B149" i="2"/>
  <c r="K149" i="2"/>
  <c r="H149" i="2"/>
  <c r="I149" i="2" l="1"/>
  <c r="L149" i="2" s="1"/>
  <c r="F149" i="2"/>
  <c r="J149" i="2" s="1"/>
  <c r="M149" i="2" l="1"/>
  <c r="D150" i="2"/>
  <c r="E150" i="2" l="1"/>
  <c r="S150" i="2"/>
  <c r="G150" i="2" s="1"/>
  <c r="B150" i="2" l="1"/>
  <c r="C150" i="2"/>
  <c r="K150" i="2"/>
  <c r="H150" i="2"/>
  <c r="I150" i="2" l="1"/>
  <c r="F150" i="2"/>
  <c r="J150" i="2" s="1"/>
  <c r="M150" i="2" l="1"/>
  <c r="D151" i="2"/>
  <c r="L150" i="2"/>
  <c r="S151" i="2" l="1"/>
  <c r="E151" i="2"/>
  <c r="B151" i="2" l="1"/>
  <c r="C151" i="2"/>
  <c r="K151" i="2"/>
  <c r="H151" i="2"/>
  <c r="F151" i="2" l="1"/>
  <c r="G151" i="2" l="1"/>
  <c r="I151" i="2" l="1"/>
  <c r="L151" i="2" s="1"/>
  <c r="J151" i="2"/>
  <c r="D152" i="2" l="1"/>
  <c r="M151" i="2"/>
  <c r="E152" i="2" l="1"/>
  <c r="S152" i="2"/>
  <c r="G152" i="2"/>
  <c r="C152" i="2" l="1"/>
  <c r="B152" i="2"/>
  <c r="K152" i="2"/>
  <c r="H152" i="2"/>
  <c r="I152" i="2" l="1"/>
  <c r="F152" i="2"/>
  <c r="J152" i="2" s="1"/>
  <c r="M152" i="2" l="1"/>
  <c r="D153" i="2"/>
  <c r="L152" i="2"/>
  <c r="S153" i="2" l="1"/>
  <c r="G153" i="2" s="1"/>
  <c r="E153" i="2"/>
  <c r="C153" i="2" l="1"/>
  <c r="B153" i="2"/>
  <c r="K153" i="2"/>
  <c r="H153" i="2"/>
  <c r="I153" i="2" l="1"/>
  <c r="L153" i="2" s="1"/>
  <c r="F153" i="2"/>
  <c r="J153" i="2" s="1"/>
  <c r="M153" i="2" l="1"/>
  <c r="D154" i="2"/>
  <c r="E154" i="2" l="1"/>
  <c r="S154" i="2"/>
  <c r="G154" i="2" s="1"/>
  <c r="B154" i="2" l="1"/>
  <c r="C154" i="2"/>
  <c r="K154" i="2"/>
  <c r="H154" i="2"/>
  <c r="F154" i="2" l="1"/>
  <c r="J154" i="2" s="1"/>
  <c r="I154" i="2"/>
  <c r="M154" i="2" l="1"/>
  <c r="D155" i="2"/>
  <c r="L154" i="2"/>
  <c r="E155" i="2" l="1"/>
  <c r="S155" i="2"/>
  <c r="G155" i="2" s="1"/>
  <c r="C155" i="2" l="1"/>
  <c r="B155" i="2"/>
  <c r="K155" i="2"/>
  <c r="H155" i="2"/>
  <c r="I155" i="2" l="1"/>
  <c r="L155" i="2" s="1"/>
  <c r="F155" i="2"/>
  <c r="J155" i="2" s="1"/>
  <c r="M155" i="2" l="1"/>
  <c r="D156" i="2"/>
  <c r="S156" i="2" l="1"/>
  <c r="E156" i="2"/>
  <c r="G156" i="2"/>
  <c r="B156" i="2" l="1"/>
  <c r="C156" i="2"/>
  <c r="K156" i="2"/>
  <c r="H156" i="2"/>
  <c r="I156" i="2" l="1"/>
  <c r="L156" i="2" s="1"/>
  <c r="F156" i="2"/>
  <c r="J156" i="2" s="1"/>
  <c r="M156" i="2" l="1"/>
  <c r="D157" i="2"/>
  <c r="S157" i="2" l="1"/>
  <c r="G157" i="2"/>
  <c r="E157" i="2"/>
  <c r="B157" i="2" l="1"/>
  <c r="C157" i="2"/>
  <c r="K157" i="2"/>
  <c r="H157" i="2"/>
  <c r="I157" i="2" l="1"/>
  <c r="L157" i="2" s="1"/>
  <c r="F157" i="2"/>
  <c r="J157" i="2" s="1"/>
  <c r="M157" i="2" l="1"/>
  <c r="D158" i="2"/>
  <c r="S158" i="2" l="1"/>
  <c r="G158" i="2" s="1"/>
  <c r="E158" i="2"/>
  <c r="C158" i="2" l="1"/>
  <c r="B158" i="2"/>
  <c r="K158" i="2"/>
  <c r="H158" i="2"/>
  <c r="I158" i="2" l="1"/>
  <c r="L158" i="2" s="1"/>
  <c r="F158" i="2"/>
  <c r="J158" i="2" s="1"/>
  <c r="M158" i="2" l="1"/>
  <c r="D159" i="2"/>
  <c r="G159" i="2" l="1"/>
  <c r="E159" i="2"/>
  <c r="S159" i="2"/>
  <c r="C159" i="2" l="1"/>
  <c r="B159" i="2"/>
  <c r="K159" i="2"/>
  <c r="H159" i="2"/>
  <c r="I159" i="2" l="1"/>
  <c r="F159" i="2"/>
  <c r="J159" i="2" s="1"/>
  <c r="M159" i="2" l="1"/>
  <c r="D160" i="2"/>
  <c r="L159" i="2"/>
  <c r="S160" i="2" l="1"/>
  <c r="G160" i="2" s="1"/>
  <c r="E160" i="2"/>
  <c r="B160" i="2" l="1"/>
  <c r="C160" i="2"/>
  <c r="K160" i="2"/>
  <c r="H160" i="2"/>
  <c r="F160" i="2" l="1"/>
  <c r="J160" i="2" s="1"/>
  <c r="I160" i="2"/>
  <c r="L160" i="2" s="1"/>
  <c r="M160" i="2" l="1"/>
  <c r="D161" i="2"/>
  <c r="E161" i="2" l="1"/>
  <c r="S161" i="2"/>
  <c r="G161" i="2" s="1"/>
  <c r="B161" i="2" l="1"/>
  <c r="C161" i="2"/>
  <c r="K161" i="2"/>
  <c r="H161" i="2"/>
  <c r="F161" i="2" l="1"/>
  <c r="J161" i="2" s="1"/>
  <c r="I161" i="2"/>
  <c r="M161" i="2" l="1"/>
  <c r="D162" i="2"/>
  <c r="L161" i="2"/>
  <c r="E162" i="2" l="1"/>
  <c r="S162" i="2"/>
  <c r="G162" i="2" s="1"/>
  <c r="B162" i="2" l="1"/>
  <c r="C162" i="2"/>
  <c r="K162" i="2"/>
  <c r="H162" i="2"/>
  <c r="I162" i="2" l="1"/>
  <c r="F162" i="2"/>
  <c r="J162" i="2" s="1"/>
  <c r="M162" i="2" l="1"/>
  <c r="D163" i="2"/>
  <c r="L162" i="2"/>
  <c r="S163" i="2" l="1"/>
  <c r="E163" i="2"/>
  <c r="B163" i="2" l="1"/>
  <c r="C163" i="2"/>
  <c r="K163" i="2"/>
  <c r="H163" i="2"/>
  <c r="F163" i="2" l="1"/>
  <c r="G163" i="2" l="1"/>
  <c r="I163" i="2" l="1"/>
  <c r="L163" i="2" s="1"/>
  <c r="J163" i="2"/>
  <c r="D164" i="2" l="1"/>
  <c r="M163" i="2"/>
  <c r="S164" i="2" l="1"/>
  <c r="G164" i="2" s="1"/>
  <c r="E164" i="2"/>
  <c r="C164" i="2" l="1"/>
  <c r="B164" i="2"/>
  <c r="K164" i="2"/>
  <c r="H164" i="2"/>
  <c r="I164" i="2" l="1"/>
  <c r="F164" i="2"/>
  <c r="J164" i="2" s="1"/>
  <c r="M164" i="2" l="1"/>
  <c r="D165" i="2"/>
  <c r="L164" i="2"/>
  <c r="E165" i="2" l="1"/>
  <c r="S165" i="2"/>
  <c r="G165" i="2" s="1"/>
  <c r="C165" i="2" l="1"/>
  <c r="B165" i="2"/>
  <c r="K165" i="2"/>
  <c r="H165" i="2"/>
  <c r="F165" i="2" l="1"/>
  <c r="J165" i="2" s="1"/>
  <c r="I165" i="2"/>
  <c r="L165" i="2" s="1"/>
  <c r="M165" i="2" l="1"/>
  <c r="D166" i="2"/>
  <c r="G166" i="2" l="1"/>
  <c r="E166" i="2"/>
  <c r="S166" i="2"/>
  <c r="C166" i="2" l="1"/>
  <c r="B166" i="2"/>
  <c r="K166" i="2"/>
  <c r="H166" i="2"/>
  <c r="F166" i="2" l="1"/>
  <c r="J166" i="2" s="1"/>
  <c r="I166" i="2"/>
  <c r="M166" i="2" l="1"/>
  <c r="D167" i="2"/>
  <c r="L166" i="2"/>
  <c r="G167" i="2" l="1"/>
  <c r="E167" i="2"/>
  <c r="S167" i="2"/>
  <c r="B167" i="2" l="1"/>
  <c r="C167" i="2"/>
  <c r="K167" i="2"/>
  <c r="H167" i="2"/>
  <c r="I167" i="2" l="1"/>
  <c r="F167" i="2"/>
  <c r="J167" i="2" s="1"/>
  <c r="M167" i="2" l="1"/>
  <c r="D168" i="2"/>
  <c r="L167" i="2"/>
  <c r="S168" i="2" l="1"/>
  <c r="G168" i="2"/>
  <c r="E168" i="2"/>
  <c r="C168" i="2" l="1"/>
  <c r="B168" i="2"/>
  <c r="K168" i="2"/>
  <c r="H168" i="2"/>
  <c r="F168" i="2" l="1"/>
  <c r="J168" i="2" s="1"/>
  <c r="I168" i="2"/>
  <c r="M168" i="2" l="1"/>
  <c r="D169" i="2"/>
  <c r="L168" i="2"/>
  <c r="S169" i="2" l="1"/>
  <c r="G169" i="2" s="1"/>
  <c r="E169" i="2"/>
  <c r="C169" i="2" l="1"/>
  <c r="B169" i="2"/>
  <c r="K169" i="2"/>
  <c r="H169" i="2"/>
  <c r="F169" i="2" l="1"/>
  <c r="J169" i="2" s="1"/>
  <c r="I169" i="2"/>
  <c r="M169" i="2" l="1"/>
  <c r="D170" i="2"/>
  <c r="L169" i="2"/>
  <c r="E170" i="2" l="1"/>
  <c r="S170" i="2"/>
  <c r="G170" i="2"/>
  <c r="C170" i="2" l="1"/>
  <c r="B170" i="2"/>
  <c r="K170" i="2"/>
  <c r="H170" i="2"/>
  <c r="I170" i="2" l="1"/>
  <c r="F170" i="2"/>
  <c r="J170" i="2" s="1"/>
  <c r="M170" i="2" l="1"/>
  <c r="D171" i="2"/>
  <c r="L170" i="2"/>
  <c r="G171" i="2" l="1"/>
  <c r="E171" i="2"/>
  <c r="S171" i="2"/>
  <c r="C171" i="2" l="1"/>
  <c r="B171" i="2"/>
  <c r="K171" i="2"/>
  <c r="H171" i="2"/>
  <c r="I171" i="2" l="1"/>
  <c r="F171" i="2"/>
  <c r="J171" i="2" s="1"/>
  <c r="M171" i="2" l="1"/>
  <c r="D172" i="2"/>
  <c r="L171" i="2"/>
  <c r="E172" i="2" l="1"/>
  <c r="S172" i="2"/>
  <c r="G172" i="2" s="1"/>
  <c r="C172" i="2" l="1"/>
  <c r="B172" i="2"/>
  <c r="K172" i="2"/>
  <c r="H172" i="2"/>
  <c r="F172" i="2" l="1"/>
  <c r="J172" i="2" s="1"/>
  <c r="I172" i="2"/>
  <c r="M172" i="2" l="1"/>
  <c r="D173" i="2"/>
  <c r="L172" i="2"/>
  <c r="S173" i="2" l="1"/>
  <c r="G173" i="2" s="1"/>
  <c r="E173" i="2"/>
  <c r="C173" i="2" l="1"/>
  <c r="B173" i="2"/>
  <c r="K173" i="2"/>
  <c r="H173" i="2"/>
  <c r="F173" i="2" l="1"/>
  <c r="J173" i="2" s="1"/>
  <c r="I173" i="2"/>
  <c r="M173" i="2" l="1"/>
  <c r="D174" i="2"/>
  <c r="L173" i="2"/>
  <c r="S174" i="2" l="1"/>
  <c r="G174" i="2"/>
  <c r="E174" i="2"/>
  <c r="C174" i="2" l="1"/>
  <c r="B174" i="2"/>
  <c r="K174" i="2"/>
  <c r="H174" i="2"/>
  <c r="F174" i="2" l="1"/>
  <c r="J174" i="2" s="1"/>
  <c r="I174" i="2"/>
  <c r="M174" i="2" l="1"/>
  <c r="D175" i="2"/>
  <c r="L174" i="2"/>
  <c r="E175" i="2" l="1"/>
  <c r="S175" i="2"/>
  <c r="C175" i="2" l="1"/>
  <c r="B175" i="2"/>
  <c r="K175" i="2"/>
  <c r="H175" i="2"/>
  <c r="F175" i="2" l="1"/>
  <c r="G175" i="2" l="1"/>
  <c r="I175" i="2" l="1"/>
  <c r="L175" i="2" s="1"/>
  <c r="J175" i="2"/>
  <c r="D176" i="2" l="1"/>
  <c r="M175" i="2"/>
  <c r="S176" i="2" l="1"/>
  <c r="G176" i="2" s="1"/>
  <c r="E176" i="2"/>
  <c r="B176" i="2" l="1"/>
  <c r="C176" i="2"/>
  <c r="K176" i="2"/>
  <c r="H176" i="2"/>
  <c r="I176" i="2" l="1"/>
  <c r="L176" i="2" s="1"/>
  <c r="F176" i="2"/>
  <c r="J176" i="2" s="1"/>
  <c r="M176" i="2" l="1"/>
  <c r="D177" i="2"/>
  <c r="S177" i="2" l="1"/>
  <c r="G177" i="2" s="1"/>
  <c r="E177" i="2"/>
  <c r="C177" i="2" l="1"/>
  <c r="B177" i="2"/>
  <c r="K177" i="2"/>
  <c r="H177" i="2"/>
  <c r="F177" i="2" l="1"/>
  <c r="J177" i="2" s="1"/>
  <c r="I177" i="2"/>
  <c r="M177" i="2" l="1"/>
  <c r="D178" i="2"/>
  <c r="L177" i="2"/>
  <c r="S178" i="2" l="1"/>
  <c r="G178" i="2"/>
  <c r="E178" i="2"/>
  <c r="B178" i="2" l="1"/>
  <c r="C178" i="2"/>
  <c r="K178" i="2"/>
  <c r="H178" i="2"/>
  <c r="F178" i="2" l="1"/>
  <c r="J178" i="2" s="1"/>
  <c r="I178" i="2"/>
  <c r="M178" i="2" l="1"/>
  <c r="D179" i="2"/>
  <c r="L178" i="2"/>
  <c r="S179" i="2" l="1"/>
  <c r="G179" i="2" s="1"/>
  <c r="E179" i="2"/>
  <c r="B179" i="2" l="1"/>
  <c r="C179" i="2"/>
  <c r="K179" i="2"/>
  <c r="H179" i="2"/>
  <c r="I179" i="2" l="1"/>
  <c r="F179" i="2"/>
  <c r="J179" i="2" s="1"/>
  <c r="M179" i="2" l="1"/>
  <c r="D180" i="2"/>
  <c r="L179" i="2"/>
  <c r="S180" i="2" l="1"/>
  <c r="G180" i="2"/>
  <c r="E180" i="2"/>
  <c r="C180" i="2" l="1"/>
  <c r="B180" i="2"/>
  <c r="K180" i="2"/>
  <c r="H180" i="2"/>
  <c r="I180" i="2" l="1"/>
  <c r="L180" i="2" s="1"/>
  <c r="F180" i="2"/>
  <c r="J180" i="2" s="1"/>
  <c r="M180" i="2" l="1"/>
  <c r="D181" i="2"/>
  <c r="S181" i="2" l="1"/>
  <c r="G181" i="2" s="1"/>
  <c r="E181" i="2"/>
  <c r="B181" i="2" l="1"/>
  <c r="C181" i="2"/>
  <c r="K181" i="2"/>
  <c r="H181" i="2"/>
  <c r="F181" i="2" l="1"/>
  <c r="J181" i="2" s="1"/>
  <c r="I181" i="2"/>
  <c r="L181" i="2" s="1"/>
  <c r="M181" i="2" l="1"/>
  <c r="D182" i="2"/>
  <c r="S182" i="2" l="1"/>
  <c r="G182" i="2" s="1"/>
  <c r="E182" i="2"/>
  <c r="C182" i="2" l="1"/>
  <c r="B182" i="2"/>
  <c r="K182" i="2"/>
  <c r="H182" i="2"/>
  <c r="I182" i="2" l="1"/>
  <c r="F182" i="2"/>
  <c r="J182" i="2" s="1"/>
  <c r="M182" i="2" l="1"/>
  <c r="D183" i="2"/>
  <c r="L182" i="2"/>
  <c r="E183" i="2" l="1"/>
  <c r="S183" i="2"/>
  <c r="G183" i="2"/>
  <c r="B183" i="2" l="1"/>
  <c r="C183" i="2"/>
  <c r="K183" i="2"/>
  <c r="H183" i="2"/>
  <c r="I183" i="2" l="1"/>
  <c r="F183" i="2"/>
  <c r="J183" i="2" s="1"/>
  <c r="M183" i="2" l="1"/>
  <c r="D184" i="2"/>
  <c r="L183" i="2"/>
  <c r="S184" i="2" l="1"/>
  <c r="G184" i="2"/>
  <c r="E184" i="2"/>
  <c r="B184" i="2" l="1"/>
  <c r="C184" i="2"/>
  <c r="K184" i="2"/>
  <c r="H184" i="2"/>
  <c r="F184" i="2" l="1"/>
  <c r="J184" i="2" s="1"/>
  <c r="I184" i="2"/>
  <c r="M184" i="2" l="1"/>
  <c r="D185" i="2"/>
  <c r="L184" i="2"/>
  <c r="G185" i="2" l="1"/>
  <c r="E185" i="2"/>
  <c r="S185" i="2"/>
  <c r="B185" i="2" l="1"/>
  <c r="C185" i="2"/>
  <c r="K185" i="2"/>
  <c r="H185" i="2"/>
  <c r="F185" i="2" l="1"/>
  <c r="J185" i="2" s="1"/>
  <c r="I185" i="2"/>
  <c r="M185" i="2" l="1"/>
  <c r="D186" i="2"/>
  <c r="L185" i="2"/>
  <c r="S186" i="2" l="1"/>
  <c r="G186" i="2"/>
  <c r="E186" i="2"/>
  <c r="B186" i="2" l="1"/>
  <c r="C186" i="2"/>
  <c r="K186" i="2"/>
  <c r="H186" i="2"/>
  <c r="I186" i="2" l="1"/>
  <c r="F186" i="2"/>
  <c r="J186" i="2" s="1"/>
  <c r="M186" i="2" l="1"/>
  <c r="D187" i="2"/>
  <c r="L186" i="2"/>
  <c r="E187" i="2" l="1"/>
  <c r="K187" i="2" s="1"/>
  <c r="S187" i="2"/>
  <c r="H187" i="2"/>
  <c r="C187" i="2" l="1"/>
  <c r="B187" i="2"/>
  <c r="F187" i="2"/>
  <c r="G187" i="2" l="1"/>
  <c r="I187" i="2" s="1"/>
  <c r="L187" i="2" s="1"/>
  <c r="J187" i="2"/>
  <c r="M187" i="2" l="1"/>
  <c r="D188" i="2"/>
  <c r="G188" i="2" l="1"/>
  <c r="E188" i="2"/>
  <c r="S188" i="2"/>
  <c r="B188" i="2" l="1"/>
  <c r="C188" i="2"/>
  <c r="K188" i="2"/>
  <c r="H188" i="2"/>
  <c r="I188" i="2" l="1"/>
  <c r="F188" i="2"/>
  <c r="J188" i="2" s="1"/>
  <c r="M188" i="2" l="1"/>
  <c r="D189" i="2"/>
  <c r="L188" i="2"/>
  <c r="S189" i="2" l="1"/>
  <c r="G189" i="2"/>
  <c r="E189" i="2"/>
  <c r="C189" i="2" l="1"/>
  <c r="B189" i="2"/>
  <c r="K189" i="2"/>
  <c r="H189" i="2"/>
  <c r="I189" i="2" l="1"/>
  <c r="F189" i="2"/>
  <c r="J189" i="2" s="1"/>
  <c r="M189" i="2" l="1"/>
  <c r="D190" i="2"/>
  <c r="L189" i="2"/>
  <c r="S190" i="2" l="1"/>
  <c r="G190" i="2" s="1"/>
  <c r="E190" i="2"/>
  <c r="B190" i="2" l="1"/>
  <c r="C190" i="2"/>
  <c r="K190" i="2"/>
  <c r="H190" i="2"/>
  <c r="I190" i="2" l="1"/>
  <c r="L190" i="2" s="1"/>
  <c r="F190" i="2"/>
  <c r="J190" i="2" s="1"/>
  <c r="M190" i="2" l="1"/>
  <c r="D191" i="2"/>
  <c r="S191" i="2" l="1"/>
  <c r="G191" i="2" s="1"/>
  <c r="E191" i="2"/>
  <c r="B191" i="2" l="1"/>
  <c r="C191" i="2"/>
  <c r="K191" i="2"/>
  <c r="H191" i="2"/>
  <c r="F191" i="2" l="1"/>
  <c r="J191" i="2" s="1"/>
  <c r="I191" i="2"/>
  <c r="L191" i="2" s="1"/>
  <c r="M191" i="2" l="1"/>
  <c r="D192" i="2"/>
  <c r="S192" i="2" l="1"/>
  <c r="G192" i="2" s="1"/>
  <c r="E192" i="2"/>
  <c r="B192" i="2" l="1"/>
  <c r="C192" i="2"/>
  <c r="K192" i="2"/>
  <c r="H192" i="2"/>
  <c r="F192" i="2" l="1"/>
  <c r="J192" i="2" s="1"/>
  <c r="I192" i="2"/>
  <c r="L192" i="2" s="1"/>
  <c r="M192" i="2" l="1"/>
  <c r="D193" i="2"/>
  <c r="S193" i="2" l="1"/>
  <c r="G193" i="2" s="1"/>
  <c r="E193" i="2"/>
  <c r="C193" i="2" l="1"/>
  <c r="B193" i="2"/>
  <c r="K193" i="2"/>
  <c r="H193" i="2"/>
  <c r="F193" i="2" l="1"/>
  <c r="J193" i="2" s="1"/>
  <c r="I193" i="2"/>
  <c r="L193" i="2" s="1"/>
  <c r="M193" i="2" l="1"/>
  <c r="D194" i="2"/>
  <c r="G194" i="2" l="1"/>
  <c r="E194" i="2"/>
  <c r="S194" i="2"/>
  <c r="C194" i="2" l="1"/>
  <c r="B194" i="2"/>
  <c r="K194" i="2"/>
  <c r="H194" i="2"/>
  <c r="I194" i="2" l="1"/>
  <c r="L194" i="2" s="1"/>
  <c r="F194" i="2"/>
  <c r="J194" i="2" s="1"/>
  <c r="M194" i="2" l="1"/>
  <c r="D195" i="2"/>
  <c r="G195" i="2" l="1"/>
  <c r="E195" i="2"/>
  <c r="S195" i="2"/>
  <c r="B195" i="2" l="1"/>
  <c r="C195" i="2"/>
  <c r="K195" i="2"/>
  <c r="H195" i="2"/>
  <c r="I195" i="2" l="1"/>
  <c r="F195" i="2"/>
  <c r="J195" i="2" s="1"/>
  <c r="M195" i="2" l="1"/>
  <c r="D196" i="2"/>
  <c r="L195" i="2"/>
  <c r="S196" i="2" l="1"/>
  <c r="G196" i="2"/>
  <c r="E196" i="2"/>
  <c r="B196" i="2" l="1"/>
  <c r="C196" i="2"/>
  <c r="K196" i="2"/>
  <c r="H196" i="2"/>
  <c r="I196" i="2" l="1"/>
  <c r="F196" i="2"/>
  <c r="J196" i="2" s="1"/>
  <c r="M196" i="2" l="1"/>
  <c r="D197" i="2"/>
  <c r="L196" i="2"/>
  <c r="E197" i="2" l="1"/>
  <c r="S197" i="2"/>
  <c r="G197" i="2" s="1"/>
  <c r="C197" i="2" l="1"/>
  <c r="B197" i="2"/>
  <c r="K197" i="2"/>
  <c r="H197" i="2"/>
  <c r="F197" i="2" l="1"/>
  <c r="J197" i="2" s="1"/>
  <c r="I197" i="2"/>
  <c r="L197" i="2" s="1"/>
  <c r="M197" i="2" l="1"/>
  <c r="D198" i="2"/>
  <c r="S198" i="2" l="1"/>
  <c r="G198" i="2" s="1"/>
  <c r="E198" i="2"/>
  <c r="B198" i="2" l="1"/>
  <c r="C198" i="2"/>
  <c r="K198" i="2"/>
  <c r="H198" i="2"/>
  <c r="F198" i="2" l="1"/>
  <c r="J198" i="2" s="1"/>
  <c r="I198" i="2"/>
  <c r="L198" i="2" s="1"/>
  <c r="M198" i="2" l="1"/>
  <c r="D199" i="2"/>
  <c r="E199" i="2" l="1"/>
  <c r="S199" i="2"/>
  <c r="C199" i="2" l="1"/>
  <c r="B199" i="2"/>
  <c r="K199" i="2"/>
  <c r="H199" i="2"/>
  <c r="F199" i="2" l="1"/>
  <c r="G199" i="2" l="1"/>
  <c r="I199" i="2" l="1"/>
  <c r="L199" i="2" s="1"/>
  <c r="J199" i="2"/>
  <c r="D200" i="2" l="1"/>
  <c r="M199" i="2"/>
  <c r="M200" i="2" l="1"/>
  <c r="H200" i="2"/>
  <c r="F200" i="2"/>
  <c r="J200" i="2" s="1"/>
  <c r="D201" i="2" s="1"/>
  <c r="S200" i="2"/>
  <c r="E200" i="2"/>
  <c r="K200" i="2" s="1"/>
  <c r="I200" i="2"/>
  <c r="L200" i="2" s="1"/>
  <c r="G200" i="2"/>
  <c r="S201" i="2" l="1"/>
  <c r="F201" i="2"/>
  <c r="J201" i="2" s="1"/>
  <c r="D202" i="2" s="1"/>
  <c r="H201" i="2"/>
  <c r="E201" i="2"/>
  <c r="K201" i="2" s="1"/>
  <c r="G201" i="2"/>
  <c r="I201" i="2"/>
  <c r="L201" i="2" s="1"/>
  <c r="M201" i="2"/>
  <c r="B200" i="2"/>
  <c r="C200" i="2"/>
  <c r="G202" i="2" l="1"/>
  <c r="F202" i="2"/>
  <c r="J202" i="2" s="1"/>
  <c r="D203" i="2" s="1"/>
  <c r="E202" i="2"/>
  <c r="K202" i="2" s="1"/>
  <c r="H202" i="2"/>
  <c r="S202" i="2"/>
  <c r="I202" i="2"/>
  <c r="L202" i="2" s="1"/>
  <c r="M202" i="2"/>
  <c r="C201" i="2"/>
  <c r="B201" i="2"/>
  <c r="F203" i="2" l="1"/>
  <c r="J203" i="2" s="1"/>
  <c r="D204" i="2" s="1"/>
  <c r="M203" i="2"/>
  <c r="H203" i="2"/>
  <c r="E203" i="2"/>
  <c r="K203" i="2" s="1"/>
  <c r="I203" i="2"/>
  <c r="L203" i="2" s="1"/>
  <c r="G203" i="2"/>
  <c r="S203" i="2"/>
  <c r="B202" i="2"/>
  <c r="C202" i="2"/>
  <c r="F204" i="2" l="1"/>
  <c r="I204" i="2"/>
  <c r="L204" i="2" s="1"/>
  <c r="G204" i="2"/>
  <c r="J204" i="2" s="1"/>
  <c r="D205" i="2" s="1"/>
  <c r="H204" i="2"/>
  <c r="E204" i="2"/>
  <c r="K204" i="2" s="1"/>
  <c r="M204" i="2"/>
  <c r="S204" i="2"/>
  <c r="B203" i="2"/>
  <c r="C203" i="2"/>
  <c r="F205" i="2" l="1"/>
  <c r="J205" i="2" s="1"/>
  <c r="D206" i="2" s="1"/>
  <c r="I205" i="2"/>
  <c r="L205" i="2" s="1"/>
  <c r="E205" i="2"/>
  <c r="K205" i="2" s="1"/>
  <c r="H205" i="2"/>
  <c r="M205" i="2"/>
  <c r="G205" i="2"/>
  <c r="S205" i="2"/>
  <c r="B204" i="2"/>
  <c r="C204" i="2"/>
  <c r="J206" i="2" l="1"/>
  <c r="D207" i="2" s="1"/>
  <c r="S206" i="2"/>
  <c r="E206" i="2"/>
  <c r="K206" i="2" s="1"/>
  <c r="G206" i="2"/>
  <c r="I206" i="2"/>
  <c r="L206" i="2" s="1"/>
  <c r="F206" i="2"/>
  <c r="M206" i="2"/>
  <c r="H206" i="2"/>
  <c r="B205" i="2"/>
  <c r="C205" i="2"/>
  <c r="S207" i="2" l="1"/>
  <c r="I207" i="2"/>
  <c r="L207" i="2" s="1"/>
  <c r="M207" i="2"/>
  <c r="E207" i="2"/>
  <c r="K207" i="2" s="1"/>
  <c r="G207" i="2"/>
  <c r="H207" i="2"/>
  <c r="F207" i="2"/>
  <c r="J207" i="2" s="1"/>
  <c r="D208" i="2" s="1"/>
  <c r="B206" i="2"/>
  <c r="C206" i="2"/>
  <c r="C207" i="2" l="1"/>
  <c r="B207" i="2"/>
  <c r="I208" i="2"/>
  <c r="L208" i="2" s="1"/>
  <c r="H208" i="2"/>
  <c r="F208" i="2"/>
  <c r="S208" i="2"/>
  <c r="G208" i="2"/>
  <c r="J208" i="2" s="1"/>
  <c r="D209" i="2" s="1"/>
  <c r="E208" i="2"/>
  <c r="K208" i="2" s="1"/>
  <c r="M208" i="2"/>
  <c r="F209" i="2" l="1"/>
  <c r="J209" i="2" s="1"/>
  <c r="D210" i="2" s="1"/>
  <c r="E209" i="2"/>
  <c r="K209" i="2" s="1"/>
  <c r="G209" i="2"/>
  <c r="H209" i="2"/>
  <c r="I209" i="2"/>
  <c r="L209" i="2" s="1"/>
  <c r="M209" i="2"/>
  <c r="S209" i="2"/>
  <c r="C208" i="2"/>
  <c r="B208" i="2"/>
  <c r="F210" i="2" l="1"/>
  <c r="M210" i="2"/>
  <c r="H210" i="2"/>
  <c r="S210" i="2"/>
  <c r="G210" i="2"/>
  <c r="J210" i="2"/>
  <c r="D211" i="2" s="1"/>
  <c r="E210" i="2"/>
  <c r="K210" i="2" s="1"/>
  <c r="I210" i="2"/>
  <c r="L210" i="2" s="1"/>
  <c r="C209" i="2"/>
  <c r="B209" i="2"/>
  <c r="B210" i="2" l="1"/>
  <c r="C210" i="2"/>
  <c r="H211" i="2"/>
  <c r="F211" i="2"/>
  <c r="J211" i="2" s="1"/>
  <c r="D212" i="2" s="1"/>
  <c r="M211" i="2"/>
  <c r="E211" i="2"/>
  <c r="K211" i="2" s="1"/>
  <c r="G211" i="2"/>
  <c r="I211" i="2"/>
  <c r="L211" i="2" s="1"/>
  <c r="S211" i="2"/>
  <c r="G212" i="2" l="1"/>
  <c r="J212" i="2" s="1"/>
  <c r="D213" i="2" s="1"/>
  <c r="E212" i="2"/>
  <c r="K212" i="2" s="1"/>
  <c r="M212" i="2"/>
  <c r="S212" i="2"/>
  <c r="I212" i="2"/>
  <c r="L212" i="2" s="1"/>
  <c r="F212" i="2"/>
  <c r="H212" i="2"/>
  <c r="B211" i="2"/>
  <c r="C211" i="2"/>
  <c r="C212" i="2" l="1"/>
  <c r="B212" i="2"/>
  <c r="F213" i="2"/>
  <c r="M213" i="2"/>
  <c r="G213" i="2"/>
  <c r="J213" i="2" s="1"/>
  <c r="D214" i="2" s="1"/>
  <c r="E213" i="2"/>
  <c r="K213" i="2" s="1"/>
  <c r="S213" i="2"/>
  <c r="H213" i="2"/>
  <c r="I213" i="2"/>
  <c r="L213" i="2" s="1"/>
  <c r="S214" i="2" l="1"/>
  <c r="G214" i="2"/>
  <c r="J214" i="2" s="1"/>
  <c r="D215" i="2" s="1"/>
  <c r="H214" i="2"/>
  <c r="E214" i="2"/>
  <c r="K214" i="2" s="1"/>
  <c r="M214" i="2"/>
  <c r="F214" i="2"/>
  <c r="I214" i="2"/>
  <c r="L214" i="2" s="1"/>
  <c r="C213" i="2"/>
  <c r="B213" i="2"/>
  <c r="J215" i="2" l="1"/>
  <c r="D216" i="2" s="1"/>
  <c r="H215" i="2"/>
  <c r="E215" i="2"/>
  <c r="K215" i="2" s="1"/>
  <c r="I215" i="2"/>
  <c r="L215" i="2" s="1"/>
  <c r="S215" i="2"/>
  <c r="F215" i="2"/>
  <c r="G215" i="2"/>
  <c r="M215" i="2"/>
  <c r="C214" i="2"/>
  <c r="B214" i="2"/>
  <c r="F216" i="2" l="1"/>
  <c r="M216" i="2"/>
  <c r="I216" i="2"/>
  <c r="L216" i="2" s="1"/>
  <c r="S216" i="2"/>
  <c r="G216" i="2"/>
  <c r="J216" i="2" s="1"/>
  <c r="D217" i="2" s="1"/>
  <c r="H216" i="2"/>
  <c r="E216" i="2"/>
  <c r="K216" i="2" s="1"/>
  <c r="B215" i="2"/>
  <c r="C215" i="2"/>
  <c r="H217" i="2" l="1"/>
  <c r="M217" i="2"/>
  <c r="E217" i="2"/>
  <c r="K217" i="2" s="1"/>
  <c r="G217" i="2"/>
  <c r="I217" i="2"/>
  <c r="L217" i="2" s="1"/>
  <c r="F217" i="2"/>
  <c r="J217" i="2"/>
  <c r="D218" i="2" s="1"/>
  <c r="S217" i="2"/>
  <c r="B216" i="2"/>
  <c r="C216" i="2"/>
  <c r="F218" i="2" l="1"/>
  <c r="H218" i="2"/>
  <c r="G218" i="2"/>
  <c r="S218" i="2"/>
  <c r="J218" i="2"/>
  <c r="D219" i="2" s="1"/>
  <c r="I218" i="2"/>
  <c r="L218" i="2" s="1"/>
  <c r="M218" i="2"/>
  <c r="E218" i="2"/>
  <c r="K218" i="2" s="1"/>
  <c r="B217" i="2"/>
  <c r="C217" i="2"/>
  <c r="C218" i="2" l="1"/>
  <c r="B218" i="2"/>
  <c r="S219" i="2"/>
  <c r="G219" i="2"/>
  <c r="I219" i="2"/>
  <c r="L219" i="2" s="1"/>
  <c r="H219" i="2"/>
  <c r="F219" i="2"/>
  <c r="J219" i="2"/>
  <c r="D220" i="2" s="1"/>
  <c r="M219" i="2"/>
  <c r="E219" i="2"/>
  <c r="K219" i="2" s="1"/>
  <c r="C219" i="2" l="1"/>
  <c r="B219" i="2"/>
  <c r="H220" i="2"/>
  <c r="M220" i="2"/>
  <c r="S220" i="2"/>
  <c r="G220" i="2"/>
  <c r="E220" i="2"/>
  <c r="K220" i="2" s="1"/>
  <c r="F220" i="2"/>
  <c r="J220" i="2" s="1"/>
  <c r="D221" i="2" s="1"/>
  <c r="I220" i="2"/>
  <c r="L220" i="2" s="1"/>
  <c r="B220" i="2" l="1"/>
  <c r="C220" i="2"/>
  <c r="S221" i="2"/>
  <c r="F221" i="2"/>
  <c r="J221" i="2" s="1"/>
  <c r="D222" i="2" s="1"/>
  <c r="I221" i="2"/>
  <c r="L221" i="2" s="1"/>
  <c r="G221" i="2"/>
  <c r="M221" i="2"/>
  <c r="E221" i="2"/>
  <c r="K221" i="2" s="1"/>
  <c r="H221" i="2"/>
  <c r="C221" i="2" l="1"/>
  <c r="B221" i="2"/>
  <c r="F222" i="2"/>
  <c r="J222" i="2" s="1"/>
  <c r="D223" i="2" s="1"/>
  <c r="E222" i="2"/>
  <c r="K222" i="2" s="1"/>
  <c r="G222" i="2"/>
  <c r="S222" i="2"/>
  <c r="I222" i="2"/>
  <c r="L222" i="2" s="1"/>
  <c r="H222" i="2"/>
  <c r="M222" i="2"/>
  <c r="B222" i="2" l="1"/>
  <c r="C222" i="2"/>
  <c r="F223" i="2"/>
  <c r="J223" i="2" s="1"/>
  <c r="D224" i="2" s="1"/>
  <c r="S223" i="2"/>
  <c r="M223" i="2"/>
  <c r="E223" i="2"/>
  <c r="K223" i="2" s="1"/>
  <c r="G223" i="2"/>
  <c r="H223" i="2"/>
  <c r="I223" i="2"/>
  <c r="L223" i="2" s="1"/>
  <c r="C223" i="2" l="1"/>
  <c r="B223" i="2"/>
  <c r="F224" i="2"/>
  <c r="S224" i="2"/>
  <c r="G224" i="2"/>
  <c r="H224" i="2"/>
  <c r="J224" i="2"/>
  <c r="D225" i="2" s="1"/>
  <c r="I224" i="2"/>
  <c r="L224" i="2" s="1"/>
  <c r="E224" i="2"/>
  <c r="K224" i="2" s="1"/>
  <c r="M224" i="2"/>
  <c r="B224" i="2" l="1"/>
  <c r="C224" i="2"/>
  <c r="E225" i="2"/>
  <c r="K225" i="2" s="1"/>
  <c r="M225" i="2"/>
  <c r="S225" i="2"/>
  <c r="H225" i="2"/>
  <c r="F225" i="2"/>
  <c r="J225" i="2" s="1"/>
  <c r="D226" i="2" s="1"/>
  <c r="G225" i="2"/>
  <c r="I225" i="2"/>
  <c r="L225" i="2" s="1"/>
  <c r="M226" i="2" l="1"/>
  <c r="F226" i="2"/>
  <c r="J226" i="2" s="1"/>
  <c r="D227" i="2" s="1"/>
  <c r="I226" i="2"/>
  <c r="L226" i="2" s="1"/>
  <c r="E226" i="2"/>
  <c r="K226" i="2" s="1"/>
  <c r="G226" i="2"/>
  <c r="H226" i="2"/>
  <c r="S226" i="2"/>
  <c r="B225" i="2"/>
  <c r="C225" i="2"/>
  <c r="S227" i="2" l="1"/>
  <c r="H227" i="2"/>
  <c r="I227" i="2"/>
  <c r="L227" i="2" s="1"/>
  <c r="E227" i="2"/>
  <c r="K227" i="2" s="1"/>
  <c r="G227" i="2"/>
  <c r="M227" i="2"/>
  <c r="F227" i="2"/>
  <c r="J227" i="2"/>
  <c r="D228" i="2" s="1"/>
  <c r="B226" i="2"/>
  <c r="C226" i="2"/>
  <c r="B227" i="2" l="1"/>
  <c r="C227" i="2"/>
  <c r="M228" i="2"/>
  <c r="H228" i="2"/>
  <c r="G228" i="2"/>
  <c r="I228" i="2"/>
  <c r="L228" i="2" s="1"/>
  <c r="F228" i="2"/>
  <c r="J228" i="2"/>
  <c r="D229" i="2" s="1"/>
  <c r="E228" i="2"/>
  <c r="K228" i="2" s="1"/>
  <c r="S228" i="2"/>
  <c r="F229" i="2" l="1"/>
  <c r="J229" i="2" s="1"/>
  <c r="D230" i="2" s="1"/>
  <c r="G229" i="2"/>
  <c r="I229" i="2"/>
  <c r="L229" i="2" s="1"/>
  <c r="E229" i="2"/>
  <c r="K229" i="2" s="1"/>
  <c r="S229" i="2"/>
  <c r="H229" i="2"/>
  <c r="M229" i="2"/>
  <c r="C228" i="2"/>
  <c r="B228" i="2"/>
  <c r="C229" i="2" l="1"/>
  <c r="B229" i="2"/>
  <c r="I230" i="2"/>
  <c r="L230" i="2" s="1"/>
  <c r="M230" i="2"/>
  <c r="S230" i="2"/>
  <c r="F230" i="2"/>
  <c r="J230" i="2" s="1"/>
  <c r="D231" i="2" s="1"/>
  <c r="H230" i="2"/>
  <c r="E230" i="2"/>
  <c r="K230" i="2" s="1"/>
  <c r="G230" i="2"/>
  <c r="B230" i="2" l="1"/>
  <c r="C230" i="2"/>
  <c r="G231" i="2"/>
  <c r="M231" i="2"/>
  <c r="I231" i="2"/>
  <c r="L231" i="2" s="1"/>
  <c r="F231" i="2"/>
  <c r="J231" i="2" s="1"/>
  <c r="D232" i="2" s="1"/>
  <c r="S231" i="2"/>
  <c r="E231" i="2"/>
  <c r="K231" i="2" s="1"/>
  <c r="H231" i="2"/>
  <c r="G232" i="2" l="1"/>
  <c r="I232" i="2"/>
  <c r="L232" i="2" s="1"/>
  <c r="H232" i="2"/>
  <c r="J232" i="2"/>
  <c r="D233" i="2" s="1"/>
  <c r="M232" i="2"/>
  <c r="S232" i="2"/>
  <c r="E232" i="2"/>
  <c r="K232" i="2" s="1"/>
  <c r="F232" i="2"/>
  <c r="B231" i="2"/>
  <c r="C231" i="2"/>
  <c r="E233" i="2" l="1"/>
  <c r="K233" i="2" s="1"/>
  <c r="F233" i="2"/>
  <c r="G233" i="2"/>
  <c r="H233" i="2"/>
  <c r="I233" i="2"/>
  <c r="L233" i="2" s="1"/>
  <c r="J233" i="2"/>
  <c r="D234" i="2" s="1"/>
  <c r="M233" i="2"/>
  <c r="S233" i="2"/>
  <c r="B232" i="2"/>
  <c r="C232" i="2"/>
  <c r="E234" i="2" l="1"/>
  <c r="K234" i="2" s="1"/>
  <c r="F234" i="2"/>
  <c r="G234" i="2"/>
  <c r="H234" i="2"/>
  <c r="I234" i="2"/>
  <c r="L234" i="2" s="1"/>
  <c r="J234" i="2"/>
  <c r="D235" i="2" s="1"/>
  <c r="M234" i="2"/>
  <c r="S234" i="2"/>
  <c r="B233" i="2"/>
  <c r="C233" i="2"/>
  <c r="E235" i="2" l="1"/>
  <c r="K235" i="2" s="1"/>
  <c r="F235" i="2"/>
  <c r="G235" i="2"/>
  <c r="H235" i="2"/>
  <c r="I235" i="2"/>
  <c r="L235" i="2" s="1"/>
  <c r="J235" i="2"/>
  <c r="D236" i="2" s="1"/>
  <c r="M235" i="2"/>
  <c r="S235" i="2"/>
  <c r="B234" i="2"/>
  <c r="C234" i="2"/>
  <c r="E236" i="2" l="1"/>
  <c r="K236" i="2" s="1"/>
  <c r="F236" i="2"/>
  <c r="G236" i="2"/>
  <c r="H236" i="2"/>
  <c r="I236" i="2"/>
  <c r="L236" i="2" s="1"/>
  <c r="J236" i="2"/>
  <c r="D237" i="2" s="1"/>
  <c r="M236" i="2"/>
  <c r="S236" i="2"/>
  <c r="B235" i="2"/>
  <c r="C235" i="2"/>
  <c r="E237" i="2" l="1"/>
  <c r="K237" i="2" s="1"/>
  <c r="F237" i="2"/>
  <c r="G237" i="2"/>
  <c r="H237" i="2"/>
  <c r="I237" i="2"/>
  <c r="L237" i="2" s="1"/>
  <c r="J237" i="2"/>
  <c r="D238" i="2" s="1"/>
  <c r="M237" i="2"/>
  <c r="S237" i="2"/>
  <c r="B236" i="2"/>
  <c r="C236" i="2"/>
  <c r="E238" i="2" l="1"/>
  <c r="K238" i="2" s="1"/>
  <c r="F238" i="2"/>
  <c r="J238" i="2" s="1"/>
  <c r="D239" i="2" s="1"/>
  <c r="G238" i="2"/>
  <c r="H238" i="2"/>
  <c r="I238" i="2"/>
  <c r="L238" i="2" s="1"/>
  <c r="M238" i="2"/>
  <c r="S238" i="2"/>
  <c r="B237" i="2"/>
  <c r="C237" i="2"/>
  <c r="E239" i="2" l="1"/>
  <c r="K239" i="2" s="1"/>
  <c r="F239" i="2"/>
  <c r="G239" i="2"/>
  <c r="H239" i="2"/>
  <c r="I239" i="2"/>
  <c r="L239" i="2" s="1"/>
  <c r="J239" i="2"/>
  <c r="D240" i="2" s="1"/>
  <c r="M239" i="2"/>
  <c r="S239" i="2"/>
  <c r="B238" i="2"/>
  <c r="C238" i="2"/>
  <c r="E240" i="2" l="1"/>
  <c r="K240" i="2" s="1"/>
  <c r="F240" i="2"/>
  <c r="G240" i="2"/>
  <c r="H240" i="2"/>
  <c r="I240" i="2"/>
  <c r="L240" i="2" s="1"/>
  <c r="J240" i="2"/>
  <c r="D241" i="2" s="1"/>
  <c r="M240" i="2"/>
  <c r="S240" i="2"/>
  <c r="B239" i="2"/>
  <c r="C239" i="2"/>
  <c r="E241" i="2" l="1"/>
  <c r="K241" i="2" s="1"/>
  <c r="F241" i="2"/>
  <c r="G241" i="2"/>
  <c r="H241" i="2"/>
  <c r="I241" i="2"/>
  <c r="L241" i="2" s="1"/>
  <c r="J241" i="2"/>
  <c r="D242" i="2" s="1"/>
  <c r="M241" i="2"/>
  <c r="S241" i="2"/>
  <c r="B240" i="2"/>
  <c r="C240" i="2"/>
  <c r="E242" i="2" l="1"/>
  <c r="K242" i="2" s="1"/>
  <c r="F242" i="2"/>
  <c r="G242" i="2"/>
  <c r="H242" i="2"/>
  <c r="I242" i="2"/>
  <c r="L242" i="2" s="1"/>
  <c r="J242" i="2"/>
  <c r="D243" i="2" s="1"/>
  <c r="M242" i="2"/>
  <c r="S242" i="2"/>
  <c r="B241" i="2"/>
  <c r="C241" i="2"/>
  <c r="E243" i="2" l="1"/>
  <c r="K243" i="2" s="1"/>
  <c r="F243" i="2"/>
  <c r="G243" i="2"/>
  <c r="H243" i="2"/>
  <c r="I243" i="2"/>
  <c r="L243" i="2" s="1"/>
  <c r="J243" i="2"/>
  <c r="D244" i="2" s="1"/>
  <c r="M243" i="2"/>
  <c r="S243" i="2"/>
  <c r="B242" i="2"/>
  <c r="C242" i="2"/>
  <c r="E244" i="2" l="1"/>
  <c r="K244" i="2" s="1"/>
  <c r="F244" i="2"/>
  <c r="G244" i="2"/>
  <c r="H244" i="2"/>
  <c r="I244" i="2"/>
  <c r="L244" i="2" s="1"/>
  <c r="J244" i="2"/>
  <c r="D245" i="2" s="1"/>
  <c r="M244" i="2"/>
  <c r="S244" i="2"/>
  <c r="B243" i="2"/>
  <c r="C243" i="2"/>
  <c r="E245" i="2" l="1"/>
  <c r="K245" i="2" s="1"/>
  <c r="F245" i="2"/>
  <c r="G245" i="2"/>
  <c r="H245" i="2"/>
  <c r="I245" i="2"/>
  <c r="L245" i="2" s="1"/>
  <c r="J245" i="2"/>
  <c r="D246" i="2" s="1"/>
  <c r="M245" i="2"/>
  <c r="S245" i="2"/>
  <c r="B244" i="2"/>
  <c r="C244" i="2"/>
  <c r="E246" i="2" l="1"/>
  <c r="K246" i="2" s="1"/>
  <c r="F246" i="2"/>
  <c r="G246" i="2"/>
  <c r="H246" i="2"/>
  <c r="I246" i="2"/>
  <c r="L246" i="2" s="1"/>
  <c r="J246" i="2"/>
  <c r="D247" i="2" s="1"/>
  <c r="M246" i="2"/>
  <c r="S246" i="2"/>
  <c r="B245" i="2"/>
  <c r="C245" i="2"/>
  <c r="E247" i="2" l="1"/>
  <c r="K247" i="2" s="1"/>
  <c r="F247" i="2"/>
  <c r="G247" i="2"/>
  <c r="H247" i="2"/>
  <c r="I247" i="2"/>
  <c r="L247" i="2" s="1"/>
  <c r="J247" i="2"/>
  <c r="D248" i="2" s="1"/>
  <c r="M247" i="2"/>
  <c r="S247" i="2"/>
  <c r="B246" i="2"/>
  <c r="C246" i="2"/>
  <c r="E248" i="2" l="1"/>
  <c r="K248" i="2" s="1"/>
  <c r="F248" i="2"/>
  <c r="G248" i="2"/>
  <c r="H248" i="2"/>
  <c r="I248" i="2"/>
  <c r="L248" i="2" s="1"/>
  <c r="J248" i="2"/>
  <c r="D249" i="2" s="1"/>
  <c r="M248" i="2"/>
  <c r="S248" i="2"/>
  <c r="B247" i="2"/>
  <c r="C247" i="2"/>
  <c r="E249" i="2" l="1"/>
  <c r="K249" i="2" s="1"/>
  <c r="F249" i="2"/>
  <c r="G249" i="2"/>
  <c r="H249" i="2"/>
  <c r="I249" i="2"/>
  <c r="L249" i="2" s="1"/>
  <c r="J249" i="2"/>
  <c r="D250" i="2" s="1"/>
  <c r="M249" i="2"/>
  <c r="S249" i="2"/>
  <c r="B248" i="2"/>
  <c r="C248" i="2"/>
  <c r="E250" i="2" l="1"/>
  <c r="K250" i="2" s="1"/>
  <c r="F250" i="2"/>
  <c r="G250" i="2"/>
  <c r="H250" i="2"/>
  <c r="I250" i="2"/>
  <c r="L250" i="2" s="1"/>
  <c r="J250" i="2"/>
  <c r="D251" i="2" s="1"/>
  <c r="M250" i="2"/>
  <c r="S250" i="2"/>
  <c r="B249" i="2"/>
  <c r="C249" i="2"/>
  <c r="E251" i="2" l="1"/>
  <c r="K251" i="2" s="1"/>
  <c r="F251" i="2"/>
  <c r="G251" i="2"/>
  <c r="H251" i="2"/>
  <c r="I251" i="2"/>
  <c r="L251" i="2" s="1"/>
  <c r="J251" i="2"/>
  <c r="D252" i="2" s="1"/>
  <c r="M251" i="2"/>
  <c r="S251" i="2"/>
  <c r="B250" i="2"/>
  <c r="C250" i="2"/>
  <c r="I252" i="2" l="1"/>
  <c r="L252" i="2" s="1"/>
  <c r="M252" i="2"/>
  <c r="F252" i="2"/>
  <c r="J252" i="2" s="1"/>
  <c r="D253" i="2" s="1"/>
  <c r="E252" i="2"/>
  <c r="K252" i="2" s="1"/>
  <c r="G252" i="2"/>
  <c r="H252" i="2"/>
  <c r="S252" i="2"/>
  <c r="B251" i="2"/>
  <c r="C251" i="2"/>
  <c r="F253" i="2" l="1"/>
  <c r="J253" i="2" s="1"/>
  <c r="D254" i="2" s="1"/>
  <c r="I253" i="2"/>
  <c r="L253" i="2" s="1"/>
  <c r="G253" i="2"/>
  <c r="S253" i="2"/>
  <c r="M253" i="2"/>
  <c r="E253" i="2"/>
  <c r="K253" i="2" s="1"/>
  <c r="H253" i="2"/>
  <c r="C252" i="2"/>
  <c r="B252" i="2"/>
  <c r="C253" i="2" l="1"/>
  <c r="B253" i="2"/>
  <c r="G254" i="2"/>
  <c r="M254" i="2"/>
  <c r="I254" i="2"/>
  <c r="L254" i="2" s="1"/>
  <c r="S254" i="2"/>
  <c r="F254" i="2"/>
  <c r="J254" i="2" s="1"/>
  <c r="D255" i="2" s="1"/>
  <c r="E254" i="2"/>
  <c r="K254" i="2" s="1"/>
  <c r="H254" i="2"/>
  <c r="C254" i="2" l="1"/>
  <c r="B254" i="2"/>
  <c r="I255" i="2"/>
  <c r="L255" i="2" s="1"/>
  <c r="E255" i="2"/>
  <c r="K255" i="2" s="1"/>
  <c r="H255" i="2"/>
  <c r="F255" i="2"/>
  <c r="M255" i="2"/>
  <c r="S255" i="2"/>
  <c r="G255" i="2"/>
  <c r="J255" i="2" s="1"/>
  <c r="D256" i="2" s="1"/>
  <c r="C255" i="2" l="1"/>
  <c r="B255" i="2"/>
  <c r="I256" i="2"/>
  <c r="L256" i="2" s="1"/>
  <c r="F256" i="2"/>
  <c r="J256" i="2"/>
  <c r="D257" i="2" s="1"/>
  <c r="E256" i="2"/>
  <c r="K256" i="2" s="1"/>
  <c r="H256" i="2"/>
  <c r="M256" i="2"/>
  <c r="S256" i="2"/>
  <c r="G256" i="2"/>
  <c r="M257" i="2" l="1"/>
  <c r="G257" i="2"/>
  <c r="I257" i="2"/>
  <c r="L257" i="2" s="1"/>
  <c r="F257" i="2"/>
  <c r="J257" i="2" s="1"/>
  <c r="D258" i="2" s="1"/>
  <c r="H257" i="2"/>
  <c r="E257" i="2"/>
  <c r="K257" i="2" s="1"/>
  <c r="S257" i="2"/>
  <c r="B256" i="2"/>
  <c r="C256" i="2"/>
  <c r="H258" i="2" l="1"/>
  <c r="M258" i="2"/>
  <c r="I258" i="2"/>
  <c r="L258" i="2" s="1"/>
  <c r="S258" i="2"/>
  <c r="F258" i="2"/>
  <c r="G258" i="2"/>
  <c r="J258" i="2" s="1"/>
  <c r="D259" i="2" s="1"/>
  <c r="E258" i="2"/>
  <c r="K258" i="2" s="1"/>
  <c r="B257" i="2"/>
  <c r="C257" i="2"/>
  <c r="C258" i="2" l="1"/>
  <c r="B258" i="2"/>
  <c r="I259" i="2"/>
  <c r="L259" i="2" s="1"/>
  <c r="M259" i="2"/>
  <c r="H259" i="2"/>
  <c r="G259" i="2"/>
  <c r="J259" i="2" s="1"/>
  <c r="D260" i="2" s="1"/>
  <c r="E259" i="2"/>
  <c r="K259" i="2" s="1"/>
  <c r="F259" i="2"/>
  <c r="S259" i="2"/>
  <c r="S260" i="2" l="1"/>
  <c r="E260" i="2"/>
  <c r="K260" i="2" s="1"/>
  <c r="G260" i="2"/>
  <c r="H260" i="2"/>
  <c r="M260" i="2"/>
  <c r="I260" i="2"/>
  <c r="L260" i="2" s="1"/>
  <c r="F260" i="2"/>
  <c r="J260" i="2"/>
  <c r="D261" i="2" s="1"/>
  <c r="C259" i="2"/>
  <c r="B259" i="2"/>
  <c r="B260" i="2" l="1"/>
  <c r="C260" i="2"/>
  <c r="G261" i="2"/>
  <c r="F261" i="2"/>
  <c r="J261" i="2" s="1"/>
  <c r="D262" i="2" s="1"/>
  <c r="H261" i="2"/>
  <c r="M261" i="2"/>
  <c r="E261" i="2"/>
  <c r="K261" i="2" s="1"/>
  <c r="S261" i="2"/>
  <c r="I261" i="2"/>
  <c r="L261" i="2" s="1"/>
  <c r="I262" i="2" l="1"/>
  <c r="L262" i="2" s="1"/>
  <c r="F262" i="2"/>
  <c r="J262" i="2" s="1"/>
  <c r="D263" i="2" s="1"/>
  <c r="E262" i="2"/>
  <c r="K262" i="2" s="1"/>
  <c r="S262" i="2"/>
  <c r="G262" i="2"/>
  <c r="M262" i="2"/>
  <c r="H262" i="2"/>
  <c r="C261" i="2"/>
  <c r="B261" i="2"/>
  <c r="B262" i="2" l="1"/>
  <c r="C262" i="2"/>
  <c r="H263" i="2"/>
  <c r="S263" i="2"/>
  <c r="M263" i="2"/>
  <c r="G263" i="2"/>
  <c r="J263" i="2"/>
  <c r="D264" i="2" s="1"/>
  <c r="E263" i="2"/>
  <c r="K263" i="2" s="1"/>
  <c r="F263" i="2"/>
  <c r="I263" i="2"/>
  <c r="L263" i="2" s="1"/>
  <c r="B263" i="2" l="1"/>
  <c r="C263" i="2"/>
  <c r="G264" i="2"/>
  <c r="M264" i="2"/>
  <c r="F264" i="2"/>
  <c r="J264" i="2" s="1"/>
  <c r="D265" i="2" s="1"/>
  <c r="H264" i="2"/>
  <c r="E264" i="2"/>
  <c r="K264" i="2" s="1"/>
  <c r="S264" i="2"/>
  <c r="I264" i="2"/>
  <c r="L264" i="2" s="1"/>
  <c r="B264" i="2" l="1"/>
  <c r="C264" i="2"/>
  <c r="H265" i="2"/>
  <c r="M265" i="2"/>
  <c r="F265" i="2"/>
  <c r="J265" i="2" s="1"/>
  <c r="D266" i="2" s="1"/>
  <c r="G265" i="2"/>
  <c r="E265" i="2"/>
  <c r="K265" i="2" s="1"/>
  <c r="I265" i="2"/>
  <c r="L265" i="2" s="1"/>
  <c r="S265" i="2"/>
  <c r="B265" i="2" l="1"/>
  <c r="C265" i="2"/>
  <c r="F266" i="2"/>
  <c r="J266" i="2" s="1"/>
  <c r="D267" i="2" s="1"/>
  <c r="M266" i="2"/>
  <c r="S266" i="2"/>
  <c r="E266" i="2"/>
  <c r="K266" i="2" s="1"/>
  <c r="H266" i="2"/>
  <c r="G266" i="2"/>
  <c r="I266" i="2"/>
  <c r="L266" i="2" s="1"/>
  <c r="B266" i="2" l="1"/>
  <c r="C266" i="2"/>
  <c r="H267" i="2"/>
  <c r="I267" i="2"/>
  <c r="L267" i="2" s="1"/>
  <c r="E267" i="2"/>
  <c r="K267" i="2" s="1"/>
  <c r="G267" i="2"/>
  <c r="M267" i="2"/>
  <c r="F267" i="2"/>
  <c r="J267" i="2" s="1"/>
  <c r="D268" i="2" s="1"/>
  <c r="S267" i="2"/>
  <c r="H268" i="2" l="1"/>
  <c r="M268" i="2"/>
  <c r="S268" i="2"/>
  <c r="I268" i="2"/>
  <c r="L268" i="2" s="1"/>
  <c r="E268" i="2"/>
  <c r="K268" i="2" s="1"/>
  <c r="G268" i="2"/>
  <c r="F268" i="2"/>
  <c r="J268" i="2" s="1"/>
  <c r="D269" i="2" s="1"/>
  <c r="B267" i="2"/>
  <c r="C267" i="2"/>
  <c r="C268" i="2" l="1"/>
  <c r="B268" i="2"/>
  <c r="G269" i="2"/>
  <c r="H269" i="2"/>
  <c r="M269" i="2"/>
  <c r="S269" i="2"/>
  <c r="F269" i="2"/>
  <c r="J269" i="2" s="1"/>
  <c r="D270" i="2" s="1"/>
  <c r="E269" i="2"/>
  <c r="K269" i="2" s="1"/>
  <c r="I269" i="2"/>
  <c r="L269" i="2" s="1"/>
  <c r="H270" i="2" l="1"/>
  <c r="F270" i="2"/>
  <c r="G270" i="2"/>
  <c r="J270" i="2"/>
  <c r="D271" i="2" s="1"/>
  <c r="E270" i="2"/>
  <c r="K270" i="2" s="1"/>
  <c r="M270" i="2"/>
  <c r="I270" i="2"/>
  <c r="L270" i="2" s="1"/>
  <c r="S270" i="2"/>
  <c r="B269" i="2"/>
  <c r="C269" i="2"/>
  <c r="G271" i="2" l="1"/>
  <c r="F271" i="2"/>
  <c r="J271" i="2" s="1"/>
  <c r="D272" i="2" s="1"/>
  <c r="M271" i="2"/>
  <c r="S271" i="2"/>
  <c r="E271" i="2"/>
  <c r="K271" i="2" s="1"/>
  <c r="H271" i="2"/>
  <c r="I271" i="2"/>
  <c r="L271" i="2" s="1"/>
  <c r="C270" i="2"/>
  <c r="B270" i="2"/>
  <c r="C271" i="2" l="1"/>
  <c r="B271" i="2"/>
  <c r="S272" i="2"/>
  <c r="M272" i="2"/>
  <c r="F272" i="2"/>
  <c r="J272" i="2" s="1"/>
  <c r="D273" i="2" s="1"/>
  <c r="E272" i="2"/>
  <c r="K272" i="2" s="1"/>
  <c r="I272" i="2"/>
  <c r="L272" i="2" s="1"/>
  <c r="H272" i="2"/>
  <c r="G272" i="2"/>
  <c r="B272" i="2" l="1"/>
  <c r="C272" i="2"/>
  <c r="M273" i="2"/>
  <c r="F273" i="2"/>
  <c r="I273" i="2"/>
  <c r="L273" i="2" s="1"/>
  <c r="G273" i="2"/>
  <c r="J273" i="2" s="1"/>
  <c r="D274" i="2" s="1"/>
  <c r="S273" i="2"/>
  <c r="E273" i="2"/>
  <c r="K273" i="2" s="1"/>
  <c r="H273" i="2"/>
  <c r="S274" i="2" l="1"/>
  <c r="F274" i="2"/>
  <c r="G274" i="2"/>
  <c r="H274" i="2"/>
  <c r="J274" i="2"/>
  <c r="D275" i="2" s="1"/>
  <c r="E274" i="2"/>
  <c r="K274" i="2" s="1"/>
  <c r="M274" i="2"/>
  <c r="I274" i="2"/>
  <c r="L274" i="2" s="1"/>
  <c r="B273" i="2"/>
  <c r="C273" i="2"/>
  <c r="B274" i="2" l="1"/>
  <c r="C274" i="2"/>
  <c r="F275" i="2"/>
  <c r="J275" i="2"/>
  <c r="D276" i="2" s="1"/>
  <c r="M275" i="2"/>
  <c r="E275" i="2"/>
  <c r="K275" i="2" s="1"/>
  <c r="H275" i="2"/>
  <c r="G275" i="2"/>
  <c r="I275" i="2"/>
  <c r="L275" i="2" s="1"/>
  <c r="S275" i="2"/>
  <c r="H276" i="2" l="1"/>
  <c r="M276" i="2"/>
  <c r="E276" i="2"/>
  <c r="K276" i="2" s="1"/>
  <c r="F276" i="2"/>
  <c r="G276" i="2"/>
  <c r="J276" i="2" s="1"/>
  <c r="D277" i="2" s="1"/>
  <c r="I276" i="2"/>
  <c r="L276" i="2" s="1"/>
  <c r="S276" i="2"/>
  <c r="B275" i="2"/>
  <c r="C275" i="2"/>
  <c r="E277" i="2" l="1"/>
  <c r="K277" i="2" s="1"/>
  <c r="H277" i="2"/>
  <c r="M277" i="2"/>
  <c r="F277" i="2"/>
  <c r="I277" i="2"/>
  <c r="L277" i="2" s="1"/>
  <c r="G277" i="2"/>
  <c r="J277" i="2"/>
  <c r="D278" i="2" s="1"/>
  <c r="S277" i="2"/>
  <c r="C276" i="2"/>
  <c r="B276" i="2"/>
  <c r="I278" i="2" l="1"/>
  <c r="L278" i="2" s="1"/>
  <c r="F278" i="2"/>
  <c r="J278" i="2" s="1"/>
  <c r="D279" i="2" s="1"/>
  <c r="S278" i="2"/>
  <c r="G278" i="2"/>
  <c r="M278" i="2"/>
  <c r="E278" i="2"/>
  <c r="K278" i="2" s="1"/>
  <c r="H278" i="2"/>
  <c r="B277" i="2"/>
  <c r="C277" i="2"/>
  <c r="C278" i="2" l="1"/>
  <c r="B278" i="2"/>
  <c r="H279" i="2"/>
  <c r="M279" i="2"/>
  <c r="I279" i="2"/>
  <c r="L279" i="2" s="1"/>
  <c r="F279" i="2"/>
  <c r="S279" i="2"/>
  <c r="G279" i="2"/>
  <c r="J279" i="2"/>
  <c r="D280" i="2" s="1"/>
  <c r="E279" i="2"/>
  <c r="K279" i="2" s="1"/>
  <c r="B279" i="2" l="1"/>
  <c r="C279" i="2"/>
  <c r="E280" i="2"/>
  <c r="K280" i="2" s="1"/>
  <c r="G280" i="2"/>
  <c r="H280" i="2"/>
  <c r="M280" i="2"/>
  <c r="S280" i="2"/>
  <c r="F280" i="2"/>
  <c r="J280" i="2" s="1"/>
  <c r="D281" i="2" s="1"/>
  <c r="I280" i="2"/>
  <c r="L280" i="2" s="1"/>
  <c r="H281" i="2" l="1"/>
  <c r="F281" i="2"/>
  <c r="J281" i="2" s="1"/>
  <c r="D282" i="2" s="1"/>
  <c r="G281" i="2"/>
  <c r="I281" i="2"/>
  <c r="L281" i="2" s="1"/>
  <c r="E281" i="2"/>
  <c r="K281" i="2" s="1"/>
  <c r="M281" i="2"/>
  <c r="S281" i="2"/>
  <c r="C280" i="2"/>
  <c r="B280" i="2"/>
  <c r="S282" i="2" l="1"/>
  <c r="G282" i="2"/>
  <c r="I282" i="2"/>
  <c r="L282" i="2" s="1"/>
  <c r="J282" i="2"/>
  <c r="D283" i="2" s="1"/>
  <c r="M282" i="2"/>
  <c r="E282" i="2"/>
  <c r="K282" i="2" s="1"/>
  <c r="H282" i="2"/>
  <c r="F282" i="2"/>
  <c r="C281" i="2"/>
  <c r="B281" i="2"/>
  <c r="C282" i="2" l="1"/>
  <c r="B282" i="2"/>
  <c r="F283" i="2"/>
  <c r="J283" i="2" s="1"/>
  <c r="D284" i="2" s="1"/>
  <c r="M283" i="2"/>
  <c r="S283" i="2"/>
  <c r="E283" i="2"/>
  <c r="K283" i="2" s="1"/>
  <c r="G283" i="2"/>
  <c r="H283" i="2"/>
  <c r="I283" i="2"/>
  <c r="L283" i="2" s="1"/>
  <c r="C283" i="2" l="1"/>
  <c r="B283" i="2"/>
  <c r="I284" i="2"/>
  <c r="L284" i="2" s="1"/>
  <c r="G284" i="2"/>
  <c r="J284" i="2" s="1"/>
  <c r="D285" i="2" s="1"/>
  <c r="M284" i="2"/>
  <c r="S284" i="2"/>
  <c r="H284" i="2"/>
  <c r="E284" i="2"/>
  <c r="K284" i="2" s="1"/>
  <c r="F284" i="2"/>
  <c r="C284" i="2" l="1"/>
  <c r="B284" i="2"/>
  <c r="E285" i="2"/>
  <c r="K285" i="2" s="1"/>
  <c r="S285" i="2"/>
  <c r="I285" i="2"/>
  <c r="L285" i="2" s="1"/>
  <c r="G285" i="2"/>
  <c r="H285" i="2"/>
  <c r="M285" i="2"/>
  <c r="F285" i="2"/>
  <c r="J285" i="2"/>
  <c r="D286" i="2" s="1"/>
  <c r="C285" i="2" l="1"/>
  <c r="B285" i="2"/>
  <c r="M286" i="2"/>
  <c r="F286" i="2"/>
  <c r="I286" i="2"/>
  <c r="L286" i="2" s="1"/>
  <c r="H286" i="2"/>
  <c r="J286" i="2"/>
  <c r="D287" i="2" s="1"/>
  <c r="E286" i="2"/>
  <c r="K286" i="2" s="1"/>
  <c r="G286" i="2"/>
  <c r="S286" i="2"/>
  <c r="E287" i="2" l="1"/>
  <c r="K287" i="2" s="1"/>
  <c r="F287" i="2"/>
  <c r="H287" i="2"/>
  <c r="G287" i="2"/>
  <c r="J287" i="2" s="1"/>
  <c r="D288" i="2" s="1"/>
  <c r="I287" i="2"/>
  <c r="L287" i="2" s="1"/>
  <c r="S287" i="2"/>
  <c r="M287" i="2"/>
  <c r="C286" i="2"/>
  <c r="B286" i="2"/>
  <c r="H288" i="2" l="1"/>
  <c r="I288" i="2"/>
  <c r="L288" i="2" s="1"/>
  <c r="E288" i="2"/>
  <c r="K288" i="2" s="1"/>
  <c r="F288" i="2"/>
  <c r="S288" i="2"/>
  <c r="G288" i="2"/>
  <c r="J288" i="2" s="1"/>
  <c r="D289" i="2" s="1"/>
  <c r="M288" i="2"/>
  <c r="B287" i="2"/>
  <c r="C287" i="2"/>
  <c r="B288" i="2" l="1"/>
  <c r="C288" i="2"/>
  <c r="S289" i="2"/>
  <c r="G289" i="2"/>
  <c r="H289" i="2"/>
  <c r="M289" i="2"/>
  <c r="F289" i="2"/>
  <c r="J289" i="2" s="1"/>
  <c r="D290" i="2" s="1"/>
  <c r="I289" i="2"/>
  <c r="L289" i="2" s="1"/>
  <c r="E289" i="2"/>
  <c r="K289" i="2" s="1"/>
  <c r="C289" i="2" l="1"/>
  <c r="B289" i="2"/>
  <c r="E290" i="2"/>
  <c r="K290" i="2" s="1"/>
  <c r="G290" i="2"/>
  <c r="M290" i="2"/>
  <c r="S290" i="2"/>
  <c r="F290" i="2"/>
  <c r="J290" i="2" s="1"/>
  <c r="D291" i="2" s="1"/>
  <c r="H290" i="2"/>
  <c r="I290" i="2"/>
  <c r="L290" i="2" s="1"/>
  <c r="H291" i="2" l="1"/>
  <c r="M291" i="2"/>
  <c r="F291" i="2"/>
  <c r="J291" i="2" s="1"/>
  <c r="D292" i="2" s="1"/>
  <c r="E291" i="2"/>
  <c r="K291" i="2" s="1"/>
  <c r="G291" i="2"/>
  <c r="I291" i="2"/>
  <c r="L291" i="2" s="1"/>
  <c r="S291" i="2"/>
  <c r="B290" i="2"/>
  <c r="C290" i="2"/>
  <c r="F292" i="2" l="1"/>
  <c r="H292" i="2"/>
  <c r="G292" i="2"/>
  <c r="J292" i="2"/>
  <c r="D293" i="2" s="1"/>
  <c r="E292" i="2"/>
  <c r="K292" i="2" s="1"/>
  <c r="I292" i="2"/>
  <c r="L292" i="2" s="1"/>
  <c r="M292" i="2"/>
  <c r="S292" i="2"/>
  <c r="B291" i="2"/>
  <c r="C291" i="2"/>
  <c r="E293" i="2" l="1"/>
  <c r="K293" i="2" s="1"/>
  <c r="M293" i="2"/>
  <c r="I293" i="2"/>
  <c r="L293" i="2" s="1"/>
  <c r="S293" i="2"/>
  <c r="H293" i="2"/>
  <c r="F293" i="2"/>
  <c r="J293" i="2" s="1"/>
  <c r="D294" i="2" s="1"/>
  <c r="G293" i="2"/>
  <c r="C292" i="2"/>
  <c r="B292" i="2"/>
  <c r="C293" i="2" l="1"/>
  <c r="B293" i="2"/>
  <c r="S294" i="2"/>
  <c r="M294" i="2"/>
  <c r="I294" i="2"/>
  <c r="L294" i="2" s="1"/>
  <c r="F294" i="2"/>
  <c r="J294" i="2" s="1"/>
  <c r="D295" i="2" s="1"/>
  <c r="H294" i="2"/>
  <c r="E294" i="2"/>
  <c r="K294" i="2" s="1"/>
  <c r="G294" i="2"/>
  <c r="E295" i="2" l="1"/>
  <c r="K295" i="2" s="1"/>
  <c r="I295" i="2"/>
  <c r="L295" i="2" s="1"/>
  <c r="H295" i="2"/>
  <c r="G295" i="2"/>
  <c r="F295" i="2"/>
  <c r="J295" i="2" s="1"/>
  <c r="D296" i="2" s="1"/>
  <c r="M295" i="2"/>
  <c r="S295" i="2"/>
  <c r="C294" i="2"/>
  <c r="B294" i="2"/>
  <c r="I296" i="2" l="1"/>
  <c r="L296" i="2" s="1"/>
  <c r="G296" i="2"/>
  <c r="F296" i="2"/>
  <c r="J296" i="2" s="1"/>
  <c r="D297" i="2" s="1"/>
  <c r="M296" i="2"/>
  <c r="E296" i="2"/>
  <c r="K296" i="2" s="1"/>
  <c r="S296" i="2"/>
  <c r="H296" i="2"/>
  <c r="C295" i="2"/>
  <c r="B295" i="2"/>
  <c r="F297" i="2" l="1"/>
  <c r="J297" i="2"/>
  <c r="D298" i="2" s="1"/>
  <c r="S297" i="2"/>
  <c r="E297" i="2"/>
  <c r="K297" i="2" s="1"/>
  <c r="H297" i="2"/>
  <c r="G297" i="2"/>
  <c r="I297" i="2"/>
  <c r="L297" i="2" s="1"/>
  <c r="M297" i="2"/>
  <c r="B296" i="2"/>
  <c r="C296" i="2"/>
  <c r="H298" i="2" l="1"/>
  <c r="S298" i="2"/>
  <c r="M298" i="2"/>
  <c r="G298" i="2"/>
  <c r="J298" i="2" s="1"/>
  <c r="D299" i="2" s="1"/>
  <c r="I298" i="2"/>
  <c r="L298" i="2" s="1"/>
  <c r="E298" i="2"/>
  <c r="K298" i="2" s="1"/>
  <c r="F298" i="2"/>
  <c r="C297" i="2"/>
  <c r="B297" i="2"/>
  <c r="B298" i="2" l="1"/>
  <c r="C298" i="2"/>
  <c r="I299" i="2"/>
  <c r="L299" i="2" s="1"/>
  <c r="M299" i="2"/>
  <c r="G299" i="2"/>
  <c r="J299" i="2" s="1"/>
  <c r="D300" i="2" s="1"/>
  <c r="E299" i="2"/>
  <c r="K299" i="2" s="1"/>
  <c r="F299" i="2"/>
  <c r="H299" i="2"/>
  <c r="S299" i="2"/>
  <c r="G300" i="2" l="1"/>
  <c r="J300" i="2" s="1"/>
  <c r="D301" i="2" s="1"/>
  <c r="E300" i="2"/>
  <c r="K300" i="2" s="1"/>
  <c r="S300" i="2"/>
  <c r="F300" i="2"/>
  <c r="I300" i="2"/>
  <c r="L300" i="2" s="1"/>
  <c r="H300" i="2"/>
  <c r="M300" i="2"/>
  <c r="C299" i="2"/>
  <c r="B299" i="2"/>
  <c r="B300" i="2" l="1"/>
  <c r="C300" i="2"/>
  <c r="G301" i="2"/>
  <c r="J301" i="2"/>
  <c r="D302" i="2" s="1"/>
  <c r="H301" i="2"/>
  <c r="S301" i="2"/>
  <c r="E301" i="2"/>
  <c r="K301" i="2" s="1"/>
  <c r="I301" i="2"/>
  <c r="F301" i="2"/>
  <c r="M301" i="2"/>
  <c r="I302" i="2" l="1"/>
  <c r="L302" i="2" s="1"/>
  <c r="S302" i="2"/>
  <c r="F302" i="2"/>
  <c r="J302" i="2" s="1"/>
  <c r="D303" i="2" s="1"/>
  <c r="H302" i="2"/>
  <c r="E302" i="2"/>
  <c r="K302" i="2" s="1"/>
  <c r="G302" i="2"/>
  <c r="M302" i="2"/>
  <c r="C301" i="2"/>
  <c r="B301" i="2"/>
  <c r="L301" i="2"/>
  <c r="B302" i="2" l="1"/>
  <c r="C302" i="2"/>
  <c r="M303" i="2"/>
  <c r="G303" i="2"/>
  <c r="J303" i="2" s="1"/>
  <c r="D304" i="2" s="1"/>
  <c r="I303" i="2"/>
  <c r="E303" i="2"/>
  <c r="K303" i="2" s="1"/>
  <c r="F303" i="2"/>
  <c r="H303" i="2"/>
  <c r="S303" i="2"/>
  <c r="L303" i="2" l="1"/>
  <c r="F304" i="2"/>
  <c r="J304" i="2" s="1"/>
  <c r="D305" i="2" s="1"/>
  <c r="E304" i="2"/>
  <c r="K304" i="2" s="1"/>
  <c r="I304" i="2"/>
  <c r="L304" i="2" s="1"/>
  <c r="M304" i="2"/>
  <c r="G304" i="2"/>
  <c r="H304" i="2"/>
  <c r="S304" i="2"/>
  <c r="B303" i="2"/>
  <c r="C303" i="2"/>
  <c r="I305" i="2" l="1"/>
  <c r="E305" i="2"/>
  <c r="K305" i="2" s="1"/>
  <c r="G305" i="2"/>
  <c r="M305" i="2"/>
  <c r="H305" i="2"/>
  <c r="S305" i="2"/>
  <c r="F305" i="2"/>
  <c r="J305" i="2" s="1"/>
  <c r="D306" i="2" s="1"/>
  <c r="B304" i="2"/>
  <c r="C304" i="2"/>
  <c r="L305" i="2" l="1"/>
  <c r="M306" i="2"/>
  <c r="S306" i="2"/>
  <c r="I306" i="2"/>
  <c r="L306" i="2" s="1"/>
  <c r="E306" i="2"/>
  <c r="K306" i="2" s="1"/>
  <c r="G306" i="2"/>
  <c r="H306" i="2"/>
  <c r="F306" i="2"/>
  <c r="J306" i="2" s="1"/>
  <c r="D307" i="2" s="1"/>
  <c r="C305" i="2"/>
  <c r="B305" i="2"/>
  <c r="B306" i="2" l="1"/>
  <c r="C306" i="2"/>
  <c r="S307" i="2"/>
  <c r="F307" i="2"/>
  <c r="J307" i="2" s="1"/>
  <c r="D308" i="2" s="1"/>
  <c r="E307" i="2"/>
  <c r="K307" i="2" s="1"/>
  <c r="I307" i="2"/>
  <c r="M307" i="2"/>
  <c r="H307" i="2"/>
  <c r="G307" i="2"/>
  <c r="F308" i="2" l="1"/>
  <c r="J308" i="2" s="1"/>
  <c r="D309" i="2" s="1"/>
  <c r="H308" i="2"/>
  <c r="M308" i="2"/>
  <c r="G308" i="2"/>
  <c r="I308" i="2"/>
  <c r="L308" i="2" s="1"/>
  <c r="S308" i="2"/>
  <c r="E308" i="2"/>
  <c r="K308" i="2" s="1"/>
  <c r="B307" i="2"/>
  <c r="C307" i="2"/>
  <c r="L307" i="2"/>
  <c r="B308" i="2" l="1"/>
  <c r="C308" i="2"/>
  <c r="F309" i="2"/>
  <c r="I309" i="2"/>
  <c r="S309" i="2"/>
  <c r="M309" i="2"/>
  <c r="G309" i="2"/>
  <c r="J309" i="2"/>
  <c r="D310" i="2" s="1"/>
  <c r="H309" i="2"/>
  <c r="E309" i="2"/>
  <c r="K309" i="2" s="1"/>
  <c r="L309" i="2" l="1"/>
  <c r="B309" i="2"/>
  <c r="C309" i="2"/>
  <c r="G310" i="2"/>
  <c r="F310" i="2"/>
  <c r="J310" i="2" s="1"/>
  <c r="D311" i="2" s="1"/>
  <c r="I310" i="2"/>
  <c r="L310" i="2" s="1"/>
  <c r="E310" i="2"/>
  <c r="K310" i="2" s="1"/>
  <c r="H310" i="2"/>
  <c r="M310" i="2"/>
  <c r="S310" i="2"/>
  <c r="I311" i="2" l="1"/>
  <c r="F311" i="2"/>
  <c r="J311" i="2" s="1"/>
  <c r="D312" i="2" s="1"/>
  <c r="M311" i="2"/>
  <c r="S311" i="2"/>
  <c r="G311" i="2"/>
  <c r="E311" i="2"/>
  <c r="K311" i="2" s="1"/>
  <c r="H311" i="2"/>
  <c r="C310" i="2"/>
  <c r="B310" i="2"/>
  <c r="L311" i="2" l="1"/>
  <c r="C311" i="2"/>
  <c r="B311" i="2"/>
  <c r="G312" i="2"/>
  <c r="I312" i="2"/>
  <c r="L312" i="2" s="1"/>
  <c r="J312" i="2"/>
  <c r="D313" i="2" s="1"/>
  <c r="E312" i="2"/>
  <c r="K312" i="2" s="1"/>
  <c r="M312" i="2"/>
  <c r="S312" i="2"/>
  <c r="F312" i="2"/>
  <c r="H312" i="2"/>
  <c r="M313" i="2" l="1"/>
  <c r="H313" i="2"/>
  <c r="S313" i="2"/>
  <c r="G313" i="2"/>
  <c r="J313" i="2" s="1"/>
  <c r="D314" i="2" s="1"/>
  <c r="E313" i="2"/>
  <c r="K313" i="2" s="1"/>
  <c r="I313" i="2"/>
  <c r="F313" i="2"/>
  <c r="B312" i="2"/>
  <c r="C312" i="2"/>
  <c r="C313" i="2" l="1"/>
  <c r="B313" i="2"/>
  <c r="I314" i="2"/>
  <c r="L314" i="2" s="1"/>
  <c r="E314" i="2"/>
  <c r="K314" i="2" s="1"/>
  <c r="F314" i="2"/>
  <c r="M314" i="2"/>
  <c r="S314" i="2"/>
  <c r="G314" i="2"/>
  <c r="H314" i="2"/>
  <c r="J314" i="2"/>
  <c r="D315" i="2" s="1"/>
  <c r="L313" i="2"/>
  <c r="B314" i="2" l="1"/>
  <c r="C314" i="2"/>
  <c r="H315" i="2"/>
  <c r="M315" i="2"/>
  <c r="S315" i="2"/>
  <c r="F315" i="2"/>
  <c r="J315" i="2" s="1"/>
  <c r="D316" i="2" s="1"/>
  <c r="G315" i="2"/>
  <c r="I315" i="2"/>
  <c r="E315" i="2"/>
  <c r="K315" i="2" s="1"/>
  <c r="C315" i="2" l="1"/>
  <c r="B315" i="2"/>
  <c r="L315" i="2"/>
  <c r="E316" i="2"/>
  <c r="K316" i="2" s="1"/>
  <c r="H316" i="2"/>
  <c r="G316" i="2"/>
  <c r="S316" i="2"/>
  <c r="F316" i="2"/>
  <c r="J316" i="2" s="1"/>
  <c r="D317" i="2" s="1"/>
  <c r="I316" i="2"/>
  <c r="L316" i="2" s="1"/>
  <c r="M316" i="2"/>
  <c r="G317" i="2" l="1"/>
  <c r="J317" i="2"/>
  <c r="D318" i="2" s="1"/>
  <c r="H317" i="2"/>
  <c r="M317" i="2"/>
  <c r="E317" i="2"/>
  <c r="K317" i="2" s="1"/>
  <c r="F317" i="2"/>
  <c r="I317" i="2"/>
  <c r="S317" i="2"/>
  <c r="B316" i="2"/>
  <c r="C316" i="2"/>
  <c r="H318" i="2" l="1"/>
  <c r="F318" i="2"/>
  <c r="M318" i="2"/>
  <c r="J318" i="2"/>
  <c r="D319" i="2" s="1"/>
  <c r="E318" i="2"/>
  <c r="K318" i="2" s="1"/>
  <c r="G318" i="2"/>
  <c r="I318" i="2"/>
  <c r="L318" i="2" s="1"/>
  <c r="S318" i="2"/>
  <c r="L317" i="2"/>
  <c r="C317" i="2"/>
  <c r="B317" i="2"/>
  <c r="F319" i="2" l="1"/>
  <c r="J319" i="2" s="1"/>
  <c r="D320" i="2" s="1"/>
  <c r="H319" i="2"/>
  <c r="E319" i="2"/>
  <c r="K319" i="2" s="1"/>
  <c r="G319" i="2"/>
  <c r="I319" i="2"/>
  <c r="S319" i="2"/>
  <c r="M319" i="2"/>
  <c r="B318" i="2"/>
  <c r="C318" i="2"/>
  <c r="L319" i="2" l="1"/>
  <c r="H320" i="2"/>
  <c r="F320" i="2"/>
  <c r="S320" i="2"/>
  <c r="M320" i="2"/>
  <c r="G320" i="2"/>
  <c r="I320" i="2"/>
  <c r="L320" i="2" s="1"/>
  <c r="J320" i="2"/>
  <c r="D321" i="2" s="1"/>
  <c r="E320" i="2"/>
  <c r="K320" i="2" s="1"/>
  <c r="C319" i="2"/>
  <c r="B319" i="2"/>
  <c r="B320" i="2" l="1"/>
  <c r="C320" i="2"/>
  <c r="F321" i="2"/>
  <c r="J321" i="2" s="1"/>
  <c r="D322" i="2" s="1"/>
  <c r="H321" i="2"/>
  <c r="E321" i="2"/>
  <c r="K321" i="2" s="1"/>
  <c r="M321" i="2"/>
  <c r="S321" i="2"/>
  <c r="I321" i="2"/>
  <c r="G321" i="2"/>
  <c r="B321" i="2" l="1"/>
  <c r="C321" i="2"/>
  <c r="L321" i="2"/>
  <c r="F322" i="2"/>
  <c r="J322" i="2" s="1"/>
  <c r="D323" i="2" s="1"/>
  <c r="S322" i="2"/>
  <c r="E322" i="2"/>
  <c r="K322" i="2" s="1"/>
  <c r="H322" i="2"/>
  <c r="G322" i="2"/>
  <c r="I322" i="2"/>
  <c r="L322" i="2" s="1"/>
  <c r="M322" i="2"/>
  <c r="F323" i="2" l="1"/>
  <c r="J323" i="2" s="1"/>
  <c r="D324" i="2" s="1"/>
  <c r="I323" i="2"/>
  <c r="M323" i="2"/>
  <c r="E323" i="2"/>
  <c r="K323" i="2" s="1"/>
  <c r="H323" i="2"/>
  <c r="S323" i="2"/>
  <c r="G323" i="2"/>
  <c r="C322" i="2"/>
  <c r="B322" i="2"/>
  <c r="L323" i="2" l="1"/>
  <c r="F324" i="2"/>
  <c r="J324" i="2" s="1"/>
  <c r="D325" i="2" s="1"/>
  <c r="H324" i="2"/>
  <c r="E324" i="2"/>
  <c r="K324" i="2" s="1"/>
  <c r="G324" i="2"/>
  <c r="M324" i="2"/>
  <c r="I324" i="2"/>
  <c r="L324" i="2" s="1"/>
  <c r="S324" i="2"/>
  <c r="B323" i="2"/>
  <c r="C323" i="2"/>
  <c r="C324" i="2" l="1"/>
  <c r="B324" i="2"/>
  <c r="E325" i="2"/>
  <c r="K325" i="2" s="1"/>
  <c r="H325" i="2"/>
  <c r="M325" i="2"/>
  <c r="F325" i="2"/>
  <c r="I325" i="2"/>
  <c r="G325" i="2"/>
  <c r="S325" i="2"/>
  <c r="J325" i="2"/>
  <c r="D326" i="2" s="1"/>
  <c r="L325" i="2" l="1"/>
  <c r="B325" i="2"/>
  <c r="C325" i="2"/>
  <c r="F326" i="2"/>
  <c r="H326" i="2"/>
  <c r="S326" i="2"/>
  <c r="I326" i="2"/>
  <c r="L326" i="2" s="1"/>
  <c r="J326" i="2"/>
  <c r="D327" i="2" s="1"/>
  <c r="E326" i="2"/>
  <c r="K326" i="2" s="1"/>
  <c r="M326" i="2"/>
  <c r="G326" i="2"/>
  <c r="B326" i="2" l="1"/>
  <c r="C326" i="2"/>
  <c r="G327" i="2"/>
  <c r="M327" i="2"/>
  <c r="H327" i="2"/>
  <c r="F327" i="2"/>
  <c r="J327" i="2" s="1"/>
  <c r="D328" i="2" s="1"/>
  <c r="S327" i="2"/>
  <c r="E327" i="2"/>
  <c r="K327" i="2" s="1"/>
  <c r="I327" i="2"/>
  <c r="H328" i="2" l="1"/>
  <c r="I328" i="2"/>
  <c r="L328" i="2" s="1"/>
  <c r="S328" i="2"/>
  <c r="E328" i="2"/>
  <c r="K328" i="2" s="1"/>
  <c r="G328" i="2"/>
  <c r="M328" i="2"/>
  <c r="F328" i="2"/>
  <c r="J328" i="2" s="1"/>
  <c r="D329" i="2" s="1"/>
  <c r="B327" i="2"/>
  <c r="C327" i="2"/>
  <c r="L327" i="2"/>
  <c r="C328" i="2" l="1"/>
  <c r="B328" i="2"/>
  <c r="I329" i="2"/>
  <c r="F329" i="2"/>
  <c r="J329" i="2" s="1"/>
  <c r="D330" i="2" s="1"/>
  <c r="S329" i="2"/>
  <c r="E329" i="2"/>
  <c r="K329" i="2" s="1"/>
  <c r="H329" i="2"/>
  <c r="M329" i="2"/>
  <c r="G329" i="2"/>
  <c r="L329" i="2" l="1"/>
  <c r="B329" i="2"/>
  <c r="C329" i="2"/>
  <c r="G330" i="2"/>
  <c r="J330" i="2" s="1"/>
  <c r="D331" i="2" s="1"/>
  <c r="E330" i="2"/>
  <c r="K330" i="2" s="1"/>
  <c r="I330" i="2"/>
  <c r="L330" i="2" s="1"/>
  <c r="M330" i="2"/>
  <c r="H330" i="2"/>
  <c r="F330" i="2"/>
  <c r="S330" i="2"/>
  <c r="I331" i="2" l="1"/>
  <c r="G331" i="2"/>
  <c r="M331" i="2"/>
  <c r="E331" i="2"/>
  <c r="K331" i="2" s="1"/>
  <c r="H331" i="2"/>
  <c r="F331" i="2"/>
  <c r="J331" i="2" s="1"/>
  <c r="D332" i="2" s="1"/>
  <c r="S331" i="2"/>
  <c r="C330" i="2"/>
  <c r="B330" i="2"/>
  <c r="L331" i="2" l="1"/>
  <c r="M332" i="2"/>
  <c r="S332" i="2"/>
  <c r="G332" i="2"/>
  <c r="H332" i="2"/>
  <c r="F332" i="2"/>
  <c r="J332" i="2" s="1"/>
  <c r="D333" i="2" s="1"/>
  <c r="I332" i="2"/>
  <c r="L332" i="2" s="1"/>
  <c r="E332" i="2"/>
  <c r="K332" i="2" s="1"/>
  <c r="B331" i="2"/>
  <c r="C331" i="2"/>
  <c r="B332" i="2" l="1"/>
  <c r="C332" i="2"/>
  <c r="I333" i="2"/>
  <c r="J333" i="2"/>
  <c r="D334" i="2" s="1"/>
  <c r="E333" i="2"/>
  <c r="K333" i="2" s="1"/>
  <c r="S333" i="2"/>
  <c r="H333" i="2"/>
  <c r="G333" i="2"/>
  <c r="M333" i="2"/>
  <c r="F333" i="2"/>
  <c r="L333" i="2" l="1"/>
  <c r="J334" i="2"/>
  <c r="D335" i="2" s="1"/>
  <c r="E334" i="2"/>
  <c r="K334" i="2" s="1"/>
  <c r="G334" i="2"/>
  <c r="S334" i="2"/>
  <c r="I334" i="2"/>
  <c r="L334" i="2" s="1"/>
  <c r="M334" i="2"/>
  <c r="H334" i="2"/>
  <c r="F334" i="2"/>
  <c r="C333" i="2"/>
  <c r="B333" i="2"/>
  <c r="S335" i="2" l="1"/>
  <c r="E335" i="2"/>
  <c r="K335" i="2" s="1"/>
  <c r="H335" i="2"/>
  <c r="F335" i="2"/>
  <c r="I335" i="2"/>
  <c r="M335" i="2"/>
  <c r="G335" i="2"/>
  <c r="J335" i="2"/>
  <c r="D336" i="2" s="1"/>
  <c r="C334" i="2"/>
  <c r="B334" i="2"/>
  <c r="C335" i="2" l="1"/>
  <c r="B335" i="2"/>
  <c r="L335" i="2"/>
  <c r="M336" i="2"/>
  <c r="E336" i="2"/>
  <c r="K336" i="2" s="1"/>
  <c r="G336" i="2"/>
  <c r="I336" i="2"/>
  <c r="L336" i="2" s="1"/>
  <c r="F336" i="2"/>
  <c r="J336" i="2" s="1"/>
  <c r="D337" i="2" s="1"/>
  <c r="H336" i="2"/>
  <c r="S336" i="2"/>
  <c r="H337" i="2" l="1"/>
  <c r="S337" i="2"/>
  <c r="E337" i="2"/>
  <c r="K337" i="2" s="1"/>
  <c r="G337" i="2"/>
  <c r="I337" i="2"/>
  <c r="F337" i="2"/>
  <c r="J337" i="2" s="1"/>
  <c r="D338" i="2" s="1"/>
  <c r="M337" i="2"/>
  <c r="B336" i="2"/>
  <c r="C336" i="2"/>
  <c r="C337" i="2" l="1"/>
  <c r="B337" i="2"/>
  <c r="F338" i="2"/>
  <c r="J338" i="2" s="1"/>
  <c r="D339" i="2" s="1"/>
  <c r="M338" i="2"/>
  <c r="E338" i="2"/>
  <c r="K338" i="2" s="1"/>
  <c r="G338" i="2"/>
  <c r="S338" i="2"/>
  <c r="H338" i="2"/>
  <c r="I338" i="2"/>
  <c r="L338" i="2" s="1"/>
  <c r="L337" i="2"/>
  <c r="F339" i="2" l="1"/>
  <c r="J339" i="2" s="1"/>
  <c r="D340" i="2" s="1"/>
  <c r="H339" i="2"/>
  <c r="I339" i="2"/>
  <c r="E339" i="2"/>
  <c r="K339" i="2" s="1"/>
  <c r="M339" i="2"/>
  <c r="S339" i="2"/>
  <c r="G339" i="2"/>
  <c r="C338" i="2"/>
  <c r="B338" i="2"/>
  <c r="L339" i="2" l="1"/>
  <c r="F340" i="2"/>
  <c r="H340" i="2"/>
  <c r="J340" i="2"/>
  <c r="D341" i="2" s="1"/>
  <c r="I340" i="2"/>
  <c r="L340" i="2" s="1"/>
  <c r="M340" i="2"/>
  <c r="E340" i="2"/>
  <c r="K340" i="2" s="1"/>
  <c r="G340" i="2"/>
  <c r="S340" i="2"/>
  <c r="B339" i="2"/>
  <c r="C339" i="2"/>
  <c r="I341" i="2" l="1"/>
  <c r="M341" i="2"/>
  <c r="G341" i="2"/>
  <c r="S341" i="2"/>
  <c r="F341" i="2"/>
  <c r="J341" i="2" s="1"/>
  <c r="D342" i="2" s="1"/>
  <c r="E341" i="2"/>
  <c r="K341" i="2" s="1"/>
  <c r="H341" i="2"/>
  <c r="C340" i="2"/>
  <c r="B340" i="2"/>
  <c r="L341" i="2" l="1"/>
  <c r="C341" i="2"/>
  <c r="B341" i="2"/>
  <c r="G342" i="2"/>
  <c r="I342" i="2"/>
  <c r="L342" i="2" s="1"/>
  <c r="S342" i="2"/>
  <c r="E342" i="2"/>
  <c r="K342" i="2" s="1"/>
  <c r="H342" i="2"/>
  <c r="M342" i="2"/>
  <c r="F342" i="2"/>
  <c r="J342" i="2" s="1"/>
  <c r="D343" i="2" s="1"/>
  <c r="C342" i="2" l="1"/>
  <c r="B342" i="2"/>
  <c r="H343" i="2"/>
  <c r="M343" i="2"/>
  <c r="E343" i="2"/>
  <c r="K343" i="2" s="1"/>
  <c r="F343" i="2"/>
  <c r="J343" i="2" s="1"/>
  <c r="D344" i="2" s="1"/>
  <c r="I343" i="2"/>
  <c r="S343" i="2"/>
  <c r="G343" i="2"/>
  <c r="H344" i="2" l="1"/>
  <c r="F344" i="2"/>
  <c r="J344" i="2"/>
  <c r="D345" i="2" s="1"/>
  <c r="I344" i="2"/>
  <c r="L344" i="2" s="1"/>
  <c r="E344" i="2"/>
  <c r="K344" i="2" s="1"/>
  <c r="G344" i="2"/>
  <c r="S344" i="2"/>
  <c r="M344" i="2"/>
  <c r="L343" i="2"/>
  <c r="B343" i="2"/>
  <c r="C343" i="2"/>
  <c r="H345" i="2" l="1"/>
  <c r="M345" i="2"/>
  <c r="S345" i="2"/>
  <c r="F345" i="2"/>
  <c r="G345" i="2"/>
  <c r="J345" i="2"/>
  <c r="D346" i="2" s="1"/>
  <c r="I345" i="2"/>
  <c r="E345" i="2"/>
  <c r="K345" i="2" s="1"/>
  <c r="C344" i="2"/>
  <c r="B344" i="2"/>
  <c r="C345" i="2" l="1"/>
  <c r="B345" i="2"/>
  <c r="M346" i="2"/>
  <c r="E346" i="2"/>
  <c r="K346" i="2" s="1"/>
  <c r="F346" i="2"/>
  <c r="I346" i="2"/>
  <c r="L346" i="2" s="1"/>
  <c r="H346" i="2"/>
  <c r="G346" i="2"/>
  <c r="J346" i="2" s="1"/>
  <c r="D347" i="2" s="1"/>
  <c r="S346" i="2"/>
  <c r="L345" i="2"/>
  <c r="I347" i="2" l="1"/>
  <c r="M347" i="2"/>
  <c r="S347" i="2"/>
  <c r="E347" i="2"/>
  <c r="K347" i="2" s="1"/>
  <c r="H347" i="2"/>
  <c r="F347" i="2"/>
  <c r="G347" i="2"/>
  <c r="J347" i="2" s="1"/>
  <c r="D348" i="2" s="1"/>
  <c r="B346" i="2"/>
  <c r="C346" i="2"/>
  <c r="L347" i="2" l="1"/>
  <c r="C347" i="2"/>
  <c r="B347" i="2"/>
  <c r="J348" i="2"/>
  <c r="D349" i="2" s="1"/>
  <c r="E348" i="2"/>
  <c r="K348" i="2" s="1"/>
  <c r="G348" i="2"/>
  <c r="I348" i="2"/>
  <c r="L348" i="2" s="1"/>
  <c r="S348" i="2"/>
  <c r="F348" i="2"/>
  <c r="H348" i="2"/>
  <c r="M348" i="2"/>
  <c r="E349" i="2" l="1"/>
  <c r="K349" i="2" s="1"/>
  <c r="G349" i="2"/>
  <c r="I349" i="2"/>
  <c r="M349" i="2"/>
  <c r="F349" i="2"/>
  <c r="J349" i="2" s="1"/>
  <c r="D350" i="2" s="1"/>
  <c r="H349" i="2"/>
  <c r="S349" i="2"/>
  <c r="C348" i="2"/>
  <c r="B348" i="2"/>
  <c r="L349" i="2" l="1"/>
  <c r="F350" i="2"/>
  <c r="H350" i="2"/>
  <c r="J350" i="2"/>
  <c r="D351" i="2" s="1"/>
  <c r="S350" i="2"/>
  <c r="M350" i="2"/>
  <c r="E350" i="2"/>
  <c r="K350" i="2" s="1"/>
  <c r="G350" i="2"/>
  <c r="I350" i="2"/>
  <c r="L350" i="2" s="1"/>
  <c r="B349" i="2"/>
  <c r="C349" i="2"/>
  <c r="E351" i="2" l="1"/>
  <c r="K351" i="2" s="1"/>
  <c r="G351" i="2"/>
  <c r="I351" i="2"/>
  <c r="M351" i="2"/>
  <c r="F351" i="2"/>
  <c r="H351" i="2"/>
  <c r="J351" i="2"/>
  <c r="D352" i="2" s="1"/>
  <c r="S351" i="2"/>
  <c r="B350" i="2"/>
  <c r="C350" i="2"/>
  <c r="L351" i="2" l="1"/>
  <c r="F352" i="2"/>
  <c r="H352" i="2"/>
  <c r="J352" i="2"/>
  <c r="D353" i="2" s="1"/>
  <c r="E352" i="2"/>
  <c r="K352" i="2" s="1"/>
  <c r="G352" i="2"/>
  <c r="I352" i="2"/>
  <c r="L352" i="2" s="1"/>
  <c r="M352" i="2"/>
  <c r="S352" i="2"/>
  <c r="C351" i="2"/>
  <c r="B351" i="2"/>
  <c r="H353" i="2" l="1"/>
  <c r="M353" i="2"/>
  <c r="S353" i="2"/>
  <c r="F353" i="2"/>
  <c r="J353" i="2"/>
  <c r="D354" i="2" s="1"/>
  <c r="E353" i="2"/>
  <c r="K353" i="2" s="1"/>
  <c r="G353" i="2"/>
  <c r="I353" i="2"/>
  <c r="C352" i="2"/>
  <c r="B352" i="2"/>
  <c r="B353" i="2" l="1"/>
  <c r="C353" i="2"/>
  <c r="F354" i="2"/>
  <c r="J354" i="2" s="1"/>
  <c r="D355" i="2" s="1"/>
  <c r="G354" i="2"/>
  <c r="S354" i="2"/>
  <c r="I354" i="2"/>
  <c r="L354" i="2" s="1"/>
  <c r="E354" i="2"/>
  <c r="K354" i="2" s="1"/>
  <c r="H354" i="2"/>
  <c r="M354" i="2"/>
  <c r="L353" i="2"/>
  <c r="B354" i="2" l="1"/>
  <c r="C354" i="2"/>
  <c r="G355" i="2"/>
  <c r="J355" i="2"/>
  <c r="D356" i="2" s="1"/>
  <c r="M355" i="2"/>
  <c r="E355" i="2"/>
  <c r="K355" i="2" s="1"/>
  <c r="F355" i="2"/>
  <c r="I355" i="2"/>
  <c r="S355" i="2"/>
  <c r="H355" i="2"/>
  <c r="F356" i="2" l="1"/>
  <c r="J356" i="2" s="1"/>
  <c r="D357" i="2" s="1"/>
  <c r="E356" i="2"/>
  <c r="K356" i="2" s="1"/>
  <c r="G356" i="2"/>
  <c r="H356" i="2"/>
  <c r="I356" i="2"/>
  <c r="L356" i="2" s="1"/>
  <c r="M356" i="2"/>
  <c r="S356" i="2"/>
  <c r="L355" i="2"/>
  <c r="B355" i="2"/>
  <c r="C355" i="2"/>
  <c r="E357" i="2" l="1"/>
  <c r="K357" i="2" s="1"/>
  <c r="G357" i="2"/>
  <c r="H357" i="2"/>
  <c r="M357" i="2"/>
  <c r="S357" i="2"/>
  <c r="F357" i="2"/>
  <c r="J357" i="2" s="1"/>
  <c r="D358" i="2" s="1"/>
  <c r="I357" i="2"/>
  <c r="B356" i="2"/>
  <c r="C356" i="2"/>
  <c r="E358" i="2" l="1"/>
  <c r="K358" i="2" s="1"/>
  <c r="F358" i="2"/>
  <c r="G358" i="2"/>
  <c r="H358" i="2"/>
  <c r="I358" i="2"/>
  <c r="L358" i="2" s="1"/>
  <c r="M358" i="2"/>
  <c r="J358" i="2"/>
  <c r="D359" i="2" s="1"/>
  <c r="S358" i="2"/>
  <c r="C357" i="2"/>
  <c r="B357" i="2"/>
  <c r="L357" i="2"/>
  <c r="G359" i="2" l="1"/>
  <c r="J359" i="2" s="1"/>
  <c r="D360" i="2" s="1"/>
  <c r="I359" i="2"/>
  <c r="M359" i="2"/>
  <c r="E359" i="2"/>
  <c r="K359" i="2" s="1"/>
  <c r="F359" i="2"/>
  <c r="H359" i="2"/>
  <c r="S359" i="2"/>
  <c r="B358" i="2"/>
  <c r="C358" i="2"/>
  <c r="L359" i="2" l="1"/>
  <c r="G360" i="2"/>
  <c r="J360" i="2"/>
  <c r="D361" i="2" s="1"/>
  <c r="E360" i="2"/>
  <c r="K360" i="2" s="1"/>
  <c r="F360" i="2"/>
  <c r="H360" i="2"/>
  <c r="I360" i="2"/>
  <c r="L360" i="2" s="1"/>
  <c r="M360" i="2"/>
  <c r="S360" i="2"/>
  <c r="B359" i="2"/>
  <c r="C359" i="2"/>
  <c r="G361" i="2" l="1"/>
  <c r="J361" i="2" s="1"/>
  <c r="D362" i="2" s="1"/>
  <c r="M361" i="2"/>
  <c r="E361" i="2"/>
  <c r="K361" i="2" s="1"/>
  <c r="F361" i="2"/>
  <c r="H361" i="2"/>
  <c r="I361" i="2"/>
  <c r="S361" i="2"/>
  <c r="B360" i="2"/>
  <c r="C360" i="2"/>
  <c r="L361" i="2" l="1"/>
  <c r="G362" i="2"/>
  <c r="J362" i="2" s="1"/>
  <c r="D363" i="2" s="1"/>
  <c r="S362" i="2"/>
  <c r="E362" i="2"/>
  <c r="K362" i="2" s="1"/>
  <c r="F362" i="2"/>
  <c r="H362" i="2"/>
  <c r="I362" i="2"/>
  <c r="L362" i="2" s="1"/>
  <c r="M362" i="2"/>
  <c r="B361" i="2"/>
  <c r="C361" i="2"/>
  <c r="B362" i="2" l="1"/>
  <c r="C362" i="2"/>
  <c r="F363" i="2"/>
  <c r="J363" i="2" s="1"/>
  <c r="D364" i="2" s="1"/>
  <c r="H363" i="2"/>
  <c r="E363" i="2"/>
  <c r="K363" i="2" s="1"/>
  <c r="I363" i="2"/>
  <c r="G363" i="2"/>
  <c r="M363" i="2"/>
  <c r="S363" i="2"/>
  <c r="L363" i="2" l="1"/>
  <c r="E364" i="2"/>
  <c r="K364" i="2" s="1"/>
  <c r="H364" i="2"/>
  <c r="G364" i="2"/>
  <c r="M364" i="2"/>
  <c r="F364" i="2"/>
  <c r="J364" i="2" s="1"/>
  <c r="D365" i="2" s="1"/>
  <c r="I364" i="2"/>
  <c r="L364" i="2" s="1"/>
  <c r="S364" i="2"/>
  <c r="B363" i="2"/>
  <c r="C363" i="2"/>
  <c r="G365" i="2" l="1"/>
  <c r="F365" i="2"/>
  <c r="J365" i="2" s="1"/>
  <c r="D366" i="2" s="1"/>
  <c r="H365" i="2"/>
  <c r="S365" i="2"/>
  <c r="E365" i="2"/>
  <c r="K365" i="2" s="1"/>
  <c r="I365" i="2"/>
  <c r="M365" i="2"/>
  <c r="B364" i="2"/>
  <c r="C364" i="2"/>
  <c r="C365" i="2" l="1"/>
  <c r="B365" i="2"/>
  <c r="S366" i="2"/>
  <c r="E366" i="2"/>
  <c r="K366" i="2" s="1"/>
  <c r="H366" i="2"/>
  <c r="F366" i="2"/>
  <c r="I366" i="2"/>
  <c r="L366" i="2" s="1"/>
  <c r="M366" i="2"/>
  <c r="G366" i="2"/>
  <c r="J366" i="2"/>
  <c r="D367" i="2" s="1"/>
  <c r="L365" i="2"/>
  <c r="C366" i="2" l="1"/>
  <c r="B366" i="2"/>
  <c r="G367" i="2"/>
  <c r="S367" i="2"/>
  <c r="H367" i="2"/>
  <c r="F367" i="2"/>
  <c r="J367" i="2" s="1"/>
  <c r="D368" i="2" s="1"/>
  <c r="M367" i="2"/>
  <c r="E367" i="2"/>
  <c r="K367" i="2" s="1"/>
  <c r="I367" i="2"/>
  <c r="F368" i="2" l="1"/>
  <c r="J368" i="2" s="1"/>
  <c r="D369" i="2" s="1"/>
  <c r="S368" i="2"/>
  <c r="M368" i="2"/>
  <c r="E368" i="2"/>
  <c r="K368" i="2" s="1"/>
  <c r="G368" i="2"/>
  <c r="I368" i="2"/>
  <c r="L368" i="2" s="1"/>
  <c r="H368" i="2"/>
  <c r="B367" i="2"/>
  <c r="C367" i="2"/>
  <c r="L367" i="2"/>
  <c r="B368" i="2" l="1"/>
  <c r="C368" i="2"/>
  <c r="S369" i="2"/>
  <c r="E369" i="2"/>
  <c r="K369" i="2" s="1"/>
  <c r="G369" i="2"/>
  <c r="F369" i="2"/>
  <c r="H369" i="2"/>
  <c r="I369" i="2"/>
  <c r="J369" i="2"/>
  <c r="D370" i="2" s="1"/>
  <c r="M369" i="2"/>
  <c r="C369" i="2" l="1"/>
  <c r="B369" i="2"/>
  <c r="L369" i="2"/>
  <c r="F370" i="2"/>
  <c r="J370" i="2" s="1"/>
  <c r="D371" i="2" s="1"/>
  <c r="H370" i="2"/>
  <c r="M370" i="2"/>
  <c r="E370" i="2"/>
  <c r="K370" i="2" s="1"/>
  <c r="I370" i="2"/>
  <c r="L370" i="2" s="1"/>
  <c r="S370" i="2"/>
  <c r="G370" i="2"/>
  <c r="G371" i="2" l="1"/>
  <c r="J371" i="2" s="1"/>
  <c r="D372" i="2" s="1"/>
  <c r="I371" i="2"/>
  <c r="M371" i="2"/>
  <c r="E371" i="2"/>
  <c r="K371" i="2" s="1"/>
  <c r="H371" i="2"/>
  <c r="S371" i="2"/>
  <c r="F371" i="2"/>
  <c r="C370" i="2"/>
  <c r="B370" i="2"/>
  <c r="L371" i="2" l="1"/>
  <c r="C371" i="2"/>
  <c r="B371" i="2"/>
  <c r="J372" i="2"/>
  <c r="D373" i="2" s="1"/>
  <c r="S372" i="2"/>
  <c r="E372" i="2"/>
  <c r="K372" i="2" s="1"/>
  <c r="G372" i="2"/>
  <c r="H372" i="2"/>
  <c r="M372" i="2"/>
  <c r="F372" i="2"/>
  <c r="I372" i="2"/>
  <c r="L372" i="2" s="1"/>
  <c r="H373" i="2" l="1"/>
  <c r="I373" i="2"/>
  <c r="S373" i="2"/>
  <c r="F373" i="2"/>
  <c r="J373" i="2" s="1"/>
  <c r="D374" i="2" s="1"/>
  <c r="E373" i="2"/>
  <c r="K373" i="2" s="1"/>
  <c r="G373" i="2"/>
  <c r="M373" i="2"/>
  <c r="B372" i="2"/>
  <c r="C372" i="2"/>
  <c r="L373" i="2" l="1"/>
  <c r="C373" i="2"/>
  <c r="B373" i="2"/>
  <c r="F374" i="2"/>
  <c r="J374" i="2"/>
  <c r="D375" i="2" s="1"/>
  <c r="I374" i="2"/>
  <c r="L374" i="2" s="1"/>
  <c r="E374" i="2"/>
  <c r="K374" i="2" s="1"/>
  <c r="G374" i="2"/>
  <c r="H374" i="2"/>
  <c r="M374" i="2"/>
  <c r="S374" i="2"/>
  <c r="I375" i="2" l="1"/>
  <c r="S375" i="2"/>
  <c r="E375" i="2"/>
  <c r="K375" i="2" s="1"/>
  <c r="G375" i="2"/>
  <c r="H375" i="2"/>
  <c r="M375" i="2"/>
  <c r="F375" i="2"/>
  <c r="J375" i="2" s="1"/>
  <c r="D376" i="2" s="1"/>
  <c r="B374" i="2"/>
  <c r="C374" i="2"/>
  <c r="L375" i="2" l="1"/>
  <c r="B375" i="2"/>
  <c r="C375" i="2"/>
  <c r="G376" i="2"/>
  <c r="J376" i="2"/>
  <c r="D377" i="2" s="1"/>
  <c r="M376" i="2"/>
  <c r="S376" i="2"/>
  <c r="E376" i="2"/>
  <c r="K376" i="2" s="1"/>
  <c r="F376" i="2"/>
  <c r="H376" i="2"/>
  <c r="I376" i="2"/>
  <c r="L376" i="2" s="1"/>
  <c r="F377" i="2" l="1"/>
  <c r="J377" i="2" s="1"/>
  <c r="D378" i="2" s="1"/>
  <c r="G377" i="2"/>
  <c r="I377" i="2"/>
  <c r="M377" i="2"/>
  <c r="S377" i="2"/>
  <c r="E377" i="2"/>
  <c r="K377" i="2" s="1"/>
  <c r="H377" i="2"/>
  <c r="B376" i="2"/>
  <c r="C376" i="2"/>
  <c r="L377" i="2" l="1"/>
  <c r="C377" i="2"/>
  <c r="B377" i="2"/>
  <c r="F378" i="2"/>
  <c r="J378" i="2" s="1"/>
  <c r="D379" i="2" s="1"/>
  <c r="H378" i="2"/>
  <c r="E378" i="2"/>
  <c r="K378" i="2" s="1"/>
  <c r="M378" i="2"/>
  <c r="S378" i="2"/>
  <c r="G378" i="2"/>
  <c r="I378" i="2"/>
  <c r="L378" i="2" s="1"/>
  <c r="G379" i="2" l="1"/>
  <c r="I379" i="2"/>
  <c r="S379" i="2"/>
  <c r="F379" i="2"/>
  <c r="J379" i="2" s="1"/>
  <c r="D380" i="2" s="1"/>
  <c r="E379" i="2"/>
  <c r="K379" i="2" s="1"/>
  <c r="H379" i="2"/>
  <c r="M379" i="2"/>
  <c r="C378" i="2"/>
  <c r="B378" i="2"/>
  <c r="L379" i="2" l="1"/>
  <c r="B379" i="2"/>
  <c r="C379" i="2"/>
  <c r="G380" i="2"/>
  <c r="J380" i="2" s="1"/>
  <c r="D381" i="2" s="1"/>
  <c r="I380" i="2"/>
  <c r="L380" i="2" s="1"/>
  <c r="M380" i="2"/>
  <c r="E380" i="2"/>
  <c r="K380" i="2" s="1"/>
  <c r="H380" i="2"/>
  <c r="S380" i="2"/>
  <c r="F380" i="2"/>
  <c r="B380" i="2" l="1"/>
  <c r="C380" i="2"/>
  <c r="H381" i="2"/>
  <c r="F381" i="2"/>
  <c r="J381" i="2" s="1"/>
  <c r="D382" i="2" s="1"/>
  <c r="I381" i="2"/>
  <c r="M381" i="2"/>
  <c r="S381" i="2"/>
  <c r="E381" i="2"/>
  <c r="K381" i="2" s="1"/>
  <c r="G381" i="2"/>
  <c r="L381" i="2" l="1"/>
  <c r="C381" i="2"/>
  <c r="B381" i="2"/>
  <c r="F382" i="2"/>
  <c r="J382" i="2" s="1"/>
  <c r="D383" i="2" s="1"/>
  <c r="I382" i="2"/>
  <c r="L382" i="2" s="1"/>
  <c r="S382" i="2"/>
  <c r="E382" i="2"/>
  <c r="K382" i="2" s="1"/>
  <c r="G382" i="2"/>
  <c r="H382" i="2"/>
  <c r="M382" i="2"/>
  <c r="B382" i="2" l="1"/>
  <c r="C382" i="2"/>
  <c r="F383" i="2"/>
  <c r="J383" i="2"/>
  <c r="D384" i="2" s="1"/>
  <c r="S383" i="2"/>
  <c r="H383" i="2"/>
  <c r="I383" i="2"/>
  <c r="E383" i="2"/>
  <c r="K383" i="2" s="1"/>
  <c r="G383" i="2"/>
  <c r="M383" i="2"/>
  <c r="H384" i="2" l="1"/>
  <c r="M384" i="2"/>
  <c r="S384" i="2"/>
  <c r="E384" i="2"/>
  <c r="K384" i="2" s="1"/>
  <c r="G384" i="2"/>
  <c r="F384" i="2"/>
  <c r="J384" i="2" s="1"/>
  <c r="D385" i="2" s="1"/>
  <c r="I384" i="2"/>
  <c r="L384" i="2" s="1"/>
  <c r="C383" i="2"/>
  <c r="B383" i="2"/>
  <c r="L383" i="2"/>
  <c r="C384" i="2" l="1"/>
  <c r="B384" i="2"/>
  <c r="E385" i="2"/>
  <c r="K385" i="2" s="1"/>
  <c r="H385" i="2"/>
  <c r="G385" i="2"/>
  <c r="I385" i="2"/>
  <c r="S385" i="2"/>
  <c r="F385" i="2"/>
  <c r="J385" i="2"/>
  <c r="D386" i="2" s="1"/>
  <c r="M385" i="2"/>
  <c r="L385" i="2" l="1"/>
  <c r="B385" i="2"/>
  <c r="C385" i="2"/>
  <c r="G386" i="2"/>
  <c r="E386" i="2"/>
  <c r="K386" i="2" s="1"/>
  <c r="H386" i="2"/>
  <c r="F386" i="2"/>
  <c r="J386" i="2" s="1"/>
  <c r="D387" i="2" s="1"/>
  <c r="I386" i="2"/>
  <c r="L386" i="2" s="1"/>
  <c r="M386" i="2"/>
  <c r="S386" i="2"/>
  <c r="G387" i="2" l="1"/>
  <c r="F387" i="2"/>
  <c r="J387" i="2" s="1"/>
  <c r="D388" i="2" s="1"/>
  <c r="H387" i="2"/>
  <c r="E387" i="2"/>
  <c r="K387" i="2" s="1"/>
  <c r="I387" i="2"/>
  <c r="M387" i="2"/>
  <c r="S387" i="2"/>
  <c r="B386" i="2"/>
  <c r="C386" i="2"/>
  <c r="F388" i="2" l="1"/>
  <c r="J388" i="2" s="1"/>
  <c r="D389" i="2" s="1"/>
  <c r="I388" i="2"/>
  <c r="L388" i="2" s="1"/>
  <c r="M388" i="2"/>
  <c r="E388" i="2"/>
  <c r="K388" i="2" s="1"/>
  <c r="H388" i="2"/>
  <c r="G388" i="2"/>
  <c r="S388" i="2"/>
  <c r="L387" i="2"/>
  <c r="C387" i="2"/>
  <c r="B387" i="2"/>
  <c r="G389" i="2" l="1"/>
  <c r="J389" i="2" s="1"/>
  <c r="D390" i="2" s="1"/>
  <c r="I389" i="2"/>
  <c r="S389" i="2"/>
  <c r="M389" i="2"/>
  <c r="E389" i="2"/>
  <c r="K389" i="2" s="1"/>
  <c r="F389" i="2"/>
  <c r="H389" i="2"/>
  <c r="B388" i="2"/>
  <c r="C388" i="2"/>
  <c r="L389" i="2" l="1"/>
  <c r="C389" i="2"/>
  <c r="B389" i="2"/>
  <c r="H390" i="2"/>
  <c r="S390" i="2"/>
  <c r="F390" i="2"/>
  <c r="J390" i="2" s="1"/>
  <c r="D391" i="2" s="1"/>
  <c r="M390" i="2"/>
  <c r="E390" i="2"/>
  <c r="K390" i="2" s="1"/>
  <c r="G390" i="2"/>
  <c r="I390" i="2"/>
  <c r="L390" i="2" s="1"/>
  <c r="H391" i="2" l="1"/>
  <c r="S391" i="2"/>
  <c r="F391" i="2"/>
  <c r="J391" i="2" s="1"/>
  <c r="D392" i="2" s="1"/>
  <c r="I391" i="2"/>
  <c r="M391" i="2"/>
  <c r="E391" i="2"/>
  <c r="K391" i="2" s="1"/>
  <c r="G391" i="2"/>
  <c r="C390" i="2"/>
  <c r="B390" i="2"/>
  <c r="C391" i="2" l="1"/>
  <c r="B391" i="2"/>
  <c r="L391" i="2"/>
  <c r="G392" i="2"/>
  <c r="I392" i="2"/>
  <c r="M392" i="2"/>
  <c r="F392" i="2"/>
  <c r="J392" i="2" s="1"/>
  <c r="D393" i="2" s="1"/>
  <c r="E392" i="2"/>
  <c r="K392" i="2" s="1"/>
  <c r="H392" i="2"/>
  <c r="S392" i="2"/>
  <c r="G393" i="2" l="1"/>
  <c r="J393" i="2" s="1"/>
  <c r="D394" i="2" s="1"/>
  <c r="M393" i="2"/>
  <c r="E393" i="2"/>
  <c r="K393" i="2" s="1"/>
  <c r="H393" i="2"/>
  <c r="I393" i="2"/>
  <c r="L393" i="2" s="1"/>
  <c r="F393" i="2"/>
  <c r="S393" i="2"/>
  <c r="C392" i="2"/>
  <c r="B392" i="2"/>
  <c r="L392" i="2"/>
  <c r="G394" i="2" l="1"/>
  <c r="J394" i="2"/>
  <c r="D395" i="2" s="1"/>
  <c r="S394" i="2"/>
  <c r="E394" i="2"/>
  <c r="K394" i="2" s="1"/>
  <c r="I394" i="2"/>
  <c r="F394" i="2"/>
  <c r="H394" i="2"/>
  <c r="M394" i="2"/>
  <c r="C393" i="2"/>
  <c r="B393" i="2"/>
  <c r="H395" i="2" l="1"/>
  <c r="F395" i="2"/>
  <c r="J395" i="2" s="1"/>
  <c r="D396" i="2" s="1"/>
  <c r="I395" i="2"/>
  <c r="L395" i="2" s="1"/>
  <c r="M395" i="2"/>
  <c r="S395" i="2"/>
  <c r="E395" i="2"/>
  <c r="K395" i="2" s="1"/>
  <c r="G395" i="2"/>
  <c r="C394" i="2"/>
  <c r="B394" i="2"/>
  <c r="L394" i="2"/>
  <c r="C395" i="2" l="1"/>
  <c r="B395" i="2"/>
  <c r="H396" i="2"/>
  <c r="E396" i="2"/>
  <c r="K396" i="2" s="1"/>
  <c r="G396" i="2"/>
  <c r="M396" i="2"/>
  <c r="S396" i="2"/>
  <c r="F396" i="2"/>
  <c r="J396" i="2" s="1"/>
  <c r="D397" i="2" s="1"/>
  <c r="I396" i="2"/>
  <c r="G397" i="2" l="1"/>
  <c r="I397" i="2"/>
  <c r="L397" i="2" s="1"/>
  <c r="M397" i="2"/>
  <c r="S397" i="2"/>
  <c r="E397" i="2"/>
  <c r="K397" i="2" s="1"/>
  <c r="F397" i="2"/>
  <c r="J397" i="2" s="1"/>
  <c r="D398" i="2" s="1"/>
  <c r="H397" i="2"/>
  <c r="B396" i="2"/>
  <c r="C396" i="2"/>
  <c r="L396" i="2"/>
  <c r="B397" i="2" l="1"/>
  <c r="C397" i="2"/>
  <c r="F398" i="2"/>
  <c r="H398" i="2"/>
  <c r="G398" i="2"/>
  <c r="J398" i="2"/>
  <c r="D399" i="2" s="1"/>
  <c r="S398" i="2"/>
  <c r="E398" i="2"/>
  <c r="K398" i="2" s="1"/>
  <c r="I398" i="2"/>
  <c r="M398" i="2"/>
  <c r="G399" i="2" l="1"/>
  <c r="S399" i="2"/>
  <c r="F399" i="2"/>
  <c r="J399" i="2" s="1"/>
  <c r="D400" i="2" s="1"/>
  <c r="E399" i="2"/>
  <c r="K399" i="2" s="1"/>
  <c r="H399" i="2"/>
  <c r="I399" i="2"/>
  <c r="L399" i="2" s="1"/>
  <c r="M399" i="2"/>
  <c r="B398" i="2"/>
  <c r="C398" i="2"/>
  <c r="L398" i="2"/>
  <c r="G400" i="2" l="1"/>
  <c r="E400" i="2"/>
  <c r="K400" i="2" s="1"/>
  <c r="H400" i="2"/>
  <c r="F400" i="2"/>
  <c r="J400" i="2" s="1"/>
  <c r="D401" i="2" s="1"/>
  <c r="I400" i="2"/>
  <c r="M400" i="2"/>
  <c r="S400" i="2"/>
  <c r="C399" i="2"/>
  <c r="B399" i="2"/>
  <c r="I401" i="2" l="1"/>
  <c r="L401" i="2" s="1"/>
  <c r="E401" i="2"/>
  <c r="K401" i="2" s="1"/>
  <c r="F401" i="2"/>
  <c r="G401" i="2"/>
  <c r="H401" i="2"/>
  <c r="J401" i="2"/>
  <c r="D402" i="2" s="1"/>
  <c r="M401" i="2"/>
  <c r="S401" i="2"/>
  <c r="L400" i="2"/>
  <c r="B400" i="2"/>
  <c r="C400" i="2"/>
  <c r="G402" i="2" l="1"/>
  <c r="J402" i="2"/>
  <c r="D403" i="2" s="1"/>
  <c r="M402" i="2"/>
  <c r="E402" i="2"/>
  <c r="K402" i="2" s="1"/>
  <c r="H402" i="2"/>
  <c r="F402" i="2"/>
  <c r="I402" i="2"/>
  <c r="S402" i="2"/>
  <c r="C401" i="2"/>
  <c r="B401" i="2"/>
  <c r="M403" i="2" l="1"/>
  <c r="F403" i="2"/>
  <c r="H403" i="2"/>
  <c r="J403" i="2"/>
  <c r="D404" i="2" s="1"/>
  <c r="E403" i="2"/>
  <c r="K403" i="2" s="1"/>
  <c r="G403" i="2"/>
  <c r="I403" i="2"/>
  <c r="L403" i="2" s="1"/>
  <c r="S403" i="2"/>
  <c r="L402" i="2"/>
  <c r="B402" i="2"/>
  <c r="C402" i="2"/>
  <c r="F404" i="2" l="1"/>
  <c r="J404" i="2" s="1"/>
  <c r="D405" i="2" s="1"/>
  <c r="G404" i="2"/>
  <c r="E404" i="2"/>
  <c r="K404" i="2" s="1"/>
  <c r="H404" i="2"/>
  <c r="M404" i="2"/>
  <c r="I404" i="2"/>
  <c r="S404" i="2"/>
  <c r="B403" i="2"/>
  <c r="C403" i="2"/>
  <c r="L404" i="2" l="1"/>
  <c r="S405" i="2"/>
  <c r="F405" i="2"/>
  <c r="H405" i="2"/>
  <c r="J405" i="2"/>
  <c r="D406" i="2" s="1"/>
  <c r="M405" i="2"/>
  <c r="E405" i="2"/>
  <c r="K405" i="2" s="1"/>
  <c r="G405" i="2"/>
  <c r="I405" i="2"/>
  <c r="L405" i="2" s="1"/>
  <c r="B404" i="2"/>
  <c r="C404" i="2"/>
  <c r="C405" i="2" l="1"/>
  <c r="B405" i="2"/>
  <c r="F406" i="2"/>
  <c r="I406" i="2"/>
  <c r="G406" i="2"/>
  <c r="J406" i="2"/>
  <c r="D407" i="2" s="1"/>
  <c r="M406" i="2"/>
  <c r="E406" i="2"/>
  <c r="K406" i="2" s="1"/>
  <c r="H406" i="2"/>
  <c r="S406" i="2"/>
  <c r="L406" i="2" l="1"/>
  <c r="G407" i="2"/>
  <c r="I407" i="2"/>
  <c r="L407" i="2" s="1"/>
  <c r="S407" i="2"/>
  <c r="F407" i="2"/>
  <c r="J407" i="2" s="1"/>
  <c r="D408" i="2" s="1"/>
  <c r="H407" i="2"/>
  <c r="E407" i="2"/>
  <c r="K407" i="2" s="1"/>
  <c r="M407" i="2"/>
  <c r="B406" i="2"/>
  <c r="C406" i="2"/>
  <c r="B407" i="2" l="1"/>
  <c r="C407" i="2"/>
  <c r="H408" i="2"/>
  <c r="J408" i="2"/>
  <c r="D409" i="2" s="1"/>
  <c r="E408" i="2"/>
  <c r="K408" i="2" s="1"/>
  <c r="G408" i="2"/>
  <c r="M408" i="2"/>
  <c r="F408" i="2"/>
  <c r="I408" i="2"/>
  <c r="S408" i="2"/>
  <c r="F409" i="2" l="1"/>
  <c r="J409" i="2" s="1"/>
  <c r="D410" i="2" s="1"/>
  <c r="I409" i="2"/>
  <c r="L409" i="2" s="1"/>
  <c r="E409" i="2"/>
  <c r="K409" i="2" s="1"/>
  <c r="H409" i="2"/>
  <c r="M409" i="2"/>
  <c r="S409" i="2"/>
  <c r="G409" i="2"/>
  <c r="L408" i="2"/>
  <c r="B408" i="2"/>
  <c r="C408" i="2"/>
  <c r="B409" i="2" l="1"/>
  <c r="C409" i="2"/>
  <c r="F410" i="2"/>
  <c r="I410" i="2"/>
  <c r="J410" i="2"/>
  <c r="D411" i="2" s="1"/>
  <c r="S410" i="2"/>
  <c r="E410" i="2"/>
  <c r="K410" i="2" s="1"/>
  <c r="G410" i="2"/>
  <c r="M410" i="2"/>
  <c r="H410" i="2"/>
  <c r="L410" i="2" l="1"/>
  <c r="H411" i="2"/>
  <c r="S411" i="2"/>
  <c r="F411" i="2"/>
  <c r="J411" i="2" s="1"/>
  <c r="D412" i="2" s="1"/>
  <c r="I411" i="2"/>
  <c r="L411" i="2" s="1"/>
  <c r="E411" i="2"/>
  <c r="K411" i="2" s="1"/>
  <c r="G411" i="2"/>
  <c r="M411" i="2"/>
  <c r="C410" i="2"/>
  <c r="B410" i="2"/>
  <c r="B411" i="2" l="1"/>
  <c r="C411" i="2"/>
  <c r="I412" i="2"/>
  <c r="M412" i="2"/>
  <c r="E412" i="2"/>
  <c r="K412" i="2" s="1"/>
  <c r="G412" i="2"/>
  <c r="F412" i="2"/>
  <c r="J412" i="2" s="1"/>
  <c r="D413" i="2" s="1"/>
  <c r="H412" i="2"/>
  <c r="S412" i="2"/>
  <c r="L412" i="2" l="1"/>
  <c r="F413" i="2"/>
  <c r="H413" i="2"/>
  <c r="J413" i="2"/>
  <c r="D414" i="2" s="1"/>
  <c r="M413" i="2"/>
  <c r="E413" i="2"/>
  <c r="K413" i="2" s="1"/>
  <c r="G413" i="2"/>
  <c r="I413" i="2"/>
  <c r="L413" i="2" s="1"/>
  <c r="S413" i="2"/>
  <c r="B412" i="2"/>
  <c r="C412" i="2"/>
  <c r="F414" i="2" l="1"/>
  <c r="G414" i="2"/>
  <c r="S414" i="2"/>
  <c r="J414" i="2"/>
  <c r="D415" i="2" s="1"/>
  <c r="M414" i="2"/>
  <c r="E414" i="2"/>
  <c r="K414" i="2" s="1"/>
  <c r="H414" i="2"/>
  <c r="I414" i="2"/>
  <c r="B413" i="2"/>
  <c r="C413" i="2"/>
  <c r="C414" i="2" l="1"/>
  <c r="B414" i="2"/>
  <c r="G415" i="2"/>
  <c r="J415" i="2" s="1"/>
  <c r="D416" i="2" s="1"/>
  <c r="I415" i="2"/>
  <c r="L415" i="2" s="1"/>
  <c r="M415" i="2"/>
  <c r="E415" i="2"/>
  <c r="K415" i="2" s="1"/>
  <c r="F415" i="2"/>
  <c r="H415" i="2"/>
  <c r="S415" i="2"/>
  <c r="L414" i="2"/>
  <c r="F416" i="2" l="1"/>
  <c r="H416" i="2"/>
  <c r="J416" i="2"/>
  <c r="D417" i="2" s="1"/>
  <c r="S416" i="2"/>
  <c r="E416" i="2"/>
  <c r="K416" i="2" s="1"/>
  <c r="G416" i="2"/>
  <c r="I416" i="2"/>
  <c r="M416" i="2"/>
  <c r="C415" i="2"/>
  <c r="B415" i="2"/>
  <c r="F417" i="2" l="1"/>
  <c r="J417" i="2" s="1"/>
  <c r="D418" i="2" s="1"/>
  <c r="H417" i="2"/>
  <c r="S417" i="2"/>
  <c r="E417" i="2"/>
  <c r="K417" i="2" s="1"/>
  <c r="G417" i="2"/>
  <c r="I417" i="2"/>
  <c r="L417" i="2" s="1"/>
  <c r="M417" i="2"/>
  <c r="B416" i="2"/>
  <c r="C416" i="2"/>
  <c r="L416" i="2"/>
  <c r="B417" i="2" l="1"/>
  <c r="C417" i="2"/>
  <c r="E418" i="2"/>
  <c r="K418" i="2" s="1"/>
  <c r="F418" i="2"/>
  <c r="G418" i="2"/>
  <c r="H418" i="2"/>
  <c r="I418" i="2"/>
  <c r="J418" i="2"/>
  <c r="D419" i="2" s="1"/>
  <c r="M418" i="2"/>
  <c r="S418" i="2"/>
  <c r="L418" i="2" l="1"/>
  <c r="F419" i="2"/>
  <c r="J419" i="2" s="1"/>
  <c r="D420" i="2" s="1"/>
  <c r="H419" i="2"/>
  <c r="M419" i="2"/>
  <c r="S419" i="2"/>
  <c r="E419" i="2"/>
  <c r="K419" i="2" s="1"/>
  <c r="G419" i="2"/>
  <c r="I419" i="2"/>
  <c r="L419" i="2" s="1"/>
  <c r="B418" i="2"/>
  <c r="C418" i="2"/>
  <c r="B419" i="2" l="1"/>
  <c r="C419" i="2"/>
  <c r="F420" i="2"/>
  <c r="H420" i="2"/>
  <c r="J420" i="2"/>
  <c r="D421" i="2" s="1"/>
  <c r="S420" i="2"/>
  <c r="E420" i="2"/>
  <c r="K420" i="2" s="1"/>
  <c r="G420" i="2"/>
  <c r="I420" i="2"/>
  <c r="M420" i="2"/>
  <c r="F421" i="2" l="1"/>
  <c r="H421" i="2"/>
  <c r="J421" i="2"/>
  <c r="D422" i="2" s="1"/>
  <c r="E421" i="2"/>
  <c r="K421" i="2" s="1"/>
  <c r="G421" i="2"/>
  <c r="I421" i="2"/>
  <c r="L421" i="2" s="1"/>
  <c r="M421" i="2"/>
  <c r="S421" i="2"/>
  <c r="B420" i="2"/>
  <c r="C420" i="2"/>
  <c r="L420" i="2"/>
  <c r="E422" i="2" l="1"/>
  <c r="K422" i="2" s="1"/>
  <c r="F422" i="2"/>
  <c r="G422" i="2"/>
  <c r="H422" i="2"/>
  <c r="I422" i="2"/>
  <c r="J422" i="2"/>
  <c r="D423" i="2" s="1"/>
  <c r="M422" i="2"/>
  <c r="S422" i="2"/>
  <c r="B421" i="2"/>
  <c r="C421" i="2"/>
  <c r="L422" i="2" l="1"/>
  <c r="F423" i="2"/>
  <c r="J423" i="2"/>
  <c r="D424" i="2" s="1"/>
  <c r="E423" i="2"/>
  <c r="K423" i="2" s="1"/>
  <c r="G423" i="2"/>
  <c r="H423" i="2"/>
  <c r="I423" i="2"/>
  <c r="L423" i="2" s="1"/>
  <c r="M423" i="2"/>
  <c r="S423" i="2"/>
  <c r="B422" i="2"/>
  <c r="C422" i="2"/>
  <c r="G424" i="2" l="1"/>
  <c r="J424" i="2" s="1"/>
  <c r="D425" i="2" s="1"/>
  <c r="I424" i="2"/>
  <c r="M424" i="2"/>
  <c r="E424" i="2"/>
  <c r="K424" i="2" s="1"/>
  <c r="F424" i="2"/>
  <c r="H424" i="2"/>
  <c r="S424" i="2"/>
  <c r="B423" i="2"/>
  <c r="C423" i="2"/>
  <c r="L424" i="2" l="1"/>
  <c r="F425" i="2"/>
  <c r="H425" i="2"/>
  <c r="J425" i="2"/>
  <c r="D426" i="2" s="1"/>
  <c r="M425" i="2"/>
  <c r="S425" i="2"/>
  <c r="E425" i="2"/>
  <c r="K425" i="2" s="1"/>
  <c r="G425" i="2"/>
  <c r="I425" i="2"/>
  <c r="L425" i="2" s="1"/>
  <c r="B424" i="2"/>
  <c r="C424" i="2"/>
  <c r="G426" i="2" l="1"/>
  <c r="J426" i="2" s="1"/>
  <c r="D427" i="2" s="1"/>
  <c r="I426" i="2"/>
  <c r="S426" i="2"/>
  <c r="E426" i="2"/>
  <c r="K426" i="2" s="1"/>
  <c r="F426" i="2"/>
  <c r="H426" i="2"/>
  <c r="M426" i="2"/>
  <c r="B425" i="2"/>
  <c r="C425" i="2"/>
  <c r="L426" i="2" l="1"/>
  <c r="B426" i="2"/>
  <c r="C426" i="2"/>
  <c r="F427" i="2"/>
  <c r="J427" i="2" s="1"/>
  <c r="D428" i="2" s="1"/>
  <c r="H427" i="2"/>
  <c r="I427" i="2"/>
  <c r="G427" i="2"/>
  <c r="M427" i="2"/>
  <c r="S427" i="2"/>
  <c r="E427" i="2"/>
  <c r="K427" i="2" s="1"/>
  <c r="G428" i="2" l="1"/>
  <c r="I428" i="2"/>
  <c r="L428" i="2" s="1"/>
  <c r="J428" i="2"/>
  <c r="D429" i="2" s="1"/>
  <c r="M428" i="2"/>
  <c r="S428" i="2"/>
  <c r="H428" i="2"/>
  <c r="E428" i="2"/>
  <c r="K428" i="2" s="1"/>
  <c r="F428" i="2"/>
  <c r="B427" i="2"/>
  <c r="C427" i="2"/>
  <c r="L427" i="2"/>
  <c r="G429" i="2" l="1"/>
  <c r="J429" i="2" s="1"/>
  <c r="D430" i="2" s="1"/>
  <c r="S429" i="2"/>
  <c r="E429" i="2"/>
  <c r="K429" i="2" s="1"/>
  <c r="H429" i="2"/>
  <c r="M429" i="2"/>
  <c r="F429" i="2"/>
  <c r="I429" i="2"/>
  <c r="C428" i="2"/>
  <c r="B428" i="2"/>
  <c r="B429" i="2" l="1"/>
  <c r="C429" i="2"/>
  <c r="L429" i="2"/>
  <c r="G430" i="2"/>
  <c r="F430" i="2"/>
  <c r="J430" i="2" s="1"/>
  <c r="D431" i="2" s="1"/>
  <c r="H430" i="2"/>
  <c r="E430" i="2"/>
  <c r="K430" i="2" s="1"/>
  <c r="M430" i="2"/>
  <c r="S430" i="2"/>
  <c r="I430" i="2"/>
  <c r="L430" i="2" s="1"/>
  <c r="F431" i="2" l="1"/>
  <c r="J431" i="2" s="1"/>
  <c r="D432" i="2" s="1"/>
  <c r="I431" i="2"/>
  <c r="H431" i="2"/>
  <c r="E431" i="2"/>
  <c r="K431" i="2" s="1"/>
  <c r="G431" i="2"/>
  <c r="M431" i="2"/>
  <c r="S431" i="2"/>
  <c r="C430" i="2"/>
  <c r="B430" i="2"/>
  <c r="L431" i="2" l="1"/>
  <c r="H432" i="2"/>
  <c r="S432" i="2"/>
  <c r="F432" i="2"/>
  <c r="J432" i="2" s="1"/>
  <c r="D433" i="2" s="1"/>
  <c r="M432" i="2"/>
  <c r="E432" i="2"/>
  <c r="K432" i="2" s="1"/>
  <c r="G432" i="2"/>
  <c r="I432" i="2"/>
  <c r="L432" i="2" s="1"/>
  <c r="B431" i="2"/>
  <c r="C431" i="2"/>
  <c r="F433" i="2" l="1"/>
  <c r="H433" i="2"/>
  <c r="J433" i="2"/>
  <c r="D434" i="2" s="1"/>
  <c r="S433" i="2"/>
  <c r="E433" i="2"/>
  <c r="K433" i="2" s="1"/>
  <c r="G433" i="2"/>
  <c r="I433" i="2"/>
  <c r="M433" i="2"/>
  <c r="C432" i="2"/>
  <c r="B432" i="2"/>
  <c r="H434" i="2" l="1"/>
  <c r="J434" i="2"/>
  <c r="D435" i="2" s="1"/>
  <c r="S434" i="2"/>
  <c r="M434" i="2"/>
  <c r="E434" i="2"/>
  <c r="K434" i="2" s="1"/>
  <c r="G434" i="2"/>
  <c r="I434" i="2"/>
  <c r="L434" i="2" s="1"/>
  <c r="F434" i="2"/>
  <c r="B433" i="2"/>
  <c r="C433" i="2"/>
  <c r="L433" i="2"/>
  <c r="F435" i="2" l="1"/>
  <c r="J435" i="2" s="1"/>
  <c r="D436" i="2" s="1"/>
  <c r="H435" i="2"/>
  <c r="M435" i="2"/>
  <c r="E435" i="2"/>
  <c r="K435" i="2" s="1"/>
  <c r="S435" i="2"/>
  <c r="I435" i="2"/>
  <c r="G435" i="2"/>
  <c r="C434" i="2"/>
  <c r="B434" i="2"/>
  <c r="C435" i="2" l="1"/>
  <c r="B435" i="2"/>
  <c r="L435" i="2"/>
  <c r="F436" i="2"/>
  <c r="J436" i="2" s="1"/>
  <c r="D437" i="2" s="1"/>
  <c r="H436" i="2"/>
  <c r="S436" i="2"/>
  <c r="G436" i="2"/>
  <c r="E436" i="2"/>
  <c r="K436" i="2" s="1"/>
  <c r="I436" i="2"/>
  <c r="L436" i="2" s="1"/>
  <c r="M436" i="2"/>
  <c r="F437" i="2" l="1"/>
  <c r="H437" i="2"/>
  <c r="M437" i="2"/>
  <c r="G437" i="2"/>
  <c r="J437" i="2"/>
  <c r="D438" i="2" s="1"/>
  <c r="S437" i="2"/>
  <c r="E437" i="2"/>
  <c r="K437" i="2" s="1"/>
  <c r="I437" i="2"/>
  <c r="B436" i="2"/>
  <c r="C436" i="2"/>
  <c r="I438" i="2" l="1"/>
  <c r="L438" i="2" s="1"/>
  <c r="M438" i="2"/>
  <c r="S438" i="2"/>
  <c r="G438" i="2"/>
  <c r="E438" i="2"/>
  <c r="K438" i="2" s="1"/>
  <c r="F438" i="2"/>
  <c r="J438" i="2" s="1"/>
  <c r="D439" i="2" s="1"/>
  <c r="H438" i="2"/>
  <c r="C437" i="2"/>
  <c r="B437" i="2"/>
  <c r="L437" i="2"/>
  <c r="B438" i="2" l="1"/>
  <c r="C438" i="2"/>
  <c r="F439" i="2"/>
  <c r="J439" i="2" s="1"/>
  <c r="D440" i="2" s="1"/>
  <c r="H439" i="2"/>
  <c r="M439" i="2"/>
  <c r="E439" i="2"/>
  <c r="K439" i="2" s="1"/>
  <c r="G439" i="2"/>
  <c r="I439" i="2"/>
  <c r="S439" i="2"/>
  <c r="L439" i="2" l="1"/>
  <c r="F440" i="2"/>
  <c r="H440" i="2"/>
  <c r="J440" i="2"/>
  <c r="D441" i="2" s="1"/>
  <c r="M440" i="2"/>
  <c r="S440" i="2"/>
  <c r="E440" i="2"/>
  <c r="K440" i="2" s="1"/>
  <c r="G440" i="2"/>
  <c r="I440" i="2"/>
  <c r="L440" i="2" s="1"/>
  <c r="B439" i="2"/>
  <c r="C439" i="2"/>
  <c r="F441" i="2" l="1"/>
  <c r="H441" i="2"/>
  <c r="J441" i="2"/>
  <c r="D442" i="2" s="1"/>
  <c r="M441" i="2"/>
  <c r="S441" i="2"/>
  <c r="E441" i="2"/>
  <c r="K441" i="2" s="1"/>
  <c r="G441" i="2"/>
  <c r="I441" i="2"/>
  <c r="B440" i="2"/>
  <c r="C440" i="2"/>
  <c r="F442" i="2" l="1"/>
  <c r="J442" i="2" s="1"/>
  <c r="D443" i="2" s="1"/>
  <c r="I442" i="2"/>
  <c r="L442" i="2" s="1"/>
  <c r="M442" i="2"/>
  <c r="E442" i="2"/>
  <c r="K442" i="2" s="1"/>
  <c r="G442" i="2"/>
  <c r="H442" i="2"/>
  <c r="S442" i="2"/>
  <c r="B441" i="2"/>
  <c r="C441" i="2"/>
  <c r="L441" i="2"/>
  <c r="G443" i="2" l="1"/>
  <c r="J443" i="2" s="1"/>
  <c r="D444" i="2" s="1"/>
  <c r="I443" i="2"/>
  <c r="M443" i="2"/>
  <c r="S443" i="2"/>
  <c r="E443" i="2"/>
  <c r="K443" i="2" s="1"/>
  <c r="F443" i="2"/>
  <c r="H443" i="2"/>
  <c r="B442" i="2"/>
  <c r="C442" i="2"/>
  <c r="L443" i="2" l="1"/>
  <c r="B443" i="2"/>
  <c r="C443" i="2"/>
  <c r="E444" i="2"/>
  <c r="K444" i="2" s="1"/>
  <c r="F444" i="2"/>
  <c r="G444" i="2"/>
  <c r="I444" i="2"/>
  <c r="L444" i="2" s="1"/>
  <c r="H444" i="2"/>
  <c r="J444" i="2"/>
  <c r="D445" i="2" s="1"/>
  <c r="M444" i="2"/>
  <c r="S444" i="2"/>
  <c r="F445" i="2" l="1"/>
  <c r="J445" i="2" s="1"/>
  <c r="D446" i="2" s="1"/>
  <c r="H445" i="2"/>
  <c r="M445" i="2"/>
  <c r="S445" i="2"/>
  <c r="E445" i="2"/>
  <c r="K445" i="2" s="1"/>
  <c r="G445" i="2"/>
  <c r="I445" i="2"/>
  <c r="B444" i="2"/>
  <c r="C444" i="2"/>
  <c r="B445" i="2" l="1"/>
  <c r="C445" i="2"/>
  <c r="L445" i="2"/>
  <c r="F446" i="2"/>
  <c r="J446" i="2" s="1"/>
  <c r="D447" i="2" s="1"/>
  <c r="H446" i="2"/>
  <c r="S446" i="2"/>
  <c r="E446" i="2"/>
  <c r="K446" i="2" s="1"/>
  <c r="G446" i="2"/>
  <c r="I446" i="2"/>
  <c r="L446" i="2" s="1"/>
  <c r="M446" i="2"/>
  <c r="B446" i="2" l="1"/>
  <c r="C446" i="2"/>
  <c r="E447" i="2"/>
  <c r="K447" i="2" s="1"/>
  <c r="G447" i="2"/>
  <c r="S447" i="2"/>
  <c r="F447" i="2"/>
  <c r="I447" i="2"/>
  <c r="M447" i="2"/>
  <c r="H447" i="2"/>
  <c r="J447" i="2"/>
  <c r="D448" i="2" s="1"/>
  <c r="B447" i="2" l="1"/>
  <c r="C447" i="2"/>
  <c r="L447" i="2"/>
  <c r="I448" i="2"/>
  <c r="L448" i="2" s="1"/>
  <c r="F448" i="2"/>
  <c r="J448" i="2" s="1"/>
  <c r="D449" i="2" s="1"/>
  <c r="G448" i="2"/>
  <c r="M448" i="2"/>
  <c r="E448" i="2"/>
  <c r="K448" i="2" s="1"/>
  <c r="H448" i="2"/>
  <c r="S448" i="2"/>
  <c r="M449" i="2" l="1"/>
  <c r="E449" i="2"/>
  <c r="K449" i="2" s="1"/>
  <c r="G449" i="2"/>
  <c r="I449" i="2"/>
  <c r="F449" i="2"/>
  <c r="H449" i="2"/>
  <c r="J449" i="2"/>
  <c r="D450" i="2" s="1"/>
  <c r="S449" i="2"/>
  <c r="B448" i="2"/>
  <c r="C448" i="2"/>
  <c r="L449" i="2" l="1"/>
  <c r="F450" i="2"/>
  <c r="J450" i="2" s="1"/>
  <c r="D451" i="2" s="1"/>
  <c r="G450" i="2"/>
  <c r="I450" i="2"/>
  <c r="L450" i="2" s="1"/>
  <c r="E450" i="2"/>
  <c r="K450" i="2" s="1"/>
  <c r="H450" i="2"/>
  <c r="M450" i="2"/>
  <c r="S450" i="2"/>
  <c r="B449" i="2"/>
  <c r="C449" i="2"/>
  <c r="G451" i="2" l="1"/>
  <c r="S451" i="2"/>
  <c r="F451" i="2"/>
  <c r="J451" i="2" s="1"/>
  <c r="D452" i="2" s="1"/>
  <c r="I451" i="2"/>
  <c r="E451" i="2"/>
  <c r="K451" i="2" s="1"/>
  <c r="H451" i="2"/>
  <c r="M451" i="2"/>
  <c r="C450" i="2"/>
  <c r="B450" i="2"/>
  <c r="H452" i="2" l="1"/>
  <c r="F452" i="2"/>
  <c r="J452" i="2" s="1"/>
  <c r="D453" i="2" s="1"/>
  <c r="E452" i="2"/>
  <c r="K452" i="2" s="1"/>
  <c r="G452" i="2"/>
  <c r="I452" i="2"/>
  <c r="L452" i="2" s="1"/>
  <c r="M452" i="2"/>
  <c r="S452" i="2"/>
  <c r="B451" i="2"/>
  <c r="C451" i="2"/>
  <c r="L451" i="2"/>
  <c r="G453" i="2" l="1"/>
  <c r="M453" i="2"/>
  <c r="S453" i="2"/>
  <c r="F453" i="2"/>
  <c r="J453" i="2" s="1"/>
  <c r="D454" i="2" s="1"/>
  <c r="I453" i="2"/>
  <c r="E453" i="2"/>
  <c r="K453" i="2" s="1"/>
  <c r="H453" i="2"/>
  <c r="B452" i="2"/>
  <c r="C452" i="2"/>
  <c r="C453" i="2" l="1"/>
  <c r="B453" i="2"/>
  <c r="L453" i="2"/>
  <c r="H454" i="2"/>
  <c r="F454" i="2"/>
  <c r="J454" i="2" s="1"/>
  <c r="D455" i="2" s="1"/>
  <c r="I454" i="2"/>
  <c r="L454" i="2" s="1"/>
  <c r="S454" i="2"/>
  <c r="E454" i="2"/>
  <c r="K454" i="2" s="1"/>
  <c r="G454" i="2"/>
  <c r="M454" i="2"/>
  <c r="E455" i="2" l="1"/>
  <c r="K455" i="2" s="1"/>
  <c r="F455" i="2"/>
  <c r="G455" i="2"/>
  <c r="H455" i="2"/>
  <c r="I455" i="2"/>
  <c r="J455" i="2"/>
  <c r="D456" i="2" s="1"/>
  <c r="M455" i="2"/>
  <c r="S455" i="2"/>
  <c r="C454" i="2"/>
  <c r="B454" i="2"/>
  <c r="L455" i="2" l="1"/>
  <c r="E456" i="2"/>
  <c r="K456" i="2" s="1"/>
  <c r="F456" i="2"/>
  <c r="G456" i="2"/>
  <c r="H456" i="2"/>
  <c r="I456" i="2"/>
  <c r="L456" i="2" s="1"/>
  <c r="J456" i="2"/>
  <c r="D457" i="2" s="1"/>
  <c r="M456" i="2"/>
  <c r="S456" i="2"/>
  <c r="C455" i="2"/>
  <c r="B455" i="2"/>
  <c r="E457" i="2" l="1"/>
  <c r="K457" i="2" s="1"/>
  <c r="F457" i="2"/>
  <c r="G457" i="2"/>
  <c r="H457" i="2"/>
  <c r="I457" i="2"/>
  <c r="J457" i="2"/>
  <c r="D458" i="2" s="1"/>
  <c r="M457" i="2"/>
  <c r="S457" i="2"/>
  <c r="B456" i="2"/>
  <c r="C456" i="2"/>
  <c r="L457" i="2" l="1"/>
  <c r="E458" i="2"/>
  <c r="K458" i="2" s="1"/>
  <c r="F458" i="2"/>
  <c r="G458" i="2"/>
  <c r="H458" i="2"/>
  <c r="I458" i="2"/>
  <c r="L458" i="2" s="1"/>
  <c r="J458" i="2"/>
  <c r="D459" i="2" s="1"/>
  <c r="M458" i="2"/>
  <c r="S458" i="2"/>
  <c r="B457" i="2"/>
  <c r="C457" i="2"/>
  <c r="E459" i="2" l="1"/>
  <c r="K459" i="2" s="1"/>
  <c r="F459" i="2"/>
  <c r="G459" i="2"/>
  <c r="H459" i="2"/>
  <c r="I459" i="2"/>
  <c r="J459" i="2"/>
  <c r="D460" i="2" s="1"/>
  <c r="M459" i="2"/>
  <c r="S459" i="2"/>
  <c r="B458" i="2"/>
  <c r="C458" i="2"/>
  <c r="L459" i="2" l="1"/>
  <c r="E460" i="2"/>
  <c r="K460" i="2" s="1"/>
  <c r="F460" i="2"/>
  <c r="G460" i="2"/>
  <c r="H460" i="2"/>
  <c r="I460" i="2"/>
  <c r="L460" i="2" s="1"/>
  <c r="J460" i="2"/>
  <c r="D461" i="2" s="1"/>
  <c r="M460" i="2"/>
  <c r="S460" i="2"/>
  <c r="B459" i="2"/>
  <c r="C459" i="2"/>
  <c r="E461" i="2" l="1"/>
  <c r="K461" i="2" s="1"/>
  <c r="F461" i="2"/>
  <c r="G461" i="2"/>
  <c r="H461" i="2"/>
  <c r="I461" i="2"/>
  <c r="J461" i="2"/>
  <c r="D462" i="2" s="1"/>
  <c r="M461" i="2"/>
  <c r="S461" i="2"/>
  <c r="B460" i="2"/>
  <c r="C460" i="2"/>
  <c r="L461" i="2" l="1"/>
  <c r="E462" i="2"/>
  <c r="K462" i="2" s="1"/>
  <c r="F462" i="2"/>
  <c r="G462" i="2"/>
  <c r="J462" i="2" s="1"/>
  <c r="D463" i="2" s="1"/>
  <c r="H462" i="2"/>
  <c r="I462" i="2"/>
  <c r="L462" i="2" s="1"/>
  <c r="M462" i="2"/>
  <c r="S462" i="2"/>
  <c r="B461" i="2"/>
  <c r="C461" i="2"/>
  <c r="E463" i="2" l="1"/>
  <c r="K463" i="2" s="1"/>
  <c r="F463" i="2"/>
  <c r="G463" i="2"/>
  <c r="H463" i="2"/>
  <c r="I463" i="2"/>
  <c r="J463" i="2"/>
  <c r="D464" i="2" s="1"/>
  <c r="M463" i="2"/>
  <c r="S463" i="2"/>
  <c r="B462" i="2"/>
  <c r="C462" i="2"/>
  <c r="L463" i="2" l="1"/>
  <c r="E464" i="2"/>
  <c r="K464" i="2" s="1"/>
  <c r="F464" i="2"/>
  <c r="G464" i="2"/>
  <c r="H464" i="2"/>
  <c r="I464" i="2"/>
  <c r="L464" i="2" s="1"/>
  <c r="J464" i="2"/>
  <c r="D465" i="2" s="1"/>
  <c r="M464" i="2"/>
  <c r="S464" i="2"/>
  <c r="B463" i="2"/>
  <c r="C463" i="2"/>
  <c r="E465" i="2" l="1"/>
  <c r="K465" i="2" s="1"/>
  <c r="F465" i="2"/>
  <c r="G465" i="2"/>
  <c r="H465" i="2"/>
  <c r="I465" i="2"/>
  <c r="J465" i="2"/>
  <c r="D466" i="2" s="1"/>
  <c r="M465" i="2"/>
  <c r="S465" i="2"/>
  <c r="B464" i="2"/>
  <c r="C464" i="2"/>
  <c r="L465" i="2" l="1"/>
  <c r="E466" i="2"/>
  <c r="K466" i="2" s="1"/>
  <c r="F466" i="2"/>
  <c r="G466" i="2"/>
  <c r="H466" i="2"/>
  <c r="I466" i="2"/>
  <c r="L466" i="2" s="1"/>
  <c r="J466" i="2"/>
  <c r="D467" i="2" s="1"/>
  <c r="M466" i="2"/>
  <c r="S466" i="2"/>
  <c r="B465" i="2"/>
  <c r="C465" i="2"/>
  <c r="E467" i="2" l="1"/>
  <c r="K467" i="2" s="1"/>
  <c r="F467" i="2"/>
  <c r="G467" i="2"/>
  <c r="H467" i="2"/>
  <c r="I467" i="2"/>
  <c r="J467" i="2"/>
  <c r="D468" i="2" s="1"/>
  <c r="M467" i="2"/>
  <c r="S467" i="2"/>
  <c r="B466" i="2"/>
  <c r="C466" i="2"/>
  <c r="L467" i="2" l="1"/>
  <c r="E468" i="2"/>
  <c r="K468" i="2" s="1"/>
  <c r="F468" i="2"/>
  <c r="G468" i="2"/>
  <c r="H468" i="2"/>
  <c r="I468" i="2"/>
  <c r="L468" i="2" s="1"/>
  <c r="J468" i="2"/>
  <c r="D469" i="2" s="1"/>
  <c r="M468" i="2"/>
  <c r="S468" i="2"/>
  <c r="B467" i="2"/>
  <c r="C467" i="2"/>
  <c r="E469" i="2" l="1"/>
  <c r="K469" i="2" s="1"/>
  <c r="F469" i="2"/>
  <c r="G469" i="2"/>
  <c r="H469" i="2"/>
  <c r="I469" i="2"/>
  <c r="J469" i="2"/>
  <c r="D470" i="2" s="1"/>
  <c r="M469" i="2"/>
  <c r="S469" i="2"/>
  <c r="B468" i="2"/>
  <c r="C468" i="2"/>
  <c r="L469" i="2" l="1"/>
  <c r="E470" i="2"/>
  <c r="K470" i="2" s="1"/>
  <c r="F470" i="2"/>
  <c r="G470" i="2"/>
  <c r="H470" i="2"/>
  <c r="I470" i="2"/>
  <c r="L470" i="2" s="1"/>
  <c r="J470" i="2"/>
  <c r="D471" i="2" s="1"/>
  <c r="M470" i="2"/>
  <c r="S470" i="2"/>
  <c r="B469" i="2"/>
  <c r="C469" i="2"/>
  <c r="E471" i="2" l="1"/>
  <c r="K471" i="2" s="1"/>
  <c r="F471" i="2"/>
  <c r="G471" i="2"/>
  <c r="H471" i="2"/>
  <c r="I471" i="2"/>
  <c r="J471" i="2"/>
  <c r="D472" i="2" s="1"/>
  <c r="M471" i="2"/>
  <c r="S471" i="2"/>
  <c r="B470" i="2"/>
  <c r="C470" i="2"/>
  <c r="L471" i="2" l="1"/>
  <c r="E472" i="2"/>
  <c r="K472" i="2" s="1"/>
  <c r="F472" i="2"/>
  <c r="G472" i="2"/>
  <c r="H472" i="2"/>
  <c r="I472" i="2"/>
  <c r="L472" i="2" s="1"/>
  <c r="J472" i="2"/>
  <c r="D473" i="2" s="1"/>
  <c r="M472" i="2"/>
  <c r="S472" i="2"/>
  <c r="B471" i="2"/>
  <c r="C471" i="2"/>
  <c r="E473" i="2" l="1"/>
  <c r="K473" i="2" s="1"/>
  <c r="F473" i="2"/>
  <c r="G473" i="2"/>
  <c r="H473" i="2"/>
  <c r="I473" i="2"/>
  <c r="J473" i="2"/>
  <c r="D474" i="2" s="1"/>
  <c r="M473" i="2"/>
  <c r="S473" i="2"/>
  <c r="B472" i="2"/>
  <c r="C472" i="2"/>
  <c r="L473" i="2" l="1"/>
  <c r="E474" i="2"/>
  <c r="K474" i="2" s="1"/>
  <c r="F474" i="2"/>
  <c r="G474" i="2"/>
  <c r="H474" i="2"/>
  <c r="I474" i="2"/>
  <c r="L474" i="2" s="1"/>
  <c r="J474" i="2"/>
  <c r="D475" i="2" s="1"/>
  <c r="M474" i="2"/>
  <c r="S474" i="2"/>
  <c r="B473" i="2"/>
  <c r="C473" i="2"/>
  <c r="E475" i="2" l="1"/>
  <c r="K475" i="2" s="1"/>
  <c r="F475" i="2"/>
  <c r="G475" i="2"/>
  <c r="H475" i="2"/>
  <c r="I475" i="2"/>
  <c r="J475" i="2"/>
  <c r="D476" i="2" s="1"/>
  <c r="M475" i="2"/>
  <c r="S475" i="2"/>
  <c r="B474" i="2"/>
  <c r="C474" i="2"/>
  <c r="L475" i="2" l="1"/>
  <c r="E476" i="2"/>
  <c r="K476" i="2" s="1"/>
  <c r="F476" i="2"/>
  <c r="G476" i="2"/>
  <c r="H476" i="2"/>
  <c r="I476" i="2"/>
  <c r="L476" i="2" s="1"/>
  <c r="J476" i="2"/>
  <c r="D477" i="2" s="1"/>
  <c r="M476" i="2"/>
  <c r="S476" i="2"/>
  <c r="B475" i="2"/>
  <c r="C475" i="2"/>
  <c r="E477" i="2" l="1"/>
  <c r="K477" i="2" s="1"/>
  <c r="F477" i="2"/>
  <c r="G477" i="2"/>
  <c r="H477" i="2"/>
  <c r="I477" i="2"/>
  <c r="J477" i="2"/>
  <c r="D478" i="2" s="1"/>
  <c r="M477" i="2"/>
  <c r="S477" i="2"/>
  <c r="B476" i="2"/>
  <c r="C476" i="2"/>
  <c r="L477" i="2" l="1"/>
  <c r="E478" i="2"/>
  <c r="K478" i="2" s="1"/>
  <c r="F478" i="2"/>
  <c r="G478" i="2"/>
  <c r="H478" i="2"/>
  <c r="I478" i="2"/>
  <c r="L478" i="2" s="1"/>
  <c r="J478" i="2"/>
  <c r="D479" i="2" s="1"/>
  <c r="M478" i="2"/>
  <c r="S478" i="2"/>
  <c r="B477" i="2"/>
  <c r="C477" i="2"/>
  <c r="E479" i="2" l="1"/>
  <c r="K479" i="2" s="1"/>
  <c r="F479" i="2"/>
  <c r="G479" i="2"/>
  <c r="H479" i="2"/>
  <c r="I479" i="2"/>
  <c r="J479" i="2"/>
  <c r="D480" i="2" s="1"/>
  <c r="M479" i="2"/>
  <c r="S479" i="2"/>
  <c r="B478" i="2"/>
  <c r="C478" i="2"/>
  <c r="L479" i="2" l="1"/>
  <c r="E480" i="2"/>
  <c r="K480" i="2" s="1"/>
  <c r="F480" i="2"/>
  <c r="G480" i="2"/>
  <c r="H480" i="2"/>
  <c r="I480" i="2"/>
  <c r="L480" i="2" s="1"/>
  <c r="J480" i="2"/>
  <c r="D481" i="2" s="1"/>
  <c r="M480" i="2"/>
  <c r="S480" i="2"/>
  <c r="B479" i="2"/>
  <c r="C479" i="2"/>
  <c r="E481" i="2" l="1"/>
  <c r="K481" i="2" s="1"/>
  <c r="F481" i="2"/>
  <c r="G481" i="2"/>
  <c r="H481" i="2"/>
  <c r="I481" i="2"/>
  <c r="J481" i="2"/>
  <c r="D482" i="2" s="1"/>
  <c r="M481" i="2"/>
  <c r="S481" i="2"/>
  <c r="B480" i="2"/>
  <c r="C480" i="2"/>
  <c r="L481" i="2" l="1"/>
  <c r="E482" i="2"/>
  <c r="K482" i="2" s="1"/>
  <c r="F482" i="2"/>
  <c r="G482" i="2"/>
  <c r="H482" i="2"/>
  <c r="I482" i="2"/>
  <c r="L482" i="2" s="1"/>
  <c r="J482" i="2"/>
  <c r="D483" i="2" s="1"/>
  <c r="M482" i="2"/>
  <c r="S482" i="2"/>
  <c r="B481" i="2"/>
  <c r="C481" i="2"/>
  <c r="E483" i="2" l="1"/>
  <c r="K483" i="2" s="1"/>
  <c r="F483" i="2"/>
  <c r="G483" i="2"/>
  <c r="H483" i="2"/>
  <c r="I483" i="2"/>
  <c r="J483" i="2"/>
  <c r="D484" i="2" s="1"/>
  <c r="M483" i="2"/>
  <c r="S483" i="2"/>
  <c r="B482" i="2"/>
  <c r="C482" i="2"/>
  <c r="L483" i="2" l="1"/>
  <c r="E484" i="2"/>
  <c r="K484" i="2" s="1"/>
  <c r="F484" i="2"/>
  <c r="G484" i="2"/>
  <c r="H484" i="2"/>
  <c r="I484" i="2"/>
  <c r="L484" i="2" s="1"/>
  <c r="J484" i="2"/>
  <c r="D485" i="2" s="1"/>
  <c r="M484" i="2"/>
  <c r="S484" i="2"/>
  <c r="B483" i="2"/>
  <c r="C483" i="2"/>
  <c r="E485" i="2" l="1"/>
  <c r="K485" i="2" s="1"/>
  <c r="F485" i="2"/>
  <c r="G485" i="2"/>
  <c r="H485" i="2"/>
  <c r="I485" i="2"/>
  <c r="J485" i="2"/>
  <c r="D486" i="2" s="1"/>
  <c r="M485" i="2"/>
  <c r="S485" i="2"/>
  <c r="B484" i="2"/>
  <c r="C484" i="2"/>
  <c r="L485" i="2" l="1"/>
  <c r="E486" i="2"/>
  <c r="K486" i="2" s="1"/>
  <c r="F486" i="2"/>
  <c r="G486" i="2"/>
  <c r="H486" i="2"/>
  <c r="I486" i="2"/>
  <c r="L486" i="2" s="1"/>
  <c r="J486" i="2"/>
  <c r="D487" i="2" s="1"/>
  <c r="M486" i="2"/>
  <c r="S486" i="2"/>
  <c r="B485" i="2"/>
  <c r="C485" i="2"/>
  <c r="E487" i="2" l="1"/>
  <c r="K487" i="2" s="1"/>
  <c r="F487" i="2"/>
  <c r="G487" i="2"/>
  <c r="H487" i="2"/>
  <c r="I487" i="2"/>
  <c r="J487" i="2"/>
  <c r="D488" i="2" s="1"/>
  <c r="M487" i="2"/>
  <c r="S487" i="2"/>
  <c r="B486" i="2"/>
  <c r="C486" i="2"/>
  <c r="L487" i="2" l="1"/>
  <c r="E488" i="2"/>
  <c r="K488" i="2" s="1"/>
  <c r="F488" i="2"/>
  <c r="G488" i="2"/>
  <c r="H488" i="2"/>
  <c r="I488" i="2"/>
  <c r="L488" i="2" s="1"/>
  <c r="J488" i="2"/>
  <c r="D489" i="2" s="1"/>
  <c r="M488" i="2"/>
  <c r="S488" i="2"/>
  <c r="B487" i="2"/>
  <c r="C487" i="2"/>
  <c r="E489" i="2" l="1"/>
  <c r="K489" i="2" s="1"/>
  <c r="F489" i="2"/>
  <c r="G489" i="2"/>
  <c r="H489" i="2"/>
  <c r="I489" i="2"/>
  <c r="J489" i="2"/>
  <c r="D490" i="2" s="1"/>
  <c r="M489" i="2"/>
  <c r="S489" i="2"/>
  <c r="B488" i="2"/>
  <c r="C488" i="2"/>
  <c r="L489" i="2" l="1"/>
  <c r="E490" i="2"/>
  <c r="K490" i="2" s="1"/>
  <c r="F490" i="2"/>
  <c r="G490" i="2"/>
  <c r="H490" i="2"/>
  <c r="I490" i="2"/>
  <c r="L490" i="2" s="1"/>
  <c r="J490" i="2"/>
  <c r="D491" i="2" s="1"/>
  <c r="M490" i="2"/>
  <c r="S490" i="2"/>
  <c r="B489" i="2"/>
  <c r="C489" i="2"/>
  <c r="E491" i="2" l="1"/>
  <c r="K491" i="2" s="1"/>
  <c r="F491" i="2"/>
  <c r="G491" i="2"/>
  <c r="H491" i="2"/>
  <c r="I491" i="2"/>
  <c r="J491" i="2"/>
  <c r="D492" i="2" s="1"/>
  <c r="M491" i="2"/>
  <c r="S491" i="2"/>
  <c r="B490" i="2"/>
  <c r="C490" i="2"/>
  <c r="L491" i="2" l="1"/>
  <c r="E492" i="2"/>
  <c r="K492" i="2" s="1"/>
  <c r="F492" i="2"/>
  <c r="G492" i="2"/>
  <c r="H492" i="2"/>
  <c r="I492" i="2"/>
  <c r="L492" i="2" s="1"/>
  <c r="J492" i="2"/>
  <c r="D493" i="2" s="1"/>
  <c r="M492" i="2"/>
  <c r="S492" i="2"/>
  <c r="B491" i="2"/>
  <c r="C491" i="2"/>
  <c r="E493" i="2" l="1"/>
  <c r="K493" i="2" s="1"/>
  <c r="F493" i="2"/>
  <c r="G493" i="2"/>
  <c r="H493" i="2"/>
  <c r="I493" i="2"/>
  <c r="J493" i="2"/>
  <c r="D494" i="2" s="1"/>
  <c r="M493" i="2"/>
  <c r="S493" i="2"/>
  <c r="B492" i="2"/>
  <c r="C492" i="2"/>
  <c r="L493" i="2" l="1"/>
  <c r="E494" i="2"/>
  <c r="K494" i="2" s="1"/>
  <c r="F494" i="2"/>
  <c r="G494" i="2"/>
  <c r="H494" i="2"/>
  <c r="I494" i="2"/>
  <c r="L494" i="2" s="1"/>
  <c r="J494" i="2"/>
  <c r="D495" i="2" s="1"/>
  <c r="M494" i="2"/>
  <c r="S494" i="2"/>
  <c r="B493" i="2"/>
  <c r="C493" i="2"/>
  <c r="E495" i="2" l="1"/>
  <c r="K495" i="2" s="1"/>
  <c r="F495" i="2"/>
  <c r="G495" i="2"/>
  <c r="H495" i="2"/>
  <c r="I495" i="2"/>
  <c r="J495" i="2"/>
  <c r="D496" i="2" s="1"/>
  <c r="M495" i="2"/>
  <c r="S495" i="2"/>
  <c r="B494" i="2"/>
  <c r="C494" i="2"/>
  <c r="L495" i="2" l="1"/>
  <c r="E496" i="2"/>
  <c r="K496" i="2" s="1"/>
  <c r="F496" i="2"/>
  <c r="G496" i="2"/>
  <c r="H496" i="2"/>
  <c r="I496" i="2"/>
  <c r="L496" i="2" s="1"/>
  <c r="J496" i="2"/>
  <c r="D497" i="2" s="1"/>
  <c r="M496" i="2"/>
  <c r="S496" i="2"/>
  <c r="B495" i="2"/>
  <c r="C495" i="2"/>
  <c r="E497" i="2" l="1"/>
  <c r="K497" i="2" s="1"/>
  <c r="F497" i="2"/>
  <c r="G497" i="2"/>
  <c r="H497" i="2"/>
  <c r="I497" i="2"/>
  <c r="J497" i="2"/>
  <c r="D498" i="2" s="1"/>
  <c r="M497" i="2"/>
  <c r="S497" i="2"/>
  <c r="B496" i="2"/>
  <c r="C496" i="2"/>
  <c r="L497" i="2" l="1"/>
  <c r="E498" i="2"/>
  <c r="K498" i="2" s="1"/>
  <c r="F498" i="2"/>
  <c r="G498" i="2"/>
  <c r="H498" i="2"/>
  <c r="I498" i="2"/>
  <c r="L498" i="2" s="1"/>
  <c r="J498" i="2"/>
  <c r="D499" i="2" s="1"/>
  <c r="M498" i="2"/>
  <c r="S498" i="2"/>
  <c r="B497" i="2"/>
  <c r="C497" i="2"/>
  <c r="E499" i="2" l="1"/>
  <c r="K499" i="2" s="1"/>
  <c r="F499" i="2"/>
  <c r="G499" i="2"/>
  <c r="H499" i="2"/>
  <c r="I499" i="2"/>
  <c r="J499" i="2"/>
  <c r="D500" i="2" s="1"/>
  <c r="M499" i="2"/>
  <c r="S499" i="2"/>
  <c r="B498" i="2"/>
  <c r="C498" i="2"/>
  <c r="L499" i="2" l="1"/>
  <c r="E500" i="2"/>
  <c r="K500" i="2" s="1"/>
  <c r="F500" i="2"/>
  <c r="G500" i="2"/>
  <c r="H500" i="2"/>
  <c r="I500" i="2"/>
  <c r="L500" i="2" s="1"/>
  <c r="J500" i="2"/>
  <c r="D501" i="2" s="1"/>
  <c r="M500" i="2"/>
  <c r="S500" i="2"/>
  <c r="B499" i="2"/>
  <c r="C499" i="2"/>
  <c r="E501" i="2" l="1"/>
  <c r="K501" i="2" s="1"/>
  <c r="F501" i="2"/>
  <c r="G501" i="2"/>
  <c r="H501" i="2"/>
  <c r="I501" i="2"/>
  <c r="J501" i="2"/>
  <c r="D502" i="2" s="1"/>
  <c r="M501" i="2"/>
  <c r="S501" i="2"/>
  <c r="B500" i="2"/>
  <c r="C500" i="2"/>
  <c r="L501" i="2" l="1"/>
  <c r="E502" i="2"/>
  <c r="K502" i="2" s="1"/>
  <c r="F502" i="2"/>
  <c r="G502" i="2"/>
  <c r="H502" i="2"/>
  <c r="I502" i="2"/>
  <c r="L502" i="2" s="1"/>
  <c r="J502" i="2"/>
  <c r="D503" i="2" s="1"/>
  <c r="M502" i="2"/>
  <c r="S502" i="2"/>
  <c r="B501" i="2"/>
  <c r="C501" i="2"/>
  <c r="E503" i="2" l="1"/>
  <c r="K503" i="2" s="1"/>
  <c r="F503" i="2"/>
  <c r="G503" i="2"/>
  <c r="H503" i="2"/>
  <c r="I503" i="2"/>
  <c r="J503" i="2"/>
  <c r="D504" i="2" s="1"/>
  <c r="M503" i="2"/>
  <c r="S503" i="2"/>
  <c r="B502" i="2"/>
  <c r="C502" i="2"/>
  <c r="L503" i="2" l="1"/>
  <c r="F504" i="2"/>
  <c r="H504" i="2"/>
  <c r="J504" i="2"/>
  <c r="D505" i="2" s="1"/>
  <c r="E504" i="2"/>
  <c r="K504" i="2" s="1"/>
  <c r="G504" i="2"/>
  <c r="I504" i="2"/>
  <c r="L504" i="2" s="1"/>
  <c r="M504" i="2"/>
  <c r="S504" i="2"/>
  <c r="B503" i="2"/>
  <c r="C503" i="2"/>
  <c r="F505" i="2" l="1"/>
  <c r="H505" i="2"/>
  <c r="S505" i="2"/>
  <c r="E505" i="2"/>
  <c r="K505" i="2" s="1"/>
  <c r="G505" i="2"/>
  <c r="J505" i="2" s="1"/>
  <c r="D506" i="2" s="1"/>
  <c r="I505" i="2"/>
  <c r="M505" i="2"/>
  <c r="B504" i="2"/>
  <c r="C504" i="2"/>
  <c r="G506" i="2" l="1"/>
  <c r="J506" i="2" s="1"/>
  <c r="D507" i="2" s="1"/>
  <c r="I506" i="2"/>
  <c r="L506" i="2" s="1"/>
  <c r="E506" i="2"/>
  <c r="K506" i="2" s="1"/>
  <c r="F506" i="2"/>
  <c r="H506" i="2"/>
  <c r="M506" i="2"/>
  <c r="S506" i="2"/>
  <c r="C505" i="2"/>
  <c r="B505" i="2"/>
  <c r="L505" i="2"/>
  <c r="E507" i="2" l="1"/>
  <c r="K507" i="2" s="1"/>
  <c r="G507" i="2"/>
  <c r="I507" i="2"/>
  <c r="M507" i="2"/>
  <c r="F507" i="2"/>
  <c r="H507" i="2"/>
  <c r="J507" i="2"/>
  <c r="D508" i="2" s="1"/>
  <c r="S507" i="2"/>
  <c r="B506" i="2"/>
  <c r="C506" i="2"/>
  <c r="L507" i="2" l="1"/>
  <c r="E508" i="2"/>
  <c r="K508" i="2" s="1"/>
  <c r="F508" i="2"/>
  <c r="G508" i="2"/>
  <c r="H508" i="2"/>
  <c r="I508" i="2"/>
  <c r="L508" i="2" s="1"/>
  <c r="J508" i="2"/>
  <c r="D509" i="2" s="1"/>
  <c r="M508" i="2"/>
  <c r="S508" i="2"/>
  <c r="B507" i="2"/>
  <c r="C507" i="2"/>
  <c r="E509" i="2" l="1"/>
  <c r="K509" i="2" s="1"/>
  <c r="F509" i="2"/>
  <c r="G509" i="2"/>
  <c r="H509" i="2"/>
  <c r="I509" i="2"/>
  <c r="J509" i="2"/>
  <c r="D510" i="2" s="1"/>
  <c r="M509" i="2"/>
  <c r="S509" i="2"/>
  <c r="C508" i="2"/>
  <c r="B508" i="2"/>
  <c r="L509" i="2" l="1"/>
  <c r="E510" i="2"/>
  <c r="K510" i="2" s="1"/>
  <c r="F510" i="2"/>
  <c r="G510" i="2"/>
  <c r="H510" i="2"/>
  <c r="I510" i="2"/>
  <c r="L510" i="2" s="1"/>
  <c r="J510" i="2"/>
  <c r="D511" i="2" s="1"/>
  <c r="M510" i="2"/>
  <c r="S510" i="2"/>
  <c r="B509" i="2"/>
  <c r="C509" i="2"/>
  <c r="E511" i="2" l="1"/>
  <c r="K511" i="2" s="1"/>
  <c r="F511" i="2"/>
  <c r="G511" i="2"/>
  <c r="H511" i="2"/>
  <c r="I511" i="2"/>
  <c r="J511" i="2"/>
  <c r="D512" i="2" s="1"/>
  <c r="M511" i="2"/>
  <c r="S511" i="2"/>
  <c r="B510" i="2"/>
  <c r="C510" i="2"/>
  <c r="L511" i="2" l="1"/>
  <c r="E512" i="2"/>
  <c r="K512" i="2" s="1"/>
  <c r="F512" i="2"/>
  <c r="I512" i="2"/>
  <c r="L512" i="2" s="1"/>
  <c r="S512" i="2"/>
  <c r="G512" i="2"/>
  <c r="H512" i="2"/>
  <c r="J512" i="2"/>
  <c r="D513" i="2" s="1"/>
  <c r="M512" i="2"/>
  <c r="B511" i="2"/>
  <c r="C511" i="2"/>
  <c r="B512" i="2" l="1"/>
  <c r="C512" i="2"/>
  <c r="E513" i="2"/>
  <c r="K513" i="2" s="1"/>
  <c r="F513" i="2"/>
  <c r="G513" i="2"/>
  <c r="H513" i="2"/>
  <c r="I513" i="2"/>
  <c r="J513" i="2"/>
  <c r="D514" i="2" s="1"/>
  <c r="M513" i="2"/>
  <c r="S513" i="2"/>
  <c r="L513" i="2" l="1"/>
  <c r="E514" i="2"/>
  <c r="K514" i="2" s="1"/>
  <c r="F514" i="2"/>
  <c r="G514" i="2"/>
  <c r="H514" i="2"/>
  <c r="I514" i="2"/>
  <c r="L514" i="2" s="1"/>
  <c r="J514" i="2"/>
  <c r="D515" i="2" s="1"/>
  <c r="M514" i="2"/>
  <c r="S514" i="2"/>
  <c r="B513" i="2"/>
  <c r="C513" i="2"/>
  <c r="E515" i="2" l="1"/>
  <c r="K515" i="2" s="1"/>
  <c r="F515" i="2"/>
  <c r="G515" i="2"/>
  <c r="H515" i="2"/>
  <c r="I515" i="2"/>
  <c r="J515" i="2"/>
  <c r="D516" i="2" s="1"/>
  <c r="M515" i="2"/>
  <c r="S515" i="2"/>
  <c r="B514" i="2"/>
  <c r="C514" i="2"/>
  <c r="L515" i="2" l="1"/>
  <c r="F516" i="2"/>
  <c r="J516" i="2" s="1"/>
  <c r="D517" i="2" s="1"/>
  <c r="H516" i="2"/>
  <c r="I516" i="2"/>
  <c r="E516" i="2"/>
  <c r="K516" i="2" s="1"/>
  <c r="G516" i="2"/>
  <c r="M516" i="2"/>
  <c r="S516" i="2"/>
  <c r="B515" i="2"/>
  <c r="C515" i="2"/>
  <c r="F517" i="2" l="1"/>
  <c r="G517" i="2"/>
  <c r="J517" i="2" s="1"/>
  <c r="D518" i="2" s="1"/>
  <c r="I517" i="2"/>
  <c r="L517" i="2" s="1"/>
  <c r="M517" i="2"/>
  <c r="E517" i="2"/>
  <c r="K517" i="2" s="1"/>
  <c r="H517" i="2"/>
  <c r="S517" i="2"/>
  <c r="B516" i="2"/>
  <c r="C516" i="2"/>
  <c r="L516" i="2"/>
  <c r="H518" i="2" l="1"/>
  <c r="J518" i="2"/>
  <c r="D519" i="2" s="1"/>
  <c r="S518" i="2"/>
  <c r="E518" i="2"/>
  <c r="K518" i="2" s="1"/>
  <c r="G518" i="2"/>
  <c r="I518" i="2"/>
  <c r="M518" i="2"/>
  <c r="F518" i="2"/>
  <c r="C517" i="2"/>
  <c r="B517" i="2"/>
  <c r="G519" i="2" l="1"/>
  <c r="I519" i="2"/>
  <c r="M519" i="2"/>
  <c r="S519" i="2"/>
  <c r="E519" i="2"/>
  <c r="K519" i="2" s="1"/>
  <c r="F519" i="2"/>
  <c r="J519" i="2" s="1"/>
  <c r="D520" i="2" s="1"/>
  <c r="H519" i="2"/>
  <c r="B518" i="2"/>
  <c r="C518" i="2"/>
  <c r="L518" i="2"/>
  <c r="B519" i="2" l="1"/>
  <c r="C519" i="2"/>
  <c r="F520" i="2"/>
  <c r="J520" i="2" s="1"/>
  <c r="D521" i="2" s="1"/>
  <c r="H520" i="2"/>
  <c r="M520" i="2"/>
  <c r="S520" i="2"/>
  <c r="E520" i="2"/>
  <c r="K520" i="2" s="1"/>
  <c r="G520" i="2"/>
  <c r="I520" i="2"/>
  <c r="L520" i="2" s="1"/>
  <c r="L519" i="2"/>
  <c r="H521" i="2" l="1"/>
  <c r="E521" i="2"/>
  <c r="K521" i="2" s="1"/>
  <c r="G521" i="2"/>
  <c r="M521" i="2"/>
  <c r="S521" i="2"/>
  <c r="F521" i="2"/>
  <c r="J521" i="2" s="1"/>
  <c r="D522" i="2" s="1"/>
  <c r="I521" i="2"/>
  <c r="B520" i="2"/>
  <c r="C520" i="2"/>
  <c r="E522" i="2" l="1"/>
  <c r="K522" i="2" s="1"/>
  <c r="F522" i="2"/>
  <c r="G522" i="2"/>
  <c r="H522" i="2"/>
  <c r="I522" i="2"/>
  <c r="L522" i="2" s="1"/>
  <c r="J522" i="2"/>
  <c r="D523" i="2" s="1"/>
  <c r="M522" i="2"/>
  <c r="S522" i="2"/>
  <c r="C521" i="2"/>
  <c r="B521" i="2"/>
  <c r="L521" i="2"/>
  <c r="E523" i="2" l="1"/>
  <c r="K523" i="2" s="1"/>
  <c r="F523" i="2"/>
  <c r="G523" i="2"/>
  <c r="H523" i="2"/>
  <c r="I523" i="2"/>
  <c r="J523" i="2"/>
  <c r="D524" i="2" s="1"/>
  <c r="M523" i="2"/>
  <c r="S523" i="2"/>
  <c r="B522" i="2"/>
  <c r="C522" i="2"/>
  <c r="L523" i="2" l="1"/>
  <c r="E524" i="2"/>
  <c r="K524" i="2" s="1"/>
  <c r="F524" i="2"/>
  <c r="G524" i="2"/>
  <c r="H524" i="2"/>
  <c r="I524" i="2"/>
  <c r="L524" i="2" s="1"/>
  <c r="J524" i="2"/>
  <c r="D525" i="2" s="1"/>
  <c r="M524" i="2"/>
  <c r="S524" i="2"/>
  <c r="B523" i="2"/>
  <c r="C523" i="2"/>
  <c r="E525" i="2" l="1"/>
  <c r="K525" i="2" s="1"/>
  <c r="F525" i="2"/>
  <c r="G525" i="2"/>
  <c r="H525" i="2"/>
  <c r="I525" i="2"/>
  <c r="J525" i="2"/>
  <c r="D526" i="2" s="1"/>
  <c r="M525" i="2"/>
  <c r="S525" i="2"/>
  <c r="B524" i="2"/>
  <c r="C524" i="2"/>
  <c r="L525" i="2" l="1"/>
  <c r="E526" i="2"/>
  <c r="K526" i="2" s="1"/>
  <c r="F526" i="2"/>
  <c r="G526" i="2"/>
  <c r="H526" i="2"/>
  <c r="I526" i="2"/>
  <c r="L526" i="2" s="1"/>
  <c r="J526" i="2"/>
  <c r="D527" i="2" s="1"/>
  <c r="M526" i="2"/>
  <c r="S526" i="2"/>
  <c r="B525" i="2"/>
  <c r="C525" i="2"/>
  <c r="E527" i="2" l="1"/>
  <c r="K527" i="2" s="1"/>
  <c r="F527" i="2"/>
  <c r="G527" i="2"/>
  <c r="H527" i="2"/>
  <c r="I527" i="2"/>
  <c r="J527" i="2"/>
  <c r="D528" i="2" s="1"/>
  <c r="M527" i="2"/>
  <c r="S527" i="2"/>
  <c r="B526" i="2"/>
  <c r="C526" i="2"/>
  <c r="L527" i="2" l="1"/>
  <c r="E528" i="2"/>
  <c r="K528" i="2" s="1"/>
  <c r="F528" i="2"/>
  <c r="G528" i="2"/>
  <c r="H528" i="2"/>
  <c r="I528" i="2"/>
  <c r="L528" i="2" s="1"/>
  <c r="J528" i="2"/>
  <c r="D529" i="2" s="1"/>
  <c r="M528" i="2"/>
  <c r="S528" i="2"/>
  <c r="B527" i="2"/>
  <c r="C527" i="2"/>
  <c r="E529" i="2" l="1"/>
  <c r="K529" i="2" s="1"/>
  <c r="F529" i="2"/>
  <c r="G529" i="2"/>
  <c r="H529" i="2"/>
  <c r="I529" i="2"/>
  <c r="J529" i="2"/>
  <c r="D530" i="2" s="1"/>
  <c r="M529" i="2"/>
  <c r="S529" i="2"/>
  <c r="B528" i="2"/>
  <c r="C528" i="2"/>
  <c r="L529" i="2" l="1"/>
  <c r="E530" i="2"/>
  <c r="K530" i="2" s="1"/>
  <c r="F530" i="2"/>
  <c r="G530" i="2"/>
  <c r="H530" i="2"/>
  <c r="I530" i="2"/>
  <c r="L530" i="2" s="1"/>
  <c r="J530" i="2"/>
  <c r="D531" i="2" s="1"/>
  <c r="M530" i="2"/>
  <c r="S530" i="2"/>
  <c r="B529" i="2"/>
  <c r="C529" i="2"/>
  <c r="E531" i="2" l="1"/>
  <c r="K531" i="2" s="1"/>
  <c r="F531" i="2"/>
  <c r="G531" i="2"/>
  <c r="H531" i="2"/>
  <c r="I531" i="2"/>
  <c r="J531" i="2"/>
  <c r="D532" i="2" s="1"/>
  <c r="M531" i="2"/>
  <c r="S531" i="2"/>
  <c r="B530" i="2"/>
  <c r="C530" i="2"/>
  <c r="L531" i="2" l="1"/>
  <c r="E532" i="2"/>
  <c r="K532" i="2" s="1"/>
  <c r="F532" i="2"/>
  <c r="G532" i="2"/>
  <c r="H532" i="2"/>
  <c r="I532" i="2"/>
  <c r="L532" i="2" s="1"/>
  <c r="J532" i="2"/>
  <c r="D533" i="2" s="1"/>
  <c r="M532" i="2"/>
  <c r="S532" i="2"/>
  <c r="B531" i="2"/>
  <c r="C531" i="2"/>
  <c r="E533" i="2" l="1"/>
  <c r="K533" i="2" s="1"/>
  <c r="F533" i="2"/>
  <c r="G533" i="2"/>
  <c r="H533" i="2"/>
  <c r="I533" i="2"/>
  <c r="J533" i="2"/>
  <c r="D534" i="2" s="1"/>
  <c r="M533" i="2"/>
  <c r="S533" i="2"/>
  <c r="B532" i="2"/>
  <c r="C532" i="2"/>
  <c r="L533" i="2" l="1"/>
  <c r="E534" i="2"/>
  <c r="K534" i="2" s="1"/>
  <c r="F534" i="2"/>
  <c r="G534" i="2"/>
  <c r="H534" i="2"/>
  <c r="I534" i="2"/>
  <c r="L534" i="2" s="1"/>
  <c r="J534" i="2"/>
  <c r="D535" i="2" s="1"/>
  <c r="M534" i="2"/>
  <c r="S534" i="2"/>
  <c r="B533" i="2"/>
  <c r="C533" i="2"/>
  <c r="E535" i="2" l="1"/>
  <c r="K535" i="2" s="1"/>
  <c r="G535" i="2"/>
  <c r="I535" i="2"/>
  <c r="M535" i="2"/>
  <c r="S535" i="2"/>
  <c r="F535" i="2"/>
  <c r="H535" i="2"/>
  <c r="J535" i="2"/>
  <c r="D536" i="2" s="1"/>
  <c r="B534" i="2"/>
  <c r="C534" i="2"/>
  <c r="L535" i="2" l="1"/>
  <c r="B535" i="2"/>
  <c r="C535" i="2"/>
  <c r="F536" i="2"/>
  <c r="J536" i="2" s="1"/>
  <c r="D537" i="2" s="1"/>
  <c r="G536" i="2"/>
  <c r="I536" i="2"/>
  <c r="L536" i="2" s="1"/>
  <c r="E536" i="2"/>
  <c r="K536" i="2" s="1"/>
  <c r="H536" i="2"/>
  <c r="M536" i="2"/>
  <c r="S536" i="2"/>
  <c r="E537" i="2" l="1"/>
  <c r="K537" i="2" s="1"/>
  <c r="F537" i="2"/>
  <c r="G537" i="2"/>
  <c r="H537" i="2"/>
  <c r="I537" i="2"/>
  <c r="J537" i="2"/>
  <c r="D538" i="2" s="1"/>
  <c r="M537" i="2"/>
  <c r="S537" i="2"/>
  <c r="B536" i="2"/>
  <c r="C536" i="2"/>
  <c r="L537" i="2" l="1"/>
  <c r="E538" i="2"/>
  <c r="K538" i="2" s="1"/>
  <c r="F538" i="2"/>
  <c r="G538" i="2"/>
  <c r="H538" i="2"/>
  <c r="I538" i="2"/>
  <c r="L538" i="2" s="1"/>
  <c r="J538" i="2"/>
  <c r="D539" i="2" s="1"/>
  <c r="M538" i="2"/>
  <c r="S538" i="2"/>
  <c r="B537" i="2"/>
  <c r="C537" i="2"/>
  <c r="E539" i="2" l="1"/>
  <c r="K539" i="2" s="1"/>
  <c r="F539" i="2"/>
  <c r="G539" i="2"/>
  <c r="H539" i="2"/>
  <c r="I539" i="2"/>
  <c r="J539" i="2"/>
  <c r="D540" i="2" s="1"/>
  <c r="M539" i="2"/>
  <c r="S539" i="2"/>
  <c r="B538" i="2"/>
  <c r="C538" i="2"/>
  <c r="L539" i="2" l="1"/>
  <c r="E540" i="2"/>
  <c r="K540" i="2" s="1"/>
  <c r="F540" i="2"/>
  <c r="G540" i="2"/>
  <c r="H540" i="2"/>
  <c r="I540" i="2"/>
  <c r="L540" i="2" s="1"/>
  <c r="J540" i="2"/>
  <c r="D541" i="2" s="1"/>
  <c r="M540" i="2"/>
  <c r="S540" i="2"/>
  <c r="B539" i="2"/>
  <c r="C539" i="2"/>
  <c r="E541" i="2" l="1"/>
  <c r="K541" i="2" s="1"/>
  <c r="F541" i="2"/>
  <c r="G541" i="2"/>
  <c r="H541" i="2"/>
  <c r="I541" i="2"/>
  <c r="J541" i="2"/>
  <c r="D542" i="2" s="1"/>
  <c r="M541" i="2"/>
  <c r="S541" i="2"/>
  <c r="B540" i="2"/>
  <c r="C540" i="2"/>
  <c r="L541" i="2" l="1"/>
  <c r="E542" i="2"/>
  <c r="K542" i="2" s="1"/>
  <c r="F542" i="2"/>
  <c r="G542" i="2"/>
  <c r="H542" i="2"/>
  <c r="I542" i="2"/>
  <c r="L542" i="2" s="1"/>
  <c r="J542" i="2"/>
  <c r="D543" i="2" s="1"/>
  <c r="M542" i="2"/>
  <c r="S542" i="2"/>
  <c r="B541" i="2"/>
  <c r="C541" i="2"/>
  <c r="E543" i="2" l="1"/>
  <c r="K543" i="2" s="1"/>
  <c r="F543" i="2"/>
  <c r="G543" i="2"/>
  <c r="H543" i="2"/>
  <c r="I543" i="2"/>
  <c r="J543" i="2"/>
  <c r="D544" i="2" s="1"/>
  <c r="M543" i="2"/>
  <c r="S543" i="2"/>
  <c r="B542" i="2"/>
  <c r="C542" i="2"/>
  <c r="L543" i="2" l="1"/>
  <c r="E544" i="2"/>
  <c r="K544" i="2" s="1"/>
  <c r="F544" i="2"/>
  <c r="G544" i="2"/>
  <c r="H544" i="2"/>
  <c r="I544" i="2"/>
  <c r="L544" i="2" s="1"/>
  <c r="J544" i="2"/>
  <c r="D545" i="2" s="1"/>
  <c r="M544" i="2"/>
  <c r="S544" i="2"/>
  <c r="B543" i="2"/>
  <c r="C543" i="2"/>
  <c r="E545" i="2" l="1"/>
  <c r="K545" i="2" s="1"/>
  <c r="F545" i="2"/>
  <c r="G545" i="2"/>
  <c r="H545" i="2"/>
  <c r="I545" i="2"/>
  <c r="J545" i="2"/>
  <c r="D546" i="2" s="1"/>
  <c r="M545" i="2"/>
  <c r="S545" i="2"/>
  <c r="B544" i="2"/>
  <c r="C544" i="2"/>
  <c r="L545" i="2" l="1"/>
  <c r="E546" i="2"/>
  <c r="K546" i="2" s="1"/>
  <c r="F546" i="2"/>
  <c r="G546" i="2"/>
  <c r="H546" i="2"/>
  <c r="I546" i="2"/>
  <c r="L546" i="2" s="1"/>
  <c r="J546" i="2"/>
  <c r="D547" i="2" s="1"/>
  <c r="M546" i="2"/>
  <c r="S546" i="2"/>
  <c r="B545" i="2"/>
  <c r="C545" i="2"/>
  <c r="E547" i="2" l="1"/>
  <c r="K547" i="2" s="1"/>
  <c r="F547" i="2"/>
  <c r="G547" i="2"/>
  <c r="H547" i="2"/>
  <c r="I547" i="2"/>
  <c r="J547" i="2"/>
  <c r="D548" i="2" s="1"/>
  <c r="M547" i="2"/>
  <c r="S547" i="2"/>
  <c r="B546" i="2"/>
  <c r="C546" i="2"/>
  <c r="L547" i="2" l="1"/>
  <c r="E548" i="2"/>
  <c r="K548" i="2" s="1"/>
  <c r="F548" i="2"/>
  <c r="G548" i="2"/>
  <c r="H548" i="2"/>
  <c r="I548" i="2"/>
  <c r="L548" i="2" s="1"/>
  <c r="J548" i="2"/>
  <c r="D549" i="2" s="1"/>
  <c r="M548" i="2"/>
  <c r="S548" i="2"/>
  <c r="B547" i="2"/>
  <c r="C547" i="2"/>
  <c r="E549" i="2" l="1"/>
  <c r="K549" i="2" s="1"/>
  <c r="F549" i="2"/>
  <c r="G549" i="2"/>
  <c r="H549" i="2"/>
  <c r="I549" i="2"/>
  <c r="J549" i="2"/>
  <c r="D550" i="2" s="1"/>
  <c r="M549" i="2"/>
  <c r="S549" i="2"/>
  <c r="B548" i="2"/>
  <c r="C548" i="2"/>
  <c r="L549" i="2" l="1"/>
  <c r="E550" i="2"/>
  <c r="K550" i="2" s="1"/>
  <c r="F550" i="2"/>
  <c r="G550" i="2"/>
  <c r="H550" i="2"/>
  <c r="I550" i="2"/>
  <c r="L550" i="2" s="1"/>
  <c r="J550" i="2"/>
  <c r="D551" i="2" s="1"/>
  <c r="M550" i="2"/>
  <c r="S550" i="2"/>
  <c r="B549" i="2"/>
  <c r="C549" i="2"/>
  <c r="E551" i="2" l="1"/>
  <c r="K551" i="2" s="1"/>
  <c r="F551" i="2"/>
  <c r="G551" i="2"/>
  <c r="H551" i="2"/>
  <c r="I551" i="2"/>
  <c r="J551" i="2"/>
  <c r="D552" i="2" s="1"/>
  <c r="M551" i="2"/>
  <c r="S551" i="2"/>
  <c r="B550" i="2"/>
  <c r="C550" i="2"/>
  <c r="L551" i="2" l="1"/>
  <c r="E552" i="2"/>
  <c r="K552" i="2" s="1"/>
  <c r="F552" i="2"/>
  <c r="G552" i="2"/>
  <c r="H552" i="2"/>
  <c r="I552" i="2"/>
  <c r="L552" i="2" s="1"/>
  <c r="J552" i="2"/>
  <c r="D553" i="2" s="1"/>
  <c r="M552" i="2"/>
  <c r="S552" i="2"/>
  <c r="B551" i="2"/>
  <c r="C551" i="2"/>
  <c r="E553" i="2" l="1"/>
  <c r="K553" i="2" s="1"/>
  <c r="F553" i="2"/>
  <c r="G553" i="2"/>
  <c r="H553" i="2"/>
  <c r="I553" i="2"/>
  <c r="J553" i="2"/>
  <c r="D554" i="2" s="1"/>
  <c r="M553" i="2"/>
  <c r="S553" i="2"/>
  <c r="B552" i="2"/>
  <c r="C552" i="2"/>
  <c r="L553" i="2" l="1"/>
  <c r="E554" i="2"/>
  <c r="K554" i="2" s="1"/>
  <c r="F554" i="2"/>
  <c r="G554" i="2"/>
  <c r="H554" i="2"/>
  <c r="I554" i="2"/>
  <c r="L554" i="2" s="1"/>
  <c r="J554" i="2"/>
  <c r="D555" i="2" s="1"/>
  <c r="M554" i="2"/>
  <c r="S554" i="2"/>
  <c r="B553" i="2"/>
  <c r="C553" i="2"/>
  <c r="E555" i="2" l="1"/>
  <c r="K555" i="2" s="1"/>
  <c r="F555" i="2"/>
  <c r="G555" i="2"/>
  <c r="H555" i="2"/>
  <c r="I555" i="2"/>
  <c r="J555" i="2"/>
  <c r="D556" i="2" s="1"/>
  <c r="M555" i="2"/>
  <c r="S555" i="2"/>
  <c r="B554" i="2"/>
  <c r="C554" i="2"/>
  <c r="L555" i="2" l="1"/>
  <c r="E556" i="2"/>
  <c r="K556" i="2" s="1"/>
  <c r="F556" i="2"/>
  <c r="G556" i="2"/>
  <c r="H556" i="2"/>
  <c r="I556" i="2"/>
  <c r="L556" i="2" s="1"/>
  <c r="J556" i="2"/>
  <c r="D557" i="2" s="1"/>
  <c r="M556" i="2"/>
  <c r="S556" i="2"/>
  <c r="B555" i="2"/>
  <c r="C555" i="2"/>
  <c r="E557" i="2" l="1"/>
  <c r="K557" i="2" s="1"/>
  <c r="F557" i="2"/>
  <c r="G557" i="2"/>
  <c r="H557" i="2"/>
  <c r="I557" i="2"/>
  <c r="J557" i="2"/>
  <c r="D558" i="2" s="1"/>
  <c r="M557" i="2"/>
  <c r="S557" i="2"/>
  <c r="B556" i="2"/>
  <c r="C556" i="2"/>
  <c r="L557" i="2" l="1"/>
  <c r="E558" i="2"/>
  <c r="K558" i="2" s="1"/>
  <c r="F558" i="2"/>
  <c r="G558" i="2"/>
  <c r="H558" i="2"/>
  <c r="I558" i="2"/>
  <c r="L558" i="2" s="1"/>
  <c r="J558" i="2"/>
  <c r="D559" i="2" s="1"/>
  <c r="M558" i="2"/>
  <c r="S558" i="2"/>
  <c r="B557" i="2"/>
  <c r="C557" i="2"/>
  <c r="E559" i="2" l="1"/>
  <c r="K559" i="2" s="1"/>
  <c r="F559" i="2"/>
  <c r="G559" i="2"/>
  <c r="H559" i="2"/>
  <c r="I559" i="2"/>
  <c r="J559" i="2"/>
  <c r="D560" i="2" s="1"/>
  <c r="M559" i="2"/>
  <c r="S559" i="2"/>
  <c r="B558" i="2"/>
  <c r="C558" i="2"/>
  <c r="L559" i="2" l="1"/>
  <c r="E560" i="2"/>
  <c r="K560" i="2" s="1"/>
  <c r="F560" i="2"/>
  <c r="G560" i="2"/>
  <c r="H560" i="2"/>
  <c r="I560" i="2"/>
  <c r="L560" i="2" s="1"/>
  <c r="J560" i="2"/>
  <c r="D561" i="2" s="1"/>
  <c r="M560" i="2"/>
  <c r="S560" i="2"/>
  <c r="B559" i="2"/>
  <c r="C559" i="2"/>
  <c r="E561" i="2" l="1"/>
  <c r="K561" i="2" s="1"/>
  <c r="F561" i="2"/>
  <c r="G561" i="2"/>
  <c r="H561" i="2"/>
  <c r="I561" i="2"/>
  <c r="J561" i="2"/>
  <c r="D562" i="2" s="1"/>
  <c r="M561" i="2"/>
  <c r="S561" i="2"/>
  <c r="B560" i="2"/>
  <c r="C560" i="2"/>
  <c r="L561" i="2" l="1"/>
  <c r="E562" i="2"/>
  <c r="K562" i="2" s="1"/>
  <c r="F562" i="2"/>
  <c r="G562" i="2"/>
  <c r="H562" i="2"/>
  <c r="I562" i="2"/>
  <c r="L562" i="2" s="1"/>
  <c r="J562" i="2"/>
  <c r="D563" i="2" s="1"/>
  <c r="M562" i="2"/>
  <c r="S562" i="2"/>
  <c r="B561" i="2"/>
  <c r="C561" i="2"/>
  <c r="E563" i="2" l="1"/>
  <c r="K563" i="2" s="1"/>
  <c r="F563" i="2"/>
  <c r="G563" i="2"/>
  <c r="H563" i="2"/>
  <c r="I563" i="2"/>
  <c r="J563" i="2"/>
  <c r="D564" i="2" s="1"/>
  <c r="M563" i="2"/>
  <c r="S563" i="2"/>
  <c r="B562" i="2"/>
  <c r="C562" i="2"/>
  <c r="L563" i="2" l="1"/>
  <c r="E564" i="2"/>
  <c r="K564" i="2" s="1"/>
  <c r="F564" i="2"/>
  <c r="G564" i="2"/>
  <c r="H564" i="2"/>
  <c r="I564" i="2"/>
  <c r="L564" i="2" s="1"/>
  <c r="J564" i="2"/>
  <c r="D565" i="2" s="1"/>
  <c r="M564" i="2"/>
  <c r="S564" i="2"/>
  <c r="B563" i="2"/>
  <c r="C563" i="2"/>
  <c r="E565" i="2" l="1"/>
  <c r="K565" i="2" s="1"/>
  <c r="F565" i="2"/>
  <c r="G565" i="2"/>
  <c r="H565" i="2"/>
  <c r="I565" i="2"/>
  <c r="J565" i="2"/>
  <c r="D566" i="2" s="1"/>
  <c r="M565" i="2"/>
  <c r="S565" i="2"/>
  <c r="B564" i="2"/>
  <c r="C564" i="2"/>
  <c r="L565" i="2" l="1"/>
  <c r="E566" i="2"/>
  <c r="K566" i="2" s="1"/>
  <c r="F566" i="2"/>
  <c r="G566" i="2"/>
  <c r="H566" i="2"/>
  <c r="I566" i="2"/>
  <c r="L566" i="2" s="1"/>
  <c r="J566" i="2"/>
  <c r="D567" i="2" s="1"/>
  <c r="M566" i="2"/>
  <c r="S566" i="2"/>
  <c r="B565" i="2"/>
  <c r="C565" i="2"/>
  <c r="E567" i="2" l="1"/>
  <c r="K567" i="2" s="1"/>
  <c r="F567" i="2"/>
  <c r="G567" i="2"/>
  <c r="H567" i="2"/>
  <c r="I567" i="2"/>
  <c r="J567" i="2"/>
  <c r="D568" i="2" s="1"/>
  <c r="M567" i="2"/>
  <c r="S567" i="2"/>
  <c r="B566" i="2"/>
  <c r="C566" i="2"/>
  <c r="L567" i="2" l="1"/>
  <c r="E568" i="2"/>
  <c r="K568" i="2" s="1"/>
  <c r="F568" i="2"/>
  <c r="G568" i="2"/>
  <c r="H568" i="2"/>
  <c r="I568" i="2"/>
  <c r="L568" i="2" s="1"/>
  <c r="J568" i="2"/>
  <c r="D569" i="2" s="1"/>
  <c r="M568" i="2"/>
  <c r="S568" i="2"/>
  <c r="B567" i="2"/>
  <c r="C567" i="2"/>
  <c r="E569" i="2" l="1"/>
  <c r="K569" i="2" s="1"/>
  <c r="F569" i="2"/>
  <c r="G569" i="2"/>
  <c r="H569" i="2"/>
  <c r="I569" i="2"/>
  <c r="J569" i="2"/>
  <c r="D570" i="2" s="1"/>
  <c r="M569" i="2"/>
  <c r="S569" i="2"/>
  <c r="B568" i="2"/>
  <c r="C568" i="2"/>
  <c r="L569" i="2" l="1"/>
  <c r="E570" i="2"/>
  <c r="K570" i="2" s="1"/>
  <c r="F570" i="2"/>
  <c r="G570" i="2"/>
  <c r="H570" i="2"/>
  <c r="I570" i="2"/>
  <c r="L570" i="2" s="1"/>
  <c r="J570" i="2"/>
  <c r="D571" i="2" s="1"/>
  <c r="M570" i="2"/>
  <c r="S570" i="2"/>
  <c r="B569" i="2"/>
  <c r="C569" i="2"/>
  <c r="E571" i="2" l="1"/>
  <c r="K571" i="2" s="1"/>
  <c r="F571" i="2"/>
  <c r="G571" i="2"/>
  <c r="H571" i="2"/>
  <c r="I571" i="2"/>
  <c r="J571" i="2"/>
  <c r="D572" i="2" s="1"/>
  <c r="M571" i="2"/>
  <c r="S571" i="2"/>
  <c r="B570" i="2"/>
  <c r="C570" i="2"/>
  <c r="L571" i="2" l="1"/>
  <c r="E572" i="2"/>
  <c r="K572" i="2" s="1"/>
  <c r="F572" i="2"/>
  <c r="G572" i="2"/>
  <c r="H572" i="2"/>
  <c r="I572" i="2"/>
  <c r="L572" i="2" s="1"/>
  <c r="J572" i="2"/>
  <c r="D573" i="2" s="1"/>
  <c r="M572" i="2"/>
  <c r="S572" i="2"/>
  <c r="B571" i="2"/>
  <c r="C571" i="2"/>
  <c r="E573" i="2" l="1"/>
  <c r="K573" i="2" s="1"/>
  <c r="F573" i="2"/>
  <c r="G573" i="2"/>
  <c r="H573" i="2"/>
  <c r="I573" i="2"/>
  <c r="J573" i="2"/>
  <c r="D574" i="2" s="1"/>
  <c r="M573" i="2"/>
  <c r="S573" i="2"/>
  <c r="B572" i="2"/>
  <c r="C572" i="2"/>
  <c r="L573" i="2" l="1"/>
  <c r="E574" i="2"/>
  <c r="K574" i="2" s="1"/>
  <c r="F574" i="2"/>
  <c r="G574" i="2"/>
  <c r="H574" i="2"/>
  <c r="I574" i="2"/>
  <c r="L574" i="2" s="1"/>
  <c r="J574" i="2"/>
  <c r="D575" i="2" s="1"/>
  <c r="M574" i="2"/>
  <c r="S574" i="2"/>
  <c r="B573" i="2"/>
  <c r="C573" i="2"/>
  <c r="E575" i="2" l="1"/>
  <c r="K575" i="2" s="1"/>
  <c r="F575" i="2"/>
  <c r="G575" i="2"/>
  <c r="H575" i="2"/>
  <c r="I575" i="2"/>
  <c r="J575" i="2"/>
  <c r="D576" i="2" s="1"/>
  <c r="M575" i="2"/>
  <c r="S575" i="2"/>
  <c r="B574" i="2"/>
  <c r="C574" i="2"/>
  <c r="L575" i="2" l="1"/>
  <c r="E576" i="2"/>
  <c r="K576" i="2" s="1"/>
  <c r="F576" i="2"/>
  <c r="J576" i="2" s="1"/>
  <c r="D577" i="2" s="1"/>
  <c r="G576" i="2"/>
  <c r="H576" i="2"/>
  <c r="I576" i="2"/>
  <c r="L576" i="2" s="1"/>
  <c r="M576" i="2"/>
  <c r="S576" i="2"/>
  <c r="B575" i="2"/>
  <c r="C575" i="2"/>
  <c r="E577" i="2" l="1"/>
  <c r="K577" i="2" s="1"/>
  <c r="F577" i="2"/>
  <c r="G577" i="2"/>
  <c r="H577" i="2"/>
  <c r="I577" i="2"/>
  <c r="J577" i="2"/>
  <c r="D578" i="2" s="1"/>
  <c r="M577" i="2"/>
  <c r="S577" i="2"/>
  <c r="B576" i="2"/>
  <c r="C576" i="2"/>
  <c r="L577" i="2" l="1"/>
  <c r="E578" i="2"/>
  <c r="K578" i="2" s="1"/>
  <c r="F578" i="2"/>
  <c r="G578" i="2"/>
  <c r="H578" i="2"/>
  <c r="I578" i="2"/>
  <c r="L578" i="2" s="1"/>
  <c r="J578" i="2"/>
  <c r="D579" i="2" s="1"/>
  <c r="M578" i="2"/>
  <c r="S578" i="2"/>
  <c r="B577" i="2"/>
  <c r="C577" i="2"/>
  <c r="E579" i="2" l="1"/>
  <c r="K579" i="2" s="1"/>
  <c r="F579" i="2"/>
  <c r="G579" i="2"/>
  <c r="H579" i="2"/>
  <c r="I579" i="2"/>
  <c r="J579" i="2"/>
  <c r="D580" i="2" s="1"/>
  <c r="M579" i="2"/>
  <c r="S579" i="2"/>
  <c r="B578" i="2"/>
  <c r="C578" i="2"/>
  <c r="L579" i="2" l="1"/>
  <c r="E580" i="2"/>
  <c r="K580" i="2" s="1"/>
  <c r="F580" i="2"/>
  <c r="G580" i="2"/>
  <c r="H580" i="2"/>
  <c r="I580" i="2"/>
  <c r="L580" i="2" s="1"/>
  <c r="J580" i="2"/>
  <c r="D581" i="2" s="1"/>
  <c r="M580" i="2"/>
  <c r="S580" i="2"/>
  <c r="B579" i="2"/>
  <c r="C579" i="2"/>
  <c r="E581" i="2" l="1"/>
  <c r="K581" i="2" s="1"/>
  <c r="F581" i="2"/>
  <c r="G581" i="2"/>
  <c r="H581" i="2"/>
  <c r="I581" i="2"/>
  <c r="J581" i="2"/>
  <c r="D582" i="2" s="1"/>
  <c r="M581" i="2"/>
  <c r="S581" i="2"/>
  <c r="B580" i="2"/>
  <c r="C580" i="2"/>
  <c r="L581" i="2" l="1"/>
  <c r="E582" i="2"/>
  <c r="K582" i="2" s="1"/>
  <c r="F582" i="2"/>
  <c r="G582" i="2"/>
  <c r="H582" i="2"/>
  <c r="I582" i="2"/>
  <c r="L582" i="2" s="1"/>
  <c r="J582" i="2"/>
  <c r="D583" i="2" s="1"/>
  <c r="M582" i="2"/>
  <c r="S582" i="2"/>
  <c r="B581" i="2"/>
  <c r="C581" i="2"/>
  <c r="E583" i="2" l="1"/>
  <c r="K583" i="2" s="1"/>
  <c r="F583" i="2"/>
  <c r="G583" i="2"/>
  <c r="H583" i="2"/>
  <c r="I583" i="2"/>
  <c r="J583" i="2"/>
  <c r="D584" i="2" s="1"/>
  <c r="M583" i="2"/>
  <c r="S583" i="2"/>
  <c r="B582" i="2"/>
  <c r="C582" i="2"/>
  <c r="L583" i="2" l="1"/>
  <c r="E584" i="2"/>
  <c r="K584" i="2" s="1"/>
  <c r="F584" i="2"/>
  <c r="J584" i="2" s="1"/>
  <c r="D585" i="2" s="1"/>
  <c r="G584" i="2"/>
  <c r="H584" i="2"/>
  <c r="I584" i="2"/>
  <c r="L584" i="2" s="1"/>
  <c r="M584" i="2"/>
  <c r="S584" i="2"/>
  <c r="B583" i="2"/>
  <c r="C583" i="2"/>
  <c r="E585" i="2" l="1"/>
  <c r="K585" i="2" s="1"/>
  <c r="F585" i="2"/>
  <c r="G585" i="2"/>
  <c r="H585" i="2"/>
  <c r="I585" i="2"/>
  <c r="J585" i="2"/>
  <c r="D586" i="2" s="1"/>
  <c r="M585" i="2"/>
  <c r="S585" i="2"/>
  <c r="B584" i="2"/>
  <c r="C584" i="2"/>
  <c r="L585" i="2" l="1"/>
  <c r="E586" i="2"/>
  <c r="K586" i="2" s="1"/>
  <c r="F586" i="2"/>
  <c r="G586" i="2"/>
  <c r="H586" i="2"/>
  <c r="I586" i="2"/>
  <c r="L586" i="2" s="1"/>
  <c r="J586" i="2"/>
  <c r="D587" i="2" s="1"/>
  <c r="M586" i="2"/>
  <c r="S586" i="2"/>
  <c r="B585" i="2"/>
  <c r="C585" i="2"/>
  <c r="E587" i="2" l="1"/>
  <c r="K587" i="2" s="1"/>
  <c r="F587" i="2"/>
  <c r="G587" i="2"/>
  <c r="H587" i="2"/>
  <c r="I587" i="2"/>
  <c r="J587" i="2"/>
  <c r="D588" i="2" s="1"/>
  <c r="M587" i="2"/>
  <c r="S587" i="2"/>
  <c r="B586" i="2"/>
  <c r="C586" i="2"/>
  <c r="L587" i="2" l="1"/>
  <c r="E588" i="2"/>
  <c r="K588" i="2" s="1"/>
  <c r="F588" i="2"/>
  <c r="G588" i="2"/>
  <c r="H588" i="2"/>
  <c r="I588" i="2"/>
  <c r="L588" i="2" s="1"/>
  <c r="J588" i="2"/>
  <c r="D589" i="2" s="1"/>
  <c r="M588" i="2"/>
  <c r="S588" i="2"/>
  <c r="B587" i="2"/>
  <c r="C587" i="2"/>
  <c r="E589" i="2" l="1"/>
  <c r="K589" i="2" s="1"/>
  <c r="F589" i="2"/>
  <c r="J589" i="2" s="1"/>
  <c r="D590" i="2" s="1"/>
  <c r="G589" i="2"/>
  <c r="H589" i="2"/>
  <c r="I589" i="2"/>
  <c r="M589" i="2"/>
  <c r="S589" i="2"/>
  <c r="B588" i="2"/>
  <c r="C588" i="2"/>
  <c r="L589" i="2" l="1"/>
  <c r="E590" i="2"/>
  <c r="K590" i="2" s="1"/>
  <c r="F590" i="2"/>
  <c r="G590" i="2"/>
  <c r="H590" i="2"/>
  <c r="I590" i="2"/>
  <c r="L590" i="2" s="1"/>
  <c r="J590" i="2"/>
  <c r="D591" i="2" s="1"/>
  <c r="M590" i="2"/>
  <c r="S590" i="2"/>
  <c r="B589" i="2"/>
  <c r="C589" i="2"/>
  <c r="E591" i="2" l="1"/>
  <c r="K591" i="2" s="1"/>
  <c r="F591" i="2"/>
  <c r="G591" i="2"/>
  <c r="H591" i="2"/>
  <c r="I591" i="2"/>
  <c r="J591" i="2"/>
  <c r="D592" i="2" s="1"/>
  <c r="M591" i="2"/>
  <c r="S591" i="2"/>
  <c r="B590" i="2"/>
  <c r="C590" i="2"/>
  <c r="L591" i="2" l="1"/>
  <c r="E592" i="2"/>
  <c r="K592" i="2" s="1"/>
  <c r="F592" i="2"/>
  <c r="G592" i="2"/>
  <c r="H592" i="2"/>
  <c r="I592" i="2"/>
  <c r="L592" i="2" s="1"/>
  <c r="J592" i="2"/>
  <c r="D593" i="2" s="1"/>
  <c r="M592" i="2"/>
  <c r="S592" i="2"/>
  <c r="B591" i="2"/>
  <c r="C591" i="2"/>
  <c r="E593" i="2" l="1"/>
  <c r="K593" i="2" s="1"/>
  <c r="F593" i="2"/>
  <c r="G593" i="2"/>
  <c r="H593" i="2"/>
  <c r="I593" i="2"/>
  <c r="J593" i="2"/>
  <c r="D594" i="2" s="1"/>
  <c r="M593" i="2"/>
  <c r="S593" i="2"/>
  <c r="B592" i="2"/>
  <c r="C592" i="2"/>
  <c r="L593" i="2" l="1"/>
  <c r="E594" i="2"/>
  <c r="K594" i="2" s="1"/>
  <c r="F594" i="2"/>
  <c r="G594" i="2"/>
  <c r="H594" i="2"/>
  <c r="I594" i="2"/>
  <c r="L594" i="2" s="1"/>
  <c r="J594" i="2"/>
  <c r="D595" i="2" s="1"/>
  <c r="M594" i="2"/>
  <c r="S594" i="2"/>
  <c r="B593" i="2"/>
  <c r="C593" i="2"/>
  <c r="E595" i="2" l="1"/>
  <c r="K595" i="2" s="1"/>
  <c r="F595" i="2"/>
  <c r="G595" i="2"/>
  <c r="H595" i="2"/>
  <c r="I595" i="2"/>
  <c r="J595" i="2"/>
  <c r="D596" i="2" s="1"/>
  <c r="M595" i="2"/>
  <c r="S595" i="2"/>
  <c r="B594" i="2"/>
  <c r="C594" i="2"/>
  <c r="L595" i="2" l="1"/>
  <c r="E596" i="2"/>
  <c r="K596" i="2" s="1"/>
  <c r="F596" i="2"/>
  <c r="G596" i="2"/>
  <c r="H596" i="2"/>
  <c r="I596" i="2"/>
  <c r="L596" i="2" s="1"/>
  <c r="J596" i="2"/>
  <c r="D597" i="2" s="1"/>
  <c r="M596" i="2"/>
  <c r="S596" i="2"/>
  <c r="B595" i="2"/>
  <c r="C595" i="2"/>
  <c r="E597" i="2" l="1"/>
  <c r="K597" i="2" s="1"/>
  <c r="F597" i="2"/>
  <c r="G597" i="2"/>
  <c r="H597" i="2"/>
  <c r="I597" i="2"/>
  <c r="J597" i="2"/>
  <c r="D598" i="2" s="1"/>
  <c r="M597" i="2"/>
  <c r="S597" i="2"/>
  <c r="B596" i="2"/>
  <c r="C596" i="2"/>
  <c r="L597" i="2" l="1"/>
  <c r="E598" i="2"/>
  <c r="K598" i="2" s="1"/>
  <c r="F598" i="2"/>
  <c r="G598" i="2"/>
  <c r="H598" i="2"/>
  <c r="I598" i="2"/>
  <c r="L598" i="2" s="1"/>
  <c r="J598" i="2"/>
  <c r="D599" i="2" s="1"/>
  <c r="M598" i="2"/>
  <c r="S598" i="2"/>
  <c r="B597" i="2"/>
  <c r="C597" i="2"/>
  <c r="E599" i="2" l="1"/>
  <c r="K599" i="2" s="1"/>
  <c r="F599" i="2"/>
  <c r="G599" i="2"/>
  <c r="H599" i="2"/>
  <c r="I599" i="2"/>
  <c r="J599" i="2"/>
  <c r="D600" i="2" s="1"/>
  <c r="M599" i="2"/>
  <c r="S599" i="2"/>
  <c r="B598" i="2"/>
  <c r="C598" i="2"/>
  <c r="L599" i="2" l="1"/>
  <c r="E600" i="2"/>
  <c r="K600" i="2" s="1"/>
  <c r="F600" i="2"/>
  <c r="J600" i="2" s="1"/>
  <c r="D601" i="2" s="1"/>
  <c r="G600" i="2"/>
  <c r="H600" i="2"/>
  <c r="I600" i="2"/>
  <c r="L600" i="2" s="1"/>
  <c r="M600" i="2"/>
  <c r="S600" i="2"/>
  <c r="B599" i="2"/>
  <c r="C599" i="2"/>
  <c r="E601" i="2" l="1"/>
  <c r="F601" i="2"/>
  <c r="J601" i="2" s="1"/>
  <c r="G601" i="2"/>
  <c r="G10" i="1" s="1"/>
  <c r="H601" i="2"/>
  <c r="I601" i="2"/>
  <c r="M601" i="2"/>
  <c r="S601" i="2"/>
  <c r="B600" i="2"/>
  <c r="C600" i="2"/>
  <c r="K601" i="2" l="1"/>
  <c r="G9" i="1"/>
  <c r="G15" i="1" s="1"/>
  <c r="G12" i="1"/>
  <c r="G6" i="1"/>
  <c r="G11" i="1"/>
  <c r="L601" i="2"/>
  <c r="B601" i="2"/>
  <c r="C601" i="2"/>
  <c r="G16" i="1" l="1"/>
  <c r="G7" i="1"/>
  <c r="G8" i="1"/>
  <c r="D53" i="3"/>
  <c r="C53" i="3"/>
  <c r="E51" i="3"/>
  <c r="D52" i="3"/>
  <c r="E53" i="3"/>
  <c r="F53" i="3"/>
  <c r="F51" i="3"/>
  <c r="B52" i="3"/>
  <c r="G52" i="3" s="1"/>
  <c r="E52" i="3"/>
  <c r="D51" i="3"/>
  <c r="C52" i="3"/>
  <c r="B53" i="3"/>
  <c r="G53" i="3" s="1"/>
  <c r="I52" i="3"/>
  <c r="F52" i="3"/>
  <c r="I51" i="3"/>
  <c r="I53" i="3"/>
  <c r="C51" i="3"/>
  <c r="B51" i="3"/>
  <c r="G51" i="3" s="1"/>
  <c r="F48" i="3"/>
  <c r="D48" i="3"/>
  <c r="F47" i="3"/>
  <c r="D49" i="3"/>
  <c r="F50" i="3"/>
  <c r="C50" i="3"/>
  <c r="I50" i="3"/>
  <c r="I48" i="3"/>
  <c r="D47" i="3"/>
  <c r="C47" i="3"/>
  <c r="E48" i="3"/>
  <c r="I49" i="3"/>
  <c r="I47" i="3"/>
  <c r="B49" i="3"/>
  <c r="G49" i="3" s="1"/>
  <c r="E50" i="3"/>
  <c r="B50" i="3"/>
  <c r="G50" i="3" s="1"/>
  <c r="D50" i="3"/>
  <c r="F49" i="3"/>
  <c r="C48" i="3"/>
  <c r="B48" i="3"/>
  <c r="G48" i="3" s="1"/>
  <c r="B47" i="3"/>
  <c r="G47" i="3" s="1"/>
  <c r="C49" i="3"/>
  <c r="E49" i="3"/>
  <c r="I46" i="3"/>
  <c r="I43" i="3"/>
  <c r="F43" i="3"/>
  <c r="C44" i="3"/>
  <c r="E45" i="3"/>
  <c r="B43" i="3"/>
  <c r="G43" i="3" s="1"/>
  <c r="F44" i="3"/>
  <c r="D45" i="3"/>
  <c r="E43" i="3"/>
  <c r="I45" i="3"/>
  <c r="B45" i="3"/>
  <c r="G45" i="3" s="1"/>
  <c r="D43" i="3"/>
  <c r="F45" i="3"/>
  <c r="B44" i="3"/>
  <c r="G44" i="3" s="1"/>
  <c r="B46" i="3"/>
  <c r="G46" i="3" s="1"/>
  <c r="D46" i="3"/>
  <c r="C43" i="3"/>
  <c r="E44" i="3"/>
  <c r="E47" i="3"/>
  <c r="E46" i="3"/>
  <c r="F46" i="3"/>
  <c r="C46" i="3"/>
  <c r="C45" i="3"/>
  <c r="D44" i="3"/>
  <c r="I44" i="3"/>
  <c r="D39" i="3"/>
  <c r="I40" i="3"/>
  <c r="D40" i="3"/>
  <c r="F40" i="3"/>
  <c r="B39" i="3"/>
  <c r="G39" i="3" s="1"/>
  <c r="I39" i="3"/>
  <c r="F39" i="3"/>
  <c r="C40" i="3"/>
  <c r="C42" i="3"/>
  <c r="I42" i="3"/>
  <c r="E39" i="3"/>
  <c r="B40" i="3"/>
  <c r="G40" i="3" s="1"/>
  <c r="B42" i="3"/>
  <c r="G42" i="3" s="1"/>
  <c r="I41" i="3"/>
  <c r="D41" i="3"/>
  <c r="E41" i="3"/>
  <c r="F41" i="3"/>
  <c r="C41" i="3"/>
  <c r="C39" i="3"/>
  <c r="E40" i="3"/>
  <c r="D42" i="3"/>
  <c r="B41" i="3"/>
  <c r="G41" i="3" s="1"/>
  <c r="F42" i="3"/>
  <c r="E42" i="3"/>
  <c r="B37" i="3"/>
  <c r="G37" i="3" s="1"/>
  <c r="D38" i="3"/>
  <c r="I38" i="3"/>
  <c r="I37" i="3"/>
  <c r="E38" i="3"/>
  <c r="B36" i="3"/>
  <c r="G36" i="3" s="1"/>
  <c r="F37" i="3"/>
  <c r="E37" i="3"/>
  <c r="D35" i="3"/>
  <c r="E36" i="3"/>
  <c r="C37" i="3"/>
  <c r="C38" i="3"/>
  <c r="E35" i="3"/>
  <c r="I36" i="3"/>
  <c r="F36" i="3"/>
  <c r="I35" i="3"/>
  <c r="F38" i="3"/>
  <c r="B35" i="3"/>
  <c r="G35" i="3" s="1"/>
  <c r="D36" i="3"/>
  <c r="D37" i="3"/>
  <c r="B38" i="3"/>
  <c r="G38" i="3" s="1"/>
  <c r="C35" i="3"/>
  <c r="C36" i="3"/>
  <c r="F35" i="3"/>
  <c r="D34" i="3"/>
  <c r="C31" i="3"/>
  <c r="B32" i="3"/>
  <c r="G32" i="3" s="1"/>
  <c r="E33" i="3"/>
  <c r="I32" i="3"/>
  <c r="F33" i="3"/>
  <c r="I33" i="3"/>
  <c r="D32" i="3"/>
  <c r="C33" i="3"/>
  <c r="F34" i="3"/>
  <c r="F31" i="3"/>
  <c r="E32" i="3"/>
  <c r="C32" i="3"/>
  <c r="B33" i="3"/>
  <c r="G33" i="3" s="1"/>
  <c r="D31" i="3"/>
  <c r="B31" i="3"/>
  <c r="G31" i="3" s="1"/>
  <c r="C34" i="3"/>
  <c r="D33" i="3"/>
  <c r="I34" i="3"/>
  <c r="I31" i="3"/>
  <c r="B34" i="3"/>
  <c r="G34" i="3" s="1"/>
  <c r="F32" i="3"/>
  <c r="E34" i="3"/>
  <c r="E31" i="3"/>
  <c r="C30" i="3"/>
  <c r="F30" i="3"/>
  <c r="D27" i="3"/>
  <c r="I27" i="3"/>
  <c r="B27" i="3"/>
  <c r="G27" i="3" s="1"/>
  <c r="F27" i="3"/>
  <c r="C27" i="3"/>
  <c r="E28" i="3"/>
  <c r="C28" i="3"/>
  <c r="I28" i="3"/>
  <c r="B28" i="3"/>
  <c r="G28" i="3" s="1"/>
  <c r="E30" i="3"/>
  <c r="E27" i="3"/>
  <c r="D29" i="3"/>
  <c r="C29" i="3"/>
  <c r="F29" i="3"/>
  <c r="I29" i="3"/>
  <c r="D30" i="3"/>
  <c r="D28" i="3"/>
  <c r="F28" i="3"/>
  <c r="B29" i="3"/>
  <c r="G29" i="3" s="1"/>
  <c r="E29" i="3"/>
  <c r="B30" i="3"/>
  <c r="G30" i="3" s="1"/>
  <c r="I30" i="3"/>
  <c r="E24" i="3"/>
  <c r="F25" i="3"/>
  <c r="B24" i="3"/>
  <c r="G24" i="3" s="1"/>
  <c r="F23" i="3"/>
  <c r="I26" i="3"/>
  <c r="F26" i="3"/>
  <c r="E23" i="3"/>
  <c r="C24" i="3"/>
  <c r="C23" i="3"/>
  <c r="D24" i="3"/>
  <c r="I23" i="3"/>
  <c r="B23" i="3"/>
  <c r="G23" i="3" s="1"/>
  <c r="I24" i="3"/>
  <c r="C25" i="3"/>
  <c r="E26" i="3"/>
  <c r="D26" i="3"/>
  <c r="F22" i="3"/>
  <c r="B22" i="3"/>
  <c r="G22" i="3" s="1"/>
  <c r="B25" i="3"/>
  <c r="G25" i="3" s="1"/>
  <c r="E25" i="3"/>
  <c r="I25" i="3"/>
  <c r="I22" i="3"/>
  <c r="D22" i="3"/>
  <c r="E22" i="3"/>
  <c r="D25" i="3"/>
  <c r="C22" i="3"/>
  <c r="D23" i="3"/>
  <c r="C26" i="3"/>
  <c r="B26" i="3"/>
  <c r="G26" i="3" s="1"/>
  <c r="F24" i="3"/>
  <c r="I20" i="3"/>
  <c r="E20" i="3"/>
  <c r="I18" i="3"/>
  <c r="B18" i="3"/>
  <c r="G18" i="3" s="1"/>
  <c r="D18" i="3"/>
  <c r="F20" i="3"/>
  <c r="B21" i="3"/>
  <c r="G21" i="3" s="1"/>
  <c r="B19" i="3"/>
  <c r="G19" i="3" s="1"/>
  <c r="E19" i="3"/>
  <c r="E21" i="3"/>
  <c r="C20" i="3"/>
  <c r="I21" i="3"/>
  <c r="C18" i="3"/>
  <c r="C19" i="3"/>
  <c r="D21" i="3"/>
  <c r="F21" i="3"/>
  <c r="F19" i="3"/>
  <c r="I19" i="3"/>
  <c r="D20" i="3"/>
  <c r="C21" i="3"/>
  <c r="B20" i="3"/>
  <c r="G20" i="3" s="1"/>
  <c r="D19" i="3"/>
  <c r="E18" i="3"/>
  <c r="F17" i="3"/>
  <c r="I16" i="3"/>
  <c r="E16" i="3"/>
  <c r="B16" i="3"/>
  <c r="G16" i="3" s="1"/>
  <c r="F18" i="3"/>
  <c r="F16" i="3"/>
  <c r="E17" i="3"/>
  <c r="C17" i="3"/>
  <c r="D17" i="3"/>
  <c r="D16" i="3"/>
  <c r="D15" i="3"/>
  <c r="C16" i="3"/>
  <c r="B17" i="3"/>
  <c r="G17" i="3" s="1"/>
  <c r="I17" i="3"/>
  <c r="C15" i="3"/>
  <c r="E14" i="3"/>
  <c r="I15" i="3"/>
  <c r="B15" i="3"/>
  <c r="G15" i="3" s="1"/>
  <c r="I14" i="3"/>
  <c r="C14" i="3"/>
  <c r="F15" i="3"/>
  <c r="D14" i="3"/>
  <c r="B14" i="3"/>
  <c r="G14" i="3" s="1"/>
  <c r="F14" i="3"/>
  <c r="E15" i="3"/>
  <c r="F11" i="3"/>
  <c r="B12" i="3"/>
  <c r="G12" i="3" s="1"/>
  <c r="F12" i="3"/>
  <c r="B10" i="3"/>
  <c r="G10" i="3" s="1"/>
  <c r="D11" i="3"/>
  <c r="C13" i="3"/>
  <c r="D13" i="3"/>
  <c r="D10" i="3"/>
  <c r="F10" i="3"/>
  <c r="C12" i="3"/>
  <c r="I13" i="3"/>
  <c r="F13" i="3"/>
  <c r="C10" i="3"/>
  <c r="E10" i="3"/>
  <c r="I10" i="3"/>
  <c r="I11" i="3"/>
  <c r="B11" i="3"/>
  <c r="G11" i="3" s="1"/>
  <c r="D12" i="3"/>
  <c r="E11" i="3"/>
  <c r="I12" i="3"/>
  <c r="C11" i="3"/>
  <c r="E12" i="3"/>
  <c r="B13" i="3"/>
  <c r="G13" i="3" s="1"/>
  <c r="E13" i="3"/>
  <c r="F9" i="3"/>
  <c r="E9" i="3"/>
  <c r="D5" i="3"/>
  <c r="F5" i="3"/>
  <c r="E5" i="3"/>
  <c r="E6" i="3"/>
  <c r="B7" i="3"/>
  <c r="G7" i="3" s="1"/>
  <c r="C8" i="3"/>
  <c r="D8" i="3"/>
  <c r="D7" i="3"/>
  <c r="C6" i="3"/>
  <c r="I6" i="3"/>
  <c r="I5" i="3"/>
  <c r="E7" i="3"/>
  <c r="B6" i="3"/>
  <c r="G6" i="3" s="1"/>
  <c r="B5" i="3"/>
  <c r="G5" i="3" s="1"/>
  <c r="F6" i="3"/>
  <c r="I9" i="3"/>
  <c r="B8" i="3"/>
  <c r="G8" i="3" s="1"/>
  <c r="B9" i="3"/>
  <c r="G9" i="3" s="1"/>
  <c r="D6" i="3"/>
  <c r="C7" i="3"/>
  <c r="C9" i="3"/>
  <c r="I8" i="3"/>
  <c r="F8" i="3"/>
  <c r="D9" i="3"/>
  <c r="C5" i="3"/>
  <c r="I7" i="3"/>
  <c r="F7" i="3"/>
  <c r="E8" i="3"/>
  <c r="F4" i="3"/>
  <c r="I4" i="3"/>
  <c r="B4" i="3"/>
  <c r="G4" i="3" s="1"/>
  <c r="C4" i="3"/>
  <c r="D4" i="3"/>
  <c r="E4" i="3"/>
  <c r="H4" i="3" l="1"/>
  <c r="J4" i="3" s="1"/>
  <c r="H5" i="3"/>
  <c r="J5" i="3" s="1"/>
  <c r="H6" i="3"/>
  <c r="J6" i="3" s="1"/>
  <c r="H7" i="3"/>
  <c r="J7" i="3" s="1"/>
  <c r="H8" i="3"/>
  <c r="J8" i="3" s="1"/>
  <c r="H9" i="3"/>
  <c r="J9" i="3" s="1"/>
  <c r="H10" i="3"/>
  <c r="J10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</calcChain>
</file>

<file path=xl/sharedStrings.xml><?xml version="1.0" encoding="utf-8"?>
<sst xmlns="http://schemas.openxmlformats.org/spreadsheetml/2006/main" count="111" uniqueCount="93">
  <si>
    <t>Tilgungsplan Excel Vorlage</t>
  </si>
  <si>
    <t>Annuitätendarlehen mit Sondertilgung, Restschuld, Jahresübersicht und Szenariovergleich</t>
  </si>
  <si>
    <t>Eingaben</t>
  </si>
  <si>
    <t>Ergebnisse</t>
  </si>
  <si>
    <t>Darlehensbetrag</t>
  </si>
  <si>
    <t>Beispielwert ändern</t>
  </si>
  <si>
    <t>Rate je Zahlung</t>
  </si>
  <si>
    <t>Auszahlungsdatum</t>
  </si>
  <si>
    <t>15.06.2026</t>
  </si>
  <si>
    <t>Format: TT.MM.JJJJ</t>
  </si>
  <si>
    <t>Laufzeit mit Sondertilgung</t>
  </si>
  <si>
    <t>Zahlungen</t>
  </si>
  <si>
    <t>Erste Ratenzahlung</t>
  </si>
  <si>
    <t>01.07.2026</t>
  </si>
  <si>
    <t>Laufzeit als Text</t>
  </si>
  <si>
    <t>Sollzins p.a.</t>
  </si>
  <si>
    <t>als Dezimalwert/Prozent</t>
  </si>
  <si>
    <t>Letzte Zahlung</t>
  </si>
  <si>
    <t>Anfängliche Tilgung p.a.</t>
  </si>
  <si>
    <t>Gesamtzinsen</t>
  </si>
  <si>
    <t>Zahlungsweise</t>
  </si>
  <si>
    <t>Monatlich</t>
  </si>
  <si>
    <t>Dropdown</t>
  </si>
  <si>
    <t>Gesamte Tilgung</t>
  </si>
  <si>
    <t>Zahlungen pro Jahr</t>
  </si>
  <si>
    <t>automatisch</t>
  </si>
  <si>
    <t>Gesamtzahlungen</t>
  </si>
  <si>
    <t>Jährliche Sondertilgung</t>
  </si>
  <si>
    <t>0 möglich</t>
  </si>
  <si>
    <t>Restschuld nach Plan</t>
  </si>
  <si>
    <t>Sondertilgung im Monat</t>
  </si>
  <si>
    <t>1 bis 12</t>
  </si>
  <si>
    <t>Laufzeit ohne Sondertilgung</t>
  </si>
  <si>
    <t>Maximale Planzeilen</t>
  </si>
  <si>
    <t>normalerweise nicht ändern</t>
  </si>
  <si>
    <t>Zinsen ohne Sondertilgung</t>
  </si>
  <si>
    <t>Währung</t>
  </si>
  <si>
    <t>€</t>
  </si>
  <si>
    <t>Anzeige</t>
  </si>
  <si>
    <t>Zinsersparnis</t>
  </si>
  <si>
    <t>Notiz</t>
  </si>
  <si>
    <t>Beispiel: Immobilienfinanzierung</t>
  </si>
  <si>
    <t>frei änderbar</t>
  </si>
  <si>
    <t>Früher fertig</t>
  </si>
  <si>
    <t>5%-Grenze p.a. (Richtwert)</t>
  </si>
  <si>
    <t>Hinweis Sondertilgung</t>
  </si>
  <si>
    <t>Schnellvergleich Sondertilgung (gleichmäßig verteilt – Näherung)</t>
  </si>
  <si>
    <t>Szenario</t>
  </si>
  <si>
    <t>Sondertilgung p.a.</t>
  </si>
  <si>
    <t>Laufzeit</t>
  </si>
  <si>
    <t>Gesamtzinsen geschätzt</t>
  </si>
  <si>
    <t>Ersparnis ggü. 0</t>
  </si>
  <si>
    <t>Hinweis</t>
  </si>
  <si>
    <t>Ohne Sondertilgung</t>
  </si>
  <si>
    <t>-</t>
  </si>
  <si>
    <t>Basis</t>
  </si>
  <si>
    <t>Klein</t>
  </si>
  <si>
    <t>Näherung</t>
  </si>
  <si>
    <t>Mittel</t>
  </si>
  <si>
    <t>Beispielwert</t>
  </si>
  <si>
    <t>aus Eingabe</t>
  </si>
  <si>
    <t>Hoch</t>
  </si>
  <si>
    <t>Sehr hoch</t>
  </si>
  <si>
    <t>Kurzanleitung</t>
  </si>
  <si>
    <t>1</t>
  </si>
  <si>
    <t>Gelbe Zellen im Bereich „Eingaben“ anpassen. Formeln sind schwarz dargestellt.</t>
  </si>
  <si>
    <t>2</t>
  </si>
  <si>
    <t>Die jährliche Sondertilgung wird automatisch in dem in B13 gewählten Monat berücksichtigt.</t>
  </si>
  <si>
    <t>3</t>
  </si>
  <si>
    <t>Der Tilgungsplan zeigt Zinsen, reguläre Tilgung, Sondertilgung, Restschuld und kumulierte Zinsen je Zahlung.</t>
  </si>
  <si>
    <t>4</t>
  </si>
  <si>
    <t>Die Jahresübersicht fasst den Plan nach Kalenderjahr zusammen und eignet sich für schnelle Auswertungen.</t>
  </si>
  <si>
    <t>Periode</t>
  </si>
  <si>
    <t>Fälligkeit</t>
  </si>
  <si>
    <t>Jahr</t>
  </si>
  <si>
    <t>Restschuld Anfang</t>
  </si>
  <si>
    <t>Zinsen</t>
  </si>
  <si>
    <t>Reguläre Tilgung</t>
  </si>
  <si>
    <t>Sondertilgung</t>
  </si>
  <si>
    <t>Rate</t>
  </si>
  <si>
    <t>Gesamtzahlung</t>
  </si>
  <si>
    <t>Restschuld Ende</t>
  </si>
  <si>
    <t>Kumulierte Zinsen</t>
  </si>
  <si>
    <t>Tilgungsanteil</t>
  </si>
  <si>
    <t>Status</t>
  </si>
  <si>
    <t>Restschuld Anfang ohne Sondertilgung</t>
  </si>
  <si>
    <t>Tilgung ohne Sondertilgung</t>
  </si>
  <si>
    <t>Zahlung ohne Sondertilgung</t>
  </si>
  <si>
    <t>Restschuld Ende ohne Sondertilgung</t>
  </si>
  <si>
    <t>Datum intern</t>
  </si>
  <si>
    <t>Jahresübersicht</t>
  </si>
  <si>
    <t>Restschuld Jahresende</t>
  </si>
  <si>
    <t>Kumulierte Ersparnis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</si>
</sst>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;[Red]\(#,##0.00\ \€\);\-"/>
    <numFmt numFmtId="165" formatCode="dd\.mm\.yyyy"/>
    <numFmt numFmtId="166" formatCode="0.0"/>
    <numFmt numFmtId="167" formatCode="0.0%"/>
  </numFmts>
  <fonts count="11" x14ac:knownFonts="1">
    <font>
      <sz val="11"/>
      <name val="Carlito"/>
    </font>
    <font>
      <b/>
      <sz val="18"/>
      <color rgb="FFFFFFFF"/>
      <name val="Carlito"/>
    </font>
    <font>
      <i/>
      <sz val="11"/>
      <color rgb="FF1F4E78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0000FF"/>
      <name val="Carlito"/>
    </font>
    <font>
      <sz val="11"/>
      <color rgb="FF000000"/>
      <name val="Carlito"/>
    </font>
    <font>
      <i/>
      <sz val="11"/>
      <color rgb="FF666666"/>
      <name val="Carlito"/>
    </font>
    <font>
      <sz val="10"/>
      <name val="Carlito"/>
    </font>
    <font>
      <b/>
      <sz val="16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404040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BFBFB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64" fontId="5" fillId="5" borderId="0" xfId="1" applyNumberFormat="1" applyFont="1" applyFill="1" applyAlignment="1">
      <alignment vertical="center"/>
    </xf>
    <xf numFmtId="0" fontId="7" fillId="0" borderId="0" xfId="1" applyFont="1" applyAlignment="1">
      <alignment vertical="center" wrapText="1"/>
    </xf>
    <xf numFmtId="164" fontId="6" fillId="6" borderId="0" xfId="1" applyNumberFormat="1" applyFont="1" applyFill="1" applyAlignment="1">
      <alignment vertical="center"/>
    </xf>
    <xf numFmtId="1" fontId="6" fillId="6" borderId="0" xfId="1" applyNumberFormat="1" applyFont="1" applyFill="1" applyAlignment="1">
      <alignment vertical="center"/>
    </xf>
    <xf numFmtId="0" fontId="6" fillId="6" borderId="0" xfId="1" applyFont="1" applyFill="1" applyAlignment="1">
      <alignment vertical="center"/>
    </xf>
    <xf numFmtId="10" fontId="5" fillId="5" borderId="0" xfId="1" applyNumberFormat="1" applyFont="1" applyFill="1" applyAlignment="1">
      <alignment vertical="center"/>
    </xf>
    <xf numFmtId="0" fontId="5" fillId="5" borderId="0" xfId="1" applyFont="1" applyFill="1" applyAlignment="1">
      <alignment vertical="center"/>
    </xf>
    <xf numFmtId="1" fontId="5" fillId="5" borderId="0" xfId="1" applyNumberFormat="1" applyFont="1" applyFill="1" applyAlignment="1">
      <alignment vertical="center"/>
    </xf>
    <xf numFmtId="0" fontId="4" fillId="7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0" fontId="3" fillId="4" borderId="0" xfId="1" applyFont="1" applyFill="1" applyAlignment="1">
      <alignment horizontal="center" vertical="center" wrapText="1"/>
    </xf>
    <xf numFmtId="1" fontId="8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49" fontId="5" fillId="5" borderId="0" xfId="1" applyNumberFormat="1" applyFont="1" applyFill="1" applyAlignment="1">
      <alignment vertical="center"/>
    </xf>
    <xf numFmtId="49" fontId="6" fillId="6" borderId="0" xfId="1" applyNumberFormat="1" applyFont="1" applyFill="1" applyAlignment="1">
      <alignment vertical="center"/>
    </xf>
    <xf numFmtId="49" fontId="8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3">
    <dxf>
      <font>
        <color rgb="FF274E13"/>
      </font>
      <fill>
        <patternFill patternType="solid">
          <bgColor rgb="FFD9EAD3"/>
        </patternFill>
      </fill>
    </dxf>
    <dxf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Restschuld Jahresende</c:v>
          </c:tx>
          <c:cat>
            <c:numRef>
              <c:f>Jahresübersicht!$A$4:$A$53</c:f>
              <c:numCache>
                <c:formatCode>0</c:formatCode>
                <c:ptCount val="5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</c:numCache>
            </c:numRef>
          </c:cat>
          <c:val>
            <c:numRef>
              <c:f>Jahresübersicht!$G$4:$G$53</c:f>
              <c:numCache>
                <c:formatCode>General</c:formatCode>
                <c:ptCount val="50"/>
                <c:pt idx="0">
                  <c:v>265813.35407144029</c:v>
                </c:pt>
                <c:pt idx="1">
                  <c:v>253040.4825568329</c:v>
                </c:pt>
                <c:pt idx="2">
                  <c:v>239793.52231025076</c:v>
                </c:pt>
                <c:pt idx="3">
                  <c:v>226054.87665223712</c:v>
                </c:pt>
                <c:pt idx="4">
                  <c:v>211806.29577005643</c:v>
                </c:pt>
                <c:pt idx="5">
                  <c:v>197028.8524754458</c:v>
                </c:pt>
                <c:pt idx="6">
                  <c:v>181702.91706257034</c:v>
                </c:pt>
                <c:pt idx="7">
                  <c:v>165808.13123278532</c:v>
                </c:pt>
                <c:pt idx="8">
                  <c:v>149323.38105156727</c:v>
                </c:pt>
                <c:pt idx="9">
                  <c:v>132226.76890169198</c:v>
                </c:pt>
                <c:pt idx="10">
                  <c:v>114495.58439540253</c:v>
                </c:pt>
                <c:pt idx="11">
                  <c:v>96106.274206929302</c:v>
                </c:pt>
                <c:pt idx="12">
                  <c:v>77034.410785287371</c:v>
                </c:pt>
                <c:pt idx="13">
                  <c:v>57254.65990579217</c:v>
                </c:pt>
                <c:pt idx="14">
                  <c:v>36740.747017189438</c:v>
                </c:pt>
                <c:pt idx="15">
                  <c:v>15465.422339696794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A-49B4-B7C3-EB7A8A6B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Zinsen</c:v>
          </c:tx>
          <c:invertIfNegative val="1"/>
          <c:cat>
            <c:numRef>
              <c:f>Jahresübersicht!$A$4:$A$23</c:f>
              <c:numCache>
                <c:formatCode>0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Jahresübersicht!$C$4:$C$23</c:f>
              <c:numCache>
                <c:formatCode>General</c:formatCode>
                <c:ptCount val="20"/>
                <c:pt idx="0">
                  <c:v>4994.604071440277</c:v>
                </c:pt>
                <c:pt idx="1">
                  <c:v>9589.6284853926209</c:v>
                </c:pt>
                <c:pt idx="2">
                  <c:v>9115.5397534178683</c:v>
                </c:pt>
                <c:pt idx="3">
                  <c:v>8623.8543419863145</c:v>
                </c:pt>
                <c:pt idx="4">
                  <c:v>8113.9191178192759</c:v>
                </c:pt>
                <c:pt idx="5">
                  <c:v>7585.0567053893492</c:v>
                </c:pt>
                <c:pt idx="6">
                  <c:v>7036.5645871245742</c:v>
                </c:pt>
                <c:pt idx="7">
                  <c:v>6467.7141702149802</c:v>
                </c:pt>
                <c:pt idx="8">
                  <c:v>5877.7498187819274</c:v>
                </c:pt>
                <c:pt idx="9">
                  <c:v>5265.8878501246427</c:v>
                </c:pt>
                <c:pt idx="10">
                  <c:v>4631.3154937105728</c:v>
                </c:pt>
                <c:pt idx="11">
                  <c:v>3973.1898115267622</c:v>
                </c:pt>
                <c:pt idx="12">
                  <c:v>3290.6365783580609</c:v>
                </c:pt>
                <c:pt idx="13">
                  <c:v>2582.7491205047877</c:v>
                </c:pt>
                <c:pt idx="14">
                  <c:v>1848.5871113972662</c:v>
                </c:pt>
                <c:pt idx="15">
                  <c:v>1087.1753225073537</c:v>
                </c:pt>
                <c:pt idx="16">
                  <c:v>297.50232789775436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4-4EDA-96A6-C6CC51763CDA}"/>
            </c:ext>
          </c:extLst>
        </c:ser>
        <c:ser>
          <c:idx val="1"/>
          <c:order val="1"/>
          <c:tx>
            <c:v>Reguläre Tilgung</c:v>
          </c:tx>
          <c:invertIfNegative val="1"/>
          <c:cat>
            <c:numRef>
              <c:f>Jahresübersicht!$A$4:$A$23</c:f>
              <c:numCache>
                <c:formatCode>0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Jahresübersicht!$D$4:$D$23</c:f>
              <c:numCache>
                <c:formatCode>General</c:formatCode>
                <c:ptCount val="20"/>
                <c:pt idx="0">
                  <c:v>3186.6459285597239</c:v>
                </c:pt>
                <c:pt idx="1">
                  <c:v>6772.87151460738</c:v>
                </c:pt>
                <c:pt idx="2">
                  <c:v>7246.9602465821326</c:v>
                </c:pt>
                <c:pt idx="3">
                  <c:v>7738.6456580136846</c:v>
                </c:pt>
                <c:pt idx="4">
                  <c:v>8248.5808821807259</c:v>
                </c:pt>
                <c:pt idx="5">
                  <c:v>8777.4432946106535</c:v>
                </c:pt>
                <c:pt idx="6">
                  <c:v>9325.9354128754258</c:v>
                </c:pt>
                <c:pt idx="7">
                  <c:v>9894.7858297850216</c:v>
                </c:pt>
                <c:pt idx="8">
                  <c:v>10484.750181218071</c:v>
                </c:pt>
                <c:pt idx="9">
                  <c:v>11096.612149875356</c:v>
                </c:pt>
                <c:pt idx="10">
                  <c:v>11731.184506289428</c:v>
                </c:pt>
                <c:pt idx="11">
                  <c:v>12389.310188473239</c:v>
                </c:pt>
                <c:pt idx="12">
                  <c:v>13071.86342164194</c:v>
                </c:pt>
                <c:pt idx="13">
                  <c:v>13779.750879495212</c:v>
                </c:pt>
                <c:pt idx="14">
                  <c:v>14513.912888602734</c:v>
                </c:pt>
                <c:pt idx="15">
                  <c:v>15275.324677492647</c:v>
                </c:pt>
                <c:pt idx="16">
                  <c:v>15465.42233969679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24-4EDA-96A6-C6CC51763CDA}"/>
            </c:ext>
          </c:extLst>
        </c:ser>
        <c:ser>
          <c:idx val="2"/>
          <c:order val="2"/>
          <c:tx>
            <c:v>Sondertilgung</c:v>
          </c:tx>
          <c:invertIfNegative val="1"/>
          <c:cat>
            <c:numRef>
              <c:f>Jahresübersicht!$A$4:$A$23</c:f>
              <c:numCache>
                <c:formatCode>0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Jahresübersicht!$E$4:$E$23</c:f>
              <c:numCache>
                <c:formatCode>General</c:formatCode>
                <c:ptCount val="20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6000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24-4EDA-96A6-C6CC5176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lgungsplanTabelle" displayName="TilgungsplanTabelle" ref="A1:R601">
  <tableColumns count="18">
    <tableColumn id="1" xr3:uid="{00000000-0010-0000-0000-000001000000}" name="Periode"/>
    <tableColumn id="2" xr3:uid="{00000000-0010-0000-0000-000002000000}" name="Fälligkeit"/>
    <tableColumn id="3" xr3:uid="{00000000-0010-0000-0000-000003000000}" name="Jahr"/>
    <tableColumn id="4" xr3:uid="{00000000-0010-0000-0000-000004000000}" name="Restschuld Anfang"/>
    <tableColumn id="5" xr3:uid="{00000000-0010-0000-0000-000005000000}" name="Zinsen"/>
    <tableColumn id="6" xr3:uid="{00000000-0010-0000-0000-000006000000}" name="Reguläre Tilgung"/>
    <tableColumn id="7" xr3:uid="{00000000-0010-0000-0000-000007000000}" name="Sondertilgung"/>
    <tableColumn id="8" xr3:uid="{00000000-0010-0000-0000-000008000000}" name="Rate"/>
    <tableColumn id="9" xr3:uid="{00000000-0010-0000-0000-000009000000}" name="Gesamtzahlung"/>
    <tableColumn id="10" xr3:uid="{00000000-0010-0000-0000-00000A000000}" name="Restschuld Ende"/>
    <tableColumn id="11" xr3:uid="{00000000-0010-0000-0000-00000B000000}" name="Kumulierte Zinsen"/>
    <tableColumn id="12" xr3:uid="{00000000-0010-0000-0000-00000C000000}" name="Tilgungsanteil"/>
    <tableColumn id="13" xr3:uid="{00000000-0010-0000-0000-00000D000000}" name="Status"/>
    <tableColumn id="14" xr3:uid="{00000000-0010-0000-0000-00000E000000}" name="Restschuld Anfang ohne Sondertilgung"/>
    <tableColumn id="15" xr3:uid="{00000000-0010-0000-0000-00000F000000}" name="Zinsen ohne Sondertilgung"/>
    <tableColumn id="16" xr3:uid="{00000000-0010-0000-0000-000010000000}" name="Tilgung ohne Sondertilgung"/>
    <tableColumn id="17" xr3:uid="{00000000-0010-0000-0000-000011000000}" name="Zahlung ohne Sondertilgung"/>
    <tableColumn id="18" xr3:uid="{00000000-0010-0000-0000-000012000000}" name="Restschuld Ende ohne Sondertilg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JahresuebersichtTabelle" displayName="JahresuebersichtTabelle" ref="A3:J53">
  <tableColumns count="10">
    <tableColumn id="1" xr3:uid="{00000000-0010-0000-0100-000001000000}" name="Jahr"/>
    <tableColumn id="2" xr3:uid="{00000000-0010-0000-0100-000002000000}" name="Zahlungen"/>
    <tableColumn id="3" xr3:uid="{00000000-0010-0000-0100-000003000000}" name="Zinsen"/>
    <tableColumn id="4" xr3:uid="{00000000-0010-0000-0100-000004000000}" name="Reguläre Tilgung"/>
    <tableColumn id="5" xr3:uid="{00000000-0010-0000-0100-000005000000}" name="Sondertilgung"/>
    <tableColumn id="6" xr3:uid="{00000000-0010-0000-0100-000006000000}" name="Gesamtzahlung"/>
    <tableColumn id="7" xr3:uid="{00000000-0010-0000-0100-000007000000}" name="Restschuld Jahresende"/>
    <tableColumn id="8" xr3:uid="{00000000-0010-0000-0100-000008000000}" name="Kumulierte Zinsen"/>
    <tableColumn id="9" xr3:uid="{00000000-0010-0000-0100-000009000000}" name="Zinsen ohne Sondertilgung"/>
    <tableColumn id="10" xr3:uid="{00000000-0010-0000-0100-00000A000000}" name="Kumulierte Ersparn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4" sqref="F14"/>
    </sheetView>
  </sheetViews>
  <sheetFormatPr baseColWidth="10" defaultColWidth="9" defaultRowHeight="15" x14ac:dyDescent="0.25"/>
  <cols>
    <col min="1" max="1" width="19.75" bestFit="1" customWidth="1"/>
    <col min="2" max="2" width="25.5" bestFit="1" customWidth="1"/>
    <col min="3" max="3" width="17.625" bestFit="1" customWidth="1"/>
    <col min="4" max="4" width="7" bestFit="1" customWidth="1"/>
    <col min="5" max="5" width="16.125" bestFit="1" customWidth="1"/>
    <col min="6" max="6" width="22.875" bestFit="1" customWidth="1"/>
    <col min="7" max="7" width="18.875" bestFit="1" customWidth="1"/>
    <col min="8" max="8" width="9.75" bestFit="1" customWidth="1"/>
    <col min="9" max="9" width="2.125" customWidth="1"/>
    <col min="10" max="16" width="12" customWidth="1"/>
    <col min="26" max="26" width="5.875" bestFit="1" customWidth="1"/>
  </cols>
  <sheetData>
    <row r="1" spans="1:26" ht="30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6" t="s">
        <v>1</v>
      </c>
      <c r="B2" s="26"/>
      <c r="C2" s="26"/>
      <c r="D2" s="26"/>
      <c r="E2" s="26"/>
      <c r="F2" s="26"/>
      <c r="G2" s="26"/>
      <c r="H2" s="2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7" t="s">
        <v>2</v>
      </c>
      <c r="B4" s="27"/>
      <c r="C4" s="27"/>
      <c r="D4" s="27"/>
      <c r="E4" s="2"/>
      <c r="F4" s="27" t="s">
        <v>3</v>
      </c>
      <c r="G4" s="27"/>
      <c r="H4" s="2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" t="s">
        <v>4</v>
      </c>
      <c r="B5" s="4">
        <v>275000</v>
      </c>
      <c r="C5" s="5" t="s">
        <v>5</v>
      </c>
      <c r="D5" s="2"/>
      <c r="E5" s="2"/>
      <c r="F5" s="3" t="s">
        <v>6</v>
      </c>
      <c r="G5" s="6">
        <f>IFERROR($B$5*($B$8+$B$9)/$B$11,0)</f>
        <v>1363.5416666666667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" t="s">
        <v>7</v>
      </c>
      <c r="B6" s="21" t="s">
        <v>8</v>
      </c>
      <c r="C6" s="5" t="s">
        <v>9</v>
      </c>
      <c r="D6" s="2"/>
      <c r="E6" s="2"/>
      <c r="F6" s="3" t="s">
        <v>10</v>
      </c>
      <c r="G6" s="7">
        <f>COUNTIF(Tilgungsplan!$I$2:$I$601,"&gt;0")</f>
        <v>198</v>
      </c>
      <c r="H6" s="2" t="s">
        <v>11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>
        <f>DATE(RIGHT(B6,4),MID(B6,4,2),LEFT(B6,2))</f>
        <v>46188</v>
      </c>
    </row>
    <row r="7" spans="1:26" x14ac:dyDescent="0.25">
      <c r="A7" s="3" t="s">
        <v>12</v>
      </c>
      <c r="B7" s="21" t="s">
        <v>13</v>
      </c>
      <c r="C7" s="5" t="s">
        <v>9</v>
      </c>
      <c r="D7" s="2"/>
      <c r="E7" s="2"/>
      <c r="F7" s="3" t="s">
        <v>14</v>
      </c>
      <c r="G7" s="8" t="str">
        <f>IF($G$6=0,"-",INT($G$6/$B$11)&amp;" Jahre "&amp;ROUND(MOD($G$6,$B$11)*(12/$B$11),0)&amp;" Monate")</f>
        <v>16 Jahre 6 Monate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f>DATE(RIGHT(B7,4),MID(B7,4,2),LEFT(B7,2))</f>
        <v>46204</v>
      </c>
    </row>
    <row r="8" spans="1:26" ht="30" x14ac:dyDescent="0.25">
      <c r="A8" s="3" t="s">
        <v>15</v>
      </c>
      <c r="B8" s="9">
        <v>3.6499999999999998E-2</v>
      </c>
      <c r="C8" s="5" t="s">
        <v>16</v>
      </c>
      <c r="D8" s="2"/>
      <c r="E8" s="2"/>
      <c r="F8" s="3" t="s">
        <v>17</v>
      </c>
      <c r="G8" s="22" t="str">
        <f>IF($G$6=0,"",INDEX(Tilgungsplan!$B$2:$B$601,$G$6))</f>
        <v>01.12.2042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3" t="s">
        <v>18</v>
      </c>
      <c r="B9" s="9">
        <v>2.3E-2</v>
      </c>
      <c r="C9" s="5" t="s">
        <v>16</v>
      </c>
      <c r="D9" s="2"/>
      <c r="E9" s="2"/>
      <c r="F9" s="3" t="s">
        <v>19</v>
      </c>
      <c r="G9" s="6">
        <f>SUM(Tilgungsplan!$E$2:$E$601)</f>
        <v>90381.674667594401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20</v>
      </c>
      <c r="B10" s="10" t="s">
        <v>21</v>
      </c>
      <c r="C10" s="5" t="s">
        <v>22</v>
      </c>
      <c r="D10" s="2"/>
      <c r="E10" s="2"/>
      <c r="F10" s="3" t="s">
        <v>23</v>
      </c>
      <c r="G10" s="6">
        <f>SUM(Tilgungsplan!$F$2:$G$601)</f>
        <v>275000.00000000017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3" t="s">
        <v>24</v>
      </c>
      <c r="B11" s="7">
        <f>IF($B$10="Monatlich",12,IF($B$10="Vierteljährlich",4,1))</f>
        <v>12</v>
      </c>
      <c r="C11" s="5" t="s">
        <v>25</v>
      </c>
      <c r="D11" s="2"/>
      <c r="E11" s="2"/>
      <c r="F11" s="3" t="s">
        <v>26</v>
      </c>
      <c r="G11" s="6">
        <f>SUM(Tilgungsplan!$I$2:$I$601)</f>
        <v>365381.67466759513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3" t="s">
        <v>27</v>
      </c>
      <c r="B12" s="4">
        <v>6000</v>
      </c>
      <c r="C12" s="5" t="s">
        <v>28</v>
      </c>
      <c r="D12" s="2"/>
      <c r="E12" s="2"/>
      <c r="F12" s="3" t="s">
        <v>29</v>
      </c>
      <c r="G12" s="6">
        <f>IFERROR(LOOKUP(2,1/(Tilgungsplan!$I$2:$I$601&gt;0),Tilgungsplan!$J$2:$J$601),0)</f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3" t="s">
        <v>30</v>
      </c>
      <c r="B13" s="11">
        <v>12</v>
      </c>
      <c r="C13" s="5" t="s">
        <v>31</v>
      </c>
      <c r="D13" s="2"/>
      <c r="E13" s="2"/>
      <c r="F13" s="3" t="s">
        <v>32</v>
      </c>
      <c r="G13" s="7">
        <f>COUNTIF(Tilgungsplan!$Q$2:$Q$601,"&gt;0")</f>
        <v>313</v>
      </c>
      <c r="H13" s="2" t="s">
        <v>11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x14ac:dyDescent="0.25">
      <c r="A14" s="3" t="s">
        <v>33</v>
      </c>
      <c r="B14" s="11">
        <v>600</v>
      </c>
      <c r="C14" s="5" t="s">
        <v>34</v>
      </c>
      <c r="D14" s="2"/>
      <c r="E14" s="2"/>
      <c r="F14" s="3" t="s">
        <v>35</v>
      </c>
      <c r="G14" s="6">
        <f>SUM(Tilgungsplan!$O$2:$O$601)</f>
        <v>151737.16375682081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3" t="s">
        <v>36</v>
      </c>
      <c r="B15" s="10" t="s">
        <v>37</v>
      </c>
      <c r="C15" s="5" t="s">
        <v>38</v>
      </c>
      <c r="D15" s="2"/>
      <c r="E15" s="2"/>
      <c r="F15" s="3" t="s">
        <v>39</v>
      </c>
      <c r="G15" s="6">
        <f>MAX($G$14-$G$9,0)</f>
        <v>61355.489089226408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3" t="s">
        <v>40</v>
      </c>
      <c r="B16" s="10" t="s">
        <v>41</v>
      </c>
      <c r="C16" s="5" t="s">
        <v>42</v>
      </c>
      <c r="D16" s="2"/>
      <c r="E16" s="2"/>
      <c r="F16" s="3" t="s">
        <v>43</v>
      </c>
      <c r="G16" s="7">
        <f>MAX($G$13-$G$6,0)</f>
        <v>115</v>
      </c>
      <c r="H16" s="2" t="s">
        <v>11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3" t="s">
        <v>44</v>
      </c>
      <c r="G17" s="6">
        <f>$B$5*5%</f>
        <v>13750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3" t="s">
        <v>45</v>
      </c>
      <c r="G18" s="8" t="str">
        <f>IF($B$12&gt;$G$17,"Prüfen: über 5%-Richtwert","Innerhalb 5%-Richtwert")</f>
        <v>Innerhalb 5%-Richtwert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8" t="s">
        <v>46</v>
      </c>
      <c r="B20" s="28"/>
      <c r="C20" s="28"/>
      <c r="D20" s="28"/>
      <c r="E20" s="28"/>
      <c r="F20" s="28"/>
      <c r="G20" s="28"/>
      <c r="H20" s="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25">
      <c r="A21" s="12" t="s">
        <v>47</v>
      </c>
      <c r="B21" s="12" t="s">
        <v>48</v>
      </c>
      <c r="C21" s="12" t="s">
        <v>6</v>
      </c>
      <c r="D21" s="12" t="s">
        <v>49</v>
      </c>
      <c r="E21" s="12" t="s">
        <v>14</v>
      </c>
      <c r="F21" s="12" t="s">
        <v>50</v>
      </c>
      <c r="G21" s="12" t="s">
        <v>51</v>
      </c>
      <c r="H21" s="12" t="s">
        <v>52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100000000000001" customHeight="1" x14ac:dyDescent="0.25">
      <c r="A22" s="2" t="s">
        <v>53</v>
      </c>
      <c r="B22" s="19">
        <v>0</v>
      </c>
      <c r="C22" s="19">
        <f t="shared" ref="C22:C27" si="0">$G$5</f>
        <v>1363.5416666666667</v>
      </c>
      <c r="D22" s="20">
        <f t="shared" ref="D22:D27" si="1">IFERROR(NPER($B$8/$B$11,-($G$5+B22/$B$11),$B$5),0)</f>
        <v>312.96226513619609</v>
      </c>
      <c r="E22" s="2" t="str">
        <f t="shared" ref="E22:E27" si="2">IF(D22=0,"-",INT(D22/$B$11)&amp;" Jahre "&amp;ROUND(MOD(D22,$B$11)*(12/$B$11),0)&amp;" Monate")</f>
        <v>26 Jahre 1 Monate</v>
      </c>
      <c r="F22" s="19">
        <f t="shared" ref="F22:F27" si="3">IFERROR(($G$5+B22/$B$11)*D22-$B$5,0)</f>
        <v>151737.08860758407</v>
      </c>
      <c r="G22" s="19" t="s">
        <v>54</v>
      </c>
      <c r="H22" s="2" t="s">
        <v>55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100000000000001" customHeight="1" x14ac:dyDescent="0.25">
      <c r="A23" s="2" t="s">
        <v>56</v>
      </c>
      <c r="B23" s="19">
        <v>2000</v>
      </c>
      <c r="C23" s="19">
        <f t="shared" si="0"/>
        <v>1363.5416666666667</v>
      </c>
      <c r="D23" s="20">
        <f t="shared" si="1"/>
        <v>260.46573635961619</v>
      </c>
      <c r="E23" s="2" t="str">
        <f t="shared" si="2"/>
        <v>21 Jahre 8 Monate</v>
      </c>
      <c r="F23" s="19">
        <f t="shared" si="3"/>
        <v>123566.84032528772</v>
      </c>
      <c r="G23" s="19">
        <f>MAX($F$22-F23,0)</f>
        <v>28170.24828229635</v>
      </c>
      <c r="H23" s="2" t="s">
        <v>57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100000000000001" customHeight="1" x14ac:dyDescent="0.25">
      <c r="A24" s="2" t="s">
        <v>58</v>
      </c>
      <c r="B24" s="19">
        <v>4000</v>
      </c>
      <c r="C24" s="19">
        <f t="shared" si="0"/>
        <v>1363.5416666666667</v>
      </c>
      <c r="D24" s="20">
        <f t="shared" si="1"/>
        <v>223.6139674561125</v>
      </c>
      <c r="E24" s="2" t="str">
        <f t="shared" si="2"/>
        <v>18 Jahre 8 Monate</v>
      </c>
      <c r="F24" s="19">
        <f t="shared" si="3"/>
        <v>104444.95102709089</v>
      </c>
      <c r="G24" s="19">
        <f>MAX($F$22-F24,0)</f>
        <v>47292.137580493174</v>
      </c>
      <c r="H24" s="2" t="s">
        <v>57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100000000000001" customHeight="1" x14ac:dyDescent="0.25">
      <c r="A25" s="2" t="s">
        <v>59</v>
      </c>
      <c r="B25" s="19">
        <f>$B$12</f>
        <v>6000</v>
      </c>
      <c r="C25" s="19">
        <f t="shared" si="0"/>
        <v>1363.5416666666667</v>
      </c>
      <c r="D25" s="20">
        <f t="shared" si="1"/>
        <v>196.1626242607469</v>
      </c>
      <c r="E25" s="2" t="str">
        <f t="shared" si="2"/>
        <v>16 Jahre 4 Monate</v>
      </c>
      <c r="F25" s="19">
        <f t="shared" si="3"/>
        <v>90557.223752579361</v>
      </c>
      <c r="G25" s="19">
        <f>MAX($F$22-F25,0)</f>
        <v>61179.864855004707</v>
      </c>
      <c r="H25" s="2" t="s">
        <v>60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100000000000001" customHeight="1" x14ac:dyDescent="0.25">
      <c r="A26" s="2" t="s">
        <v>61</v>
      </c>
      <c r="B26" s="19">
        <v>8000</v>
      </c>
      <c r="C26" s="19">
        <f t="shared" si="0"/>
        <v>1363.5416666666667</v>
      </c>
      <c r="D26" s="20">
        <f t="shared" si="1"/>
        <v>174.85348436608371</v>
      </c>
      <c r="E26" s="2" t="str">
        <f t="shared" si="2"/>
        <v>14 Jahre 7 Monate</v>
      </c>
      <c r="F26" s="19">
        <f t="shared" si="3"/>
        <v>79989.001072392857</v>
      </c>
      <c r="G26" s="19">
        <f>MAX($F$22-F26,0)</f>
        <v>71748.087535191211</v>
      </c>
      <c r="H26" s="2" t="s">
        <v>57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100000000000001" customHeight="1" x14ac:dyDescent="0.25">
      <c r="A27" s="2" t="s">
        <v>62</v>
      </c>
      <c r="B27" s="19">
        <v>12000</v>
      </c>
      <c r="C27" s="19">
        <f t="shared" si="0"/>
        <v>1363.5416666666667</v>
      </c>
      <c r="D27" s="20">
        <f t="shared" si="1"/>
        <v>143.8242964987013</v>
      </c>
      <c r="E27" s="2" t="str">
        <f t="shared" si="2"/>
        <v>11 Jahre 12 Monate</v>
      </c>
      <c r="F27" s="19">
        <f t="shared" si="3"/>
        <v>64934.717453701363</v>
      </c>
      <c r="G27" s="19">
        <f>MAX($F$22-F27,0)</f>
        <v>86802.371153882705</v>
      </c>
      <c r="H27" s="2" t="s">
        <v>57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7" t="s">
        <v>63</v>
      </c>
      <c r="B30" s="27"/>
      <c r="C30" s="27"/>
      <c r="D30" s="27"/>
      <c r="E30" s="27"/>
      <c r="F30" s="27"/>
      <c r="G30" s="27"/>
      <c r="H30" s="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3" t="s">
        <v>64</v>
      </c>
      <c r="B31" s="29" t="s">
        <v>65</v>
      </c>
      <c r="C31" s="29"/>
      <c r="D31" s="29"/>
      <c r="E31" s="29"/>
      <c r="F31" s="29"/>
      <c r="G31" s="29"/>
      <c r="H31" s="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3" t="s">
        <v>66</v>
      </c>
      <c r="B32" s="29" t="s">
        <v>67</v>
      </c>
      <c r="C32" s="29"/>
      <c r="D32" s="29"/>
      <c r="E32" s="29"/>
      <c r="F32" s="29"/>
      <c r="G32" s="29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3" t="s">
        <v>68</v>
      </c>
      <c r="B33" s="29" t="s">
        <v>69</v>
      </c>
      <c r="C33" s="29"/>
      <c r="D33" s="29"/>
      <c r="E33" s="29"/>
      <c r="F33" s="29"/>
      <c r="G33" s="29"/>
      <c r="H33" s="2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3" t="s">
        <v>70</v>
      </c>
      <c r="B34" s="29" t="s">
        <v>71</v>
      </c>
      <c r="C34" s="29"/>
      <c r="D34" s="29"/>
      <c r="E34" s="29"/>
      <c r="F34" s="29"/>
      <c r="G34" s="29"/>
      <c r="H34" s="2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A30:H30"/>
    <mergeCell ref="B31:H31"/>
    <mergeCell ref="B32:H32"/>
    <mergeCell ref="B33:H33"/>
    <mergeCell ref="B34:H34"/>
    <mergeCell ref="A1:H1"/>
    <mergeCell ref="A2:H2"/>
    <mergeCell ref="A4:D4"/>
    <mergeCell ref="F4:H4"/>
    <mergeCell ref="A20:H20"/>
  </mergeCells>
  <conditionalFormatting sqref="B12">
    <cfRule type="expression" dxfId="2" priority="1">
      <formula>B12&gt;G17</formula>
    </cfRule>
  </conditionalFormatting>
  <dataValidations count="3">
    <dataValidation type="list" sqref="B10" xr:uid="{00000000-0002-0000-0000-000000000000}">
      <formula1>"Monatlich,Vierteljährlich,Jährlich"</formula1>
    </dataValidation>
    <dataValidation sqref="B13" xr:uid="{00000000-0002-0000-0000-000001000000}">
      <formula1>1</formula1>
      <formula2>12</formula2>
    </dataValidation>
    <dataValidation type="decimal" sqref="B8:B9" xr:uid="{00000000-0002-0000-0000-000002000000}">
      <formula1>0</formula1>
      <formula2>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9" defaultRowHeight="15" x14ac:dyDescent="0.25"/>
  <cols>
    <col min="1" max="1" width="10" customWidth="1"/>
    <col min="2" max="2" width="12" customWidth="1"/>
    <col min="3" max="3" width="10" customWidth="1"/>
    <col min="4" max="4" width="18" customWidth="1"/>
    <col min="5" max="5" width="14" customWidth="1"/>
    <col min="6" max="7" width="16" customWidth="1"/>
    <col min="8" max="8" width="14" customWidth="1"/>
    <col min="9" max="9" width="16" customWidth="1"/>
    <col min="10" max="11" width="18" customWidth="1"/>
    <col min="12" max="12" width="14" customWidth="1"/>
    <col min="13" max="13" width="16" customWidth="1"/>
    <col min="14" max="14" width="24" customWidth="1"/>
    <col min="15" max="15" width="22" customWidth="1"/>
    <col min="16" max="17" width="24" customWidth="1"/>
    <col min="18" max="18" width="26" customWidth="1"/>
    <col min="19" max="19" width="0.125" customWidth="1"/>
  </cols>
  <sheetData>
    <row r="1" spans="1:26" ht="36" customHeight="1" x14ac:dyDescent="0.25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  <c r="F1" s="1" t="s">
        <v>77</v>
      </c>
      <c r="G1" s="1" t="s">
        <v>78</v>
      </c>
      <c r="H1" s="1" t="s">
        <v>79</v>
      </c>
      <c r="I1" s="1" t="s">
        <v>80</v>
      </c>
      <c r="J1" s="1" t="s">
        <v>81</v>
      </c>
      <c r="K1" s="1" t="s">
        <v>82</v>
      </c>
      <c r="L1" s="1" t="s">
        <v>83</v>
      </c>
      <c r="M1" s="1" t="s">
        <v>84</v>
      </c>
      <c r="N1" s="1" t="s">
        <v>85</v>
      </c>
      <c r="O1" s="1" t="s">
        <v>35</v>
      </c>
      <c r="P1" s="1" t="s">
        <v>86</v>
      </c>
      <c r="Q1" s="1" t="s">
        <v>87</v>
      </c>
      <c r="R1" s="1" t="s">
        <v>88</v>
      </c>
      <c r="S1" s="2" t="s">
        <v>89</v>
      </c>
      <c r="T1" s="2"/>
      <c r="U1" s="2"/>
      <c r="V1" s="2"/>
      <c r="W1" s="2"/>
      <c r="X1" s="2"/>
      <c r="Y1" s="2"/>
      <c r="Z1" s="2"/>
    </row>
    <row r="2" spans="1:26" x14ac:dyDescent="0.25">
      <c r="A2" s="14">
        <v>1</v>
      </c>
      <c r="B2" s="23" t="str">
        <f t="shared" ref="B2:B65" si="0">IF(S2="","",IF(DAY(S2)&lt;10,"0","")&amp;DAY(S2)&amp;"."&amp;IF(MONTH(S2)&lt;10,"0","")&amp;MONTH(S2)&amp;"."&amp;YEAR(S2))</f>
        <v>01.07.2026</v>
      </c>
      <c r="C2" s="14">
        <f t="shared" ref="C2:C65" si="1">IF(S2="","",YEAR(S2))</f>
        <v>2026</v>
      </c>
      <c r="D2" s="15">
        <f>IF(A2&gt;Rechner!$B$14,0,Rechner!$B$5)</f>
        <v>275000</v>
      </c>
      <c r="E2" s="15">
        <f>IF(D2&lt;=0,0,D2*Rechner!$B$8/Rechner!$B$11)</f>
        <v>836.45833333333337</v>
      </c>
      <c r="F2" s="15">
        <f t="shared" ref="F2:F65" si="2">IF(D2&lt;=0,0,MAX(MIN(H2-E2,D2),0))</f>
        <v>527.08333333333337</v>
      </c>
      <c r="G2" s="15">
        <f>IF(D2&lt;=0,0,IF(AND(S2&lt;&gt;"",MONTH(S2)=Rechner!$B$13),MIN(Rechner!$B$12,MAX(D2-F2,0)),0))</f>
        <v>0</v>
      </c>
      <c r="H2" s="15">
        <f>IF(D2&lt;=0,0,MIN(Rechner!$G$5,D2+E2))</f>
        <v>1363.5416666666667</v>
      </c>
      <c r="I2" s="15">
        <f t="shared" ref="I2:I65" si="3">IF(D2&lt;=0,0,H2+G2)</f>
        <v>1363.5416666666667</v>
      </c>
      <c r="J2" s="15">
        <f t="shared" ref="J2:J65" si="4">MAX(D2-F2-G2,0)</f>
        <v>274472.91666666669</v>
      </c>
      <c r="K2" s="15">
        <f>E2</f>
        <v>836.45833333333337</v>
      </c>
      <c r="L2" s="16">
        <f t="shared" ref="L2:L65" si="5">IF(I2=0,"",(F2+G2)/I2)</f>
        <v>0.38655462184873951</v>
      </c>
      <c r="M2" s="14" t="str">
        <f>IF(A2&gt;Rechner!$B$14,"",IF(D2&lt;=0,"",IF(J2=0,"Abgeschlossen",IF(G2&gt;0,"Sondertilgung","Regulär"))))</f>
        <v>Regulär</v>
      </c>
      <c r="N2" s="15">
        <f>IF(A2&gt;Rechner!$B$14,0,Rechner!$B$5)</f>
        <v>275000</v>
      </c>
      <c r="O2" s="15">
        <f>IF(N2&lt;=0,0,N2*Rechner!$B$8/Rechner!$B$11)</f>
        <v>836.45833333333337</v>
      </c>
      <c r="P2" s="15">
        <f t="shared" ref="P2:P65" si="6">IF(N2&lt;=0,0,MAX(MIN(Q2-O2,N2),0))</f>
        <v>527.08333333333337</v>
      </c>
      <c r="Q2" s="15">
        <f>IF(N2&lt;=0,0,MIN(Rechner!$G$5,N2+O2))</f>
        <v>1363.5416666666667</v>
      </c>
      <c r="R2" s="15">
        <f t="shared" ref="R2:R65" si="7">MAX(N2-P2,0)</f>
        <v>274472.91666666669</v>
      </c>
      <c r="S2" s="24">
        <f>IF(A2&gt;Rechner!$B$14,"",IF(D2&lt;=0,"",EDATE(Rechner!$Z$7,(A2-1)*12/Rechner!$B$11)))</f>
        <v>46204</v>
      </c>
      <c r="T2" s="2"/>
      <c r="U2" s="2"/>
      <c r="V2" s="2"/>
      <c r="W2" s="2"/>
      <c r="X2" s="2"/>
      <c r="Y2" s="2"/>
      <c r="Z2" s="2"/>
    </row>
    <row r="3" spans="1:26" x14ac:dyDescent="0.25">
      <c r="A3" s="14">
        <v>2</v>
      </c>
      <c r="B3" s="23" t="str">
        <f t="shared" si="0"/>
        <v>01.08.2026</v>
      </c>
      <c r="C3" s="14">
        <f t="shared" si="1"/>
        <v>2026</v>
      </c>
      <c r="D3" s="15">
        <f>IF(A3&gt;Rechner!$B$14,0,IF(J2&lt;=0,0,J2))</f>
        <v>274472.91666666669</v>
      </c>
      <c r="E3" s="15">
        <f>IF(D3&lt;=0,0,D3*Rechner!$B$8/Rechner!$B$11)</f>
        <v>834.8551215277779</v>
      </c>
      <c r="F3" s="15">
        <f t="shared" si="2"/>
        <v>528.68654513888885</v>
      </c>
      <c r="G3" s="15">
        <f>IF(D3&lt;=0,0,IF(AND(S3&lt;&gt;"",MONTH(S3)=Rechner!$B$13),MIN(Rechner!$B$12,MAX(D3-F3,0)),0))</f>
        <v>0</v>
      </c>
      <c r="H3" s="15">
        <f>IF(D3&lt;=0,0,MIN(Rechner!$G$5,D3+E3))</f>
        <v>1363.5416666666667</v>
      </c>
      <c r="I3" s="15">
        <f t="shared" si="3"/>
        <v>1363.5416666666667</v>
      </c>
      <c r="J3" s="15">
        <f t="shared" si="4"/>
        <v>273944.2301215278</v>
      </c>
      <c r="K3" s="15">
        <f t="shared" ref="K3:K66" si="8">K2+E3</f>
        <v>1671.3134548611113</v>
      </c>
      <c r="L3" s="16">
        <f t="shared" si="5"/>
        <v>0.38773039215686267</v>
      </c>
      <c r="M3" s="14" t="str">
        <f>IF(A3&gt;Rechner!$B$14,"",IF(D3&lt;=0,"",IF(J3=0,"Abgeschlossen",IF(G3&gt;0,"Sondertilgung","Regulär"))))</f>
        <v>Regulär</v>
      </c>
      <c r="N3" s="15">
        <f>IF(A3&gt;Rechner!$B$14,0,IF(R2&lt;=0,0,R2))</f>
        <v>274472.91666666669</v>
      </c>
      <c r="O3" s="15">
        <f>IF(N3&lt;=0,0,N3*Rechner!$B$8/Rechner!$B$11)</f>
        <v>834.8551215277779</v>
      </c>
      <c r="P3" s="15">
        <f t="shared" si="6"/>
        <v>528.68654513888885</v>
      </c>
      <c r="Q3" s="15">
        <f>IF(N3&lt;=0,0,MIN(Rechner!$G$5,N3+O3))</f>
        <v>1363.5416666666667</v>
      </c>
      <c r="R3" s="15">
        <f t="shared" si="7"/>
        <v>273944.2301215278</v>
      </c>
      <c r="S3" s="24">
        <f>IF(A3&gt;Rechner!$B$14,"",IF(D3&lt;=0,"",EDATE(Rechner!$Z$7,(A3-1)*12/Rechner!$B$11)))</f>
        <v>46235</v>
      </c>
      <c r="T3" s="2"/>
      <c r="U3" s="2"/>
      <c r="V3" s="2"/>
      <c r="W3" s="2"/>
      <c r="X3" s="2"/>
      <c r="Y3" s="2"/>
      <c r="Z3" s="2"/>
    </row>
    <row r="4" spans="1:26" x14ac:dyDescent="0.25">
      <c r="A4" s="14">
        <v>3</v>
      </c>
      <c r="B4" s="23" t="str">
        <f t="shared" si="0"/>
        <v>01.09.2026</v>
      </c>
      <c r="C4" s="14">
        <f t="shared" si="1"/>
        <v>2026</v>
      </c>
      <c r="D4" s="15">
        <f>IF(A4&gt;Rechner!$B$14,0,IF(J3&lt;=0,0,J3))</f>
        <v>273944.2301215278</v>
      </c>
      <c r="E4" s="15">
        <f>IF(D4&lt;=0,0,D4*Rechner!$B$8/Rechner!$B$11)</f>
        <v>833.24703328631369</v>
      </c>
      <c r="F4" s="15">
        <f t="shared" si="2"/>
        <v>530.29463338035305</v>
      </c>
      <c r="G4" s="15">
        <f>IF(D4&lt;=0,0,IF(AND(S4&lt;&gt;"",MONTH(S4)=Rechner!$B$13),MIN(Rechner!$B$12,MAX(D4-F4,0)),0))</f>
        <v>0</v>
      </c>
      <c r="H4" s="15">
        <f>IF(D4&lt;=0,0,MIN(Rechner!$G$5,D4+E4))</f>
        <v>1363.5416666666667</v>
      </c>
      <c r="I4" s="15">
        <f t="shared" si="3"/>
        <v>1363.5416666666667</v>
      </c>
      <c r="J4" s="15">
        <f t="shared" si="4"/>
        <v>273413.93548814743</v>
      </c>
      <c r="K4" s="15">
        <f t="shared" si="8"/>
        <v>2504.5604881474251</v>
      </c>
      <c r="L4" s="16">
        <f t="shared" si="5"/>
        <v>0.38890973876633989</v>
      </c>
      <c r="M4" s="14" t="str">
        <f>IF(A4&gt;Rechner!$B$14,"",IF(D4&lt;=0,"",IF(J4=0,"Abgeschlossen",IF(G4&gt;0,"Sondertilgung","Regulär"))))</f>
        <v>Regulär</v>
      </c>
      <c r="N4" s="15">
        <f>IF(A4&gt;Rechner!$B$14,0,IF(R3&lt;=0,0,R3))</f>
        <v>273944.2301215278</v>
      </c>
      <c r="O4" s="15">
        <f>IF(N4&lt;=0,0,N4*Rechner!$B$8/Rechner!$B$11)</f>
        <v>833.24703328631369</v>
      </c>
      <c r="P4" s="15">
        <f t="shared" si="6"/>
        <v>530.29463338035305</v>
      </c>
      <c r="Q4" s="15">
        <f>IF(N4&lt;=0,0,MIN(Rechner!$G$5,N4+O4))</f>
        <v>1363.5416666666667</v>
      </c>
      <c r="R4" s="15">
        <f t="shared" si="7"/>
        <v>273413.93548814743</v>
      </c>
      <c r="S4" s="24">
        <f>IF(A4&gt;Rechner!$B$14,"",IF(D4&lt;=0,"",EDATE(Rechner!$Z$7,(A4-1)*12/Rechner!$B$11)))</f>
        <v>46266</v>
      </c>
      <c r="T4" s="2"/>
      <c r="U4" s="2"/>
      <c r="V4" s="2"/>
      <c r="W4" s="2"/>
      <c r="X4" s="2"/>
      <c r="Y4" s="2"/>
      <c r="Z4" s="2"/>
    </row>
    <row r="5" spans="1:26" x14ac:dyDescent="0.25">
      <c r="A5" s="14">
        <v>4</v>
      </c>
      <c r="B5" s="23" t="str">
        <f t="shared" si="0"/>
        <v>01.10.2026</v>
      </c>
      <c r="C5" s="14">
        <f t="shared" si="1"/>
        <v>2026</v>
      </c>
      <c r="D5" s="15">
        <f>IF(A5&gt;Rechner!$B$14,0,IF(J4&lt;=0,0,J4))</f>
        <v>273413.93548814743</v>
      </c>
      <c r="E5" s="15">
        <f>IF(D5&lt;=0,0,D5*Rechner!$B$8/Rechner!$B$11)</f>
        <v>831.63405377644847</v>
      </c>
      <c r="F5" s="15">
        <f t="shared" si="2"/>
        <v>531.90761289021827</v>
      </c>
      <c r="G5" s="15">
        <f>IF(D5&lt;=0,0,IF(AND(S5&lt;&gt;"",MONTH(S5)=Rechner!$B$13),MIN(Rechner!$B$12,MAX(D5-F5,0)),0))</f>
        <v>0</v>
      </c>
      <c r="H5" s="15">
        <f>IF(D5&lt;=0,0,MIN(Rechner!$G$5,D5+E5))</f>
        <v>1363.5416666666667</v>
      </c>
      <c r="I5" s="15">
        <f t="shared" si="3"/>
        <v>1363.5416666666667</v>
      </c>
      <c r="J5" s="15">
        <f t="shared" si="4"/>
        <v>272882.02787525719</v>
      </c>
      <c r="K5" s="15">
        <f t="shared" si="8"/>
        <v>3336.1945419238737</v>
      </c>
      <c r="L5" s="16">
        <f t="shared" si="5"/>
        <v>0.39009267255508751</v>
      </c>
      <c r="M5" s="14" t="str">
        <f>IF(A5&gt;Rechner!$B$14,"",IF(D5&lt;=0,"",IF(J5=0,"Abgeschlossen",IF(G5&gt;0,"Sondertilgung","Regulär"))))</f>
        <v>Regulär</v>
      </c>
      <c r="N5" s="15">
        <f>IF(A5&gt;Rechner!$B$14,0,IF(R4&lt;=0,0,R4))</f>
        <v>273413.93548814743</v>
      </c>
      <c r="O5" s="15">
        <f>IF(N5&lt;=0,0,N5*Rechner!$B$8/Rechner!$B$11)</f>
        <v>831.63405377644847</v>
      </c>
      <c r="P5" s="15">
        <f t="shared" si="6"/>
        <v>531.90761289021827</v>
      </c>
      <c r="Q5" s="15">
        <f>IF(N5&lt;=0,0,MIN(Rechner!$G$5,N5+O5))</f>
        <v>1363.5416666666667</v>
      </c>
      <c r="R5" s="15">
        <f t="shared" si="7"/>
        <v>272882.02787525719</v>
      </c>
      <c r="S5" s="24">
        <f>IF(A5&gt;Rechner!$B$14,"",IF(D5&lt;=0,"",EDATE(Rechner!$Z$7,(A5-1)*12/Rechner!$B$11)))</f>
        <v>46296</v>
      </c>
      <c r="T5" s="2"/>
      <c r="U5" s="2"/>
      <c r="V5" s="2"/>
      <c r="W5" s="2"/>
      <c r="X5" s="2"/>
      <c r="Y5" s="2"/>
      <c r="Z5" s="2"/>
    </row>
    <row r="6" spans="1:26" x14ac:dyDescent="0.25">
      <c r="A6" s="14">
        <v>5</v>
      </c>
      <c r="B6" s="23" t="str">
        <f t="shared" si="0"/>
        <v>01.11.2026</v>
      </c>
      <c r="C6" s="14">
        <f t="shared" si="1"/>
        <v>2026</v>
      </c>
      <c r="D6" s="15">
        <f>IF(A6&gt;Rechner!$B$14,0,IF(J5&lt;=0,0,J5))</f>
        <v>272882.02787525719</v>
      </c>
      <c r="E6" s="15">
        <f>IF(D6&lt;=0,0,D6*Rechner!$B$8/Rechner!$B$11)</f>
        <v>830.01616812057398</v>
      </c>
      <c r="F6" s="15">
        <f t="shared" si="2"/>
        <v>533.52549854609276</v>
      </c>
      <c r="G6" s="15">
        <f>IF(D6&lt;=0,0,IF(AND(S6&lt;&gt;"",MONTH(S6)=Rechner!$B$13),MIN(Rechner!$B$12,MAX(D6-F6,0)),0))</f>
        <v>0</v>
      </c>
      <c r="H6" s="15">
        <f>IF(D6&lt;=0,0,MIN(Rechner!$G$5,D6+E6))</f>
        <v>1363.5416666666667</v>
      </c>
      <c r="I6" s="15">
        <f t="shared" si="3"/>
        <v>1363.5416666666667</v>
      </c>
      <c r="J6" s="15">
        <f t="shared" si="4"/>
        <v>272348.50237671111</v>
      </c>
      <c r="K6" s="15">
        <f t="shared" si="8"/>
        <v>4166.2107100444473</v>
      </c>
      <c r="L6" s="16">
        <f t="shared" si="5"/>
        <v>0.39127920443410924</v>
      </c>
      <c r="M6" s="14" t="str">
        <f>IF(A6&gt;Rechner!$B$14,"",IF(D6&lt;=0,"",IF(J6=0,"Abgeschlossen",IF(G6&gt;0,"Sondertilgung","Regulär"))))</f>
        <v>Regulär</v>
      </c>
      <c r="N6" s="15">
        <f>IF(A6&gt;Rechner!$B$14,0,IF(R5&lt;=0,0,R5))</f>
        <v>272882.02787525719</v>
      </c>
      <c r="O6" s="15">
        <f>IF(N6&lt;=0,0,N6*Rechner!$B$8/Rechner!$B$11)</f>
        <v>830.01616812057398</v>
      </c>
      <c r="P6" s="15">
        <f t="shared" si="6"/>
        <v>533.52549854609276</v>
      </c>
      <c r="Q6" s="15">
        <f>IF(N6&lt;=0,0,MIN(Rechner!$G$5,N6+O6))</f>
        <v>1363.5416666666667</v>
      </c>
      <c r="R6" s="15">
        <f t="shared" si="7"/>
        <v>272348.50237671111</v>
      </c>
      <c r="S6" s="24">
        <f>IF(A6&gt;Rechner!$B$14,"",IF(D6&lt;=0,"",EDATE(Rechner!$Z$7,(A6-1)*12/Rechner!$B$11)))</f>
        <v>46327</v>
      </c>
      <c r="T6" s="2"/>
      <c r="U6" s="2"/>
      <c r="V6" s="2"/>
      <c r="W6" s="2"/>
      <c r="X6" s="2"/>
      <c r="Y6" s="2"/>
      <c r="Z6" s="2"/>
    </row>
    <row r="7" spans="1:26" x14ac:dyDescent="0.25">
      <c r="A7" s="14">
        <v>6</v>
      </c>
      <c r="B7" s="23" t="str">
        <f t="shared" si="0"/>
        <v>01.12.2026</v>
      </c>
      <c r="C7" s="14">
        <f t="shared" si="1"/>
        <v>2026</v>
      </c>
      <c r="D7" s="15">
        <f>IF(A7&gt;Rechner!$B$14,0,IF(J6&lt;=0,0,J6))</f>
        <v>272348.50237671111</v>
      </c>
      <c r="E7" s="15">
        <f>IF(D7&lt;=0,0,D7*Rechner!$B$8/Rechner!$B$11)</f>
        <v>828.39336139582963</v>
      </c>
      <c r="F7" s="15">
        <f t="shared" si="2"/>
        <v>535.14830527083711</v>
      </c>
      <c r="G7" s="15">
        <f>IF(D7&lt;=0,0,IF(AND(S7&lt;&gt;"",MONTH(S7)=Rechner!$B$13),MIN(Rechner!$B$12,MAX(D7-F7,0)),0))</f>
        <v>6000</v>
      </c>
      <c r="H7" s="15">
        <f>IF(D7&lt;=0,0,MIN(Rechner!$G$5,D7+E7))</f>
        <v>1363.5416666666667</v>
      </c>
      <c r="I7" s="15">
        <f t="shared" si="3"/>
        <v>7363.541666666667</v>
      </c>
      <c r="J7" s="15">
        <f t="shared" si="4"/>
        <v>265813.35407144029</v>
      </c>
      <c r="K7" s="15">
        <f t="shared" si="8"/>
        <v>4994.604071440277</v>
      </c>
      <c r="L7" s="16">
        <f t="shared" si="5"/>
        <v>0.88750068935634507</v>
      </c>
      <c r="M7" s="14" t="str">
        <f>IF(A7&gt;Rechner!$B$14,"",IF(D7&lt;=0,"",IF(J7=0,"Abgeschlossen",IF(G7&gt;0,"Sondertilgung","Regulär"))))</f>
        <v>Sondertilgung</v>
      </c>
      <c r="N7" s="15">
        <f>IF(A7&gt;Rechner!$B$14,0,IF(R6&lt;=0,0,R6))</f>
        <v>272348.50237671111</v>
      </c>
      <c r="O7" s="15">
        <f>IF(N7&lt;=0,0,N7*Rechner!$B$8/Rechner!$B$11)</f>
        <v>828.39336139582963</v>
      </c>
      <c r="P7" s="15">
        <f t="shared" si="6"/>
        <v>535.14830527083711</v>
      </c>
      <c r="Q7" s="15">
        <f>IF(N7&lt;=0,0,MIN(Rechner!$G$5,N7+O7))</f>
        <v>1363.5416666666667</v>
      </c>
      <c r="R7" s="15">
        <f t="shared" si="7"/>
        <v>271813.35407144029</v>
      </c>
      <c r="S7" s="24">
        <f>IF(A7&gt;Rechner!$B$14,"",IF(D7&lt;=0,"",EDATE(Rechner!$Z$7,(A7-1)*12/Rechner!$B$11)))</f>
        <v>46357</v>
      </c>
      <c r="T7" s="2"/>
      <c r="U7" s="2"/>
      <c r="V7" s="2"/>
      <c r="W7" s="2"/>
      <c r="X7" s="2"/>
      <c r="Y7" s="2"/>
      <c r="Z7" s="2"/>
    </row>
    <row r="8" spans="1:26" x14ac:dyDescent="0.25">
      <c r="A8" s="14">
        <v>7</v>
      </c>
      <c r="B8" s="23" t="str">
        <f t="shared" si="0"/>
        <v>01.01.2027</v>
      </c>
      <c r="C8" s="14">
        <f t="shared" si="1"/>
        <v>2027</v>
      </c>
      <c r="D8" s="15">
        <f>IF(A8&gt;Rechner!$B$14,0,IF(J7&lt;=0,0,J7))</f>
        <v>265813.35407144029</v>
      </c>
      <c r="E8" s="15">
        <f>IF(D8&lt;=0,0,D8*Rechner!$B$8/Rechner!$B$11)</f>
        <v>808.5156186339641</v>
      </c>
      <c r="F8" s="15">
        <f t="shared" si="2"/>
        <v>555.02604803270265</v>
      </c>
      <c r="G8" s="15">
        <f>IF(D8&lt;=0,0,IF(AND(S8&lt;&gt;"",MONTH(S8)=Rechner!$B$13),MIN(Rechner!$B$12,MAX(D8-F8,0)),0))</f>
        <v>0</v>
      </c>
      <c r="H8" s="15">
        <f>IF(D8&lt;=0,0,MIN(Rechner!$G$5,D8+E8))</f>
        <v>1363.5416666666667</v>
      </c>
      <c r="I8" s="15">
        <f t="shared" si="3"/>
        <v>1363.5416666666667</v>
      </c>
      <c r="J8" s="15">
        <f t="shared" si="4"/>
        <v>265258.32802340761</v>
      </c>
      <c r="K8" s="15">
        <f t="shared" si="8"/>
        <v>5803.1196900742416</v>
      </c>
      <c r="L8" s="16">
        <f t="shared" si="5"/>
        <v>0.40704736906905614</v>
      </c>
      <c r="M8" s="14" t="str">
        <f>IF(A8&gt;Rechner!$B$14,"",IF(D8&lt;=0,"",IF(J8=0,"Abgeschlossen",IF(G8&gt;0,"Sondertilgung","Regulär"))))</f>
        <v>Regulär</v>
      </c>
      <c r="N8" s="15">
        <f>IF(A8&gt;Rechner!$B$14,0,IF(R7&lt;=0,0,R7))</f>
        <v>271813.35407144029</v>
      </c>
      <c r="O8" s="15">
        <f>IF(N8&lt;=0,0,N8*Rechner!$B$8/Rechner!$B$11)</f>
        <v>826.7656186339641</v>
      </c>
      <c r="P8" s="15">
        <f t="shared" si="6"/>
        <v>536.77604803270265</v>
      </c>
      <c r="Q8" s="15">
        <f>IF(N8&lt;=0,0,MIN(Rechner!$G$5,N8+O8))</f>
        <v>1363.5416666666667</v>
      </c>
      <c r="R8" s="15">
        <f t="shared" si="7"/>
        <v>271276.57802340761</v>
      </c>
      <c r="S8" s="24">
        <f>IF(A8&gt;Rechner!$B$14,"",IF(D8&lt;=0,"",EDATE(Rechner!$Z$7,(A8-1)*12/Rechner!$B$11)))</f>
        <v>46388</v>
      </c>
      <c r="T8" s="2"/>
      <c r="U8" s="2"/>
      <c r="V8" s="2"/>
      <c r="W8" s="2"/>
      <c r="X8" s="2"/>
      <c r="Y8" s="2"/>
      <c r="Z8" s="2"/>
    </row>
    <row r="9" spans="1:26" x14ac:dyDescent="0.25">
      <c r="A9" s="14">
        <v>8</v>
      </c>
      <c r="B9" s="23" t="str">
        <f t="shared" si="0"/>
        <v>01.02.2027</v>
      </c>
      <c r="C9" s="14">
        <f t="shared" si="1"/>
        <v>2027</v>
      </c>
      <c r="D9" s="15">
        <f>IF(A9&gt;Rechner!$B$14,0,IF(J8&lt;=0,0,J8))</f>
        <v>265258.32802340761</v>
      </c>
      <c r="E9" s="15">
        <f>IF(D9&lt;=0,0,D9*Rechner!$B$8/Rechner!$B$11)</f>
        <v>806.8274144045314</v>
      </c>
      <c r="F9" s="15">
        <f t="shared" si="2"/>
        <v>556.71425226213535</v>
      </c>
      <c r="G9" s="15">
        <f>IF(D9&lt;=0,0,IF(AND(S9&lt;&gt;"",MONTH(S9)=Rechner!$B$13),MIN(Rechner!$B$12,MAX(D9-F9,0)),0))</f>
        <v>0</v>
      </c>
      <c r="H9" s="15">
        <f>IF(D9&lt;=0,0,MIN(Rechner!$G$5,D9+E9))</f>
        <v>1363.5416666666667</v>
      </c>
      <c r="I9" s="15">
        <f t="shared" si="3"/>
        <v>1363.5416666666667</v>
      </c>
      <c r="J9" s="15">
        <f t="shared" si="4"/>
        <v>264701.61377114546</v>
      </c>
      <c r="K9" s="15">
        <f t="shared" si="8"/>
        <v>6609.9471044787733</v>
      </c>
      <c r="L9" s="16">
        <f t="shared" si="5"/>
        <v>0.40828547148330779</v>
      </c>
      <c r="M9" s="14" t="str">
        <f>IF(A9&gt;Rechner!$B$14,"",IF(D9&lt;=0,"",IF(J9=0,"Abgeschlossen",IF(G9&gt;0,"Sondertilgung","Regulär"))))</f>
        <v>Regulär</v>
      </c>
      <c r="N9" s="15">
        <f>IF(A9&gt;Rechner!$B$14,0,IF(R8&lt;=0,0,R8))</f>
        <v>271276.57802340761</v>
      </c>
      <c r="O9" s="15">
        <f>IF(N9&lt;=0,0,N9*Rechner!$B$8/Rechner!$B$11)</f>
        <v>825.13292482119812</v>
      </c>
      <c r="P9" s="15">
        <f t="shared" si="6"/>
        <v>538.40874184546863</v>
      </c>
      <c r="Q9" s="15">
        <f>IF(N9&lt;=0,0,MIN(Rechner!$G$5,N9+O9))</f>
        <v>1363.5416666666667</v>
      </c>
      <c r="R9" s="15">
        <f t="shared" si="7"/>
        <v>270738.16928156215</v>
      </c>
      <c r="S9" s="24">
        <f>IF(A9&gt;Rechner!$B$14,"",IF(D9&lt;=0,"",EDATE(Rechner!$Z$7,(A9-1)*12/Rechner!$B$11)))</f>
        <v>46419</v>
      </c>
      <c r="T9" s="2"/>
      <c r="U9" s="2"/>
      <c r="V9" s="2"/>
      <c r="W9" s="2"/>
      <c r="X9" s="2"/>
      <c r="Y9" s="2"/>
      <c r="Z9" s="2"/>
    </row>
    <row r="10" spans="1:26" x14ac:dyDescent="0.25">
      <c r="A10" s="14">
        <v>9</v>
      </c>
      <c r="B10" s="23" t="str">
        <f t="shared" si="0"/>
        <v>01.03.2027</v>
      </c>
      <c r="C10" s="14">
        <f t="shared" si="1"/>
        <v>2027</v>
      </c>
      <c r="D10" s="15">
        <f>IF(A10&gt;Rechner!$B$14,0,IF(J9&lt;=0,0,J9))</f>
        <v>264701.61377114546</v>
      </c>
      <c r="E10" s="15">
        <f>IF(D10&lt;=0,0,D10*Rechner!$B$8/Rechner!$B$11)</f>
        <v>805.13407522056741</v>
      </c>
      <c r="F10" s="15">
        <f t="shared" si="2"/>
        <v>558.40759144609933</v>
      </c>
      <c r="G10" s="15">
        <f>IF(D10&lt;=0,0,IF(AND(S10&lt;&gt;"",MONTH(S10)=Rechner!$B$13),MIN(Rechner!$B$12,MAX(D10-F10,0)),0))</f>
        <v>0</v>
      </c>
      <c r="H10" s="15">
        <f>IF(D10&lt;=0,0,MIN(Rechner!$G$5,D10+E10))</f>
        <v>1363.5416666666667</v>
      </c>
      <c r="I10" s="15">
        <f t="shared" si="3"/>
        <v>1363.5416666666667</v>
      </c>
      <c r="J10" s="15">
        <f t="shared" si="4"/>
        <v>264143.20617969934</v>
      </c>
      <c r="K10" s="15">
        <f t="shared" si="8"/>
        <v>7415.0811796993403</v>
      </c>
      <c r="L10" s="16">
        <f t="shared" si="5"/>
        <v>0.40952733979240286</v>
      </c>
      <c r="M10" s="14" t="str">
        <f>IF(A10&gt;Rechner!$B$14,"",IF(D10&lt;=0,"",IF(J10=0,"Abgeschlossen",IF(G10&gt;0,"Sondertilgung","Regulär"))))</f>
        <v>Regulär</v>
      </c>
      <c r="N10" s="15">
        <f>IF(A10&gt;Rechner!$B$14,0,IF(R9&lt;=0,0,R9))</f>
        <v>270738.16928156215</v>
      </c>
      <c r="O10" s="15">
        <f>IF(N10&lt;=0,0,N10*Rechner!$B$8/Rechner!$B$11)</f>
        <v>823.49526489808477</v>
      </c>
      <c r="P10" s="15">
        <f t="shared" si="6"/>
        <v>540.04640176858197</v>
      </c>
      <c r="Q10" s="15">
        <f>IF(N10&lt;=0,0,MIN(Rechner!$G$5,N10+O10))</f>
        <v>1363.5416666666667</v>
      </c>
      <c r="R10" s="15">
        <f t="shared" si="7"/>
        <v>270198.12287979358</v>
      </c>
      <c r="S10" s="24">
        <f>IF(A10&gt;Rechner!$B$14,"",IF(D10&lt;=0,"",EDATE(Rechner!$Z$7,(A10-1)*12/Rechner!$B$11)))</f>
        <v>46447</v>
      </c>
      <c r="T10" s="2"/>
      <c r="U10" s="2"/>
      <c r="V10" s="2"/>
      <c r="W10" s="2"/>
      <c r="X10" s="2"/>
      <c r="Y10" s="2"/>
      <c r="Z10" s="2"/>
    </row>
    <row r="11" spans="1:26" x14ac:dyDescent="0.25">
      <c r="A11" s="14">
        <v>10</v>
      </c>
      <c r="B11" s="23" t="str">
        <f t="shared" si="0"/>
        <v>01.04.2027</v>
      </c>
      <c r="C11" s="14">
        <f t="shared" si="1"/>
        <v>2027</v>
      </c>
      <c r="D11" s="15">
        <f>IF(A11&gt;Rechner!$B$14,0,IF(J10&lt;=0,0,J10))</f>
        <v>264143.20617969934</v>
      </c>
      <c r="E11" s="15">
        <f>IF(D11&lt;=0,0,D11*Rechner!$B$8/Rechner!$B$11)</f>
        <v>803.4355854632521</v>
      </c>
      <c r="F11" s="15">
        <f t="shared" si="2"/>
        <v>560.10608120341465</v>
      </c>
      <c r="G11" s="15">
        <f>IF(D11&lt;=0,0,IF(AND(S11&lt;&gt;"",MONTH(S11)=Rechner!$B$13),MIN(Rechner!$B$12,MAX(D11-F11,0)),0))</f>
        <v>0</v>
      </c>
      <c r="H11" s="15">
        <f>IF(D11&lt;=0,0,MIN(Rechner!$G$5,D11+E11))</f>
        <v>1363.5416666666667</v>
      </c>
      <c r="I11" s="15">
        <f t="shared" si="3"/>
        <v>1363.5416666666667</v>
      </c>
      <c r="J11" s="15">
        <f t="shared" si="4"/>
        <v>263583.1000984959</v>
      </c>
      <c r="K11" s="15">
        <f t="shared" si="8"/>
        <v>8218.5167651625925</v>
      </c>
      <c r="L11" s="16">
        <f t="shared" si="5"/>
        <v>0.41077298545093816</v>
      </c>
      <c r="M11" s="14" t="str">
        <f>IF(A11&gt;Rechner!$B$14,"",IF(D11&lt;=0,"",IF(J11=0,"Abgeschlossen",IF(G11&gt;0,"Sondertilgung","Regulär"))))</f>
        <v>Regulär</v>
      </c>
      <c r="N11" s="15">
        <f>IF(A11&gt;Rechner!$B$14,0,IF(R10&lt;=0,0,R10))</f>
        <v>270198.12287979358</v>
      </c>
      <c r="O11" s="15">
        <f>IF(N11&lt;=0,0,N11*Rechner!$B$8/Rechner!$B$11)</f>
        <v>821.85262375937202</v>
      </c>
      <c r="P11" s="15">
        <f t="shared" si="6"/>
        <v>541.68904290729472</v>
      </c>
      <c r="Q11" s="15">
        <f>IF(N11&lt;=0,0,MIN(Rechner!$G$5,N11+O11))</f>
        <v>1363.5416666666667</v>
      </c>
      <c r="R11" s="15">
        <f t="shared" si="7"/>
        <v>269656.43383688631</v>
      </c>
      <c r="S11" s="24">
        <f>IF(A11&gt;Rechner!$B$14,"",IF(D11&lt;=0,"",EDATE(Rechner!$Z$7,(A11-1)*12/Rechner!$B$11)))</f>
        <v>46478</v>
      </c>
      <c r="T11" s="2"/>
      <c r="U11" s="2"/>
      <c r="V11" s="2"/>
      <c r="W11" s="2"/>
      <c r="X11" s="2"/>
      <c r="Y11" s="2"/>
      <c r="Z11" s="2"/>
    </row>
    <row r="12" spans="1:26" x14ac:dyDescent="0.25">
      <c r="A12" s="14">
        <v>11</v>
      </c>
      <c r="B12" s="23" t="str">
        <f t="shared" si="0"/>
        <v>01.05.2027</v>
      </c>
      <c r="C12" s="14">
        <f t="shared" si="1"/>
        <v>2027</v>
      </c>
      <c r="D12" s="15">
        <f>IF(A12&gt;Rechner!$B$14,0,IF(J11&lt;=0,0,J11))</f>
        <v>263583.1000984959</v>
      </c>
      <c r="E12" s="15">
        <f>IF(D12&lt;=0,0,D12*Rechner!$B$8/Rechner!$B$11)</f>
        <v>801.73192946625829</v>
      </c>
      <c r="F12" s="15">
        <f t="shared" si="2"/>
        <v>561.80973720040845</v>
      </c>
      <c r="G12" s="15">
        <f>IF(D12&lt;=0,0,IF(AND(S12&lt;&gt;"",MONTH(S12)=Rechner!$B$13),MIN(Rechner!$B$12,MAX(D12-F12,0)),0))</f>
        <v>0</v>
      </c>
      <c r="H12" s="15">
        <f>IF(D12&lt;=0,0,MIN(Rechner!$G$5,D12+E12))</f>
        <v>1363.5416666666667</v>
      </c>
      <c r="I12" s="15">
        <f t="shared" si="3"/>
        <v>1363.5416666666667</v>
      </c>
      <c r="J12" s="15">
        <f t="shared" si="4"/>
        <v>263021.29036129551</v>
      </c>
      <c r="K12" s="15">
        <f t="shared" si="8"/>
        <v>9020.24869462885</v>
      </c>
      <c r="L12" s="16">
        <f t="shared" si="5"/>
        <v>0.41202241994835148</v>
      </c>
      <c r="M12" s="14" t="str">
        <f>IF(A12&gt;Rechner!$B$14,"",IF(D12&lt;=0,"",IF(J12=0,"Abgeschlossen",IF(G12&gt;0,"Sondertilgung","Regulär"))))</f>
        <v>Regulär</v>
      </c>
      <c r="N12" s="15">
        <f>IF(A12&gt;Rechner!$B$14,0,IF(R11&lt;=0,0,R11))</f>
        <v>269656.43383688631</v>
      </c>
      <c r="O12" s="15">
        <f>IF(N12&lt;=0,0,N12*Rechner!$B$8/Rechner!$B$11)</f>
        <v>820.20498625386244</v>
      </c>
      <c r="P12" s="15">
        <f t="shared" si="6"/>
        <v>543.3366804128043</v>
      </c>
      <c r="Q12" s="15">
        <f>IF(N12&lt;=0,0,MIN(Rechner!$G$5,N12+O12))</f>
        <v>1363.5416666666667</v>
      </c>
      <c r="R12" s="15">
        <f t="shared" si="7"/>
        <v>269113.09715647349</v>
      </c>
      <c r="S12" s="24">
        <f>IF(A12&gt;Rechner!$B$14,"",IF(D12&lt;=0,"",EDATE(Rechner!$Z$7,(A12-1)*12/Rechner!$B$11)))</f>
        <v>46508</v>
      </c>
      <c r="T12" s="2"/>
      <c r="U12" s="2"/>
      <c r="V12" s="2"/>
      <c r="W12" s="2"/>
      <c r="X12" s="2"/>
      <c r="Y12" s="2"/>
      <c r="Z12" s="2"/>
    </row>
    <row r="13" spans="1:26" x14ac:dyDescent="0.25">
      <c r="A13" s="14">
        <v>12</v>
      </c>
      <c r="B13" s="23" t="str">
        <f t="shared" si="0"/>
        <v>01.06.2027</v>
      </c>
      <c r="C13" s="14">
        <f t="shared" si="1"/>
        <v>2027</v>
      </c>
      <c r="D13" s="15">
        <f>IF(A13&gt;Rechner!$B$14,0,IF(J12&lt;=0,0,J12))</f>
        <v>263021.29036129551</v>
      </c>
      <c r="E13" s="15">
        <f>IF(D13&lt;=0,0,D13*Rechner!$B$8/Rechner!$B$11)</f>
        <v>800.02309151560712</v>
      </c>
      <c r="F13" s="15">
        <f t="shared" si="2"/>
        <v>563.51857515105962</v>
      </c>
      <c r="G13" s="15">
        <f>IF(D13&lt;=0,0,IF(AND(S13&lt;&gt;"",MONTH(S13)=Rechner!$B$13),MIN(Rechner!$B$12,MAX(D13-F13,0)),0))</f>
        <v>0</v>
      </c>
      <c r="H13" s="15">
        <f>IF(D13&lt;=0,0,MIN(Rechner!$G$5,D13+E13))</f>
        <v>1363.5416666666667</v>
      </c>
      <c r="I13" s="15">
        <f t="shared" si="3"/>
        <v>1363.5416666666667</v>
      </c>
      <c r="J13" s="15">
        <f t="shared" si="4"/>
        <v>262457.77178614447</v>
      </c>
      <c r="K13" s="15">
        <f t="shared" si="8"/>
        <v>9820.271786144458</v>
      </c>
      <c r="L13" s="16">
        <f t="shared" si="5"/>
        <v>0.41327565480902767</v>
      </c>
      <c r="M13" s="14" t="str">
        <f>IF(A13&gt;Rechner!$B$14,"",IF(D13&lt;=0,"",IF(J13=0,"Abgeschlossen",IF(G13&gt;0,"Sondertilgung","Regulär"))))</f>
        <v>Regulär</v>
      </c>
      <c r="N13" s="15">
        <f>IF(A13&gt;Rechner!$B$14,0,IF(R12&lt;=0,0,R12))</f>
        <v>269113.09715647349</v>
      </c>
      <c r="O13" s="15">
        <f>IF(N13&lt;=0,0,N13*Rechner!$B$8/Rechner!$B$11)</f>
        <v>818.5523371842736</v>
      </c>
      <c r="P13" s="15">
        <f t="shared" si="6"/>
        <v>544.98932948239315</v>
      </c>
      <c r="Q13" s="15">
        <f>IF(N13&lt;=0,0,MIN(Rechner!$G$5,N13+O13))</f>
        <v>1363.5416666666667</v>
      </c>
      <c r="R13" s="15">
        <f t="shared" si="7"/>
        <v>268568.10782699112</v>
      </c>
      <c r="S13" s="24">
        <f>IF(A13&gt;Rechner!$B$14,"",IF(D13&lt;=0,"",EDATE(Rechner!$Z$7,(A13-1)*12/Rechner!$B$11)))</f>
        <v>46539</v>
      </c>
      <c r="T13" s="2"/>
      <c r="U13" s="2"/>
      <c r="V13" s="2"/>
      <c r="W13" s="2"/>
      <c r="X13" s="2"/>
      <c r="Y13" s="2"/>
      <c r="Z13" s="2"/>
    </row>
    <row r="14" spans="1:26" x14ac:dyDescent="0.25">
      <c r="A14" s="14">
        <v>13</v>
      </c>
      <c r="B14" s="23" t="str">
        <f t="shared" si="0"/>
        <v>01.07.2027</v>
      </c>
      <c r="C14" s="14">
        <f t="shared" si="1"/>
        <v>2027</v>
      </c>
      <c r="D14" s="15">
        <f>IF(A14&gt;Rechner!$B$14,0,IF(J13&lt;=0,0,J13))</f>
        <v>262457.77178614447</v>
      </c>
      <c r="E14" s="15">
        <f>IF(D14&lt;=0,0,D14*Rechner!$B$8/Rechner!$B$11)</f>
        <v>798.30905584952268</v>
      </c>
      <c r="F14" s="15">
        <f t="shared" si="2"/>
        <v>565.23261081714406</v>
      </c>
      <c r="G14" s="15">
        <f>IF(D14&lt;=0,0,IF(AND(S14&lt;&gt;"",MONTH(S14)=Rechner!$B$13),MIN(Rechner!$B$12,MAX(D14-F14,0)),0))</f>
        <v>0</v>
      </c>
      <c r="H14" s="15">
        <f>IF(D14&lt;=0,0,MIN(Rechner!$G$5,D14+E14))</f>
        <v>1363.5416666666667</v>
      </c>
      <c r="I14" s="15">
        <f t="shared" si="3"/>
        <v>1363.5416666666667</v>
      </c>
      <c r="J14" s="15">
        <f t="shared" si="4"/>
        <v>261892.53917532731</v>
      </c>
      <c r="K14" s="15">
        <f t="shared" si="8"/>
        <v>10618.58084199398</v>
      </c>
      <c r="L14" s="16">
        <f t="shared" si="5"/>
        <v>0.41453270159240507</v>
      </c>
      <c r="M14" s="14" t="str">
        <f>IF(A14&gt;Rechner!$B$14,"",IF(D14&lt;=0,"",IF(J14=0,"Abgeschlossen",IF(G14&gt;0,"Sondertilgung","Regulär"))))</f>
        <v>Regulär</v>
      </c>
      <c r="N14" s="15">
        <f>IF(A14&gt;Rechner!$B$14,0,IF(R13&lt;=0,0,R13))</f>
        <v>268568.10782699112</v>
      </c>
      <c r="O14" s="15">
        <f>IF(N14&lt;=0,0,N14*Rechner!$B$8/Rechner!$B$11)</f>
        <v>816.89466130709798</v>
      </c>
      <c r="P14" s="15">
        <f t="shared" si="6"/>
        <v>546.64700535956877</v>
      </c>
      <c r="Q14" s="15">
        <f>IF(N14&lt;=0,0,MIN(Rechner!$G$5,N14+O14))</f>
        <v>1363.5416666666667</v>
      </c>
      <c r="R14" s="15">
        <f t="shared" si="7"/>
        <v>268021.46082163154</v>
      </c>
      <c r="S14" s="24">
        <f>IF(A14&gt;Rechner!$B$14,"",IF(D14&lt;=0,"",EDATE(Rechner!$Z$7,(A14-1)*12/Rechner!$B$11)))</f>
        <v>46569</v>
      </c>
      <c r="T14" s="2"/>
      <c r="U14" s="2"/>
      <c r="V14" s="2"/>
      <c r="W14" s="2"/>
      <c r="X14" s="2"/>
      <c r="Y14" s="2"/>
      <c r="Z14" s="2"/>
    </row>
    <row r="15" spans="1:26" x14ac:dyDescent="0.25">
      <c r="A15" s="14">
        <v>14</v>
      </c>
      <c r="B15" s="23" t="str">
        <f t="shared" si="0"/>
        <v>01.08.2027</v>
      </c>
      <c r="C15" s="14">
        <f t="shared" si="1"/>
        <v>2027</v>
      </c>
      <c r="D15" s="15">
        <f>IF(A15&gt;Rechner!$B$14,0,IF(J14&lt;=0,0,J14))</f>
        <v>261892.53917532731</v>
      </c>
      <c r="E15" s="15">
        <f>IF(D15&lt;=0,0,D15*Rechner!$B$8/Rechner!$B$11)</f>
        <v>796.58980665828722</v>
      </c>
      <c r="F15" s="15">
        <f t="shared" si="2"/>
        <v>566.95186000837953</v>
      </c>
      <c r="G15" s="15">
        <f>IF(D15&lt;=0,0,IF(AND(S15&lt;&gt;"",MONTH(S15)=Rechner!$B$13),MIN(Rechner!$B$12,MAX(D15-F15,0)),0))</f>
        <v>0</v>
      </c>
      <c r="H15" s="15">
        <f>IF(D15&lt;=0,0,MIN(Rechner!$G$5,D15+E15))</f>
        <v>1363.5416666666667</v>
      </c>
      <c r="I15" s="15">
        <f t="shared" si="3"/>
        <v>1363.5416666666667</v>
      </c>
      <c r="J15" s="15">
        <f t="shared" si="4"/>
        <v>261325.58731531893</v>
      </c>
      <c r="K15" s="15">
        <f t="shared" si="8"/>
        <v>11415.170648652267</v>
      </c>
      <c r="L15" s="16">
        <f t="shared" si="5"/>
        <v>0.41579357189308197</v>
      </c>
      <c r="M15" s="14" t="str">
        <f>IF(A15&gt;Rechner!$B$14,"",IF(D15&lt;=0,"",IF(J15=0,"Abgeschlossen",IF(G15&gt;0,"Sondertilgung","Regulär"))))</f>
        <v>Regulär</v>
      </c>
      <c r="N15" s="15">
        <f>IF(A15&gt;Rechner!$B$14,0,IF(R14&lt;=0,0,R14))</f>
        <v>268021.46082163154</v>
      </c>
      <c r="O15" s="15">
        <f>IF(N15&lt;=0,0,N15*Rechner!$B$8/Rechner!$B$11)</f>
        <v>815.23194333246249</v>
      </c>
      <c r="P15" s="15">
        <f t="shared" si="6"/>
        <v>548.30972333420425</v>
      </c>
      <c r="Q15" s="15">
        <f>IF(N15&lt;=0,0,MIN(Rechner!$G$5,N15+O15))</f>
        <v>1363.5416666666667</v>
      </c>
      <c r="R15" s="15">
        <f t="shared" si="7"/>
        <v>267473.15109829733</v>
      </c>
      <c r="S15" s="24">
        <f>IF(A15&gt;Rechner!$B$14,"",IF(D15&lt;=0,"",EDATE(Rechner!$Z$7,(A15-1)*12/Rechner!$B$11)))</f>
        <v>46600</v>
      </c>
      <c r="T15" s="2"/>
      <c r="U15" s="2"/>
      <c r="V15" s="2"/>
      <c r="W15" s="2"/>
      <c r="X15" s="2"/>
      <c r="Y15" s="2"/>
      <c r="Z15" s="2"/>
    </row>
    <row r="16" spans="1:26" x14ac:dyDescent="0.25">
      <c r="A16" s="14">
        <v>15</v>
      </c>
      <c r="B16" s="23" t="str">
        <f t="shared" si="0"/>
        <v>01.09.2027</v>
      </c>
      <c r="C16" s="14">
        <f t="shared" si="1"/>
        <v>2027</v>
      </c>
      <c r="D16" s="15">
        <f>IF(A16&gt;Rechner!$B$14,0,IF(J15&lt;=0,0,J15))</f>
        <v>261325.58731531893</v>
      </c>
      <c r="E16" s="15">
        <f>IF(D16&lt;=0,0,D16*Rechner!$B$8/Rechner!$B$11)</f>
        <v>794.86532808409504</v>
      </c>
      <c r="F16" s="15">
        <f t="shared" si="2"/>
        <v>568.6763385825717</v>
      </c>
      <c r="G16" s="15">
        <f>IF(D16&lt;=0,0,IF(AND(S16&lt;&gt;"",MONTH(S16)=Rechner!$B$13),MIN(Rechner!$B$12,MAX(D16-F16,0)),0))</f>
        <v>0</v>
      </c>
      <c r="H16" s="15">
        <f>IF(D16&lt;=0,0,MIN(Rechner!$G$5,D16+E16))</f>
        <v>1363.5416666666667</v>
      </c>
      <c r="I16" s="15">
        <f t="shared" si="3"/>
        <v>1363.5416666666667</v>
      </c>
      <c r="J16" s="15">
        <f t="shared" si="4"/>
        <v>260756.91097673637</v>
      </c>
      <c r="K16" s="15">
        <f t="shared" si="8"/>
        <v>12210.035976736362</v>
      </c>
      <c r="L16" s="16">
        <f t="shared" si="5"/>
        <v>0.41705827734092343</v>
      </c>
      <c r="M16" s="14" t="str">
        <f>IF(A16&gt;Rechner!$B$14,"",IF(D16&lt;=0,"",IF(J16=0,"Abgeschlossen",IF(G16&gt;0,"Sondertilgung","Regulär"))))</f>
        <v>Regulär</v>
      </c>
      <c r="N16" s="15">
        <f>IF(A16&gt;Rechner!$B$14,0,IF(R15&lt;=0,0,R15))</f>
        <v>267473.15109829733</v>
      </c>
      <c r="O16" s="15">
        <f>IF(N16&lt;=0,0,N16*Rechner!$B$8/Rechner!$B$11)</f>
        <v>813.56416792398761</v>
      </c>
      <c r="P16" s="15">
        <f t="shared" si="6"/>
        <v>549.97749874267913</v>
      </c>
      <c r="Q16" s="15">
        <f>IF(N16&lt;=0,0,MIN(Rechner!$G$5,N16+O16))</f>
        <v>1363.5416666666667</v>
      </c>
      <c r="R16" s="15">
        <f t="shared" si="7"/>
        <v>266923.17359955463</v>
      </c>
      <c r="S16" s="24">
        <f>IF(A16&gt;Rechner!$B$14,"",IF(D16&lt;=0,"",EDATE(Rechner!$Z$7,(A16-1)*12/Rechner!$B$11)))</f>
        <v>46631</v>
      </c>
      <c r="T16" s="2"/>
      <c r="U16" s="2"/>
      <c r="V16" s="2"/>
      <c r="W16" s="2"/>
      <c r="X16" s="2"/>
      <c r="Y16" s="2"/>
      <c r="Z16" s="2"/>
    </row>
    <row r="17" spans="1:26" x14ac:dyDescent="0.25">
      <c r="A17" s="14">
        <v>16</v>
      </c>
      <c r="B17" s="23" t="str">
        <f t="shared" si="0"/>
        <v>01.10.2027</v>
      </c>
      <c r="C17" s="14">
        <f t="shared" si="1"/>
        <v>2027</v>
      </c>
      <c r="D17" s="15">
        <f>IF(A17&gt;Rechner!$B$14,0,IF(J16&lt;=0,0,J16))</f>
        <v>260756.91097673637</v>
      </c>
      <c r="E17" s="15">
        <f>IF(D17&lt;=0,0,D17*Rechner!$B$8/Rechner!$B$11)</f>
        <v>793.13560422090643</v>
      </c>
      <c r="F17" s="15">
        <f t="shared" si="2"/>
        <v>570.40606244576031</v>
      </c>
      <c r="G17" s="15">
        <f>IF(D17&lt;=0,0,IF(AND(S17&lt;&gt;"",MONTH(S17)=Rechner!$B$13),MIN(Rechner!$B$12,MAX(D17-F17,0)),0))</f>
        <v>0</v>
      </c>
      <c r="H17" s="15">
        <f>IF(D17&lt;=0,0,MIN(Rechner!$G$5,D17+E17))</f>
        <v>1363.5416666666667</v>
      </c>
      <c r="I17" s="15">
        <f t="shared" si="3"/>
        <v>1363.5416666666667</v>
      </c>
      <c r="J17" s="15">
        <f t="shared" si="4"/>
        <v>260186.50491429062</v>
      </c>
      <c r="K17" s="15">
        <f t="shared" si="8"/>
        <v>13003.171580957269</v>
      </c>
      <c r="L17" s="16">
        <f t="shared" si="5"/>
        <v>0.41832682960116874</v>
      </c>
      <c r="M17" s="14" t="str">
        <f>IF(A17&gt;Rechner!$B$14,"",IF(D17&lt;=0,"",IF(J17=0,"Abgeschlossen",IF(G17&gt;0,"Sondertilgung","Regulär"))))</f>
        <v>Regulär</v>
      </c>
      <c r="N17" s="15">
        <f>IF(A17&gt;Rechner!$B$14,0,IF(R16&lt;=0,0,R16))</f>
        <v>266923.17359955463</v>
      </c>
      <c r="O17" s="15">
        <f>IF(N17&lt;=0,0,N17*Rechner!$B$8/Rechner!$B$11)</f>
        <v>811.89131969864536</v>
      </c>
      <c r="P17" s="15">
        <f t="shared" si="6"/>
        <v>551.65034696802138</v>
      </c>
      <c r="Q17" s="15">
        <f>IF(N17&lt;=0,0,MIN(Rechner!$G$5,N17+O17))</f>
        <v>1363.5416666666667</v>
      </c>
      <c r="R17" s="15">
        <f t="shared" si="7"/>
        <v>266371.5232525866</v>
      </c>
      <c r="S17" s="24">
        <f>IF(A17&gt;Rechner!$B$14,"",IF(D17&lt;=0,"",EDATE(Rechner!$Z$7,(A17-1)*12/Rechner!$B$11)))</f>
        <v>46661</v>
      </c>
      <c r="T17" s="2"/>
      <c r="U17" s="2"/>
      <c r="V17" s="2"/>
      <c r="W17" s="2"/>
      <c r="X17" s="2"/>
      <c r="Y17" s="2"/>
      <c r="Z17" s="2"/>
    </row>
    <row r="18" spans="1:26" x14ac:dyDescent="0.25">
      <c r="A18" s="14">
        <v>17</v>
      </c>
      <c r="B18" s="23" t="str">
        <f t="shared" si="0"/>
        <v>01.11.2027</v>
      </c>
      <c r="C18" s="14">
        <f t="shared" si="1"/>
        <v>2027</v>
      </c>
      <c r="D18" s="15">
        <f>IF(A18&gt;Rechner!$B$14,0,IF(J17&lt;=0,0,J17))</f>
        <v>260186.50491429062</v>
      </c>
      <c r="E18" s="15">
        <f>IF(D18&lt;=0,0,D18*Rechner!$B$8/Rechner!$B$11)</f>
        <v>791.40061911430064</v>
      </c>
      <c r="F18" s="15">
        <f t="shared" si="2"/>
        <v>572.1410475523661</v>
      </c>
      <c r="G18" s="15">
        <f>IF(D18&lt;=0,0,IF(AND(S18&lt;&gt;"",MONTH(S18)=Rechner!$B$13),MIN(Rechner!$B$12,MAX(D18-F18,0)),0))</f>
        <v>0</v>
      </c>
      <c r="H18" s="15">
        <f>IF(D18&lt;=0,0,MIN(Rechner!$G$5,D18+E18))</f>
        <v>1363.5416666666667</v>
      </c>
      <c r="I18" s="15">
        <f t="shared" si="3"/>
        <v>1363.5416666666667</v>
      </c>
      <c r="J18" s="15">
        <f t="shared" si="4"/>
        <v>259614.36386673825</v>
      </c>
      <c r="K18" s="15">
        <f t="shared" si="8"/>
        <v>13794.572200071569</v>
      </c>
      <c r="L18" s="16">
        <f t="shared" si="5"/>
        <v>0.41959924037453888</v>
      </c>
      <c r="M18" s="14" t="str">
        <f>IF(A18&gt;Rechner!$B$14,"",IF(D18&lt;=0,"",IF(J18=0,"Abgeschlossen",IF(G18&gt;0,"Sondertilgung","Regulär"))))</f>
        <v>Regulär</v>
      </c>
      <c r="N18" s="15">
        <f>IF(A18&gt;Rechner!$B$14,0,IF(R17&lt;=0,0,R17))</f>
        <v>266371.5232525866</v>
      </c>
      <c r="O18" s="15">
        <f>IF(N18&lt;=0,0,N18*Rechner!$B$8/Rechner!$B$11)</f>
        <v>810.21338322661757</v>
      </c>
      <c r="P18" s="15">
        <f t="shared" si="6"/>
        <v>553.32828344004918</v>
      </c>
      <c r="Q18" s="15">
        <f>IF(N18&lt;=0,0,MIN(Rechner!$G$5,N18+O18))</f>
        <v>1363.5416666666667</v>
      </c>
      <c r="R18" s="15">
        <f t="shared" si="7"/>
        <v>265818.19496914657</v>
      </c>
      <c r="S18" s="24">
        <f>IF(A18&gt;Rechner!$B$14,"",IF(D18&lt;=0,"",EDATE(Rechner!$Z$7,(A18-1)*12/Rechner!$B$11)))</f>
        <v>46692</v>
      </c>
      <c r="T18" s="2"/>
      <c r="U18" s="2"/>
      <c r="V18" s="2"/>
      <c r="W18" s="2"/>
      <c r="X18" s="2"/>
      <c r="Y18" s="2"/>
      <c r="Z18" s="2"/>
    </row>
    <row r="19" spans="1:26" x14ac:dyDescent="0.25">
      <c r="A19" s="14">
        <v>18</v>
      </c>
      <c r="B19" s="23" t="str">
        <f t="shared" si="0"/>
        <v>01.12.2027</v>
      </c>
      <c r="C19" s="14">
        <f t="shared" si="1"/>
        <v>2027</v>
      </c>
      <c r="D19" s="15">
        <f>IF(A19&gt;Rechner!$B$14,0,IF(J18&lt;=0,0,J18))</f>
        <v>259614.36386673825</v>
      </c>
      <c r="E19" s="15">
        <f>IF(D19&lt;=0,0,D19*Rechner!$B$8/Rechner!$B$11)</f>
        <v>789.66035676132879</v>
      </c>
      <c r="F19" s="15">
        <f t="shared" si="2"/>
        <v>573.88130990533796</v>
      </c>
      <c r="G19" s="15">
        <f>IF(D19&lt;=0,0,IF(AND(S19&lt;&gt;"",MONTH(S19)=Rechner!$B$13),MIN(Rechner!$B$12,MAX(D19-F19,0)),0))</f>
        <v>6000</v>
      </c>
      <c r="H19" s="15">
        <f>IF(D19&lt;=0,0,MIN(Rechner!$G$5,D19+E19))</f>
        <v>1363.5416666666667</v>
      </c>
      <c r="I19" s="15">
        <f t="shared" si="3"/>
        <v>7363.541666666667</v>
      </c>
      <c r="J19" s="15">
        <f t="shared" si="4"/>
        <v>253040.4825568329</v>
      </c>
      <c r="K19" s="15">
        <f t="shared" si="8"/>
        <v>14584.232556832898</v>
      </c>
      <c r="L19" s="16">
        <f t="shared" si="5"/>
        <v>0.89276079466814595</v>
      </c>
      <c r="M19" s="14" t="str">
        <f>IF(A19&gt;Rechner!$B$14,"",IF(D19&lt;=0,"",IF(J19=0,"Abgeschlossen",IF(G19&gt;0,"Sondertilgung","Regulär"))))</f>
        <v>Sondertilgung</v>
      </c>
      <c r="N19" s="15">
        <f>IF(A19&gt;Rechner!$B$14,0,IF(R18&lt;=0,0,R18))</f>
        <v>265818.19496914657</v>
      </c>
      <c r="O19" s="15">
        <f>IF(N19&lt;=0,0,N19*Rechner!$B$8/Rechner!$B$11)</f>
        <v>808.53034303115408</v>
      </c>
      <c r="P19" s="15">
        <f t="shared" si="6"/>
        <v>555.01132363551267</v>
      </c>
      <c r="Q19" s="15">
        <f>IF(N19&lt;=0,0,MIN(Rechner!$G$5,N19+O19))</f>
        <v>1363.5416666666667</v>
      </c>
      <c r="R19" s="15">
        <f t="shared" si="7"/>
        <v>265263.18364551105</v>
      </c>
      <c r="S19" s="24">
        <f>IF(A19&gt;Rechner!$B$14,"",IF(D19&lt;=0,"",EDATE(Rechner!$Z$7,(A19-1)*12/Rechner!$B$11)))</f>
        <v>46722</v>
      </c>
      <c r="T19" s="2"/>
      <c r="U19" s="2"/>
      <c r="V19" s="2"/>
      <c r="W19" s="2"/>
      <c r="X19" s="2"/>
      <c r="Y19" s="2"/>
      <c r="Z19" s="2"/>
    </row>
    <row r="20" spans="1:26" x14ac:dyDescent="0.25">
      <c r="A20" s="14">
        <v>19</v>
      </c>
      <c r="B20" s="23" t="str">
        <f t="shared" si="0"/>
        <v>01.01.2028</v>
      </c>
      <c r="C20" s="14">
        <f t="shared" si="1"/>
        <v>2028</v>
      </c>
      <c r="D20" s="15">
        <f>IF(A20&gt;Rechner!$B$14,0,IF(J19&lt;=0,0,J19))</f>
        <v>253040.4825568329</v>
      </c>
      <c r="E20" s="15">
        <f>IF(D20&lt;=0,0,D20*Rechner!$B$8/Rechner!$B$11)</f>
        <v>769.66480111036662</v>
      </c>
      <c r="F20" s="15">
        <f t="shared" si="2"/>
        <v>593.87686555630012</v>
      </c>
      <c r="G20" s="15">
        <f>IF(D20&lt;=0,0,IF(AND(S20&lt;&gt;"",MONTH(S20)=Rechner!$B$13),MIN(Rechner!$B$12,MAX(D20-F20,0)),0))</f>
        <v>0</v>
      </c>
      <c r="H20" s="15">
        <f>IF(D20&lt;=0,0,MIN(Rechner!$G$5,D20+E20))</f>
        <v>1363.5416666666667</v>
      </c>
      <c r="I20" s="15">
        <f t="shared" si="3"/>
        <v>1363.5416666666667</v>
      </c>
      <c r="J20" s="15">
        <f t="shared" si="4"/>
        <v>252446.60569127661</v>
      </c>
      <c r="K20" s="15">
        <f t="shared" si="8"/>
        <v>15353.897357943264</v>
      </c>
      <c r="L20" s="16">
        <f t="shared" si="5"/>
        <v>0.43553994723762268</v>
      </c>
      <c r="M20" s="14" t="str">
        <f>IF(A20&gt;Rechner!$B$14,"",IF(D20&lt;=0,"",IF(J20=0,"Abgeschlossen",IF(G20&gt;0,"Sondertilgung","Regulär"))))</f>
        <v>Regulär</v>
      </c>
      <c r="N20" s="15">
        <f>IF(A20&gt;Rechner!$B$14,0,IF(R19&lt;=0,0,R19))</f>
        <v>265263.18364551105</v>
      </c>
      <c r="O20" s="15">
        <f>IF(N20&lt;=0,0,N20*Rechner!$B$8/Rechner!$B$11)</f>
        <v>806.84218358842929</v>
      </c>
      <c r="P20" s="15">
        <f t="shared" si="6"/>
        <v>556.69948307823745</v>
      </c>
      <c r="Q20" s="15">
        <f>IF(N20&lt;=0,0,MIN(Rechner!$G$5,N20+O20))</f>
        <v>1363.5416666666667</v>
      </c>
      <c r="R20" s="15">
        <f t="shared" si="7"/>
        <v>264706.48416243278</v>
      </c>
      <c r="S20" s="24">
        <f>IF(A20&gt;Rechner!$B$14,"",IF(D20&lt;=0,"",EDATE(Rechner!$Z$7,(A20-1)*12/Rechner!$B$11)))</f>
        <v>46753</v>
      </c>
      <c r="T20" s="2"/>
      <c r="U20" s="2"/>
      <c r="V20" s="2"/>
      <c r="W20" s="2"/>
      <c r="X20" s="2"/>
      <c r="Y20" s="2"/>
      <c r="Z20" s="2"/>
    </row>
    <row r="21" spans="1:26" x14ac:dyDescent="0.25">
      <c r="A21" s="14">
        <v>20</v>
      </c>
      <c r="B21" s="23" t="str">
        <f t="shared" si="0"/>
        <v>01.02.2028</v>
      </c>
      <c r="C21" s="14">
        <f t="shared" si="1"/>
        <v>2028</v>
      </c>
      <c r="D21" s="15">
        <f>IF(A21&gt;Rechner!$B$14,0,IF(J20&lt;=0,0,J20))</f>
        <v>252446.60569127661</v>
      </c>
      <c r="E21" s="15">
        <f>IF(D21&lt;=0,0,D21*Rechner!$B$8/Rechner!$B$11)</f>
        <v>767.85842564429959</v>
      </c>
      <c r="F21" s="15">
        <f t="shared" si="2"/>
        <v>595.68324102236716</v>
      </c>
      <c r="G21" s="15">
        <f>IF(D21&lt;=0,0,IF(AND(S21&lt;&gt;"",MONTH(S21)=Rechner!$B$13),MIN(Rechner!$B$12,MAX(D21-F21,0)),0))</f>
        <v>0</v>
      </c>
      <c r="H21" s="15">
        <f>IF(D21&lt;=0,0,MIN(Rechner!$G$5,D21+E21))</f>
        <v>1363.5416666666667</v>
      </c>
      <c r="I21" s="15">
        <f t="shared" si="3"/>
        <v>1363.5416666666667</v>
      </c>
      <c r="J21" s="15">
        <f t="shared" si="4"/>
        <v>251850.92245025423</v>
      </c>
      <c r="K21" s="15">
        <f t="shared" si="8"/>
        <v>16121.755783587563</v>
      </c>
      <c r="L21" s="16">
        <f t="shared" si="5"/>
        <v>0.4368647145771371</v>
      </c>
      <c r="M21" s="14" t="str">
        <f>IF(A21&gt;Rechner!$B$14,"",IF(D21&lt;=0,"",IF(J21=0,"Abgeschlossen",IF(G21&gt;0,"Sondertilgung","Regulär"))))</f>
        <v>Regulär</v>
      </c>
      <c r="N21" s="15">
        <f>IF(A21&gt;Rechner!$B$14,0,IF(R20&lt;=0,0,R20))</f>
        <v>264706.48416243278</v>
      </c>
      <c r="O21" s="15">
        <f>IF(N21&lt;=0,0,N21*Rechner!$B$8/Rechner!$B$11)</f>
        <v>805.14888932739962</v>
      </c>
      <c r="P21" s="15">
        <f t="shared" si="6"/>
        <v>558.39277733926713</v>
      </c>
      <c r="Q21" s="15">
        <f>IF(N21&lt;=0,0,MIN(Rechner!$G$5,N21+O21))</f>
        <v>1363.5416666666667</v>
      </c>
      <c r="R21" s="15">
        <f t="shared" si="7"/>
        <v>264148.09138509352</v>
      </c>
      <c r="S21" s="24">
        <f>IF(A21&gt;Rechner!$B$14,"",IF(D21&lt;=0,"",EDATE(Rechner!$Z$7,(A21-1)*12/Rechner!$B$11)))</f>
        <v>46784</v>
      </c>
      <c r="T21" s="2"/>
      <c r="U21" s="2"/>
      <c r="V21" s="2"/>
      <c r="W21" s="2"/>
      <c r="X21" s="2"/>
      <c r="Y21" s="2"/>
      <c r="Z21" s="2"/>
    </row>
    <row r="22" spans="1:26" x14ac:dyDescent="0.25">
      <c r="A22" s="14">
        <v>21</v>
      </c>
      <c r="B22" s="23" t="str">
        <f t="shared" si="0"/>
        <v>01.03.2028</v>
      </c>
      <c r="C22" s="14">
        <f t="shared" si="1"/>
        <v>2028</v>
      </c>
      <c r="D22" s="15">
        <f>IF(A22&gt;Rechner!$B$14,0,IF(J21&lt;=0,0,J21))</f>
        <v>251850.92245025423</v>
      </c>
      <c r="E22" s="15">
        <f>IF(D22&lt;=0,0,D22*Rechner!$B$8/Rechner!$B$11)</f>
        <v>766.04655578618986</v>
      </c>
      <c r="F22" s="15">
        <f t="shared" si="2"/>
        <v>597.49511088047689</v>
      </c>
      <c r="G22" s="15">
        <f>IF(D22&lt;=0,0,IF(AND(S22&lt;&gt;"",MONTH(S22)=Rechner!$B$13),MIN(Rechner!$B$12,MAX(D22-F22,0)),0))</f>
        <v>0</v>
      </c>
      <c r="H22" s="15">
        <f>IF(D22&lt;=0,0,MIN(Rechner!$G$5,D22+E22))</f>
        <v>1363.5416666666667</v>
      </c>
      <c r="I22" s="15">
        <f t="shared" si="3"/>
        <v>1363.5416666666667</v>
      </c>
      <c r="J22" s="15">
        <f t="shared" si="4"/>
        <v>251253.42733937377</v>
      </c>
      <c r="K22" s="15">
        <f t="shared" si="8"/>
        <v>16887.802339373753</v>
      </c>
      <c r="L22" s="16">
        <f t="shared" si="5"/>
        <v>0.43819351141730922</v>
      </c>
      <c r="M22" s="14" t="str">
        <f>IF(A22&gt;Rechner!$B$14,"",IF(D22&lt;=0,"",IF(J22=0,"Abgeschlossen",IF(G22&gt;0,"Sondertilgung","Regulär"))))</f>
        <v>Regulär</v>
      </c>
      <c r="N22" s="15">
        <f>IF(A22&gt;Rechner!$B$14,0,IF(R21&lt;=0,0,R21))</f>
        <v>264148.09138509352</v>
      </c>
      <c r="O22" s="15">
        <f>IF(N22&lt;=0,0,N22*Rechner!$B$8/Rechner!$B$11)</f>
        <v>803.4504446296595</v>
      </c>
      <c r="P22" s="15">
        <f t="shared" si="6"/>
        <v>560.09122203700724</v>
      </c>
      <c r="Q22" s="15">
        <f>IF(N22&lt;=0,0,MIN(Rechner!$G$5,N22+O22))</f>
        <v>1363.5416666666667</v>
      </c>
      <c r="R22" s="15">
        <f t="shared" si="7"/>
        <v>263588.00016305654</v>
      </c>
      <c r="S22" s="24">
        <f>IF(A22&gt;Rechner!$B$14,"",IF(D22&lt;=0,"",EDATE(Rechner!$Z$7,(A22-1)*12/Rechner!$B$11)))</f>
        <v>46813</v>
      </c>
      <c r="T22" s="2"/>
      <c r="U22" s="2"/>
      <c r="V22" s="2"/>
      <c r="W22" s="2"/>
      <c r="X22" s="2"/>
      <c r="Y22" s="2"/>
      <c r="Z22" s="2"/>
    </row>
    <row r="23" spans="1:26" x14ac:dyDescent="0.25">
      <c r="A23" s="14">
        <v>22</v>
      </c>
      <c r="B23" s="23" t="str">
        <f t="shared" si="0"/>
        <v>01.04.2028</v>
      </c>
      <c r="C23" s="14">
        <f t="shared" si="1"/>
        <v>2028</v>
      </c>
      <c r="D23" s="15">
        <f>IF(A23&gt;Rechner!$B$14,0,IF(J22&lt;=0,0,J22))</f>
        <v>251253.42733937377</v>
      </c>
      <c r="E23" s="15">
        <f>IF(D23&lt;=0,0,D23*Rechner!$B$8/Rechner!$B$11)</f>
        <v>764.22917482392847</v>
      </c>
      <c r="F23" s="15">
        <f t="shared" si="2"/>
        <v>599.31249184273827</v>
      </c>
      <c r="G23" s="15">
        <f>IF(D23&lt;=0,0,IF(AND(S23&lt;&gt;"",MONTH(S23)=Rechner!$B$13),MIN(Rechner!$B$12,MAX(D23-F23,0)),0))</f>
        <v>0</v>
      </c>
      <c r="H23" s="15">
        <f>IF(D23&lt;=0,0,MIN(Rechner!$G$5,D23+E23))</f>
        <v>1363.5416666666667</v>
      </c>
      <c r="I23" s="15">
        <f t="shared" si="3"/>
        <v>1363.5416666666667</v>
      </c>
      <c r="J23" s="15">
        <f t="shared" si="4"/>
        <v>250654.11484753102</v>
      </c>
      <c r="K23" s="15">
        <f t="shared" si="8"/>
        <v>17652.031514197683</v>
      </c>
      <c r="L23" s="16">
        <f t="shared" si="5"/>
        <v>0.43952635001453683</v>
      </c>
      <c r="M23" s="14" t="str">
        <f>IF(A23&gt;Rechner!$B$14,"",IF(D23&lt;=0,"",IF(J23=0,"Abgeschlossen",IF(G23&gt;0,"Sondertilgung","Regulär"))))</f>
        <v>Regulär</v>
      </c>
      <c r="N23" s="15">
        <f>IF(A23&gt;Rechner!$B$14,0,IF(R22&lt;=0,0,R22))</f>
        <v>263588.00016305654</v>
      </c>
      <c r="O23" s="15">
        <f>IF(N23&lt;=0,0,N23*Rechner!$B$8/Rechner!$B$11)</f>
        <v>801.74683382929697</v>
      </c>
      <c r="P23" s="15">
        <f t="shared" si="6"/>
        <v>561.79483283736977</v>
      </c>
      <c r="Q23" s="15">
        <f>IF(N23&lt;=0,0,MIN(Rechner!$G$5,N23+O23))</f>
        <v>1363.5416666666667</v>
      </c>
      <c r="R23" s="15">
        <f t="shared" si="7"/>
        <v>263026.20533021918</v>
      </c>
      <c r="S23" s="24">
        <f>IF(A23&gt;Rechner!$B$14,"",IF(D23&lt;=0,"",EDATE(Rechner!$Z$7,(A23-1)*12/Rechner!$B$11)))</f>
        <v>46844</v>
      </c>
      <c r="T23" s="2"/>
      <c r="U23" s="2"/>
      <c r="V23" s="2"/>
      <c r="W23" s="2"/>
      <c r="X23" s="2"/>
      <c r="Y23" s="2"/>
      <c r="Z23" s="2"/>
    </row>
    <row r="24" spans="1:26" x14ac:dyDescent="0.25">
      <c r="A24" s="14">
        <v>23</v>
      </c>
      <c r="B24" s="23" t="str">
        <f t="shared" si="0"/>
        <v>01.05.2028</v>
      </c>
      <c r="C24" s="14">
        <f t="shared" si="1"/>
        <v>2028</v>
      </c>
      <c r="D24" s="15">
        <f>IF(A24&gt;Rechner!$B$14,0,IF(J23&lt;=0,0,J23))</f>
        <v>250654.11484753102</v>
      </c>
      <c r="E24" s="15">
        <f>IF(D24&lt;=0,0,D24*Rechner!$B$8/Rechner!$B$11)</f>
        <v>762.40626599457346</v>
      </c>
      <c r="F24" s="15">
        <f t="shared" si="2"/>
        <v>601.13540067209328</v>
      </c>
      <c r="G24" s="15">
        <f>IF(D24&lt;=0,0,IF(AND(S24&lt;&gt;"",MONTH(S24)=Rechner!$B$13),MIN(Rechner!$B$12,MAX(D24-F24,0)),0))</f>
        <v>0</v>
      </c>
      <c r="H24" s="15">
        <f>IF(D24&lt;=0,0,MIN(Rechner!$G$5,D24+E24))</f>
        <v>1363.5416666666667</v>
      </c>
      <c r="I24" s="15">
        <f t="shared" si="3"/>
        <v>1363.5416666666667</v>
      </c>
      <c r="J24" s="15">
        <f t="shared" si="4"/>
        <v>250052.97944685892</v>
      </c>
      <c r="K24" s="15">
        <f t="shared" si="8"/>
        <v>18414.437780192256</v>
      </c>
      <c r="L24" s="16">
        <f t="shared" si="5"/>
        <v>0.44086324266249771</v>
      </c>
      <c r="M24" s="14" t="str">
        <f>IF(A24&gt;Rechner!$B$14,"",IF(D24&lt;=0,"",IF(J24=0,"Abgeschlossen",IF(G24&gt;0,"Sondertilgung","Regulär"))))</f>
        <v>Regulär</v>
      </c>
      <c r="N24" s="15">
        <f>IF(A24&gt;Rechner!$B$14,0,IF(R23&lt;=0,0,R23))</f>
        <v>263026.20533021918</v>
      </c>
      <c r="O24" s="15">
        <f>IF(N24&lt;=0,0,N24*Rechner!$B$8/Rechner!$B$11)</f>
        <v>800.03804121275004</v>
      </c>
      <c r="P24" s="15">
        <f t="shared" si="6"/>
        <v>563.5036254539167</v>
      </c>
      <c r="Q24" s="15">
        <f>IF(N24&lt;=0,0,MIN(Rechner!$G$5,N24+O24))</f>
        <v>1363.5416666666667</v>
      </c>
      <c r="R24" s="15">
        <f t="shared" si="7"/>
        <v>262462.70170476526</v>
      </c>
      <c r="S24" s="24">
        <f>IF(A24&gt;Rechner!$B$14,"",IF(D24&lt;=0,"",EDATE(Rechner!$Z$7,(A24-1)*12/Rechner!$B$11)))</f>
        <v>46874</v>
      </c>
      <c r="T24" s="2"/>
      <c r="U24" s="2"/>
      <c r="V24" s="2"/>
      <c r="W24" s="2"/>
      <c r="X24" s="2"/>
      <c r="Y24" s="2"/>
      <c r="Z24" s="2"/>
    </row>
    <row r="25" spans="1:26" x14ac:dyDescent="0.25">
      <c r="A25" s="14">
        <v>24</v>
      </c>
      <c r="B25" s="23" t="str">
        <f t="shared" si="0"/>
        <v>01.06.2028</v>
      </c>
      <c r="C25" s="14">
        <f t="shared" si="1"/>
        <v>2028</v>
      </c>
      <c r="D25" s="15">
        <f>IF(A25&gt;Rechner!$B$14,0,IF(J24&lt;=0,0,J24))</f>
        <v>250052.97944685892</v>
      </c>
      <c r="E25" s="15">
        <f>IF(D25&lt;=0,0,D25*Rechner!$B$8/Rechner!$B$11)</f>
        <v>760.57781248419587</v>
      </c>
      <c r="F25" s="15">
        <f t="shared" si="2"/>
        <v>602.96385418247087</v>
      </c>
      <c r="G25" s="15">
        <f>IF(D25&lt;=0,0,IF(AND(S25&lt;&gt;"",MONTH(S25)=Rechner!$B$13),MIN(Rechner!$B$12,MAX(D25-F25,0)),0))</f>
        <v>0</v>
      </c>
      <c r="H25" s="15">
        <f>IF(D25&lt;=0,0,MIN(Rechner!$G$5,D25+E25))</f>
        <v>1363.5416666666667</v>
      </c>
      <c r="I25" s="15">
        <f t="shared" si="3"/>
        <v>1363.5416666666667</v>
      </c>
      <c r="J25" s="15">
        <f t="shared" si="4"/>
        <v>249450.01559267644</v>
      </c>
      <c r="K25" s="15">
        <f t="shared" si="8"/>
        <v>19175.015592676453</v>
      </c>
      <c r="L25" s="16">
        <f t="shared" si="5"/>
        <v>0.44220420169226282</v>
      </c>
      <c r="M25" s="14" t="str">
        <f>IF(A25&gt;Rechner!$B$14,"",IF(D25&lt;=0,"",IF(J25=0,"Abgeschlossen",IF(G25&gt;0,"Sondertilgung","Regulär"))))</f>
        <v>Regulär</v>
      </c>
      <c r="N25" s="15">
        <f>IF(A25&gt;Rechner!$B$14,0,IF(R24&lt;=0,0,R24))</f>
        <v>262462.70170476526</v>
      </c>
      <c r="O25" s="15">
        <f>IF(N25&lt;=0,0,N25*Rechner!$B$8/Rechner!$B$11)</f>
        <v>798.32405101866095</v>
      </c>
      <c r="P25" s="15">
        <f t="shared" si="6"/>
        <v>565.21761564800579</v>
      </c>
      <c r="Q25" s="15">
        <f>IF(N25&lt;=0,0,MIN(Rechner!$G$5,N25+O25))</f>
        <v>1363.5416666666667</v>
      </c>
      <c r="R25" s="15">
        <f t="shared" si="7"/>
        <v>261897.48408911726</v>
      </c>
      <c r="S25" s="24">
        <f>IF(A25&gt;Rechner!$B$14,"",IF(D25&lt;=0,"",EDATE(Rechner!$Z$7,(A25-1)*12/Rechner!$B$11)))</f>
        <v>46905</v>
      </c>
      <c r="T25" s="2"/>
      <c r="U25" s="2"/>
      <c r="V25" s="2"/>
      <c r="W25" s="2"/>
      <c r="X25" s="2"/>
      <c r="Y25" s="2"/>
      <c r="Z25" s="2"/>
    </row>
    <row r="26" spans="1:26" x14ac:dyDescent="0.25">
      <c r="A26" s="14">
        <v>25</v>
      </c>
      <c r="B26" s="23" t="str">
        <f t="shared" si="0"/>
        <v>01.07.2028</v>
      </c>
      <c r="C26" s="14">
        <f t="shared" si="1"/>
        <v>2028</v>
      </c>
      <c r="D26" s="15">
        <f>IF(A26&gt;Rechner!$B$14,0,IF(J25&lt;=0,0,J25))</f>
        <v>249450.01559267644</v>
      </c>
      <c r="E26" s="15">
        <f>IF(D26&lt;=0,0,D26*Rechner!$B$8/Rechner!$B$11)</f>
        <v>758.74379742772408</v>
      </c>
      <c r="F26" s="15">
        <f t="shared" si="2"/>
        <v>604.79786923894267</v>
      </c>
      <c r="G26" s="15">
        <f>IF(D26&lt;=0,0,IF(AND(S26&lt;&gt;"",MONTH(S26)=Rechner!$B$13),MIN(Rechner!$B$12,MAX(D26-F26,0)),0))</f>
        <v>0</v>
      </c>
      <c r="H26" s="15">
        <f>IF(D26&lt;=0,0,MIN(Rechner!$G$5,D26+E26))</f>
        <v>1363.5416666666667</v>
      </c>
      <c r="I26" s="15">
        <f t="shared" si="3"/>
        <v>1363.5416666666667</v>
      </c>
      <c r="J26" s="15">
        <f t="shared" si="4"/>
        <v>248845.2177234375</v>
      </c>
      <c r="K26" s="15">
        <f t="shared" si="8"/>
        <v>19933.759390104176</v>
      </c>
      <c r="L26" s="16">
        <f t="shared" si="5"/>
        <v>0.44354923947241021</v>
      </c>
      <c r="M26" s="14" t="str">
        <f>IF(A26&gt;Rechner!$B$14,"",IF(D26&lt;=0,"",IF(J26=0,"Abgeschlossen",IF(G26&gt;0,"Sondertilgung","Regulär"))))</f>
        <v>Regulär</v>
      </c>
      <c r="N26" s="15">
        <f>IF(A26&gt;Rechner!$B$14,0,IF(R25&lt;=0,0,R25))</f>
        <v>261897.48408911726</v>
      </c>
      <c r="O26" s="15">
        <f>IF(N26&lt;=0,0,N26*Rechner!$B$8/Rechner!$B$11)</f>
        <v>796.60484743773168</v>
      </c>
      <c r="P26" s="15">
        <f t="shared" si="6"/>
        <v>566.93681922893506</v>
      </c>
      <c r="Q26" s="15">
        <f>IF(N26&lt;=0,0,MIN(Rechner!$G$5,N26+O26))</f>
        <v>1363.5416666666667</v>
      </c>
      <c r="R26" s="15">
        <f t="shared" si="7"/>
        <v>261330.54726988834</v>
      </c>
      <c r="S26" s="24">
        <f>IF(A26&gt;Rechner!$B$14,"",IF(D26&lt;=0,"",EDATE(Rechner!$Z$7,(A26-1)*12/Rechner!$B$11)))</f>
        <v>46935</v>
      </c>
      <c r="T26" s="2"/>
      <c r="U26" s="2"/>
      <c r="V26" s="2"/>
      <c r="W26" s="2"/>
      <c r="X26" s="2"/>
      <c r="Y26" s="2"/>
      <c r="Z26" s="2"/>
    </row>
    <row r="27" spans="1:26" x14ac:dyDescent="0.25">
      <c r="A27" s="14">
        <v>26</v>
      </c>
      <c r="B27" s="23" t="str">
        <f t="shared" si="0"/>
        <v>01.08.2028</v>
      </c>
      <c r="C27" s="14">
        <f t="shared" si="1"/>
        <v>2028</v>
      </c>
      <c r="D27" s="15">
        <f>IF(A27&gt;Rechner!$B$14,0,IF(J26&lt;=0,0,J26))</f>
        <v>248845.2177234375</v>
      </c>
      <c r="E27" s="15">
        <f>IF(D27&lt;=0,0,D27*Rechner!$B$8/Rechner!$B$11)</f>
        <v>756.90420390878899</v>
      </c>
      <c r="F27" s="15">
        <f t="shared" si="2"/>
        <v>606.63746275787776</v>
      </c>
      <c r="G27" s="15">
        <f>IF(D27&lt;=0,0,IF(AND(S27&lt;&gt;"",MONTH(S27)=Rechner!$B$13),MIN(Rechner!$B$12,MAX(D27-F27,0)),0))</f>
        <v>0</v>
      </c>
      <c r="H27" s="15">
        <f>IF(D27&lt;=0,0,MIN(Rechner!$G$5,D27+E27))</f>
        <v>1363.5416666666667</v>
      </c>
      <c r="I27" s="15">
        <f t="shared" si="3"/>
        <v>1363.5416666666667</v>
      </c>
      <c r="J27" s="15">
        <f t="shared" si="4"/>
        <v>248238.58026067962</v>
      </c>
      <c r="K27" s="15">
        <f t="shared" si="8"/>
        <v>20690.663594012964</v>
      </c>
      <c r="L27" s="16">
        <f t="shared" si="5"/>
        <v>0.44489836840913877</v>
      </c>
      <c r="M27" s="14" t="str">
        <f>IF(A27&gt;Rechner!$B$14,"",IF(D27&lt;=0,"",IF(J27=0,"Abgeschlossen",IF(G27&gt;0,"Sondertilgung","Regulär"))))</f>
        <v>Regulär</v>
      </c>
      <c r="N27" s="15">
        <f>IF(A27&gt;Rechner!$B$14,0,IF(R26&lt;=0,0,R26))</f>
        <v>261330.54726988834</v>
      </c>
      <c r="O27" s="15">
        <f>IF(N27&lt;=0,0,N27*Rechner!$B$8/Rechner!$B$11)</f>
        <v>794.88041461257706</v>
      </c>
      <c r="P27" s="15">
        <f t="shared" si="6"/>
        <v>568.66125205408969</v>
      </c>
      <c r="Q27" s="15">
        <f>IF(N27&lt;=0,0,MIN(Rechner!$G$5,N27+O27))</f>
        <v>1363.5416666666667</v>
      </c>
      <c r="R27" s="15">
        <f t="shared" si="7"/>
        <v>260761.88601783424</v>
      </c>
      <c r="S27" s="24">
        <f>IF(A27&gt;Rechner!$B$14,"",IF(D27&lt;=0,"",EDATE(Rechner!$Z$7,(A27-1)*12/Rechner!$B$11)))</f>
        <v>46966</v>
      </c>
      <c r="T27" s="2"/>
      <c r="U27" s="2"/>
      <c r="V27" s="2"/>
      <c r="W27" s="2"/>
      <c r="X27" s="2"/>
      <c r="Y27" s="2"/>
      <c r="Z27" s="2"/>
    </row>
    <row r="28" spans="1:26" x14ac:dyDescent="0.25">
      <c r="A28" s="14">
        <v>27</v>
      </c>
      <c r="B28" s="23" t="str">
        <f t="shared" si="0"/>
        <v>01.09.2028</v>
      </c>
      <c r="C28" s="14">
        <f t="shared" si="1"/>
        <v>2028</v>
      </c>
      <c r="D28" s="15">
        <f>IF(A28&gt;Rechner!$B$14,0,IF(J27&lt;=0,0,J27))</f>
        <v>248238.58026067962</v>
      </c>
      <c r="E28" s="15">
        <f>IF(D28&lt;=0,0,D28*Rechner!$B$8/Rechner!$B$11)</f>
        <v>755.05901495956721</v>
      </c>
      <c r="F28" s="15">
        <f t="shared" si="2"/>
        <v>608.48265170709954</v>
      </c>
      <c r="G28" s="15">
        <f>IF(D28&lt;=0,0,IF(AND(S28&lt;&gt;"",MONTH(S28)=Rechner!$B$13),MIN(Rechner!$B$12,MAX(D28-F28,0)),0))</f>
        <v>0</v>
      </c>
      <c r="H28" s="15">
        <f>IF(D28&lt;=0,0,MIN(Rechner!$G$5,D28+E28))</f>
        <v>1363.5416666666667</v>
      </c>
      <c r="I28" s="15">
        <f t="shared" si="3"/>
        <v>1363.5416666666667</v>
      </c>
      <c r="J28" s="15">
        <f t="shared" si="4"/>
        <v>247630.09760897252</v>
      </c>
      <c r="K28" s="15">
        <f t="shared" si="8"/>
        <v>21445.72260897253</v>
      </c>
      <c r="L28" s="16">
        <f t="shared" si="5"/>
        <v>0.44625160094638311</v>
      </c>
      <c r="M28" s="14" t="str">
        <f>IF(A28&gt;Rechner!$B$14,"",IF(D28&lt;=0,"",IF(J28=0,"Abgeschlossen",IF(G28&gt;0,"Sondertilgung","Regulär"))))</f>
        <v>Regulär</v>
      </c>
      <c r="N28" s="15">
        <f>IF(A28&gt;Rechner!$B$14,0,IF(R27&lt;=0,0,R27))</f>
        <v>260761.88601783424</v>
      </c>
      <c r="O28" s="15">
        <f>IF(N28&lt;=0,0,N28*Rechner!$B$8/Rechner!$B$11)</f>
        <v>793.15073663757914</v>
      </c>
      <c r="P28" s="15">
        <f t="shared" si="6"/>
        <v>570.3909300290876</v>
      </c>
      <c r="Q28" s="15">
        <f>IF(N28&lt;=0,0,MIN(Rechner!$G$5,N28+O28))</f>
        <v>1363.5416666666667</v>
      </c>
      <c r="R28" s="15">
        <f t="shared" si="7"/>
        <v>260191.49508780515</v>
      </c>
      <c r="S28" s="24">
        <f>IF(A28&gt;Rechner!$B$14,"",IF(D28&lt;=0,"",EDATE(Rechner!$Z$7,(A28-1)*12/Rechner!$B$11)))</f>
        <v>46997</v>
      </c>
      <c r="T28" s="2"/>
      <c r="U28" s="2"/>
      <c r="V28" s="2"/>
      <c r="W28" s="2"/>
      <c r="X28" s="2"/>
      <c r="Y28" s="2"/>
      <c r="Z28" s="2"/>
    </row>
    <row r="29" spans="1:26" x14ac:dyDescent="0.25">
      <c r="A29" s="14">
        <v>28</v>
      </c>
      <c r="B29" s="23" t="str">
        <f t="shared" si="0"/>
        <v>01.10.2028</v>
      </c>
      <c r="C29" s="14">
        <f t="shared" si="1"/>
        <v>2028</v>
      </c>
      <c r="D29" s="15">
        <f>IF(A29&gt;Rechner!$B$14,0,IF(J28&lt;=0,0,J28))</f>
        <v>247630.09760897252</v>
      </c>
      <c r="E29" s="15">
        <f>IF(D29&lt;=0,0,D29*Rechner!$B$8/Rechner!$B$11)</f>
        <v>753.2082135606247</v>
      </c>
      <c r="F29" s="15">
        <f t="shared" si="2"/>
        <v>610.33345310604204</v>
      </c>
      <c r="G29" s="15">
        <f>IF(D29&lt;=0,0,IF(AND(S29&lt;&gt;"",MONTH(S29)=Rechner!$B$13),MIN(Rechner!$B$12,MAX(D29-F29,0)),0))</f>
        <v>0</v>
      </c>
      <c r="H29" s="15">
        <f>IF(D29&lt;=0,0,MIN(Rechner!$G$5,D29+E29))</f>
        <v>1363.5416666666667</v>
      </c>
      <c r="I29" s="15">
        <f t="shared" si="3"/>
        <v>1363.5416666666667</v>
      </c>
      <c r="J29" s="15">
        <f t="shared" si="4"/>
        <v>247019.76415586646</v>
      </c>
      <c r="K29" s="15">
        <f t="shared" si="8"/>
        <v>22198.930822533155</v>
      </c>
      <c r="L29" s="16">
        <f t="shared" si="5"/>
        <v>0.44760894956592845</v>
      </c>
      <c r="M29" s="14" t="str">
        <f>IF(A29&gt;Rechner!$B$14,"",IF(D29&lt;=0,"",IF(J29=0,"Abgeschlossen",IF(G29&gt;0,"Sondertilgung","Regulär"))))</f>
        <v>Regulär</v>
      </c>
      <c r="N29" s="15">
        <f>IF(A29&gt;Rechner!$B$14,0,IF(R28&lt;=0,0,R28))</f>
        <v>260191.49508780515</v>
      </c>
      <c r="O29" s="15">
        <f>IF(N29&lt;=0,0,N29*Rechner!$B$8/Rechner!$B$11)</f>
        <v>791.41579755874056</v>
      </c>
      <c r="P29" s="15">
        <f t="shared" si="6"/>
        <v>572.12586910792618</v>
      </c>
      <c r="Q29" s="15">
        <f>IF(N29&lt;=0,0,MIN(Rechner!$G$5,N29+O29))</f>
        <v>1363.5416666666667</v>
      </c>
      <c r="R29" s="15">
        <f t="shared" si="7"/>
        <v>259619.36921869722</v>
      </c>
      <c r="S29" s="24">
        <f>IF(A29&gt;Rechner!$B$14,"",IF(D29&lt;=0,"",EDATE(Rechner!$Z$7,(A29-1)*12/Rechner!$B$11)))</f>
        <v>47027</v>
      </c>
      <c r="T29" s="2"/>
      <c r="U29" s="2"/>
      <c r="V29" s="2"/>
      <c r="W29" s="2"/>
      <c r="X29" s="2"/>
      <c r="Y29" s="2"/>
      <c r="Z29" s="2"/>
    </row>
    <row r="30" spans="1:26" x14ac:dyDescent="0.25">
      <c r="A30" s="14">
        <v>29</v>
      </c>
      <c r="B30" s="23" t="str">
        <f t="shared" si="0"/>
        <v>01.11.2028</v>
      </c>
      <c r="C30" s="14">
        <f t="shared" si="1"/>
        <v>2028</v>
      </c>
      <c r="D30" s="15">
        <f>IF(A30&gt;Rechner!$B$14,0,IF(J29&lt;=0,0,J29))</f>
        <v>247019.76415586646</v>
      </c>
      <c r="E30" s="15">
        <f>IF(D30&lt;=0,0,D30*Rechner!$B$8/Rechner!$B$11)</f>
        <v>751.35178264076046</v>
      </c>
      <c r="F30" s="15">
        <f t="shared" si="2"/>
        <v>612.18988402590628</v>
      </c>
      <c r="G30" s="15">
        <f>IF(D30&lt;=0,0,IF(AND(S30&lt;&gt;"",MONTH(S30)=Rechner!$B$13),MIN(Rechner!$B$12,MAX(D30-F30,0)),0))</f>
        <v>0</v>
      </c>
      <c r="H30" s="15">
        <f>IF(D30&lt;=0,0,MIN(Rechner!$G$5,D30+E30))</f>
        <v>1363.5416666666667</v>
      </c>
      <c r="I30" s="15">
        <f t="shared" si="3"/>
        <v>1363.5416666666667</v>
      </c>
      <c r="J30" s="15">
        <f t="shared" si="4"/>
        <v>246407.57427184057</v>
      </c>
      <c r="K30" s="15">
        <f t="shared" si="8"/>
        <v>22950.282605173914</v>
      </c>
      <c r="L30" s="16">
        <f t="shared" si="5"/>
        <v>0.4489704267875248</v>
      </c>
      <c r="M30" s="14" t="str">
        <f>IF(A30&gt;Rechner!$B$14,"",IF(D30&lt;=0,"",IF(J30=0,"Abgeschlossen",IF(G30&gt;0,"Sondertilgung","Regulär"))))</f>
        <v>Regulär</v>
      </c>
      <c r="N30" s="15">
        <f>IF(A30&gt;Rechner!$B$14,0,IF(R29&lt;=0,0,R29))</f>
        <v>259619.36921869722</v>
      </c>
      <c r="O30" s="15">
        <f>IF(N30&lt;=0,0,N30*Rechner!$B$8/Rechner!$B$11)</f>
        <v>789.67558137353728</v>
      </c>
      <c r="P30" s="15">
        <f t="shared" si="6"/>
        <v>573.86608529312946</v>
      </c>
      <c r="Q30" s="15">
        <f>IF(N30&lt;=0,0,MIN(Rechner!$G$5,N30+O30))</f>
        <v>1363.5416666666667</v>
      </c>
      <c r="R30" s="15">
        <f t="shared" si="7"/>
        <v>259045.5031334041</v>
      </c>
      <c r="S30" s="24">
        <f>IF(A30&gt;Rechner!$B$14,"",IF(D30&lt;=0,"",EDATE(Rechner!$Z$7,(A30-1)*12/Rechner!$B$11)))</f>
        <v>47058</v>
      </c>
      <c r="T30" s="2"/>
      <c r="U30" s="2"/>
      <c r="V30" s="2"/>
      <c r="W30" s="2"/>
      <c r="X30" s="2"/>
      <c r="Y30" s="2"/>
      <c r="Z30" s="2"/>
    </row>
    <row r="31" spans="1:26" x14ac:dyDescent="0.25">
      <c r="A31" s="14">
        <v>30</v>
      </c>
      <c r="B31" s="23" t="str">
        <f t="shared" si="0"/>
        <v>01.12.2028</v>
      </c>
      <c r="C31" s="14">
        <f t="shared" si="1"/>
        <v>2028</v>
      </c>
      <c r="D31" s="15">
        <f>IF(A31&gt;Rechner!$B$14,0,IF(J30&lt;=0,0,J30))</f>
        <v>246407.57427184057</v>
      </c>
      <c r="E31" s="15">
        <f>IF(D31&lt;=0,0,D31*Rechner!$B$8/Rechner!$B$11)</f>
        <v>749.48970507684828</v>
      </c>
      <c r="F31" s="15">
        <f t="shared" si="2"/>
        <v>614.05196158981846</v>
      </c>
      <c r="G31" s="15">
        <f>IF(D31&lt;=0,0,IF(AND(S31&lt;&gt;"",MONTH(S31)=Rechner!$B$13),MIN(Rechner!$B$12,MAX(D31-F31,0)),0))</f>
        <v>6000</v>
      </c>
      <c r="H31" s="15">
        <f>IF(D31&lt;=0,0,MIN(Rechner!$G$5,D31+E31))</f>
        <v>1363.5416666666667</v>
      </c>
      <c r="I31" s="15">
        <f t="shared" si="3"/>
        <v>7363.541666666667</v>
      </c>
      <c r="J31" s="15">
        <f t="shared" si="4"/>
        <v>239793.52231025076</v>
      </c>
      <c r="K31" s="15">
        <f t="shared" si="8"/>
        <v>23699.772310250763</v>
      </c>
      <c r="L31" s="16">
        <f t="shared" si="5"/>
        <v>0.89821613850986359</v>
      </c>
      <c r="M31" s="14" t="str">
        <f>IF(A31&gt;Rechner!$B$14,"",IF(D31&lt;=0,"",IF(J31=0,"Abgeschlossen",IF(G31&gt;0,"Sondertilgung","Regulär"))))</f>
        <v>Sondertilgung</v>
      </c>
      <c r="N31" s="15">
        <f>IF(A31&gt;Rechner!$B$14,0,IF(R30&lt;=0,0,R30))</f>
        <v>259045.5031334041</v>
      </c>
      <c r="O31" s="15">
        <f>IF(N31&lt;=0,0,N31*Rechner!$B$8/Rechner!$B$11)</f>
        <v>787.9300720307707</v>
      </c>
      <c r="P31" s="15">
        <f t="shared" si="6"/>
        <v>575.61159463589604</v>
      </c>
      <c r="Q31" s="15">
        <f>IF(N31&lt;=0,0,MIN(Rechner!$G$5,N31+O31))</f>
        <v>1363.5416666666667</v>
      </c>
      <c r="R31" s="15">
        <f t="shared" si="7"/>
        <v>258469.89153876819</v>
      </c>
      <c r="S31" s="24">
        <f>IF(A31&gt;Rechner!$B$14,"",IF(D31&lt;=0,"",EDATE(Rechner!$Z$7,(A31-1)*12/Rechner!$B$11)))</f>
        <v>47088</v>
      </c>
      <c r="T31" s="2"/>
      <c r="U31" s="2"/>
      <c r="V31" s="2"/>
      <c r="W31" s="2"/>
      <c r="X31" s="2"/>
      <c r="Y31" s="2"/>
      <c r="Z31" s="2"/>
    </row>
    <row r="32" spans="1:26" x14ac:dyDescent="0.25">
      <c r="A32" s="14">
        <v>31</v>
      </c>
      <c r="B32" s="23" t="str">
        <f t="shared" si="0"/>
        <v>01.01.2029</v>
      </c>
      <c r="C32" s="14">
        <f t="shared" si="1"/>
        <v>2029</v>
      </c>
      <c r="D32" s="15">
        <f>IF(A32&gt;Rechner!$B$14,0,IF(J31&lt;=0,0,J31))</f>
        <v>239793.52231025076</v>
      </c>
      <c r="E32" s="15">
        <f>IF(D32&lt;=0,0,D32*Rechner!$B$8/Rechner!$B$11)</f>
        <v>729.37196369367939</v>
      </c>
      <c r="F32" s="15">
        <f t="shared" si="2"/>
        <v>634.16970297298735</v>
      </c>
      <c r="G32" s="15">
        <f>IF(D32&lt;=0,0,IF(AND(S32&lt;&gt;"",MONTH(S32)=Rechner!$B$13),MIN(Rechner!$B$12,MAX(D32-F32,0)),0))</f>
        <v>0</v>
      </c>
      <c r="H32" s="15">
        <f>IF(D32&lt;=0,0,MIN(Rechner!$G$5,D32+E32))</f>
        <v>1363.5416666666667</v>
      </c>
      <c r="I32" s="15">
        <f t="shared" si="3"/>
        <v>1363.5416666666667</v>
      </c>
      <c r="J32" s="15">
        <f t="shared" si="4"/>
        <v>239159.35260727777</v>
      </c>
      <c r="K32" s="15">
        <f t="shared" si="8"/>
        <v>24429.144273944443</v>
      </c>
      <c r="L32" s="16">
        <f t="shared" si="5"/>
        <v>0.46509008010242003</v>
      </c>
      <c r="M32" s="14" t="str">
        <f>IF(A32&gt;Rechner!$B$14,"",IF(D32&lt;=0,"",IF(J32=0,"Abgeschlossen",IF(G32&gt;0,"Sondertilgung","Regulär"))))</f>
        <v>Regulär</v>
      </c>
      <c r="N32" s="15">
        <f>IF(A32&gt;Rechner!$B$14,0,IF(R31&lt;=0,0,R31))</f>
        <v>258469.89153876819</v>
      </c>
      <c r="O32" s="15">
        <f>IF(N32&lt;=0,0,N32*Rechner!$B$8/Rechner!$B$11)</f>
        <v>786.17925343041986</v>
      </c>
      <c r="P32" s="15">
        <f t="shared" si="6"/>
        <v>577.36241323624688</v>
      </c>
      <c r="Q32" s="15">
        <f>IF(N32&lt;=0,0,MIN(Rechner!$G$5,N32+O32))</f>
        <v>1363.5416666666667</v>
      </c>
      <c r="R32" s="15">
        <f t="shared" si="7"/>
        <v>257892.52912553193</v>
      </c>
      <c r="S32" s="24">
        <f>IF(A32&gt;Rechner!$B$14,"",IF(D32&lt;=0,"",EDATE(Rechner!$Z$7,(A32-1)*12/Rechner!$B$11)))</f>
        <v>47119</v>
      </c>
      <c r="T32" s="2"/>
      <c r="U32" s="2"/>
      <c r="V32" s="2"/>
      <c r="W32" s="2"/>
      <c r="X32" s="2"/>
      <c r="Y32" s="2"/>
      <c r="Z32" s="2"/>
    </row>
    <row r="33" spans="1:26" x14ac:dyDescent="0.25">
      <c r="A33" s="14">
        <v>32</v>
      </c>
      <c r="B33" s="23" t="str">
        <f t="shared" si="0"/>
        <v>01.02.2029</v>
      </c>
      <c r="C33" s="14">
        <f t="shared" si="1"/>
        <v>2029</v>
      </c>
      <c r="D33" s="15">
        <f>IF(A33&gt;Rechner!$B$14,0,IF(J32&lt;=0,0,J32))</f>
        <v>239159.35260727777</v>
      </c>
      <c r="E33" s="15">
        <f>IF(D33&lt;=0,0,D33*Rechner!$B$8/Rechner!$B$11)</f>
        <v>727.44303084713647</v>
      </c>
      <c r="F33" s="15">
        <f t="shared" si="2"/>
        <v>636.09863581953027</v>
      </c>
      <c r="G33" s="15">
        <f>IF(D33&lt;=0,0,IF(AND(S33&lt;&gt;"",MONTH(S33)=Rechner!$B$13),MIN(Rechner!$B$12,MAX(D33-F33,0)),0))</f>
        <v>0</v>
      </c>
      <c r="H33" s="15">
        <f>IF(D33&lt;=0,0,MIN(Rechner!$G$5,D33+E33))</f>
        <v>1363.5416666666667</v>
      </c>
      <c r="I33" s="15">
        <f t="shared" si="3"/>
        <v>1363.5416666666667</v>
      </c>
      <c r="J33" s="15">
        <f t="shared" si="4"/>
        <v>238523.25397145824</v>
      </c>
      <c r="K33" s="15">
        <f t="shared" si="8"/>
        <v>25156.587304791581</v>
      </c>
      <c r="L33" s="16">
        <f t="shared" si="5"/>
        <v>0.46650472909606494</v>
      </c>
      <c r="M33" s="14" t="str">
        <f>IF(A33&gt;Rechner!$B$14,"",IF(D33&lt;=0,"",IF(J33=0,"Abgeschlossen",IF(G33&gt;0,"Sondertilgung","Regulär"))))</f>
        <v>Regulär</v>
      </c>
      <c r="N33" s="15">
        <f>IF(A33&gt;Rechner!$B$14,0,IF(R32&lt;=0,0,R32))</f>
        <v>257892.52912553193</v>
      </c>
      <c r="O33" s="15">
        <f>IF(N33&lt;=0,0,N33*Rechner!$B$8/Rechner!$B$11)</f>
        <v>784.42310942349286</v>
      </c>
      <c r="P33" s="15">
        <f t="shared" si="6"/>
        <v>579.11855724317388</v>
      </c>
      <c r="Q33" s="15">
        <f>IF(N33&lt;=0,0,MIN(Rechner!$G$5,N33+O33))</f>
        <v>1363.5416666666667</v>
      </c>
      <c r="R33" s="15">
        <f t="shared" si="7"/>
        <v>257313.41056828876</v>
      </c>
      <c r="S33" s="24">
        <f>IF(A33&gt;Rechner!$B$14,"",IF(D33&lt;=0,"",EDATE(Rechner!$Z$7,(A33-1)*12/Rechner!$B$11)))</f>
        <v>47150</v>
      </c>
      <c r="T33" s="2"/>
      <c r="U33" s="2"/>
      <c r="V33" s="2"/>
      <c r="W33" s="2"/>
      <c r="X33" s="2"/>
      <c r="Y33" s="2"/>
      <c r="Z33" s="2"/>
    </row>
    <row r="34" spans="1:26" x14ac:dyDescent="0.25">
      <c r="A34" s="14">
        <v>33</v>
      </c>
      <c r="B34" s="23" t="str">
        <f t="shared" si="0"/>
        <v>01.03.2029</v>
      </c>
      <c r="C34" s="14">
        <f t="shared" si="1"/>
        <v>2029</v>
      </c>
      <c r="D34" s="15">
        <f>IF(A34&gt;Rechner!$B$14,0,IF(J33&lt;=0,0,J33))</f>
        <v>238523.25397145824</v>
      </c>
      <c r="E34" s="15">
        <f>IF(D34&lt;=0,0,D34*Rechner!$B$8/Rechner!$B$11)</f>
        <v>725.5082308298521</v>
      </c>
      <c r="F34" s="15">
        <f t="shared" si="2"/>
        <v>638.03343583681465</v>
      </c>
      <c r="G34" s="15">
        <f>IF(D34&lt;=0,0,IF(AND(S34&lt;&gt;"",MONTH(S34)=Rechner!$B$13),MIN(Rechner!$B$12,MAX(D34-F34,0)),0))</f>
        <v>0</v>
      </c>
      <c r="H34" s="15">
        <f>IF(D34&lt;=0,0,MIN(Rechner!$G$5,D34+E34))</f>
        <v>1363.5416666666667</v>
      </c>
      <c r="I34" s="15">
        <f t="shared" si="3"/>
        <v>1363.5416666666667</v>
      </c>
      <c r="J34" s="15">
        <f t="shared" si="4"/>
        <v>237885.22053562143</v>
      </c>
      <c r="K34" s="15">
        <f t="shared" si="8"/>
        <v>25882.095535621433</v>
      </c>
      <c r="L34" s="16">
        <f t="shared" si="5"/>
        <v>0.46792368098039877</v>
      </c>
      <c r="M34" s="14" t="str">
        <f>IF(A34&gt;Rechner!$B$14,"",IF(D34&lt;=0,"",IF(J34=0,"Abgeschlossen",IF(G34&gt;0,"Sondertilgung","Regulär"))))</f>
        <v>Regulär</v>
      </c>
      <c r="N34" s="15">
        <f>IF(A34&gt;Rechner!$B$14,0,IF(R33&lt;=0,0,R33))</f>
        <v>257313.41056828876</v>
      </c>
      <c r="O34" s="15">
        <f>IF(N34&lt;=0,0,N34*Rechner!$B$8/Rechner!$B$11)</f>
        <v>782.66162381187826</v>
      </c>
      <c r="P34" s="15">
        <f t="shared" si="6"/>
        <v>580.88004285478848</v>
      </c>
      <c r="Q34" s="15">
        <f>IF(N34&lt;=0,0,MIN(Rechner!$G$5,N34+O34))</f>
        <v>1363.5416666666667</v>
      </c>
      <c r="R34" s="15">
        <f t="shared" si="7"/>
        <v>256732.53052543398</v>
      </c>
      <c r="S34" s="24">
        <f>IF(A34&gt;Rechner!$B$14,"",IF(D34&lt;=0,"",EDATE(Rechner!$Z$7,(A34-1)*12/Rechner!$B$11)))</f>
        <v>47178</v>
      </c>
      <c r="T34" s="2"/>
      <c r="U34" s="2"/>
      <c r="V34" s="2"/>
      <c r="W34" s="2"/>
      <c r="X34" s="2"/>
      <c r="Y34" s="2"/>
      <c r="Z34" s="2"/>
    </row>
    <row r="35" spans="1:26" x14ac:dyDescent="0.25">
      <c r="A35" s="14">
        <v>34</v>
      </c>
      <c r="B35" s="23" t="str">
        <f t="shared" si="0"/>
        <v>01.04.2029</v>
      </c>
      <c r="C35" s="14">
        <f t="shared" si="1"/>
        <v>2029</v>
      </c>
      <c r="D35" s="15">
        <f>IF(A35&gt;Rechner!$B$14,0,IF(J34&lt;=0,0,J34))</f>
        <v>237885.22053562143</v>
      </c>
      <c r="E35" s="15">
        <f>IF(D35&lt;=0,0,D35*Rechner!$B$8/Rechner!$B$11)</f>
        <v>723.56754579584856</v>
      </c>
      <c r="F35" s="15">
        <f t="shared" si="2"/>
        <v>639.97412087081818</v>
      </c>
      <c r="G35" s="15">
        <f>IF(D35&lt;=0,0,IF(AND(S35&lt;&gt;"",MONTH(S35)=Rechner!$B$13),MIN(Rechner!$B$12,MAX(D35-F35,0)),0))</f>
        <v>0</v>
      </c>
      <c r="H35" s="15">
        <f>IF(D35&lt;=0,0,MIN(Rechner!$G$5,D35+E35))</f>
        <v>1363.5416666666667</v>
      </c>
      <c r="I35" s="15">
        <f t="shared" si="3"/>
        <v>1363.5416666666667</v>
      </c>
      <c r="J35" s="15">
        <f t="shared" si="4"/>
        <v>237245.24641475061</v>
      </c>
      <c r="K35" s="15">
        <f t="shared" si="8"/>
        <v>26605.663081417282</v>
      </c>
      <c r="L35" s="16">
        <f t="shared" si="5"/>
        <v>0.46934694884338074</v>
      </c>
      <c r="M35" s="14" t="str">
        <f>IF(A35&gt;Rechner!$B$14,"",IF(D35&lt;=0,"",IF(J35=0,"Abgeschlossen",IF(G35&gt;0,"Sondertilgung","Regulär"))))</f>
        <v>Regulär</v>
      </c>
      <c r="N35" s="15">
        <f>IF(A35&gt;Rechner!$B$14,0,IF(R34&lt;=0,0,R34))</f>
        <v>256732.53052543398</v>
      </c>
      <c r="O35" s="15">
        <f>IF(N35&lt;=0,0,N35*Rechner!$B$8/Rechner!$B$11)</f>
        <v>780.89478034819501</v>
      </c>
      <c r="P35" s="15">
        <f t="shared" si="6"/>
        <v>582.64688631847173</v>
      </c>
      <c r="Q35" s="15">
        <f>IF(N35&lt;=0,0,MIN(Rechner!$G$5,N35+O35))</f>
        <v>1363.5416666666667</v>
      </c>
      <c r="R35" s="15">
        <f t="shared" si="7"/>
        <v>256149.88363911549</v>
      </c>
      <c r="S35" s="24">
        <f>IF(A35&gt;Rechner!$B$14,"",IF(D35&lt;=0,"",EDATE(Rechner!$Z$7,(A35-1)*12/Rechner!$B$11)))</f>
        <v>47209</v>
      </c>
      <c r="T35" s="2"/>
      <c r="U35" s="2"/>
      <c r="V35" s="2"/>
      <c r="W35" s="2"/>
      <c r="X35" s="2"/>
      <c r="Y35" s="2"/>
      <c r="Z35" s="2"/>
    </row>
    <row r="36" spans="1:26" x14ac:dyDescent="0.25">
      <c r="A36" s="14">
        <v>35</v>
      </c>
      <c r="B36" s="23" t="str">
        <f t="shared" si="0"/>
        <v>01.05.2029</v>
      </c>
      <c r="C36" s="14">
        <f t="shared" si="1"/>
        <v>2029</v>
      </c>
      <c r="D36" s="15">
        <f>IF(A36&gt;Rechner!$B$14,0,IF(J35&lt;=0,0,J35))</f>
        <v>237245.24641475061</v>
      </c>
      <c r="E36" s="15">
        <f>IF(D36&lt;=0,0,D36*Rechner!$B$8/Rechner!$B$11)</f>
        <v>721.62095784486644</v>
      </c>
      <c r="F36" s="15">
        <f t="shared" si="2"/>
        <v>641.9207088218003</v>
      </c>
      <c r="G36" s="15">
        <f>IF(D36&lt;=0,0,IF(AND(S36&lt;&gt;"",MONTH(S36)=Rechner!$B$13),MIN(Rechner!$B$12,MAX(D36-F36,0)),0))</f>
        <v>0</v>
      </c>
      <c r="H36" s="15">
        <f>IF(D36&lt;=0,0,MIN(Rechner!$G$5,D36+E36))</f>
        <v>1363.5416666666667</v>
      </c>
      <c r="I36" s="15">
        <f t="shared" si="3"/>
        <v>1363.5416666666667</v>
      </c>
      <c r="J36" s="15">
        <f t="shared" si="4"/>
        <v>236603.32570592882</v>
      </c>
      <c r="K36" s="15">
        <f t="shared" si="8"/>
        <v>27327.284039262147</v>
      </c>
      <c r="L36" s="16">
        <f t="shared" si="5"/>
        <v>0.47077454581277944</v>
      </c>
      <c r="M36" s="14" t="str">
        <f>IF(A36&gt;Rechner!$B$14,"",IF(D36&lt;=0,"",IF(J36=0,"Abgeschlossen",IF(G36&gt;0,"Sondertilgung","Regulär"))))</f>
        <v>Regulär</v>
      </c>
      <c r="N36" s="15">
        <f>IF(A36&gt;Rechner!$B$14,0,IF(R35&lt;=0,0,R35))</f>
        <v>256149.88363911549</v>
      </c>
      <c r="O36" s="15">
        <f>IF(N36&lt;=0,0,N36*Rechner!$B$8/Rechner!$B$11)</f>
        <v>779.12256273564287</v>
      </c>
      <c r="P36" s="15">
        <f t="shared" si="6"/>
        <v>584.41910393102387</v>
      </c>
      <c r="Q36" s="15">
        <f>IF(N36&lt;=0,0,MIN(Rechner!$G$5,N36+O36))</f>
        <v>1363.5416666666667</v>
      </c>
      <c r="R36" s="15">
        <f t="shared" si="7"/>
        <v>255565.46453518447</v>
      </c>
      <c r="S36" s="24">
        <f>IF(A36&gt;Rechner!$B$14,"",IF(D36&lt;=0,"",EDATE(Rechner!$Z$7,(A36-1)*12/Rechner!$B$11)))</f>
        <v>47239</v>
      </c>
      <c r="T36" s="2"/>
      <c r="U36" s="2"/>
      <c r="V36" s="2"/>
      <c r="W36" s="2"/>
      <c r="X36" s="2"/>
      <c r="Y36" s="2"/>
      <c r="Z36" s="2"/>
    </row>
    <row r="37" spans="1:26" x14ac:dyDescent="0.25">
      <c r="A37" s="14">
        <v>36</v>
      </c>
      <c r="B37" s="23" t="str">
        <f t="shared" si="0"/>
        <v>01.06.2029</v>
      </c>
      <c r="C37" s="14">
        <f t="shared" si="1"/>
        <v>2029</v>
      </c>
      <c r="D37" s="15">
        <f>IF(A37&gt;Rechner!$B$14,0,IF(J36&lt;=0,0,J36))</f>
        <v>236603.32570592882</v>
      </c>
      <c r="E37" s="15">
        <f>IF(D37&lt;=0,0,D37*Rechner!$B$8/Rechner!$B$11)</f>
        <v>719.66844902220009</v>
      </c>
      <c r="F37" s="15">
        <f t="shared" si="2"/>
        <v>643.87321764446665</v>
      </c>
      <c r="G37" s="15">
        <f>IF(D37&lt;=0,0,IF(AND(S37&lt;&gt;"",MONTH(S37)=Rechner!$B$13),MIN(Rechner!$B$12,MAX(D37-F37,0)),0))</f>
        <v>0</v>
      </c>
      <c r="H37" s="15">
        <f>IF(D37&lt;=0,0,MIN(Rechner!$G$5,D37+E37))</f>
        <v>1363.5416666666667</v>
      </c>
      <c r="I37" s="15">
        <f t="shared" si="3"/>
        <v>1363.5416666666667</v>
      </c>
      <c r="J37" s="15">
        <f t="shared" si="4"/>
        <v>235959.45248828435</v>
      </c>
      <c r="K37" s="15">
        <f t="shared" si="8"/>
        <v>28046.952488284347</v>
      </c>
      <c r="L37" s="16">
        <f t="shared" si="5"/>
        <v>0.47220648505629331</v>
      </c>
      <c r="M37" s="14" t="str">
        <f>IF(A37&gt;Rechner!$B$14,"",IF(D37&lt;=0,"",IF(J37=0,"Abgeschlossen",IF(G37&gt;0,"Sondertilgung","Regulär"))))</f>
        <v>Regulär</v>
      </c>
      <c r="N37" s="15">
        <f>IF(A37&gt;Rechner!$B$14,0,IF(R36&lt;=0,0,R36))</f>
        <v>255565.46453518447</v>
      </c>
      <c r="O37" s="15">
        <f>IF(N37&lt;=0,0,N37*Rechner!$B$8/Rechner!$B$11)</f>
        <v>777.34495462785264</v>
      </c>
      <c r="P37" s="15">
        <f t="shared" si="6"/>
        <v>586.1967120388141</v>
      </c>
      <c r="Q37" s="15">
        <f>IF(N37&lt;=0,0,MIN(Rechner!$G$5,N37+O37))</f>
        <v>1363.5416666666667</v>
      </c>
      <c r="R37" s="15">
        <f t="shared" si="7"/>
        <v>254979.26782314567</v>
      </c>
      <c r="S37" s="24">
        <f>IF(A37&gt;Rechner!$B$14,"",IF(D37&lt;=0,"",EDATE(Rechner!$Z$7,(A37-1)*12/Rechner!$B$11)))</f>
        <v>47270</v>
      </c>
      <c r="T37" s="2"/>
      <c r="U37" s="2"/>
      <c r="V37" s="2"/>
      <c r="W37" s="2"/>
      <c r="X37" s="2"/>
      <c r="Y37" s="2"/>
      <c r="Z37" s="2"/>
    </row>
    <row r="38" spans="1:26" x14ac:dyDescent="0.25">
      <c r="A38" s="14">
        <v>37</v>
      </c>
      <c r="B38" s="23" t="str">
        <f t="shared" si="0"/>
        <v>01.07.2029</v>
      </c>
      <c r="C38" s="14">
        <f t="shared" si="1"/>
        <v>2029</v>
      </c>
      <c r="D38" s="15">
        <f>IF(A38&gt;Rechner!$B$14,0,IF(J37&lt;=0,0,J37))</f>
        <v>235959.45248828435</v>
      </c>
      <c r="E38" s="15">
        <f>IF(D38&lt;=0,0,D38*Rechner!$B$8/Rechner!$B$11)</f>
        <v>717.71000131853145</v>
      </c>
      <c r="F38" s="15">
        <f t="shared" si="2"/>
        <v>645.83166534813529</v>
      </c>
      <c r="G38" s="15">
        <f>IF(D38&lt;=0,0,IF(AND(S38&lt;&gt;"",MONTH(S38)=Rechner!$B$13),MIN(Rechner!$B$12,MAX(D38-F38,0)),0))</f>
        <v>0</v>
      </c>
      <c r="H38" s="15">
        <f>IF(D38&lt;=0,0,MIN(Rechner!$G$5,D38+E38))</f>
        <v>1363.5416666666667</v>
      </c>
      <c r="I38" s="15">
        <f t="shared" si="3"/>
        <v>1363.5416666666667</v>
      </c>
      <c r="J38" s="15">
        <f t="shared" si="4"/>
        <v>235313.62082293621</v>
      </c>
      <c r="K38" s="15">
        <f t="shared" si="8"/>
        <v>28764.662489602877</v>
      </c>
      <c r="L38" s="16">
        <f t="shared" si="5"/>
        <v>0.47364277978167291</v>
      </c>
      <c r="M38" s="14" t="str">
        <f>IF(A38&gt;Rechner!$B$14,"",IF(D38&lt;=0,"",IF(J38=0,"Abgeschlossen",IF(G38&gt;0,"Sondertilgung","Regulär"))))</f>
        <v>Regulär</v>
      </c>
      <c r="N38" s="15">
        <f>IF(A38&gt;Rechner!$B$14,0,IF(R37&lt;=0,0,R37))</f>
        <v>254979.26782314567</v>
      </c>
      <c r="O38" s="15">
        <f>IF(N38&lt;=0,0,N38*Rechner!$B$8/Rechner!$B$11)</f>
        <v>775.56193962873476</v>
      </c>
      <c r="P38" s="15">
        <f t="shared" si="6"/>
        <v>587.97972703793198</v>
      </c>
      <c r="Q38" s="15">
        <f>IF(N38&lt;=0,0,MIN(Rechner!$G$5,N38+O38))</f>
        <v>1363.5416666666667</v>
      </c>
      <c r="R38" s="15">
        <f t="shared" si="7"/>
        <v>254391.28809610775</v>
      </c>
      <c r="S38" s="24">
        <f>IF(A38&gt;Rechner!$B$14,"",IF(D38&lt;=0,"",EDATE(Rechner!$Z$7,(A38-1)*12/Rechner!$B$11)))</f>
        <v>47300</v>
      </c>
      <c r="T38" s="2"/>
      <c r="U38" s="2"/>
      <c r="V38" s="2"/>
      <c r="W38" s="2"/>
      <c r="X38" s="2"/>
      <c r="Y38" s="2"/>
      <c r="Z38" s="2"/>
    </row>
    <row r="39" spans="1:26" x14ac:dyDescent="0.25">
      <c r="A39" s="14">
        <v>38</v>
      </c>
      <c r="B39" s="23" t="str">
        <f t="shared" si="0"/>
        <v>01.08.2029</v>
      </c>
      <c r="C39" s="14">
        <f t="shared" si="1"/>
        <v>2029</v>
      </c>
      <c r="D39" s="15">
        <f>IF(A39&gt;Rechner!$B$14,0,IF(J38&lt;=0,0,J38))</f>
        <v>235313.62082293621</v>
      </c>
      <c r="E39" s="15">
        <f>IF(D39&lt;=0,0,D39*Rechner!$B$8/Rechner!$B$11)</f>
        <v>715.74559666976427</v>
      </c>
      <c r="F39" s="15">
        <f t="shared" si="2"/>
        <v>647.79606999690247</v>
      </c>
      <c r="G39" s="15">
        <f>IF(D39&lt;=0,0,IF(AND(S39&lt;&gt;"",MONTH(S39)=Rechner!$B$13),MIN(Rechner!$B$12,MAX(D39-F39,0)),0))</f>
        <v>0</v>
      </c>
      <c r="H39" s="15">
        <f>IF(D39&lt;=0,0,MIN(Rechner!$G$5,D39+E39))</f>
        <v>1363.5416666666667</v>
      </c>
      <c r="I39" s="15">
        <f t="shared" si="3"/>
        <v>1363.5416666666667</v>
      </c>
      <c r="J39" s="15">
        <f t="shared" si="4"/>
        <v>234665.82475293931</v>
      </c>
      <c r="K39" s="15">
        <f t="shared" si="8"/>
        <v>29480.408086272641</v>
      </c>
      <c r="L39" s="16">
        <f t="shared" si="5"/>
        <v>0.47508344323684215</v>
      </c>
      <c r="M39" s="14" t="str">
        <f>IF(A39&gt;Rechner!$B$14,"",IF(D39&lt;=0,"",IF(J39=0,"Abgeschlossen",IF(G39&gt;0,"Sondertilgung","Regulär"))))</f>
        <v>Regulär</v>
      </c>
      <c r="N39" s="15">
        <f>IF(A39&gt;Rechner!$B$14,0,IF(R38&lt;=0,0,R38))</f>
        <v>254391.28809610775</v>
      </c>
      <c r="O39" s="15">
        <f>IF(N39&lt;=0,0,N39*Rechner!$B$8/Rechner!$B$11)</f>
        <v>773.77350129232764</v>
      </c>
      <c r="P39" s="15">
        <f t="shared" si="6"/>
        <v>589.76816537433911</v>
      </c>
      <c r="Q39" s="15">
        <f>IF(N39&lt;=0,0,MIN(Rechner!$G$5,N39+O39))</f>
        <v>1363.5416666666667</v>
      </c>
      <c r="R39" s="15">
        <f t="shared" si="7"/>
        <v>253801.5199307334</v>
      </c>
      <c r="S39" s="24">
        <f>IF(A39&gt;Rechner!$B$14,"",IF(D39&lt;=0,"",EDATE(Rechner!$Z$7,(A39-1)*12/Rechner!$B$11)))</f>
        <v>47331</v>
      </c>
      <c r="T39" s="2"/>
      <c r="U39" s="2"/>
      <c r="V39" s="2"/>
      <c r="W39" s="2"/>
      <c r="X39" s="2"/>
      <c r="Y39" s="2"/>
      <c r="Z39" s="2"/>
    </row>
    <row r="40" spans="1:26" x14ac:dyDescent="0.25">
      <c r="A40" s="14">
        <v>39</v>
      </c>
      <c r="B40" s="23" t="str">
        <f t="shared" si="0"/>
        <v>01.09.2029</v>
      </c>
      <c r="C40" s="14">
        <f t="shared" si="1"/>
        <v>2029</v>
      </c>
      <c r="D40" s="15">
        <f>IF(A40&gt;Rechner!$B$14,0,IF(J39&lt;=0,0,J39))</f>
        <v>234665.82475293931</v>
      </c>
      <c r="E40" s="15">
        <f>IF(D40&lt;=0,0,D40*Rechner!$B$8/Rechner!$B$11)</f>
        <v>713.77521695685709</v>
      </c>
      <c r="F40" s="15">
        <f t="shared" si="2"/>
        <v>649.76644970980965</v>
      </c>
      <c r="G40" s="15">
        <f>IF(D40&lt;=0,0,IF(AND(S40&lt;&gt;"",MONTH(S40)=Rechner!$B$13),MIN(Rechner!$B$12,MAX(D40-F40,0)),0))</f>
        <v>0</v>
      </c>
      <c r="H40" s="15">
        <f>IF(D40&lt;=0,0,MIN(Rechner!$G$5,D40+E40))</f>
        <v>1363.5416666666667</v>
      </c>
      <c r="I40" s="15">
        <f t="shared" si="3"/>
        <v>1363.5416666666667</v>
      </c>
      <c r="J40" s="15">
        <f t="shared" si="4"/>
        <v>234016.05830322951</v>
      </c>
      <c r="K40" s="15">
        <f t="shared" si="8"/>
        <v>30194.183303229496</v>
      </c>
      <c r="L40" s="16">
        <f t="shared" si="5"/>
        <v>0.47652848871002079</v>
      </c>
      <c r="M40" s="14" t="str">
        <f>IF(A40&gt;Rechner!$B$14,"",IF(D40&lt;=0,"",IF(J40=0,"Abgeschlossen",IF(G40&gt;0,"Sondertilgung","Regulär"))))</f>
        <v>Regulär</v>
      </c>
      <c r="N40" s="15">
        <f>IF(A40&gt;Rechner!$B$14,0,IF(R39&lt;=0,0,R39))</f>
        <v>253801.5199307334</v>
      </c>
      <c r="O40" s="15">
        <f>IF(N40&lt;=0,0,N40*Rechner!$B$8/Rechner!$B$11)</f>
        <v>771.97962312264735</v>
      </c>
      <c r="P40" s="15">
        <f t="shared" si="6"/>
        <v>591.56204354401939</v>
      </c>
      <c r="Q40" s="15">
        <f>IF(N40&lt;=0,0,MIN(Rechner!$G$5,N40+O40))</f>
        <v>1363.5416666666667</v>
      </c>
      <c r="R40" s="15">
        <f t="shared" si="7"/>
        <v>253209.95788718938</v>
      </c>
      <c r="S40" s="24">
        <f>IF(A40&gt;Rechner!$B$14,"",IF(D40&lt;=0,"",EDATE(Rechner!$Z$7,(A40-1)*12/Rechner!$B$11)))</f>
        <v>47362</v>
      </c>
      <c r="T40" s="2"/>
      <c r="U40" s="2"/>
      <c r="V40" s="2"/>
      <c r="W40" s="2"/>
      <c r="X40" s="2"/>
      <c r="Y40" s="2"/>
      <c r="Z40" s="2"/>
    </row>
    <row r="41" spans="1:26" x14ac:dyDescent="0.25">
      <c r="A41" s="14">
        <v>40</v>
      </c>
      <c r="B41" s="23" t="str">
        <f t="shared" si="0"/>
        <v>01.10.2029</v>
      </c>
      <c r="C41" s="14">
        <f t="shared" si="1"/>
        <v>2029</v>
      </c>
      <c r="D41" s="15">
        <f>IF(A41&gt;Rechner!$B$14,0,IF(J40&lt;=0,0,J40))</f>
        <v>234016.05830322951</v>
      </c>
      <c r="E41" s="15">
        <f>IF(D41&lt;=0,0,D41*Rechner!$B$8/Rechner!$B$11)</f>
        <v>711.79884400565641</v>
      </c>
      <c r="F41" s="15">
        <f t="shared" si="2"/>
        <v>651.74282266101034</v>
      </c>
      <c r="G41" s="15">
        <f>IF(D41&lt;=0,0,IF(AND(S41&lt;&gt;"",MONTH(S41)=Rechner!$B$13),MIN(Rechner!$B$12,MAX(D41-F41,0)),0))</f>
        <v>0</v>
      </c>
      <c r="H41" s="15">
        <f>IF(D41&lt;=0,0,MIN(Rechner!$G$5,D41+E41))</f>
        <v>1363.5416666666667</v>
      </c>
      <c r="I41" s="15">
        <f t="shared" si="3"/>
        <v>1363.5416666666667</v>
      </c>
      <c r="J41" s="15">
        <f t="shared" si="4"/>
        <v>233364.3154805685</v>
      </c>
      <c r="K41" s="15">
        <f t="shared" si="8"/>
        <v>30905.982147235154</v>
      </c>
      <c r="L41" s="16">
        <f t="shared" si="5"/>
        <v>0.47797792952984713</v>
      </c>
      <c r="M41" s="14" t="str">
        <f>IF(A41&gt;Rechner!$B$14,"",IF(D41&lt;=0,"",IF(J41=0,"Abgeschlossen",IF(G41&gt;0,"Sondertilgung","Regulär"))))</f>
        <v>Regulär</v>
      </c>
      <c r="N41" s="15">
        <f>IF(A41&gt;Rechner!$B$14,0,IF(R40&lt;=0,0,R40))</f>
        <v>253209.95788718938</v>
      </c>
      <c r="O41" s="15">
        <f>IF(N41&lt;=0,0,N41*Rechner!$B$8/Rechner!$B$11)</f>
        <v>770.18028857353431</v>
      </c>
      <c r="P41" s="15">
        <f t="shared" si="6"/>
        <v>593.36137809313243</v>
      </c>
      <c r="Q41" s="15">
        <f>IF(N41&lt;=0,0,MIN(Rechner!$G$5,N41+O41))</f>
        <v>1363.5416666666667</v>
      </c>
      <c r="R41" s="15">
        <f t="shared" si="7"/>
        <v>252616.59650909624</v>
      </c>
      <c r="S41" s="24">
        <f>IF(A41&gt;Rechner!$B$14,"",IF(D41&lt;=0,"",EDATE(Rechner!$Z$7,(A41-1)*12/Rechner!$B$11)))</f>
        <v>47392</v>
      </c>
      <c r="T41" s="2"/>
      <c r="U41" s="2"/>
      <c r="V41" s="2"/>
      <c r="W41" s="2"/>
      <c r="X41" s="2"/>
      <c r="Y41" s="2"/>
      <c r="Z41" s="2"/>
    </row>
    <row r="42" spans="1:26" x14ac:dyDescent="0.25">
      <c r="A42" s="14">
        <v>41</v>
      </c>
      <c r="B42" s="23" t="str">
        <f t="shared" si="0"/>
        <v>01.11.2029</v>
      </c>
      <c r="C42" s="14">
        <f t="shared" si="1"/>
        <v>2029</v>
      </c>
      <c r="D42" s="15">
        <f>IF(A42&gt;Rechner!$B$14,0,IF(J41&lt;=0,0,J41))</f>
        <v>233364.3154805685</v>
      </c>
      <c r="E42" s="15">
        <f>IF(D42&lt;=0,0,D42*Rechner!$B$8/Rechner!$B$11)</f>
        <v>709.81645958672914</v>
      </c>
      <c r="F42" s="15">
        <f t="shared" si="2"/>
        <v>653.7252070799376</v>
      </c>
      <c r="G42" s="15">
        <f>IF(D42&lt;=0,0,IF(AND(S42&lt;&gt;"",MONTH(S42)=Rechner!$B$13),MIN(Rechner!$B$12,MAX(D42-F42,0)),0))</f>
        <v>0</v>
      </c>
      <c r="H42" s="15">
        <f>IF(D42&lt;=0,0,MIN(Rechner!$G$5,D42+E42))</f>
        <v>1363.5416666666667</v>
      </c>
      <c r="I42" s="15">
        <f t="shared" si="3"/>
        <v>1363.5416666666667</v>
      </c>
      <c r="J42" s="15">
        <f t="shared" si="4"/>
        <v>232710.59027348857</v>
      </c>
      <c r="K42" s="15">
        <f t="shared" si="8"/>
        <v>31615.798606821882</v>
      </c>
      <c r="L42" s="16">
        <f t="shared" si="5"/>
        <v>0.47943177906550044</v>
      </c>
      <c r="M42" s="14" t="str">
        <f>IF(A42&gt;Rechner!$B$14,"",IF(D42&lt;=0,"",IF(J42=0,"Abgeschlossen",IF(G42&gt;0,"Sondertilgung","Regulär"))))</f>
        <v>Regulär</v>
      </c>
      <c r="N42" s="15">
        <f>IF(A42&gt;Rechner!$B$14,0,IF(R41&lt;=0,0,R41))</f>
        <v>252616.59650909624</v>
      </c>
      <c r="O42" s="15">
        <f>IF(N42&lt;=0,0,N42*Rechner!$B$8/Rechner!$B$11)</f>
        <v>768.375481048501</v>
      </c>
      <c r="P42" s="15">
        <f t="shared" si="6"/>
        <v>595.16618561816574</v>
      </c>
      <c r="Q42" s="15">
        <f>IF(N42&lt;=0,0,MIN(Rechner!$G$5,N42+O42))</f>
        <v>1363.5416666666667</v>
      </c>
      <c r="R42" s="15">
        <f t="shared" si="7"/>
        <v>252021.43032347807</v>
      </c>
      <c r="S42" s="24">
        <f>IF(A42&gt;Rechner!$B$14,"",IF(D42&lt;=0,"",EDATE(Rechner!$Z$7,(A42-1)*12/Rechner!$B$11)))</f>
        <v>47423</v>
      </c>
      <c r="T42" s="2"/>
      <c r="U42" s="2"/>
      <c r="V42" s="2"/>
      <c r="W42" s="2"/>
      <c r="X42" s="2"/>
      <c r="Y42" s="2"/>
      <c r="Z42" s="2"/>
    </row>
    <row r="43" spans="1:26" x14ac:dyDescent="0.25">
      <c r="A43" s="14">
        <v>42</v>
      </c>
      <c r="B43" s="23" t="str">
        <f t="shared" si="0"/>
        <v>01.12.2029</v>
      </c>
      <c r="C43" s="14">
        <f t="shared" si="1"/>
        <v>2029</v>
      </c>
      <c r="D43" s="15">
        <f>IF(A43&gt;Rechner!$B$14,0,IF(J42&lt;=0,0,J42))</f>
        <v>232710.59027348857</v>
      </c>
      <c r="E43" s="15">
        <f>IF(D43&lt;=0,0,D43*Rechner!$B$8/Rechner!$B$11)</f>
        <v>707.82804541519442</v>
      </c>
      <c r="F43" s="15">
        <f t="shared" si="2"/>
        <v>655.71362125147232</v>
      </c>
      <c r="G43" s="15">
        <f>IF(D43&lt;=0,0,IF(AND(S43&lt;&gt;"",MONTH(S43)=Rechner!$B$13),MIN(Rechner!$B$12,MAX(D43-F43,0)),0))</f>
        <v>6000</v>
      </c>
      <c r="H43" s="15">
        <f>IF(D43&lt;=0,0,MIN(Rechner!$G$5,D43+E43))</f>
        <v>1363.5416666666667</v>
      </c>
      <c r="I43" s="15">
        <f t="shared" si="3"/>
        <v>7363.541666666667</v>
      </c>
      <c r="J43" s="15">
        <f t="shared" si="4"/>
        <v>226054.87665223712</v>
      </c>
      <c r="K43" s="15">
        <f t="shared" si="8"/>
        <v>32323.626652237075</v>
      </c>
      <c r="L43" s="16">
        <f t="shared" si="5"/>
        <v>0.90387396752035831</v>
      </c>
      <c r="M43" s="14" t="str">
        <f>IF(A43&gt;Rechner!$B$14,"",IF(D43&lt;=0,"",IF(J43=0,"Abgeschlossen",IF(G43&gt;0,"Sondertilgung","Regulär"))))</f>
        <v>Sondertilgung</v>
      </c>
      <c r="N43" s="15">
        <f>IF(A43&gt;Rechner!$B$14,0,IF(R42&lt;=0,0,R42))</f>
        <v>252021.43032347807</v>
      </c>
      <c r="O43" s="15">
        <f>IF(N43&lt;=0,0,N43*Rechner!$B$8/Rechner!$B$11)</f>
        <v>766.56518390057909</v>
      </c>
      <c r="P43" s="15">
        <f t="shared" si="6"/>
        <v>596.97648276608766</v>
      </c>
      <c r="Q43" s="15">
        <f>IF(N43&lt;=0,0,MIN(Rechner!$G$5,N43+O43))</f>
        <v>1363.5416666666667</v>
      </c>
      <c r="R43" s="15">
        <f t="shared" si="7"/>
        <v>251424.45384071197</v>
      </c>
      <c r="S43" s="24">
        <f>IF(A43&gt;Rechner!$B$14,"",IF(D43&lt;=0,"",EDATE(Rechner!$Z$7,(A43-1)*12/Rechner!$B$11)))</f>
        <v>47453</v>
      </c>
      <c r="T43" s="2"/>
      <c r="U43" s="2"/>
      <c r="V43" s="2"/>
      <c r="W43" s="2"/>
      <c r="X43" s="2"/>
      <c r="Y43" s="2"/>
      <c r="Z43" s="2"/>
    </row>
    <row r="44" spans="1:26" x14ac:dyDescent="0.25">
      <c r="A44" s="14">
        <v>43</v>
      </c>
      <c r="B44" s="23" t="str">
        <f t="shared" si="0"/>
        <v>01.01.2030</v>
      </c>
      <c r="C44" s="14">
        <f t="shared" si="1"/>
        <v>2030</v>
      </c>
      <c r="D44" s="15">
        <f>IF(A44&gt;Rechner!$B$14,0,IF(J43&lt;=0,0,J43))</f>
        <v>226054.87665223712</v>
      </c>
      <c r="E44" s="15">
        <f>IF(D44&lt;=0,0,D44*Rechner!$B$8/Rechner!$B$11)</f>
        <v>687.58358315055455</v>
      </c>
      <c r="F44" s="15">
        <f t="shared" si="2"/>
        <v>675.9580835161122</v>
      </c>
      <c r="G44" s="15">
        <f>IF(D44&lt;=0,0,IF(AND(S44&lt;&gt;"",MONTH(S44)=Rechner!$B$13),MIN(Rechner!$B$12,MAX(D44-F44,0)),0))</f>
        <v>0</v>
      </c>
      <c r="H44" s="15">
        <f>IF(D44&lt;=0,0,MIN(Rechner!$G$5,D44+E44))</f>
        <v>1363.5416666666667</v>
      </c>
      <c r="I44" s="15">
        <f t="shared" si="3"/>
        <v>1363.5416666666667</v>
      </c>
      <c r="J44" s="15">
        <f t="shared" si="4"/>
        <v>225378.91856872101</v>
      </c>
      <c r="K44" s="15">
        <f t="shared" si="8"/>
        <v>33011.210235387633</v>
      </c>
      <c r="L44" s="16">
        <f t="shared" si="5"/>
        <v>0.49573702076047949</v>
      </c>
      <c r="M44" s="14" t="str">
        <f>IF(A44&gt;Rechner!$B$14,"",IF(D44&lt;=0,"",IF(J44=0,"Abgeschlossen",IF(G44&gt;0,"Sondertilgung","Regulär"))))</f>
        <v>Regulär</v>
      </c>
      <c r="N44" s="15">
        <f>IF(A44&gt;Rechner!$B$14,0,IF(R43&lt;=0,0,R43))</f>
        <v>251424.45384071197</v>
      </c>
      <c r="O44" s="15">
        <f>IF(N44&lt;=0,0,N44*Rechner!$B$8/Rechner!$B$11)</f>
        <v>764.74938043216559</v>
      </c>
      <c r="P44" s="15">
        <f t="shared" si="6"/>
        <v>598.79228623450115</v>
      </c>
      <c r="Q44" s="15">
        <f>IF(N44&lt;=0,0,MIN(Rechner!$G$5,N44+O44))</f>
        <v>1363.5416666666667</v>
      </c>
      <c r="R44" s="15">
        <f t="shared" si="7"/>
        <v>250825.66155447747</v>
      </c>
      <c r="S44" s="24">
        <f>IF(A44&gt;Rechner!$B$14,"",IF(D44&lt;=0,"",EDATE(Rechner!$Z$7,(A44-1)*12/Rechner!$B$11)))</f>
        <v>47484</v>
      </c>
      <c r="T44" s="2"/>
      <c r="U44" s="2"/>
      <c r="V44" s="2"/>
      <c r="W44" s="2"/>
      <c r="X44" s="2"/>
      <c r="Y44" s="2"/>
      <c r="Z44" s="2"/>
    </row>
    <row r="45" spans="1:26" x14ac:dyDescent="0.25">
      <c r="A45" s="14">
        <v>44</v>
      </c>
      <c r="B45" s="23" t="str">
        <f t="shared" si="0"/>
        <v>01.02.2030</v>
      </c>
      <c r="C45" s="14">
        <f t="shared" si="1"/>
        <v>2030</v>
      </c>
      <c r="D45" s="15">
        <f>IF(A45&gt;Rechner!$B$14,0,IF(J44&lt;=0,0,J44))</f>
        <v>225378.91856872101</v>
      </c>
      <c r="E45" s="15">
        <f>IF(D45&lt;=0,0,D45*Rechner!$B$8/Rechner!$B$11)</f>
        <v>685.52754397985973</v>
      </c>
      <c r="F45" s="15">
        <f t="shared" si="2"/>
        <v>678.01412268680701</v>
      </c>
      <c r="G45" s="15">
        <f>IF(D45&lt;=0,0,IF(AND(S45&lt;&gt;"",MONTH(S45)=Rechner!$B$13),MIN(Rechner!$B$12,MAX(D45-F45,0)),0))</f>
        <v>0</v>
      </c>
      <c r="H45" s="15">
        <f>IF(D45&lt;=0,0,MIN(Rechner!$G$5,D45+E45))</f>
        <v>1363.5416666666667</v>
      </c>
      <c r="I45" s="15">
        <f t="shared" si="3"/>
        <v>1363.5416666666667</v>
      </c>
      <c r="J45" s="15">
        <f t="shared" si="4"/>
        <v>224700.9044460342</v>
      </c>
      <c r="K45" s="15">
        <f t="shared" si="8"/>
        <v>33696.73777936749</v>
      </c>
      <c r="L45" s="16">
        <f t="shared" si="5"/>
        <v>0.49724488753195928</v>
      </c>
      <c r="M45" s="14" t="str">
        <f>IF(A45&gt;Rechner!$B$14,"",IF(D45&lt;=0,"",IF(J45=0,"Abgeschlossen",IF(G45&gt;0,"Sondertilgung","Regulär"))))</f>
        <v>Regulär</v>
      </c>
      <c r="N45" s="15">
        <f>IF(A45&gt;Rechner!$B$14,0,IF(R44&lt;=0,0,R44))</f>
        <v>250825.66155447747</v>
      </c>
      <c r="O45" s="15">
        <f>IF(N45&lt;=0,0,N45*Rechner!$B$8/Rechner!$B$11)</f>
        <v>762.92805389486887</v>
      </c>
      <c r="P45" s="15">
        <f t="shared" si="6"/>
        <v>600.61361277179788</v>
      </c>
      <c r="Q45" s="15">
        <f>IF(N45&lt;=0,0,MIN(Rechner!$G$5,N45+O45))</f>
        <v>1363.5416666666667</v>
      </c>
      <c r="R45" s="15">
        <f t="shared" si="7"/>
        <v>250225.04794170568</v>
      </c>
      <c r="S45" s="24">
        <f>IF(A45&gt;Rechner!$B$14,"",IF(D45&lt;=0,"",EDATE(Rechner!$Z$7,(A45-1)*12/Rechner!$B$11)))</f>
        <v>47515</v>
      </c>
      <c r="T45" s="2"/>
      <c r="U45" s="2"/>
      <c r="V45" s="2"/>
      <c r="W45" s="2"/>
      <c r="X45" s="2"/>
      <c r="Y45" s="2"/>
      <c r="Z45" s="2"/>
    </row>
    <row r="46" spans="1:26" x14ac:dyDescent="0.25">
      <c r="A46" s="14">
        <v>45</v>
      </c>
      <c r="B46" s="23" t="str">
        <f t="shared" si="0"/>
        <v>01.03.2030</v>
      </c>
      <c r="C46" s="14">
        <f t="shared" si="1"/>
        <v>2030</v>
      </c>
      <c r="D46" s="15">
        <f>IF(A46&gt;Rechner!$B$14,0,IF(J45&lt;=0,0,J45))</f>
        <v>224700.9044460342</v>
      </c>
      <c r="E46" s="15">
        <f>IF(D46&lt;=0,0,D46*Rechner!$B$8/Rechner!$B$11)</f>
        <v>683.46525102335397</v>
      </c>
      <c r="F46" s="15">
        <f t="shared" si="2"/>
        <v>680.07641564331277</v>
      </c>
      <c r="G46" s="15">
        <f>IF(D46&lt;=0,0,IF(AND(S46&lt;&gt;"",MONTH(S46)=Rechner!$B$13),MIN(Rechner!$B$12,MAX(D46-F46,0)),0))</f>
        <v>0</v>
      </c>
      <c r="H46" s="15">
        <f>IF(D46&lt;=0,0,MIN(Rechner!$G$5,D46+E46))</f>
        <v>1363.5416666666667</v>
      </c>
      <c r="I46" s="15">
        <f t="shared" si="3"/>
        <v>1363.5416666666667</v>
      </c>
      <c r="J46" s="15">
        <f t="shared" si="4"/>
        <v>224020.8280303909</v>
      </c>
      <c r="K46" s="15">
        <f t="shared" si="8"/>
        <v>34380.203030390847</v>
      </c>
      <c r="L46" s="16">
        <f t="shared" si="5"/>
        <v>0.49875734073153571</v>
      </c>
      <c r="M46" s="14" t="str">
        <f>IF(A46&gt;Rechner!$B$14,"",IF(D46&lt;=0,"",IF(J46=0,"Abgeschlossen",IF(G46&gt;0,"Sondertilgung","Regulär"))))</f>
        <v>Regulär</v>
      </c>
      <c r="N46" s="15">
        <f>IF(A46&gt;Rechner!$B$14,0,IF(R45&lt;=0,0,R45))</f>
        <v>250225.04794170568</v>
      </c>
      <c r="O46" s="15">
        <f>IF(N46&lt;=0,0,N46*Rechner!$B$8/Rechner!$B$11)</f>
        <v>761.10118748935474</v>
      </c>
      <c r="P46" s="15">
        <f t="shared" si="6"/>
        <v>602.440479177312</v>
      </c>
      <c r="Q46" s="15">
        <f>IF(N46&lt;=0,0,MIN(Rechner!$G$5,N46+O46))</f>
        <v>1363.5416666666667</v>
      </c>
      <c r="R46" s="15">
        <f t="shared" si="7"/>
        <v>249622.60746252837</v>
      </c>
      <c r="S46" s="24">
        <f>IF(A46&gt;Rechner!$B$14,"",IF(D46&lt;=0,"",EDATE(Rechner!$Z$7,(A46-1)*12/Rechner!$B$11)))</f>
        <v>47543</v>
      </c>
      <c r="T46" s="2"/>
      <c r="U46" s="2"/>
      <c r="V46" s="2"/>
      <c r="W46" s="2"/>
      <c r="X46" s="2"/>
      <c r="Y46" s="2"/>
      <c r="Z46" s="2"/>
    </row>
    <row r="47" spans="1:26" x14ac:dyDescent="0.25">
      <c r="A47" s="14">
        <v>46</v>
      </c>
      <c r="B47" s="23" t="str">
        <f t="shared" si="0"/>
        <v>01.04.2030</v>
      </c>
      <c r="C47" s="14">
        <f t="shared" si="1"/>
        <v>2030</v>
      </c>
      <c r="D47" s="15">
        <f>IF(A47&gt;Rechner!$B$14,0,IF(J46&lt;=0,0,J46))</f>
        <v>224020.8280303909</v>
      </c>
      <c r="E47" s="15">
        <f>IF(D47&lt;=0,0,D47*Rechner!$B$8/Rechner!$B$11)</f>
        <v>681.39668525910554</v>
      </c>
      <c r="F47" s="15">
        <f t="shared" si="2"/>
        <v>682.1449814075612</v>
      </c>
      <c r="G47" s="15">
        <f>IF(D47&lt;=0,0,IF(AND(S47&lt;&gt;"",MONTH(S47)=Rechner!$B$13),MIN(Rechner!$B$12,MAX(D47-F47,0)),0))</f>
        <v>0</v>
      </c>
      <c r="H47" s="15">
        <f>IF(D47&lt;=0,0,MIN(Rechner!$G$5,D47+E47))</f>
        <v>1363.5416666666667</v>
      </c>
      <c r="I47" s="15">
        <f t="shared" si="3"/>
        <v>1363.5416666666667</v>
      </c>
      <c r="J47" s="15">
        <f t="shared" si="4"/>
        <v>223338.68304898334</v>
      </c>
      <c r="K47" s="15">
        <f t="shared" si="8"/>
        <v>35061.599715649951</v>
      </c>
      <c r="L47" s="16">
        <f t="shared" si="5"/>
        <v>0.50027439430959408</v>
      </c>
      <c r="M47" s="14" t="str">
        <f>IF(A47&gt;Rechner!$B$14,"",IF(D47&lt;=0,"",IF(J47=0,"Abgeschlossen",IF(G47&gt;0,"Sondertilgung","Regulär"))))</f>
        <v>Regulär</v>
      </c>
      <c r="N47" s="15">
        <f>IF(A47&gt;Rechner!$B$14,0,IF(R46&lt;=0,0,R46))</f>
        <v>249622.60746252837</v>
      </c>
      <c r="O47" s="15">
        <f>IF(N47&lt;=0,0,N47*Rechner!$B$8/Rechner!$B$11)</f>
        <v>759.26876436519035</v>
      </c>
      <c r="P47" s="15">
        <f t="shared" si="6"/>
        <v>604.27290230147639</v>
      </c>
      <c r="Q47" s="15">
        <f>IF(N47&lt;=0,0,MIN(Rechner!$G$5,N47+O47))</f>
        <v>1363.5416666666667</v>
      </c>
      <c r="R47" s="15">
        <f t="shared" si="7"/>
        <v>249018.33456022688</v>
      </c>
      <c r="S47" s="24">
        <f>IF(A47&gt;Rechner!$B$14,"",IF(D47&lt;=0,"",EDATE(Rechner!$Z$7,(A47-1)*12/Rechner!$B$11)))</f>
        <v>47574</v>
      </c>
      <c r="T47" s="2"/>
      <c r="U47" s="2"/>
      <c r="V47" s="2"/>
      <c r="W47" s="2"/>
      <c r="X47" s="2"/>
      <c r="Y47" s="2"/>
      <c r="Z47" s="2"/>
    </row>
    <row r="48" spans="1:26" x14ac:dyDescent="0.25">
      <c r="A48" s="14">
        <v>47</v>
      </c>
      <c r="B48" s="23" t="str">
        <f t="shared" si="0"/>
        <v>01.05.2030</v>
      </c>
      <c r="C48" s="14">
        <f t="shared" si="1"/>
        <v>2030</v>
      </c>
      <c r="D48" s="15">
        <f>IF(A48&gt;Rechner!$B$14,0,IF(J47&lt;=0,0,J47))</f>
        <v>223338.68304898334</v>
      </c>
      <c r="E48" s="15">
        <f>IF(D48&lt;=0,0,D48*Rechner!$B$8/Rechner!$B$11)</f>
        <v>679.32182760732428</v>
      </c>
      <c r="F48" s="15">
        <f t="shared" si="2"/>
        <v>684.21983905934246</v>
      </c>
      <c r="G48" s="15">
        <f>IF(D48&lt;=0,0,IF(AND(S48&lt;&gt;"",MONTH(S48)=Rechner!$B$13),MIN(Rechner!$B$12,MAX(D48-F48,0)),0))</f>
        <v>0</v>
      </c>
      <c r="H48" s="15">
        <f>IF(D48&lt;=0,0,MIN(Rechner!$G$5,D48+E48))</f>
        <v>1363.5416666666667</v>
      </c>
      <c r="I48" s="15">
        <f t="shared" si="3"/>
        <v>1363.5416666666667</v>
      </c>
      <c r="J48" s="15">
        <f t="shared" si="4"/>
        <v>222654.463209924</v>
      </c>
      <c r="K48" s="15">
        <f t="shared" si="8"/>
        <v>35740.921543257275</v>
      </c>
      <c r="L48" s="16">
        <f t="shared" si="5"/>
        <v>0.50179606225895246</v>
      </c>
      <c r="M48" s="14" t="str">
        <f>IF(A48&gt;Rechner!$B$14,"",IF(D48&lt;=0,"",IF(J48=0,"Abgeschlossen",IF(G48&gt;0,"Sondertilgung","Regulär"))))</f>
        <v>Regulär</v>
      </c>
      <c r="N48" s="15">
        <f>IF(A48&gt;Rechner!$B$14,0,IF(R47&lt;=0,0,R47))</f>
        <v>249018.33456022688</v>
      </c>
      <c r="O48" s="15">
        <f>IF(N48&lt;=0,0,N48*Rechner!$B$8/Rechner!$B$11)</f>
        <v>757.43076762069006</v>
      </c>
      <c r="P48" s="15">
        <f t="shared" si="6"/>
        <v>606.11089904597668</v>
      </c>
      <c r="Q48" s="15">
        <f>IF(N48&lt;=0,0,MIN(Rechner!$G$5,N48+O48))</f>
        <v>1363.5416666666667</v>
      </c>
      <c r="R48" s="15">
        <f t="shared" si="7"/>
        <v>248412.22366118091</v>
      </c>
      <c r="S48" s="24">
        <f>IF(A48&gt;Rechner!$B$14,"",IF(D48&lt;=0,"",EDATE(Rechner!$Z$7,(A48-1)*12/Rechner!$B$11)))</f>
        <v>47604</v>
      </c>
      <c r="T48" s="2"/>
      <c r="U48" s="2"/>
      <c r="V48" s="2"/>
      <c r="W48" s="2"/>
      <c r="X48" s="2"/>
      <c r="Y48" s="2"/>
      <c r="Z48" s="2"/>
    </row>
    <row r="49" spans="1:26" x14ac:dyDescent="0.25">
      <c r="A49" s="14">
        <v>48</v>
      </c>
      <c r="B49" s="23" t="str">
        <f t="shared" si="0"/>
        <v>01.06.2030</v>
      </c>
      <c r="C49" s="14">
        <f t="shared" si="1"/>
        <v>2030</v>
      </c>
      <c r="D49" s="15">
        <f>IF(A49&gt;Rechner!$B$14,0,IF(J48&lt;=0,0,J48))</f>
        <v>222654.463209924</v>
      </c>
      <c r="E49" s="15">
        <f>IF(D49&lt;=0,0,D49*Rechner!$B$8/Rechner!$B$11)</f>
        <v>677.24065893018542</v>
      </c>
      <c r="F49" s="15">
        <f t="shared" si="2"/>
        <v>686.30100773648132</v>
      </c>
      <c r="G49" s="15">
        <f>IF(D49&lt;=0,0,IF(AND(S49&lt;&gt;"",MONTH(S49)=Rechner!$B$13),MIN(Rechner!$B$12,MAX(D49-F49,0)),0))</f>
        <v>0</v>
      </c>
      <c r="H49" s="15">
        <f>IF(D49&lt;=0,0,MIN(Rechner!$G$5,D49+E49))</f>
        <v>1363.5416666666667</v>
      </c>
      <c r="I49" s="15">
        <f t="shared" si="3"/>
        <v>1363.5416666666667</v>
      </c>
      <c r="J49" s="15">
        <f t="shared" si="4"/>
        <v>221968.16220218752</v>
      </c>
      <c r="K49" s="15">
        <f t="shared" si="8"/>
        <v>36418.162202187457</v>
      </c>
      <c r="L49" s="16">
        <f t="shared" si="5"/>
        <v>0.50332235861499008</v>
      </c>
      <c r="M49" s="14" t="str">
        <f>IF(A49&gt;Rechner!$B$14,"",IF(D49&lt;=0,"",IF(J49=0,"Abgeschlossen",IF(G49&gt;0,"Sondertilgung","Regulär"))))</f>
        <v>Regulär</v>
      </c>
      <c r="N49" s="15">
        <f>IF(A49&gt;Rechner!$B$14,0,IF(R48&lt;=0,0,R48))</f>
        <v>248412.22366118091</v>
      </c>
      <c r="O49" s="15">
        <f>IF(N49&lt;=0,0,N49*Rechner!$B$8/Rechner!$B$11)</f>
        <v>755.5871803027585</v>
      </c>
      <c r="P49" s="15">
        <f t="shared" si="6"/>
        <v>607.95448636390825</v>
      </c>
      <c r="Q49" s="15">
        <f>IF(N49&lt;=0,0,MIN(Rechner!$G$5,N49+O49))</f>
        <v>1363.5416666666667</v>
      </c>
      <c r="R49" s="15">
        <f t="shared" si="7"/>
        <v>247804.26917481699</v>
      </c>
      <c r="S49" s="24">
        <f>IF(A49&gt;Rechner!$B$14,"",IF(D49&lt;=0,"",EDATE(Rechner!$Z$7,(A49-1)*12/Rechner!$B$11)))</f>
        <v>47635</v>
      </c>
      <c r="T49" s="2"/>
      <c r="U49" s="2"/>
      <c r="V49" s="2"/>
      <c r="W49" s="2"/>
      <c r="X49" s="2"/>
      <c r="Y49" s="2"/>
      <c r="Z49" s="2"/>
    </row>
    <row r="50" spans="1:26" x14ac:dyDescent="0.25">
      <c r="A50" s="14">
        <v>49</v>
      </c>
      <c r="B50" s="23" t="str">
        <f t="shared" si="0"/>
        <v>01.07.2030</v>
      </c>
      <c r="C50" s="14">
        <f t="shared" si="1"/>
        <v>2030</v>
      </c>
      <c r="D50" s="15">
        <f>IF(A50&gt;Rechner!$B$14,0,IF(J49&lt;=0,0,J49))</f>
        <v>221968.16220218752</v>
      </c>
      <c r="E50" s="15">
        <f>IF(D50&lt;=0,0,D50*Rechner!$B$8/Rechner!$B$11)</f>
        <v>675.15316003165367</v>
      </c>
      <c r="F50" s="15">
        <f t="shared" si="2"/>
        <v>688.38850663501307</v>
      </c>
      <c r="G50" s="15">
        <f>IF(D50&lt;=0,0,IF(AND(S50&lt;&gt;"",MONTH(S50)=Rechner!$B$13),MIN(Rechner!$B$12,MAX(D50-F50,0)),0))</f>
        <v>0</v>
      </c>
      <c r="H50" s="15">
        <f>IF(D50&lt;=0,0,MIN(Rechner!$G$5,D50+E50))</f>
        <v>1363.5416666666667</v>
      </c>
      <c r="I50" s="15">
        <f t="shared" si="3"/>
        <v>1363.5416666666667</v>
      </c>
      <c r="J50" s="15">
        <f t="shared" si="4"/>
        <v>221279.77369555252</v>
      </c>
      <c r="K50" s="15">
        <f t="shared" si="8"/>
        <v>37093.315362219109</v>
      </c>
      <c r="L50" s="16">
        <f t="shared" si="5"/>
        <v>0.50485329745577734</v>
      </c>
      <c r="M50" s="14" t="str">
        <f>IF(A50&gt;Rechner!$B$14,"",IF(D50&lt;=0,"",IF(J50=0,"Abgeschlossen",IF(G50&gt;0,"Sondertilgung","Regulär"))))</f>
        <v>Regulär</v>
      </c>
      <c r="N50" s="15">
        <f>IF(A50&gt;Rechner!$B$14,0,IF(R49&lt;=0,0,R49))</f>
        <v>247804.26917481699</v>
      </c>
      <c r="O50" s="15">
        <f>IF(N50&lt;=0,0,N50*Rechner!$B$8/Rechner!$B$11)</f>
        <v>753.73798540673499</v>
      </c>
      <c r="P50" s="15">
        <f t="shared" si="6"/>
        <v>609.80368125993175</v>
      </c>
      <c r="Q50" s="15">
        <f>IF(N50&lt;=0,0,MIN(Rechner!$G$5,N50+O50))</f>
        <v>1363.5416666666667</v>
      </c>
      <c r="R50" s="15">
        <f t="shared" si="7"/>
        <v>247194.46549355704</v>
      </c>
      <c r="S50" s="24">
        <f>IF(A50&gt;Rechner!$B$14,"",IF(D50&lt;=0,"",EDATE(Rechner!$Z$7,(A50-1)*12/Rechner!$B$11)))</f>
        <v>47665</v>
      </c>
      <c r="T50" s="2"/>
      <c r="U50" s="2"/>
      <c r="V50" s="2"/>
      <c r="W50" s="2"/>
      <c r="X50" s="2"/>
      <c r="Y50" s="2"/>
      <c r="Z50" s="2"/>
    </row>
    <row r="51" spans="1:26" x14ac:dyDescent="0.25">
      <c r="A51" s="14">
        <v>50</v>
      </c>
      <c r="B51" s="23" t="str">
        <f t="shared" si="0"/>
        <v>01.08.2030</v>
      </c>
      <c r="C51" s="14">
        <f t="shared" si="1"/>
        <v>2030</v>
      </c>
      <c r="D51" s="15">
        <f>IF(A51&gt;Rechner!$B$14,0,IF(J50&lt;=0,0,J50))</f>
        <v>221279.77369555252</v>
      </c>
      <c r="E51" s="15">
        <f>IF(D51&lt;=0,0,D51*Rechner!$B$8/Rechner!$B$11)</f>
        <v>673.05931165730556</v>
      </c>
      <c r="F51" s="15">
        <f t="shared" si="2"/>
        <v>690.48235500936119</v>
      </c>
      <c r="G51" s="15">
        <f>IF(D51&lt;=0,0,IF(AND(S51&lt;&gt;"",MONTH(S51)=Rechner!$B$13),MIN(Rechner!$B$12,MAX(D51-F51,0)),0))</f>
        <v>0</v>
      </c>
      <c r="H51" s="15">
        <f>IF(D51&lt;=0,0,MIN(Rechner!$G$5,D51+E51))</f>
        <v>1363.5416666666667</v>
      </c>
      <c r="I51" s="15">
        <f t="shared" si="3"/>
        <v>1363.5416666666667</v>
      </c>
      <c r="J51" s="15">
        <f t="shared" si="4"/>
        <v>220589.29134054316</v>
      </c>
      <c r="K51" s="15">
        <f t="shared" si="8"/>
        <v>37766.374673876417</v>
      </c>
      <c r="L51" s="16">
        <f t="shared" si="5"/>
        <v>0.50638889290220523</v>
      </c>
      <c r="M51" s="14" t="str">
        <f>IF(A51&gt;Rechner!$B$14,"",IF(D51&lt;=0,"",IF(J51=0,"Abgeschlossen",IF(G51&gt;0,"Sondertilgung","Regulär"))))</f>
        <v>Regulär</v>
      </c>
      <c r="N51" s="15">
        <f>IF(A51&gt;Rechner!$B$14,0,IF(R50&lt;=0,0,R50))</f>
        <v>247194.46549355704</v>
      </c>
      <c r="O51" s="15">
        <f>IF(N51&lt;=0,0,N51*Rechner!$B$8/Rechner!$B$11)</f>
        <v>751.88316587623603</v>
      </c>
      <c r="P51" s="15">
        <f t="shared" si="6"/>
        <v>611.65850079043071</v>
      </c>
      <c r="Q51" s="15">
        <f>IF(N51&lt;=0,0,MIN(Rechner!$G$5,N51+O51))</f>
        <v>1363.5416666666667</v>
      </c>
      <c r="R51" s="15">
        <f t="shared" si="7"/>
        <v>246582.80699276662</v>
      </c>
      <c r="S51" s="24">
        <f>IF(A51&gt;Rechner!$B$14,"",IF(D51&lt;=0,"",EDATE(Rechner!$Z$7,(A51-1)*12/Rechner!$B$11)))</f>
        <v>47696</v>
      </c>
      <c r="T51" s="2"/>
      <c r="U51" s="2"/>
      <c r="V51" s="2"/>
      <c r="W51" s="2"/>
      <c r="X51" s="2"/>
      <c r="Y51" s="2"/>
      <c r="Z51" s="2"/>
    </row>
    <row r="52" spans="1:26" x14ac:dyDescent="0.25">
      <c r="A52" s="14">
        <v>51</v>
      </c>
      <c r="B52" s="23" t="str">
        <f t="shared" si="0"/>
        <v>01.09.2030</v>
      </c>
      <c r="C52" s="14">
        <f t="shared" si="1"/>
        <v>2030</v>
      </c>
      <c r="D52" s="15">
        <f>IF(A52&gt;Rechner!$B$14,0,IF(J51&lt;=0,0,J51))</f>
        <v>220589.29134054316</v>
      </c>
      <c r="E52" s="15">
        <f>IF(D52&lt;=0,0,D52*Rechner!$B$8/Rechner!$B$11)</f>
        <v>670.95909449415205</v>
      </c>
      <c r="F52" s="15">
        <f t="shared" si="2"/>
        <v>692.58257217251469</v>
      </c>
      <c r="G52" s="15">
        <f>IF(D52&lt;=0,0,IF(AND(S52&lt;&gt;"",MONTH(S52)=Rechner!$B$13),MIN(Rechner!$B$12,MAX(D52-F52,0)),0))</f>
        <v>0</v>
      </c>
      <c r="H52" s="15">
        <f>IF(D52&lt;=0,0,MIN(Rechner!$G$5,D52+E52))</f>
        <v>1363.5416666666667</v>
      </c>
      <c r="I52" s="15">
        <f t="shared" si="3"/>
        <v>1363.5416666666667</v>
      </c>
      <c r="J52" s="15">
        <f t="shared" si="4"/>
        <v>219896.70876837065</v>
      </c>
      <c r="K52" s="15">
        <f t="shared" si="8"/>
        <v>38437.333768370569</v>
      </c>
      <c r="L52" s="16">
        <f t="shared" si="5"/>
        <v>0.5079291591181162</v>
      </c>
      <c r="M52" s="14" t="str">
        <f>IF(A52&gt;Rechner!$B$14,"",IF(D52&lt;=0,"",IF(J52=0,"Abgeschlossen",IF(G52&gt;0,"Sondertilgung","Regulär"))))</f>
        <v>Regulär</v>
      </c>
      <c r="N52" s="15">
        <f>IF(A52&gt;Rechner!$B$14,0,IF(R51&lt;=0,0,R51))</f>
        <v>246582.80699276662</v>
      </c>
      <c r="O52" s="15">
        <f>IF(N52&lt;=0,0,N52*Rechner!$B$8/Rechner!$B$11)</f>
        <v>750.02270460299849</v>
      </c>
      <c r="P52" s="15">
        <f t="shared" si="6"/>
        <v>613.51896206366825</v>
      </c>
      <c r="Q52" s="15">
        <f>IF(N52&lt;=0,0,MIN(Rechner!$G$5,N52+O52))</f>
        <v>1363.5416666666667</v>
      </c>
      <c r="R52" s="15">
        <f t="shared" si="7"/>
        <v>245969.28803070294</v>
      </c>
      <c r="S52" s="24">
        <f>IF(A52&gt;Rechner!$B$14,"",IF(D52&lt;=0,"",EDATE(Rechner!$Z$7,(A52-1)*12/Rechner!$B$11)))</f>
        <v>47727</v>
      </c>
      <c r="T52" s="2"/>
      <c r="U52" s="2"/>
      <c r="V52" s="2"/>
      <c r="W52" s="2"/>
      <c r="X52" s="2"/>
      <c r="Y52" s="2"/>
      <c r="Z52" s="2"/>
    </row>
    <row r="53" spans="1:26" x14ac:dyDescent="0.25">
      <c r="A53" s="14">
        <v>52</v>
      </c>
      <c r="B53" s="23" t="str">
        <f t="shared" si="0"/>
        <v>01.10.2030</v>
      </c>
      <c r="C53" s="14">
        <f t="shared" si="1"/>
        <v>2030</v>
      </c>
      <c r="D53" s="15">
        <f>IF(A53&gt;Rechner!$B$14,0,IF(J52&lt;=0,0,J52))</f>
        <v>219896.70876837065</v>
      </c>
      <c r="E53" s="15">
        <f>IF(D53&lt;=0,0,D53*Rechner!$B$8/Rechner!$B$11)</f>
        <v>668.85248917046067</v>
      </c>
      <c r="F53" s="15">
        <f t="shared" si="2"/>
        <v>694.68917749620607</v>
      </c>
      <c r="G53" s="15">
        <f>IF(D53&lt;=0,0,IF(AND(S53&lt;&gt;"",MONTH(S53)=Rechner!$B$13),MIN(Rechner!$B$12,MAX(D53-F53,0)),0))</f>
        <v>0</v>
      </c>
      <c r="H53" s="15">
        <f>IF(D53&lt;=0,0,MIN(Rechner!$G$5,D53+E53))</f>
        <v>1363.5416666666667</v>
      </c>
      <c r="I53" s="15">
        <f t="shared" si="3"/>
        <v>1363.5416666666667</v>
      </c>
      <c r="J53" s="15">
        <f t="shared" si="4"/>
        <v>219202.01959087444</v>
      </c>
      <c r="K53" s="15">
        <f t="shared" si="8"/>
        <v>39106.186257541027</v>
      </c>
      <c r="L53" s="16">
        <f t="shared" si="5"/>
        <v>0.50947411031043377</v>
      </c>
      <c r="M53" s="14" t="str">
        <f>IF(A53&gt;Rechner!$B$14,"",IF(D53&lt;=0,"",IF(J53=0,"Abgeschlossen",IF(G53&gt;0,"Sondertilgung","Regulär"))))</f>
        <v>Regulär</v>
      </c>
      <c r="N53" s="15">
        <f>IF(A53&gt;Rechner!$B$14,0,IF(R52&lt;=0,0,R52))</f>
        <v>245969.28803070294</v>
      </c>
      <c r="O53" s="15">
        <f>IF(N53&lt;=0,0,N53*Rechner!$B$8/Rechner!$B$11)</f>
        <v>748.15658442672145</v>
      </c>
      <c r="P53" s="15">
        <f t="shared" si="6"/>
        <v>615.38508223994529</v>
      </c>
      <c r="Q53" s="15">
        <f>IF(N53&lt;=0,0,MIN(Rechner!$G$5,N53+O53))</f>
        <v>1363.5416666666667</v>
      </c>
      <c r="R53" s="15">
        <f t="shared" si="7"/>
        <v>245353.90294846299</v>
      </c>
      <c r="S53" s="24">
        <f>IF(A53&gt;Rechner!$B$14,"",IF(D53&lt;=0,"",EDATE(Rechner!$Z$7,(A53-1)*12/Rechner!$B$11)))</f>
        <v>47757</v>
      </c>
      <c r="T53" s="2"/>
      <c r="U53" s="2"/>
      <c r="V53" s="2"/>
      <c r="W53" s="2"/>
      <c r="X53" s="2"/>
      <c r="Y53" s="2"/>
      <c r="Z53" s="2"/>
    </row>
    <row r="54" spans="1:26" x14ac:dyDescent="0.25">
      <c r="A54" s="14">
        <v>53</v>
      </c>
      <c r="B54" s="23" t="str">
        <f t="shared" si="0"/>
        <v>01.11.2030</v>
      </c>
      <c r="C54" s="14">
        <f t="shared" si="1"/>
        <v>2030</v>
      </c>
      <c r="D54" s="15">
        <f>IF(A54&gt;Rechner!$B$14,0,IF(J53&lt;=0,0,J53))</f>
        <v>219202.01959087444</v>
      </c>
      <c r="E54" s="15">
        <f>IF(D54&lt;=0,0,D54*Rechner!$B$8/Rechner!$B$11)</f>
        <v>666.73947625557639</v>
      </c>
      <c r="F54" s="15">
        <f t="shared" si="2"/>
        <v>696.80219041109035</v>
      </c>
      <c r="G54" s="15">
        <f>IF(D54&lt;=0,0,IF(AND(S54&lt;&gt;"",MONTH(S54)=Rechner!$B$13),MIN(Rechner!$B$12,MAX(D54-F54,0)),0))</f>
        <v>0</v>
      </c>
      <c r="H54" s="15">
        <f>IF(D54&lt;=0,0,MIN(Rechner!$G$5,D54+E54))</f>
        <v>1363.5416666666667</v>
      </c>
      <c r="I54" s="15">
        <f t="shared" si="3"/>
        <v>1363.5416666666667</v>
      </c>
      <c r="J54" s="15">
        <f t="shared" si="4"/>
        <v>218505.21740046336</v>
      </c>
      <c r="K54" s="15">
        <f t="shared" si="8"/>
        <v>39772.925733796605</v>
      </c>
      <c r="L54" s="16">
        <f t="shared" si="5"/>
        <v>0.51102376072929467</v>
      </c>
      <c r="M54" s="14" t="str">
        <f>IF(A54&gt;Rechner!$B$14,"",IF(D54&lt;=0,"",IF(J54=0,"Abgeschlossen",IF(G54&gt;0,"Sondertilgung","Regulär"))))</f>
        <v>Regulär</v>
      </c>
      <c r="N54" s="15">
        <f>IF(A54&gt;Rechner!$B$14,0,IF(R53&lt;=0,0,R53))</f>
        <v>245353.90294846299</v>
      </c>
      <c r="O54" s="15">
        <f>IF(N54&lt;=0,0,N54*Rechner!$B$8/Rechner!$B$11)</f>
        <v>746.28478813490813</v>
      </c>
      <c r="P54" s="15">
        <f t="shared" si="6"/>
        <v>617.25687853175862</v>
      </c>
      <c r="Q54" s="15">
        <f>IF(N54&lt;=0,0,MIN(Rechner!$G$5,N54+O54))</f>
        <v>1363.5416666666667</v>
      </c>
      <c r="R54" s="15">
        <f t="shared" si="7"/>
        <v>244736.64606993122</v>
      </c>
      <c r="S54" s="24">
        <f>IF(A54&gt;Rechner!$B$14,"",IF(D54&lt;=0,"",EDATE(Rechner!$Z$7,(A54-1)*12/Rechner!$B$11)))</f>
        <v>47788</v>
      </c>
      <c r="T54" s="2"/>
      <c r="U54" s="2"/>
      <c r="V54" s="2"/>
      <c r="W54" s="2"/>
      <c r="X54" s="2"/>
      <c r="Y54" s="2"/>
      <c r="Z54" s="2"/>
    </row>
    <row r="55" spans="1:26" x14ac:dyDescent="0.25">
      <c r="A55" s="14">
        <v>54</v>
      </c>
      <c r="B55" s="23" t="str">
        <f t="shared" si="0"/>
        <v>01.12.2030</v>
      </c>
      <c r="C55" s="14">
        <f t="shared" si="1"/>
        <v>2030</v>
      </c>
      <c r="D55" s="15">
        <f>IF(A55&gt;Rechner!$B$14,0,IF(J54&lt;=0,0,J54))</f>
        <v>218505.21740046336</v>
      </c>
      <c r="E55" s="15">
        <f>IF(D55&lt;=0,0,D55*Rechner!$B$8/Rechner!$B$11)</f>
        <v>664.62003625974273</v>
      </c>
      <c r="F55" s="15">
        <f t="shared" si="2"/>
        <v>698.92163040692401</v>
      </c>
      <c r="G55" s="15">
        <f>IF(D55&lt;=0,0,IF(AND(S55&lt;&gt;"",MONTH(S55)=Rechner!$B$13),MIN(Rechner!$B$12,MAX(D55-F55,0)),0))</f>
        <v>6000</v>
      </c>
      <c r="H55" s="15">
        <f>IF(D55&lt;=0,0,MIN(Rechner!$G$5,D55+E55))</f>
        <v>1363.5416666666667</v>
      </c>
      <c r="I55" s="15">
        <f t="shared" si="3"/>
        <v>7363.541666666667</v>
      </c>
      <c r="J55" s="15">
        <f t="shared" si="4"/>
        <v>211806.29577005643</v>
      </c>
      <c r="K55" s="15">
        <f t="shared" si="8"/>
        <v>40437.545770056349</v>
      </c>
      <c r="L55" s="16">
        <f t="shared" si="5"/>
        <v>0.90974179731088511</v>
      </c>
      <c r="M55" s="14" t="str">
        <f>IF(A55&gt;Rechner!$B$14,"",IF(D55&lt;=0,"",IF(J55=0,"Abgeschlossen",IF(G55&gt;0,"Sondertilgung","Regulär"))))</f>
        <v>Sondertilgung</v>
      </c>
      <c r="N55" s="15">
        <f>IF(A55&gt;Rechner!$B$14,0,IF(R54&lt;=0,0,R54))</f>
        <v>244736.64606993122</v>
      </c>
      <c r="O55" s="15">
        <f>IF(N55&lt;=0,0,N55*Rechner!$B$8/Rechner!$B$11)</f>
        <v>744.40729846270733</v>
      </c>
      <c r="P55" s="15">
        <f t="shared" si="6"/>
        <v>619.13436820395941</v>
      </c>
      <c r="Q55" s="15">
        <f>IF(N55&lt;=0,0,MIN(Rechner!$G$5,N55+O55))</f>
        <v>1363.5416666666667</v>
      </c>
      <c r="R55" s="15">
        <f t="shared" si="7"/>
        <v>244117.51170172726</v>
      </c>
      <c r="S55" s="24">
        <f>IF(A55&gt;Rechner!$B$14,"",IF(D55&lt;=0,"",EDATE(Rechner!$Z$7,(A55-1)*12/Rechner!$B$11)))</f>
        <v>47818</v>
      </c>
      <c r="T55" s="2"/>
      <c r="U55" s="2"/>
      <c r="V55" s="2"/>
      <c r="W55" s="2"/>
      <c r="X55" s="2"/>
      <c r="Y55" s="2"/>
      <c r="Z55" s="2"/>
    </row>
    <row r="56" spans="1:26" x14ac:dyDescent="0.25">
      <c r="A56" s="14">
        <v>55</v>
      </c>
      <c r="B56" s="23" t="str">
        <f t="shared" si="0"/>
        <v>01.01.2031</v>
      </c>
      <c r="C56" s="14">
        <f t="shared" si="1"/>
        <v>2031</v>
      </c>
      <c r="D56" s="15">
        <f>IF(A56&gt;Rechner!$B$14,0,IF(J55&lt;=0,0,J55))</f>
        <v>211806.29577005643</v>
      </c>
      <c r="E56" s="15">
        <f>IF(D56&lt;=0,0,D56*Rechner!$B$8/Rechner!$B$11)</f>
        <v>644.24414963392167</v>
      </c>
      <c r="F56" s="15">
        <f t="shared" si="2"/>
        <v>719.29751703274508</v>
      </c>
      <c r="G56" s="15">
        <f>IF(D56&lt;=0,0,IF(AND(S56&lt;&gt;"",MONTH(S56)=Rechner!$B$13),MIN(Rechner!$B$12,MAX(D56-F56,0)),0))</f>
        <v>0</v>
      </c>
      <c r="H56" s="15">
        <f>IF(D56&lt;=0,0,MIN(Rechner!$G$5,D56+E56))</f>
        <v>1363.5416666666667</v>
      </c>
      <c r="I56" s="15">
        <f t="shared" si="3"/>
        <v>1363.5416666666667</v>
      </c>
      <c r="J56" s="15">
        <f t="shared" si="4"/>
        <v>211086.99825302369</v>
      </c>
      <c r="K56" s="15">
        <f t="shared" si="8"/>
        <v>41081.789919690273</v>
      </c>
      <c r="L56" s="16">
        <f t="shared" si="5"/>
        <v>0.52752147926007276</v>
      </c>
      <c r="M56" s="14" t="str">
        <f>IF(A56&gt;Rechner!$B$14,"",IF(D56&lt;=0,"",IF(J56=0,"Abgeschlossen",IF(G56&gt;0,"Sondertilgung","Regulär"))))</f>
        <v>Regulär</v>
      </c>
      <c r="N56" s="15">
        <f>IF(A56&gt;Rechner!$B$14,0,IF(R55&lt;=0,0,R55))</f>
        <v>244117.51170172726</v>
      </c>
      <c r="O56" s="15">
        <f>IF(N56&lt;=0,0,N56*Rechner!$B$8/Rechner!$B$11)</f>
        <v>742.52409809275366</v>
      </c>
      <c r="P56" s="15">
        <f t="shared" si="6"/>
        <v>621.01756857391308</v>
      </c>
      <c r="Q56" s="15">
        <f>IF(N56&lt;=0,0,MIN(Rechner!$G$5,N56+O56))</f>
        <v>1363.5416666666667</v>
      </c>
      <c r="R56" s="15">
        <f t="shared" si="7"/>
        <v>243496.49413315335</v>
      </c>
      <c r="S56" s="24">
        <f>IF(A56&gt;Rechner!$B$14,"",IF(D56&lt;=0,"",EDATE(Rechner!$Z$7,(A56-1)*12/Rechner!$B$11)))</f>
        <v>47849</v>
      </c>
      <c r="T56" s="2"/>
      <c r="U56" s="2"/>
      <c r="V56" s="2"/>
      <c r="W56" s="2"/>
      <c r="X56" s="2"/>
      <c r="Y56" s="2"/>
      <c r="Z56" s="2"/>
    </row>
    <row r="57" spans="1:26" x14ac:dyDescent="0.25">
      <c r="A57" s="14">
        <v>56</v>
      </c>
      <c r="B57" s="23" t="str">
        <f t="shared" si="0"/>
        <v>01.02.2031</v>
      </c>
      <c r="C57" s="14">
        <f t="shared" si="1"/>
        <v>2031</v>
      </c>
      <c r="D57" s="15">
        <f>IF(A57&gt;Rechner!$B$14,0,IF(J56&lt;=0,0,J56))</f>
        <v>211086.99825302369</v>
      </c>
      <c r="E57" s="15">
        <f>IF(D57&lt;=0,0,D57*Rechner!$B$8/Rechner!$B$11)</f>
        <v>642.05628635294704</v>
      </c>
      <c r="F57" s="15">
        <f t="shared" si="2"/>
        <v>721.4853803137197</v>
      </c>
      <c r="G57" s="15">
        <f>IF(D57&lt;=0,0,IF(AND(S57&lt;&gt;"",MONTH(S57)=Rechner!$B$13),MIN(Rechner!$B$12,MAX(D57-F57,0)),0))</f>
        <v>0</v>
      </c>
      <c r="H57" s="15">
        <f>IF(D57&lt;=0,0,MIN(Rechner!$G$5,D57+E57))</f>
        <v>1363.5416666666667</v>
      </c>
      <c r="I57" s="15">
        <f t="shared" si="3"/>
        <v>1363.5416666666667</v>
      </c>
      <c r="J57" s="15">
        <f t="shared" si="4"/>
        <v>210365.51287270998</v>
      </c>
      <c r="K57" s="15">
        <f t="shared" si="8"/>
        <v>41723.846206043221</v>
      </c>
      <c r="L57" s="16">
        <f t="shared" si="5"/>
        <v>0.52912602375948881</v>
      </c>
      <c r="M57" s="14" t="str">
        <f>IF(A57&gt;Rechner!$B$14,"",IF(D57&lt;=0,"",IF(J57=0,"Abgeschlossen",IF(G57&gt;0,"Sondertilgung","Regulär"))))</f>
        <v>Regulär</v>
      </c>
      <c r="N57" s="15">
        <f>IF(A57&gt;Rechner!$B$14,0,IF(R56&lt;=0,0,R56))</f>
        <v>243496.49413315335</v>
      </c>
      <c r="O57" s="15">
        <f>IF(N57&lt;=0,0,N57*Rechner!$B$8/Rechner!$B$11)</f>
        <v>740.6351696550081</v>
      </c>
      <c r="P57" s="15">
        <f t="shared" si="6"/>
        <v>622.90649701165864</v>
      </c>
      <c r="Q57" s="15">
        <f>IF(N57&lt;=0,0,MIN(Rechner!$G$5,N57+O57))</f>
        <v>1363.5416666666667</v>
      </c>
      <c r="R57" s="15">
        <f t="shared" si="7"/>
        <v>242873.58763614169</v>
      </c>
      <c r="S57" s="24">
        <f>IF(A57&gt;Rechner!$B$14,"",IF(D57&lt;=0,"",EDATE(Rechner!$Z$7,(A57-1)*12/Rechner!$B$11)))</f>
        <v>47880</v>
      </c>
      <c r="T57" s="2"/>
      <c r="U57" s="2"/>
      <c r="V57" s="2"/>
      <c r="W57" s="2"/>
      <c r="X57" s="2"/>
      <c r="Y57" s="2"/>
      <c r="Z57" s="2"/>
    </row>
    <row r="58" spans="1:26" x14ac:dyDescent="0.25">
      <c r="A58" s="14">
        <v>57</v>
      </c>
      <c r="B58" s="23" t="str">
        <f t="shared" si="0"/>
        <v>01.03.2031</v>
      </c>
      <c r="C58" s="14">
        <f t="shared" si="1"/>
        <v>2031</v>
      </c>
      <c r="D58" s="15">
        <f>IF(A58&gt;Rechner!$B$14,0,IF(J57&lt;=0,0,J57))</f>
        <v>210365.51287270998</v>
      </c>
      <c r="E58" s="15">
        <f>IF(D58&lt;=0,0,D58*Rechner!$B$8/Rechner!$B$11)</f>
        <v>639.8617683211595</v>
      </c>
      <c r="F58" s="15">
        <f t="shared" si="2"/>
        <v>723.67989834550724</v>
      </c>
      <c r="G58" s="15">
        <f>IF(D58&lt;=0,0,IF(AND(S58&lt;&gt;"",MONTH(S58)=Rechner!$B$13),MIN(Rechner!$B$12,MAX(D58-F58,0)),0))</f>
        <v>0</v>
      </c>
      <c r="H58" s="15">
        <f>IF(D58&lt;=0,0,MIN(Rechner!$G$5,D58+E58))</f>
        <v>1363.5416666666667</v>
      </c>
      <c r="I58" s="15">
        <f t="shared" si="3"/>
        <v>1363.5416666666667</v>
      </c>
      <c r="J58" s="15">
        <f t="shared" si="4"/>
        <v>209641.83297436449</v>
      </c>
      <c r="K58" s="15">
        <f t="shared" si="8"/>
        <v>42363.707974364377</v>
      </c>
      <c r="L58" s="16">
        <f t="shared" si="5"/>
        <v>0.53073544874842393</v>
      </c>
      <c r="M58" s="14" t="str">
        <f>IF(A58&gt;Rechner!$B$14,"",IF(D58&lt;=0,"",IF(J58=0,"Abgeschlossen",IF(G58&gt;0,"Sondertilgung","Regulär"))))</f>
        <v>Regulär</v>
      </c>
      <c r="N58" s="15">
        <f>IF(A58&gt;Rechner!$B$14,0,IF(R57&lt;=0,0,R57))</f>
        <v>242873.58763614169</v>
      </c>
      <c r="O58" s="15">
        <f>IF(N58&lt;=0,0,N58*Rechner!$B$8/Rechner!$B$11)</f>
        <v>738.7404957265976</v>
      </c>
      <c r="P58" s="15">
        <f t="shared" si="6"/>
        <v>624.80117094006914</v>
      </c>
      <c r="Q58" s="15">
        <f>IF(N58&lt;=0,0,MIN(Rechner!$G$5,N58+O58))</f>
        <v>1363.5416666666667</v>
      </c>
      <c r="R58" s="15">
        <f t="shared" si="7"/>
        <v>242248.78646520161</v>
      </c>
      <c r="S58" s="24">
        <f>IF(A58&gt;Rechner!$B$14,"",IF(D58&lt;=0,"",EDATE(Rechner!$Z$7,(A58-1)*12/Rechner!$B$11)))</f>
        <v>47908</v>
      </c>
      <c r="T58" s="2"/>
      <c r="U58" s="2"/>
      <c r="V58" s="2"/>
      <c r="W58" s="2"/>
      <c r="X58" s="2"/>
      <c r="Y58" s="2"/>
      <c r="Z58" s="2"/>
    </row>
    <row r="59" spans="1:26" x14ac:dyDescent="0.25">
      <c r="A59" s="14">
        <v>58</v>
      </c>
      <c r="B59" s="23" t="str">
        <f t="shared" si="0"/>
        <v>01.04.2031</v>
      </c>
      <c r="C59" s="14">
        <f t="shared" si="1"/>
        <v>2031</v>
      </c>
      <c r="D59" s="15">
        <f>IF(A59&gt;Rechner!$B$14,0,IF(J58&lt;=0,0,J58))</f>
        <v>209641.83297436449</v>
      </c>
      <c r="E59" s="15">
        <f>IF(D59&lt;=0,0,D59*Rechner!$B$8/Rechner!$B$11)</f>
        <v>637.66057529702528</v>
      </c>
      <c r="F59" s="15">
        <f t="shared" si="2"/>
        <v>725.88109136964147</v>
      </c>
      <c r="G59" s="15">
        <f>IF(D59&lt;=0,0,IF(AND(S59&lt;&gt;"",MONTH(S59)=Rechner!$B$13),MIN(Rechner!$B$12,MAX(D59-F59,0)),0))</f>
        <v>0</v>
      </c>
      <c r="H59" s="15">
        <f>IF(D59&lt;=0,0,MIN(Rechner!$G$5,D59+E59))</f>
        <v>1363.5416666666667</v>
      </c>
      <c r="I59" s="15">
        <f t="shared" si="3"/>
        <v>1363.5416666666667</v>
      </c>
      <c r="J59" s="15">
        <f t="shared" si="4"/>
        <v>208915.95188299485</v>
      </c>
      <c r="K59" s="15">
        <f t="shared" si="8"/>
        <v>43001.368549661405</v>
      </c>
      <c r="L59" s="16">
        <f t="shared" si="5"/>
        <v>0.5323497690717004</v>
      </c>
      <c r="M59" s="14" t="str">
        <f>IF(A59&gt;Rechner!$B$14,"",IF(D59&lt;=0,"",IF(J59=0,"Abgeschlossen",IF(G59&gt;0,"Sondertilgung","Regulär"))))</f>
        <v>Regulär</v>
      </c>
      <c r="N59" s="15">
        <f>IF(A59&gt;Rechner!$B$14,0,IF(R58&lt;=0,0,R58))</f>
        <v>242248.78646520161</v>
      </c>
      <c r="O59" s="15">
        <f>IF(N59&lt;=0,0,N59*Rechner!$B$8/Rechner!$B$11)</f>
        <v>736.84005883165491</v>
      </c>
      <c r="P59" s="15">
        <f t="shared" si="6"/>
        <v>626.70160783501183</v>
      </c>
      <c r="Q59" s="15">
        <f>IF(N59&lt;=0,0,MIN(Rechner!$G$5,N59+O59))</f>
        <v>1363.5416666666667</v>
      </c>
      <c r="R59" s="15">
        <f t="shared" si="7"/>
        <v>241622.0848573666</v>
      </c>
      <c r="S59" s="24">
        <f>IF(A59&gt;Rechner!$B$14,"",IF(D59&lt;=0,"",EDATE(Rechner!$Z$7,(A59-1)*12/Rechner!$B$11)))</f>
        <v>47939</v>
      </c>
      <c r="T59" s="2"/>
      <c r="U59" s="2"/>
      <c r="V59" s="2"/>
      <c r="W59" s="2"/>
      <c r="X59" s="2"/>
      <c r="Y59" s="2"/>
      <c r="Z59" s="2"/>
    </row>
    <row r="60" spans="1:26" x14ac:dyDescent="0.25">
      <c r="A60" s="14">
        <v>59</v>
      </c>
      <c r="B60" s="23" t="str">
        <f t="shared" si="0"/>
        <v>01.05.2031</v>
      </c>
      <c r="C60" s="14">
        <f t="shared" si="1"/>
        <v>2031</v>
      </c>
      <c r="D60" s="15">
        <f>IF(A60&gt;Rechner!$B$14,0,IF(J59&lt;=0,0,J59))</f>
        <v>208915.95188299485</v>
      </c>
      <c r="E60" s="15">
        <f>IF(D60&lt;=0,0,D60*Rechner!$B$8/Rechner!$B$11)</f>
        <v>635.45268697744257</v>
      </c>
      <c r="F60" s="15">
        <f t="shared" si="2"/>
        <v>728.08897968922417</v>
      </c>
      <c r="G60" s="15">
        <f>IF(D60&lt;=0,0,IF(AND(S60&lt;&gt;"",MONTH(S60)=Rechner!$B$13),MIN(Rechner!$B$12,MAX(D60-F60,0)),0))</f>
        <v>0</v>
      </c>
      <c r="H60" s="15">
        <f>IF(D60&lt;=0,0,MIN(Rechner!$G$5,D60+E60))</f>
        <v>1363.5416666666667</v>
      </c>
      <c r="I60" s="15">
        <f t="shared" si="3"/>
        <v>1363.5416666666667</v>
      </c>
      <c r="J60" s="15">
        <f t="shared" si="4"/>
        <v>208187.86290330562</v>
      </c>
      <c r="K60" s="15">
        <f t="shared" si="8"/>
        <v>43636.821236638847</v>
      </c>
      <c r="L60" s="16">
        <f t="shared" si="5"/>
        <v>0.53396899961929345</v>
      </c>
      <c r="M60" s="14" t="str">
        <f>IF(A60&gt;Rechner!$B$14,"",IF(D60&lt;=0,"",IF(J60=0,"Abgeschlossen",IF(G60&gt;0,"Sondertilgung","Regulär"))))</f>
        <v>Regulär</v>
      </c>
      <c r="N60" s="15">
        <f>IF(A60&gt;Rechner!$B$14,0,IF(R59&lt;=0,0,R59))</f>
        <v>241622.0848573666</v>
      </c>
      <c r="O60" s="15">
        <f>IF(N60&lt;=0,0,N60*Rechner!$B$8/Rechner!$B$11)</f>
        <v>734.93384144115669</v>
      </c>
      <c r="P60" s="15">
        <f t="shared" si="6"/>
        <v>628.60782522551006</v>
      </c>
      <c r="Q60" s="15">
        <f>IF(N60&lt;=0,0,MIN(Rechner!$G$5,N60+O60))</f>
        <v>1363.5416666666667</v>
      </c>
      <c r="R60" s="15">
        <f t="shared" si="7"/>
        <v>240993.47703214109</v>
      </c>
      <c r="S60" s="24">
        <f>IF(A60&gt;Rechner!$B$14,"",IF(D60&lt;=0,"",EDATE(Rechner!$Z$7,(A60-1)*12/Rechner!$B$11)))</f>
        <v>47969</v>
      </c>
      <c r="T60" s="2"/>
      <c r="U60" s="2"/>
      <c r="V60" s="2"/>
      <c r="W60" s="2"/>
      <c r="X60" s="2"/>
      <c r="Y60" s="2"/>
      <c r="Z60" s="2"/>
    </row>
    <row r="61" spans="1:26" x14ac:dyDescent="0.25">
      <c r="A61" s="14">
        <v>60</v>
      </c>
      <c r="B61" s="23" t="str">
        <f t="shared" si="0"/>
        <v>01.06.2031</v>
      </c>
      <c r="C61" s="14">
        <f t="shared" si="1"/>
        <v>2031</v>
      </c>
      <c r="D61" s="15">
        <f>IF(A61&gt;Rechner!$B$14,0,IF(J60&lt;=0,0,J60))</f>
        <v>208187.86290330562</v>
      </c>
      <c r="E61" s="15">
        <f>IF(D61&lt;=0,0,D61*Rechner!$B$8/Rechner!$B$11)</f>
        <v>633.23808299755456</v>
      </c>
      <c r="F61" s="15">
        <f t="shared" si="2"/>
        <v>730.30358366911219</v>
      </c>
      <c r="G61" s="15">
        <f>IF(D61&lt;=0,0,IF(AND(S61&lt;&gt;"",MONTH(S61)=Rechner!$B$13),MIN(Rechner!$B$12,MAX(D61-F61,0)),0))</f>
        <v>0</v>
      </c>
      <c r="H61" s="15">
        <f>IF(D61&lt;=0,0,MIN(Rechner!$G$5,D61+E61))</f>
        <v>1363.5416666666667</v>
      </c>
      <c r="I61" s="15">
        <f t="shared" si="3"/>
        <v>1363.5416666666667</v>
      </c>
      <c r="J61" s="15">
        <f t="shared" si="4"/>
        <v>207457.55931963652</v>
      </c>
      <c r="K61" s="15">
        <f t="shared" si="8"/>
        <v>44270.059319636399</v>
      </c>
      <c r="L61" s="16">
        <f t="shared" si="5"/>
        <v>0.53559315532646878</v>
      </c>
      <c r="M61" s="14" t="str">
        <f>IF(A61&gt;Rechner!$B$14,"",IF(D61&lt;=0,"",IF(J61=0,"Abgeschlossen",IF(G61&gt;0,"Sondertilgung","Regulär"))))</f>
        <v>Regulär</v>
      </c>
      <c r="N61" s="15">
        <f>IF(A61&gt;Rechner!$B$14,0,IF(R60&lt;=0,0,R60))</f>
        <v>240993.47703214109</v>
      </c>
      <c r="O61" s="15">
        <f>IF(N61&lt;=0,0,N61*Rechner!$B$8/Rechner!$B$11)</f>
        <v>733.02182597276249</v>
      </c>
      <c r="P61" s="15">
        <f t="shared" si="6"/>
        <v>630.51984069390426</v>
      </c>
      <c r="Q61" s="15">
        <f>IF(N61&lt;=0,0,MIN(Rechner!$G$5,N61+O61))</f>
        <v>1363.5416666666667</v>
      </c>
      <c r="R61" s="15">
        <f t="shared" si="7"/>
        <v>240362.95719144717</v>
      </c>
      <c r="S61" s="24">
        <f>IF(A61&gt;Rechner!$B$14,"",IF(D61&lt;=0,"",EDATE(Rechner!$Z$7,(A61-1)*12/Rechner!$B$11)))</f>
        <v>48000</v>
      </c>
      <c r="T61" s="2"/>
      <c r="U61" s="2"/>
      <c r="V61" s="2"/>
      <c r="W61" s="2"/>
      <c r="X61" s="2"/>
      <c r="Y61" s="2"/>
      <c r="Z61" s="2"/>
    </row>
    <row r="62" spans="1:26" x14ac:dyDescent="0.25">
      <c r="A62" s="14">
        <v>61</v>
      </c>
      <c r="B62" s="23" t="str">
        <f t="shared" si="0"/>
        <v>01.07.2031</v>
      </c>
      <c r="C62" s="14">
        <f t="shared" si="1"/>
        <v>2031</v>
      </c>
      <c r="D62" s="15">
        <f>IF(A62&gt;Rechner!$B$14,0,IF(J61&lt;=0,0,J61))</f>
        <v>207457.55931963652</v>
      </c>
      <c r="E62" s="15">
        <f>IF(D62&lt;=0,0,D62*Rechner!$B$8/Rechner!$B$11)</f>
        <v>631.01674293056101</v>
      </c>
      <c r="F62" s="15">
        <f t="shared" si="2"/>
        <v>732.52492373610573</v>
      </c>
      <c r="G62" s="15">
        <f>IF(D62&lt;=0,0,IF(AND(S62&lt;&gt;"",MONTH(S62)=Rechner!$B$13),MIN(Rechner!$B$12,MAX(D62-F62,0)),0))</f>
        <v>0</v>
      </c>
      <c r="H62" s="15">
        <f>IF(D62&lt;=0,0,MIN(Rechner!$G$5,D62+E62))</f>
        <v>1363.5416666666667</v>
      </c>
      <c r="I62" s="15">
        <f t="shared" si="3"/>
        <v>1363.5416666666667</v>
      </c>
      <c r="J62" s="15">
        <f t="shared" si="4"/>
        <v>206725.03439590041</v>
      </c>
      <c r="K62" s="15">
        <f t="shared" si="8"/>
        <v>44901.076062566957</v>
      </c>
      <c r="L62" s="16">
        <f t="shared" si="5"/>
        <v>0.5372222511739202</v>
      </c>
      <c r="M62" s="14" t="str">
        <f>IF(A62&gt;Rechner!$B$14,"",IF(D62&lt;=0,"",IF(J62=0,"Abgeschlossen",IF(G62&gt;0,"Sondertilgung","Regulär"))))</f>
        <v>Regulär</v>
      </c>
      <c r="N62" s="15">
        <f>IF(A62&gt;Rechner!$B$14,0,IF(R61&lt;=0,0,R61))</f>
        <v>240362.95719144717</v>
      </c>
      <c r="O62" s="15">
        <f>IF(N62&lt;=0,0,N62*Rechner!$B$8/Rechner!$B$11)</f>
        <v>731.10399479065188</v>
      </c>
      <c r="P62" s="15">
        <f t="shared" si="6"/>
        <v>632.43767187601486</v>
      </c>
      <c r="Q62" s="15">
        <f>IF(N62&lt;=0,0,MIN(Rechner!$G$5,N62+O62))</f>
        <v>1363.5416666666667</v>
      </c>
      <c r="R62" s="15">
        <f t="shared" si="7"/>
        <v>239730.51951957116</v>
      </c>
      <c r="S62" s="24">
        <f>IF(A62&gt;Rechner!$B$14,"",IF(D62&lt;=0,"",EDATE(Rechner!$Z$7,(A62-1)*12/Rechner!$B$11)))</f>
        <v>48030</v>
      </c>
      <c r="T62" s="2"/>
      <c r="U62" s="2"/>
      <c r="V62" s="2"/>
      <c r="W62" s="2"/>
      <c r="X62" s="2"/>
      <c r="Y62" s="2"/>
      <c r="Z62" s="2"/>
    </row>
    <row r="63" spans="1:26" x14ac:dyDescent="0.25">
      <c r="A63" s="14">
        <v>62</v>
      </c>
      <c r="B63" s="23" t="str">
        <f t="shared" si="0"/>
        <v>01.08.2031</v>
      </c>
      <c r="C63" s="14">
        <f t="shared" si="1"/>
        <v>2031</v>
      </c>
      <c r="D63" s="15">
        <f>IF(A63&gt;Rechner!$B$14,0,IF(J62&lt;=0,0,J62))</f>
        <v>206725.03439590041</v>
      </c>
      <c r="E63" s="15">
        <f>IF(D63&lt;=0,0,D63*Rechner!$B$8/Rechner!$B$11)</f>
        <v>628.78864628753036</v>
      </c>
      <c r="F63" s="15">
        <f t="shared" si="2"/>
        <v>734.75302037913639</v>
      </c>
      <c r="G63" s="15">
        <f>IF(D63&lt;=0,0,IF(AND(S63&lt;&gt;"",MONTH(S63)=Rechner!$B$13),MIN(Rechner!$B$12,MAX(D63-F63,0)),0))</f>
        <v>0</v>
      </c>
      <c r="H63" s="15">
        <f>IF(D63&lt;=0,0,MIN(Rechner!$G$5,D63+E63))</f>
        <v>1363.5416666666667</v>
      </c>
      <c r="I63" s="15">
        <f t="shared" si="3"/>
        <v>1363.5416666666667</v>
      </c>
      <c r="J63" s="15">
        <f t="shared" si="4"/>
        <v>205990.28137552127</v>
      </c>
      <c r="K63" s="15">
        <f t="shared" si="8"/>
        <v>45529.864708854489</v>
      </c>
      <c r="L63" s="16">
        <f t="shared" si="5"/>
        <v>0.53885630218790748</v>
      </c>
      <c r="M63" s="14" t="str">
        <f>IF(A63&gt;Rechner!$B$14,"",IF(D63&lt;=0,"",IF(J63=0,"Abgeschlossen",IF(G63&gt;0,"Sondertilgung","Regulär"))))</f>
        <v>Regulär</v>
      </c>
      <c r="N63" s="15">
        <f>IF(A63&gt;Rechner!$B$14,0,IF(R62&lt;=0,0,R62))</f>
        <v>239730.51951957116</v>
      </c>
      <c r="O63" s="15">
        <f>IF(N63&lt;=0,0,N63*Rechner!$B$8/Rechner!$B$11)</f>
        <v>729.18033020536222</v>
      </c>
      <c r="P63" s="15">
        <f t="shared" si="6"/>
        <v>634.36133646130452</v>
      </c>
      <c r="Q63" s="15">
        <f>IF(N63&lt;=0,0,MIN(Rechner!$G$5,N63+O63))</f>
        <v>1363.5416666666667</v>
      </c>
      <c r="R63" s="15">
        <f t="shared" si="7"/>
        <v>239096.15818310986</v>
      </c>
      <c r="S63" s="24">
        <f>IF(A63&gt;Rechner!$B$14,"",IF(D63&lt;=0,"",EDATE(Rechner!$Z$7,(A63-1)*12/Rechner!$B$11)))</f>
        <v>48061</v>
      </c>
      <c r="T63" s="2"/>
      <c r="U63" s="2"/>
      <c r="V63" s="2"/>
      <c r="W63" s="2"/>
      <c r="X63" s="2"/>
      <c r="Y63" s="2"/>
      <c r="Z63" s="2"/>
    </row>
    <row r="64" spans="1:26" x14ac:dyDescent="0.25">
      <c r="A64" s="14">
        <v>63</v>
      </c>
      <c r="B64" s="23" t="str">
        <f t="shared" si="0"/>
        <v>01.09.2031</v>
      </c>
      <c r="C64" s="14">
        <f t="shared" si="1"/>
        <v>2031</v>
      </c>
      <c r="D64" s="15">
        <f>IF(A64&gt;Rechner!$B$14,0,IF(J63&lt;=0,0,J63))</f>
        <v>205990.28137552127</v>
      </c>
      <c r="E64" s="15">
        <f>IF(D64&lt;=0,0,D64*Rechner!$B$8/Rechner!$B$11)</f>
        <v>626.55377251721052</v>
      </c>
      <c r="F64" s="15">
        <f t="shared" si="2"/>
        <v>736.98789414945622</v>
      </c>
      <c r="G64" s="15">
        <f>IF(D64&lt;=0,0,IF(AND(S64&lt;&gt;"",MONTH(S64)=Rechner!$B$13),MIN(Rechner!$B$12,MAX(D64-F64,0)),0))</f>
        <v>0</v>
      </c>
      <c r="H64" s="15">
        <f>IF(D64&lt;=0,0,MIN(Rechner!$G$5,D64+E64))</f>
        <v>1363.5416666666667</v>
      </c>
      <c r="I64" s="15">
        <f t="shared" si="3"/>
        <v>1363.5416666666667</v>
      </c>
      <c r="J64" s="15">
        <f t="shared" si="4"/>
        <v>205253.2934813718</v>
      </c>
      <c r="K64" s="15">
        <f t="shared" si="8"/>
        <v>46156.4184813717</v>
      </c>
      <c r="L64" s="16">
        <f t="shared" si="5"/>
        <v>0.54049532344039564</v>
      </c>
      <c r="M64" s="14" t="str">
        <f>IF(A64&gt;Rechner!$B$14,"",IF(D64&lt;=0,"",IF(J64=0,"Abgeschlossen",IF(G64&gt;0,"Sondertilgung","Regulär"))))</f>
        <v>Regulär</v>
      </c>
      <c r="N64" s="15">
        <f>IF(A64&gt;Rechner!$B$14,0,IF(R63&lt;=0,0,R63))</f>
        <v>239096.15818310986</v>
      </c>
      <c r="O64" s="15">
        <f>IF(N64&lt;=0,0,N64*Rechner!$B$8/Rechner!$B$11)</f>
        <v>727.25081447362572</v>
      </c>
      <c r="P64" s="15">
        <f t="shared" si="6"/>
        <v>636.29085219304102</v>
      </c>
      <c r="Q64" s="15">
        <f>IF(N64&lt;=0,0,MIN(Rechner!$G$5,N64+O64))</f>
        <v>1363.5416666666667</v>
      </c>
      <c r="R64" s="15">
        <f t="shared" si="7"/>
        <v>238459.86733091681</v>
      </c>
      <c r="S64" s="24">
        <f>IF(A64&gt;Rechner!$B$14,"",IF(D64&lt;=0,"",EDATE(Rechner!$Z$7,(A64-1)*12/Rechner!$B$11)))</f>
        <v>48092</v>
      </c>
      <c r="T64" s="2"/>
      <c r="U64" s="2"/>
      <c r="V64" s="2"/>
      <c r="W64" s="2"/>
      <c r="X64" s="2"/>
      <c r="Y64" s="2"/>
      <c r="Z64" s="2"/>
    </row>
    <row r="65" spans="1:26" x14ac:dyDescent="0.25">
      <c r="A65" s="14">
        <v>64</v>
      </c>
      <c r="B65" s="23" t="str">
        <f t="shared" si="0"/>
        <v>01.10.2031</v>
      </c>
      <c r="C65" s="14">
        <f t="shared" si="1"/>
        <v>2031</v>
      </c>
      <c r="D65" s="15">
        <f>IF(A65&gt;Rechner!$B$14,0,IF(J64&lt;=0,0,J64))</f>
        <v>205253.2934813718</v>
      </c>
      <c r="E65" s="15">
        <f>IF(D65&lt;=0,0,D65*Rechner!$B$8/Rechner!$B$11)</f>
        <v>624.31210100583917</v>
      </c>
      <c r="F65" s="15">
        <f t="shared" si="2"/>
        <v>739.22956566082757</v>
      </c>
      <c r="G65" s="15">
        <f>IF(D65&lt;=0,0,IF(AND(S65&lt;&gt;"",MONTH(S65)=Rechner!$B$13),MIN(Rechner!$B$12,MAX(D65-F65,0)),0))</f>
        <v>0</v>
      </c>
      <c r="H65" s="15">
        <f>IF(D65&lt;=0,0,MIN(Rechner!$G$5,D65+E65))</f>
        <v>1363.5416666666667</v>
      </c>
      <c r="I65" s="15">
        <f t="shared" si="3"/>
        <v>1363.5416666666667</v>
      </c>
      <c r="J65" s="15">
        <f t="shared" si="4"/>
        <v>204514.06391571098</v>
      </c>
      <c r="K65" s="15">
        <f t="shared" si="8"/>
        <v>46780.730582377539</v>
      </c>
      <c r="L65" s="16">
        <f t="shared" si="5"/>
        <v>0.54213933004919357</v>
      </c>
      <c r="M65" s="14" t="str">
        <f>IF(A65&gt;Rechner!$B$14,"",IF(D65&lt;=0,"",IF(J65=0,"Abgeschlossen",IF(G65&gt;0,"Sondertilgung","Regulär"))))</f>
        <v>Regulär</v>
      </c>
      <c r="N65" s="15">
        <f>IF(A65&gt;Rechner!$B$14,0,IF(R64&lt;=0,0,R64))</f>
        <v>238459.86733091681</v>
      </c>
      <c r="O65" s="15">
        <f>IF(N65&lt;=0,0,N65*Rechner!$B$8/Rechner!$B$11)</f>
        <v>725.31542979820517</v>
      </c>
      <c r="P65" s="15">
        <f t="shared" si="6"/>
        <v>638.22623686846157</v>
      </c>
      <c r="Q65" s="15">
        <f>IF(N65&lt;=0,0,MIN(Rechner!$G$5,N65+O65))</f>
        <v>1363.5416666666667</v>
      </c>
      <c r="R65" s="15">
        <f t="shared" si="7"/>
        <v>237821.64109404833</v>
      </c>
      <c r="S65" s="24">
        <f>IF(A65&gt;Rechner!$B$14,"",IF(D65&lt;=0,"",EDATE(Rechner!$Z$7,(A65-1)*12/Rechner!$B$11)))</f>
        <v>48122</v>
      </c>
      <c r="T65" s="2"/>
      <c r="U65" s="2"/>
      <c r="V65" s="2"/>
      <c r="W65" s="2"/>
      <c r="X65" s="2"/>
      <c r="Y65" s="2"/>
      <c r="Z65" s="2"/>
    </row>
    <row r="66" spans="1:26" x14ac:dyDescent="0.25">
      <c r="A66" s="14">
        <v>65</v>
      </c>
      <c r="B66" s="23" t="str">
        <f t="shared" ref="B66:B129" si="9">IF(S66="","",IF(DAY(S66)&lt;10,"0","")&amp;DAY(S66)&amp;"."&amp;IF(MONTH(S66)&lt;10,"0","")&amp;MONTH(S66)&amp;"."&amp;YEAR(S66))</f>
        <v>01.11.2031</v>
      </c>
      <c r="C66" s="14">
        <f t="shared" ref="C66:C129" si="10">IF(S66="","",YEAR(S66))</f>
        <v>2031</v>
      </c>
      <c r="D66" s="15">
        <f>IF(A66&gt;Rechner!$B$14,0,IF(J65&lt;=0,0,J65))</f>
        <v>204514.06391571098</v>
      </c>
      <c r="E66" s="15">
        <f>IF(D66&lt;=0,0,D66*Rechner!$B$8/Rechner!$B$11)</f>
        <v>622.0636110769542</v>
      </c>
      <c r="F66" s="15">
        <f t="shared" ref="F66:F129" si="11">IF(D66&lt;=0,0,MAX(MIN(H66-E66,D66),0))</f>
        <v>741.47805558971254</v>
      </c>
      <c r="G66" s="15">
        <f>IF(D66&lt;=0,0,IF(AND(S66&lt;&gt;"",MONTH(S66)=Rechner!$B$13),MIN(Rechner!$B$12,MAX(D66-F66,0)),0))</f>
        <v>0</v>
      </c>
      <c r="H66" s="15">
        <f>IF(D66&lt;=0,0,MIN(Rechner!$G$5,D66+E66))</f>
        <v>1363.5416666666667</v>
      </c>
      <c r="I66" s="15">
        <f t="shared" ref="I66:I129" si="12">IF(D66&lt;=0,0,H66+G66)</f>
        <v>1363.5416666666667</v>
      </c>
      <c r="J66" s="15">
        <f t="shared" ref="J66:J129" si="13">MAX(D66-F66-G66,0)</f>
        <v>203772.58586012127</v>
      </c>
      <c r="K66" s="15">
        <f t="shared" si="8"/>
        <v>47402.794193454494</v>
      </c>
      <c r="L66" s="16">
        <f t="shared" ref="L66:L129" si="14">IF(I66=0,"",(F66+G66)/I66)</f>
        <v>0.54378833717809316</v>
      </c>
      <c r="M66" s="14" t="str">
        <f>IF(A66&gt;Rechner!$B$14,"",IF(D66&lt;=0,"",IF(J66=0,"Abgeschlossen",IF(G66&gt;0,"Sondertilgung","Regulär"))))</f>
        <v>Regulär</v>
      </c>
      <c r="N66" s="15">
        <f>IF(A66&gt;Rechner!$B$14,0,IF(R65&lt;=0,0,R65))</f>
        <v>237821.64109404833</v>
      </c>
      <c r="O66" s="15">
        <f>IF(N66&lt;=0,0,N66*Rechner!$B$8/Rechner!$B$11)</f>
        <v>723.37415832773024</v>
      </c>
      <c r="P66" s="15">
        <f t="shared" ref="P66:P129" si="15">IF(N66&lt;=0,0,MAX(MIN(Q66-O66,N66),0))</f>
        <v>640.1675083389365</v>
      </c>
      <c r="Q66" s="15">
        <f>IF(N66&lt;=0,0,MIN(Rechner!$G$5,N66+O66))</f>
        <v>1363.5416666666667</v>
      </c>
      <c r="R66" s="15">
        <f t="shared" ref="R66:R129" si="16">MAX(N66-P66,0)</f>
        <v>237181.47358570941</v>
      </c>
      <c r="S66" s="24">
        <f>IF(A66&gt;Rechner!$B$14,"",IF(D66&lt;=0,"",EDATE(Rechner!$Z$7,(A66-1)*12/Rechner!$B$11)))</f>
        <v>48153</v>
      </c>
      <c r="T66" s="2"/>
      <c r="U66" s="2"/>
      <c r="V66" s="2"/>
      <c r="W66" s="2"/>
      <c r="X66" s="2"/>
      <c r="Y66" s="2"/>
      <c r="Z66" s="2"/>
    </row>
    <row r="67" spans="1:26" x14ac:dyDescent="0.25">
      <c r="A67" s="14">
        <v>66</v>
      </c>
      <c r="B67" s="23" t="str">
        <f t="shared" si="9"/>
        <v>01.12.2031</v>
      </c>
      <c r="C67" s="14">
        <f t="shared" si="10"/>
        <v>2031</v>
      </c>
      <c r="D67" s="15">
        <f>IF(A67&gt;Rechner!$B$14,0,IF(J66&lt;=0,0,J66))</f>
        <v>203772.58586012127</v>
      </c>
      <c r="E67" s="15">
        <f>IF(D67&lt;=0,0,D67*Rechner!$B$8/Rechner!$B$11)</f>
        <v>619.80828199120208</v>
      </c>
      <c r="F67" s="15">
        <f t="shared" si="11"/>
        <v>743.73338467546466</v>
      </c>
      <c r="G67" s="15">
        <f>IF(D67&lt;=0,0,IF(AND(S67&lt;&gt;"",MONTH(S67)=Rechner!$B$13),MIN(Rechner!$B$12,MAX(D67-F67,0)),0))</f>
        <v>6000</v>
      </c>
      <c r="H67" s="15">
        <f>IF(D67&lt;=0,0,MIN(Rechner!$G$5,D67+E67))</f>
        <v>1363.5416666666667</v>
      </c>
      <c r="I67" s="15">
        <f t="shared" si="12"/>
        <v>7363.541666666667</v>
      </c>
      <c r="J67" s="15">
        <f t="shared" si="13"/>
        <v>197028.8524754458</v>
      </c>
      <c r="K67" s="15">
        <f t="shared" ref="K67:K130" si="17">K66+E67</f>
        <v>48022.602475445696</v>
      </c>
      <c r="L67" s="16">
        <f t="shared" si="14"/>
        <v>0.91582742244849991</v>
      </c>
      <c r="M67" s="14" t="str">
        <f>IF(A67&gt;Rechner!$B$14,"",IF(D67&lt;=0,"",IF(J67=0,"Abgeschlossen",IF(G67&gt;0,"Sondertilgung","Regulär"))))</f>
        <v>Sondertilgung</v>
      </c>
      <c r="N67" s="15">
        <f>IF(A67&gt;Rechner!$B$14,0,IF(R66&lt;=0,0,R66))</f>
        <v>237181.47358570941</v>
      </c>
      <c r="O67" s="15">
        <f>IF(N67&lt;=0,0,N67*Rechner!$B$8/Rechner!$B$11)</f>
        <v>721.42698215653274</v>
      </c>
      <c r="P67" s="15">
        <f t="shared" si="15"/>
        <v>642.114684510134</v>
      </c>
      <c r="Q67" s="15">
        <f>IF(N67&lt;=0,0,MIN(Rechner!$G$5,N67+O67))</f>
        <v>1363.5416666666667</v>
      </c>
      <c r="R67" s="15">
        <f t="shared" si="16"/>
        <v>236539.35890119927</v>
      </c>
      <c r="S67" s="24">
        <f>IF(A67&gt;Rechner!$B$14,"",IF(D67&lt;=0,"",EDATE(Rechner!$Z$7,(A67-1)*12/Rechner!$B$11)))</f>
        <v>48183</v>
      </c>
      <c r="T67" s="2"/>
      <c r="U67" s="2"/>
      <c r="V67" s="2"/>
      <c r="W67" s="2"/>
      <c r="X67" s="2"/>
      <c r="Y67" s="2"/>
      <c r="Z67" s="2"/>
    </row>
    <row r="68" spans="1:26" x14ac:dyDescent="0.25">
      <c r="A68" s="14">
        <v>67</v>
      </c>
      <c r="B68" s="23" t="str">
        <f t="shared" si="9"/>
        <v>01.01.2032</v>
      </c>
      <c r="C68" s="14">
        <f t="shared" si="10"/>
        <v>2032</v>
      </c>
      <c r="D68" s="15">
        <f>IF(A68&gt;Rechner!$B$14,0,IF(J67&lt;=0,0,J67))</f>
        <v>197028.8524754458</v>
      </c>
      <c r="E68" s="15">
        <f>IF(D68&lt;=0,0,D68*Rechner!$B$8/Rechner!$B$11)</f>
        <v>599.29609294614761</v>
      </c>
      <c r="F68" s="15">
        <f t="shared" si="11"/>
        <v>764.24557372051913</v>
      </c>
      <c r="G68" s="15">
        <f>IF(D68&lt;=0,0,IF(AND(S68&lt;&gt;"",MONTH(S68)=Rechner!$B$13),MIN(Rechner!$B$12,MAX(D68-F68,0)),0))</f>
        <v>0</v>
      </c>
      <c r="H68" s="15">
        <f>IF(D68&lt;=0,0,MIN(Rechner!$G$5,D68+E68))</f>
        <v>1363.5416666666667</v>
      </c>
      <c r="I68" s="15">
        <f t="shared" si="12"/>
        <v>1363.5416666666667</v>
      </c>
      <c r="J68" s="15">
        <f t="shared" si="13"/>
        <v>196264.60690172529</v>
      </c>
      <c r="K68" s="15">
        <f t="shared" si="17"/>
        <v>48621.898568391844</v>
      </c>
      <c r="L68" s="16">
        <f t="shared" si="14"/>
        <v>0.56048567667814997</v>
      </c>
      <c r="M68" s="14" t="str">
        <f>IF(A68&gt;Rechner!$B$14,"",IF(D68&lt;=0,"",IF(J68=0,"Abgeschlossen",IF(G68&gt;0,"Sondertilgung","Regulär"))))</f>
        <v>Regulär</v>
      </c>
      <c r="N68" s="15">
        <f>IF(A68&gt;Rechner!$B$14,0,IF(R67&lt;=0,0,R67))</f>
        <v>236539.35890119927</v>
      </c>
      <c r="O68" s="15">
        <f>IF(N68&lt;=0,0,N68*Rechner!$B$8/Rechner!$B$11)</f>
        <v>719.47388332448111</v>
      </c>
      <c r="P68" s="15">
        <f t="shared" si="15"/>
        <v>644.06778334218563</v>
      </c>
      <c r="Q68" s="15">
        <f>IF(N68&lt;=0,0,MIN(Rechner!$G$5,N68+O68))</f>
        <v>1363.5416666666667</v>
      </c>
      <c r="R68" s="15">
        <f t="shared" si="16"/>
        <v>235895.29111785709</v>
      </c>
      <c r="S68" s="24">
        <f>IF(A68&gt;Rechner!$B$14,"",IF(D68&lt;=0,"",EDATE(Rechner!$Z$7,(A68-1)*12/Rechner!$B$11)))</f>
        <v>48214</v>
      </c>
      <c r="T68" s="2"/>
      <c r="U68" s="2"/>
      <c r="V68" s="2"/>
      <c r="W68" s="2"/>
      <c r="X68" s="2"/>
      <c r="Y68" s="2"/>
      <c r="Z68" s="2"/>
    </row>
    <row r="69" spans="1:26" x14ac:dyDescent="0.25">
      <c r="A69" s="14">
        <v>68</v>
      </c>
      <c r="B69" s="23" t="str">
        <f t="shared" si="9"/>
        <v>01.02.2032</v>
      </c>
      <c r="C69" s="14">
        <f t="shared" si="10"/>
        <v>2032</v>
      </c>
      <c r="D69" s="15">
        <f>IF(A69&gt;Rechner!$B$14,0,IF(J68&lt;=0,0,J68))</f>
        <v>196264.60690172529</v>
      </c>
      <c r="E69" s="15">
        <f>IF(D69&lt;=0,0,D69*Rechner!$B$8/Rechner!$B$11)</f>
        <v>596.97151265941432</v>
      </c>
      <c r="F69" s="15">
        <f t="shared" si="11"/>
        <v>766.57015400725243</v>
      </c>
      <c r="G69" s="15">
        <f>IF(D69&lt;=0,0,IF(AND(S69&lt;&gt;"",MONTH(S69)=Rechner!$B$13),MIN(Rechner!$B$12,MAX(D69-F69,0)),0))</f>
        <v>0</v>
      </c>
      <c r="H69" s="15">
        <f>IF(D69&lt;=0,0,MIN(Rechner!$G$5,D69+E69))</f>
        <v>1363.5416666666667</v>
      </c>
      <c r="I69" s="15">
        <f t="shared" si="12"/>
        <v>1363.5416666666667</v>
      </c>
      <c r="J69" s="15">
        <f t="shared" si="13"/>
        <v>195498.03674771803</v>
      </c>
      <c r="K69" s="15">
        <f t="shared" si="17"/>
        <v>49218.87008105126</v>
      </c>
      <c r="L69" s="16">
        <f t="shared" si="14"/>
        <v>0.5621904872780461</v>
      </c>
      <c r="M69" s="14" t="str">
        <f>IF(A69&gt;Rechner!$B$14,"",IF(D69&lt;=0,"",IF(J69=0,"Abgeschlossen",IF(G69&gt;0,"Sondertilgung","Regulär"))))</f>
        <v>Regulär</v>
      </c>
      <c r="N69" s="15">
        <f>IF(A69&gt;Rechner!$B$14,0,IF(R68&lt;=0,0,R68))</f>
        <v>235895.29111785709</v>
      </c>
      <c r="O69" s="15">
        <f>IF(N69&lt;=0,0,N69*Rechner!$B$8/Rechner!$B$11)</f>
        <v>717.5148438168153</v>
      </c>
      <c r="P69" s="15">
        <f t="shared" si="15"/>
        <v>646.02682284985144</v>
      </c>
      <c r="Q69" s="15">
        <f>IF(N69&lt;=0,0,MIN(Rechner!$G$5,N69+O69))</f>
        <v>1363.5416666666667</v>
      </c>
      <c r="R69" s="15">
        <f t="shared" si="16"/>
        <v>235249.26429500725</v>
      </c>
      <c r="S69" s="24">
        <f>IF(A69&gt;Rechner!$B$14,"",IF(D69&lt;=0,"",EDATE(Rechner!$Z$7,(A69-1)*12/Rechner!$B$11)))</f>
        <v>48245</v>
      </c>
      <c r="T69" s="2"/>
      <c r="U69" s="2"/>
      <c r="V69" s="2"/>
      <c r="W69" s="2"/>
      <c r="X69" s="2"/>
      <c r="Y69" s="2"/>
      <c r="Z69" s="2"/>
    </row>
    <row r="70" spans="1:26" x14ac:dyDescent="0.25">
      <c r="A70" s="14">
        <v>69</v>
      </c>
      <c r="B70" s="23" t="str">
        <f t="shared" si="9"/>
        <v>01.03.2032</v>
      </c>
      <c r="C70" s="14">
        <f t="shared" si="10"/>
        <v>2032</v>
      </c>
      <c r="D70" s="15">
        <f>IF(A70&gt;Rechner!$B$14,0,IF(J69&lt;=0,0,J69))</f>
        <v>195498.03674771803</v>
      </c>
      <c r="E70" s="15">
        <f>IF(D70&lt;=0,0,D70*Rechner!$B$8/Rechner!$B$11)</f>
        <v>594.639861774309</v>
      </c>
      <c r="F70" s="15">
        <f t="shared" si="11"/>
        <v>768.90180489235775</v>
      </c>
      <c r="G70" s="15">
        <f>IF(D70&lt;=0,0,IF(AND(S70&lt;&gt;"",MONTH(S70)=Rechner!$B$13),MIN(Rechner!$B$12,MAX(D70-F70,0)),0))</f>
        <v>0</v>
      </c>
      <c r="H70" s="15">
        <f>IF(D70&lt;=0,0,MIN(Rechner!$G$5,D70+E70))</f>
        <v>1363.5416666666667</v>
      </c>
      <c r="I70" s="15">
        <f t="shared" si="12"/>
        <v>1363.5416666666667</v>
      </c>
      <c r="J70" s="15">
        <f t="shared" si="13"/>
        <v>194729.13494282568</v>
      </c>
      <c r="K70" s="15">
        <f t="shared" si="17"/>
        <v>49813.509942825571</v>
      </c>
      <c r="L70" s="16">
        <f t="shared" si="14"/>
        <v>0.56390048334351672</v>
      </c>
      <c r="M70" s="14" t="str">
        <f>IF(A70&gt;Rechner!$B$14,"",IF(D70&lt;=0,"",IF(J70=0,"Abgeschlossen",IF(G70&gt;0,"Sondertilgung","Regulär"))))</f>
        <v>Regulär</v>
      </c>
      <c r="N70" s="15">
        <f>IF(A70&gt;Rechner!$B$14,0,IF(R69&lt;=0,0,R69))</f>
        <v>235249.26429500725</v>
      </c>
      <c r="O70" s="15">
        <f>IF(N70&lt;=0,0,N70*Rechner!$B$8/Rechner!$B$11)</f>
        <v>715.5498455639804</v>
      </c>
      <c r="P70" s="15">
        <f t="shared" si="15"/>
        <v>647.99182110268634</v>
      </c>
      <c r="Q70" s="15">
        <f>IF(N70&lt;=0,0,MIN(Rechner!$G$5,N70+O70))</f>
        <v>1363.5416666666667</v>
      </c>
      <c r="R70" s="15">
        <f t="shared" si="16"/>
        <v>234601.27247390457</v>
      </c>
      <c r="S70" s="24">
        <f>IF(A70&gt;Rechner!$B$14,"",IF(D70&lt;=0,"",EDATE(Rechner!$Z$7,(A70-1)*12/Rechner!$B$11)))</f>
        <v>48274</v>
      </c>
      <c r="T70" s="2"/>
      <c r="U70" s="2"/>
      <c r="V70" s="2"/>
      <c r="W70" s="2"/>
      <c r="X70" s="2"/>
      <c r="Y70" s="2"/>
      <c r="Z70" s="2"/>
    </row>
    <row r="71" spans="1:26" x14ac:dyDescent="0.25">
      <c r="A71" s="14">
        <v>70</v>
      </c>
      <c r="B71" s="23" t="str">
        <f t="shared" si="9"/>
        <v>01.04.2032</v>
      </c>
      <c r="C71" s="14">
        <f t="shared" si="10"/>
        <v>2032</v>
      </c>
      <c r="D71" s="15">
        <f>IF(A71&gt;Rechner!$B$14,0,IF(J70&lt;=0,0,J70))</f>
        <v>194729.13494282568</v>
      </c>
      <c r="E71" s="15">
        <f>IF(D71&lt;=0,0,D71*Rechner!$B$8/Rechner!$B$11)</f>
        <v>592.30111878442801</v>
      </c>
      <c r="F71" s="15">
        <f t="shared" si="11"/>
        <v>771.24054788223873</v>
      </c>
      <c r="G71" s="15">
        <f>IF(D71&lt;=0,0,IF(AND(S71&lt;&gt;"",MONTH(S71)=Rechner!$B$13),MIN(Rechner!$B$12,MAX(D71-F71,0)),0))</f>
        <v>0</v>
      </c>
      <c r="H71" s="15">
        <f>IF(D71&lt;=0,0,MIN(Rechner!$G$5,D71+E71))</f>
        <v>1363.5416666666667</v>
      </c>
      <c r="I71" s="15">
        <f t="shared" si="12"/>
        <v>1363.5416666666667</v>
      </c>
      <c r="J71" s="15">
        <f t="shared" si="13"/>
        <v>193957.89439494343</v>
      </c>
      <c r="K71" s="15">
        <f t="shared" si="17"/>
        <v>50405.811061610002</v>
      </c>
      <c r="L71" s="16">
        <f t="shared" si="14"/>
        <v>0.56561568064701995</v>
      </c>
      <c r="M71" s="14" t="str">
        <f>IF(A71&gt;Rechner!$B$14,"",IF(D71&lt;=0,"",IF(J71=0,"Abgeschlossen",IF(G71&gt;0,"Sondertilgung","Regulär"))))</f>
        <v>Regulär</v>
      </c>
      <c r="N71" s="15">
        <f>IF(A71&gt;Rechner!$B$14,0,IF(R70&lt;=0,0,R70))</f>
        <v>234601.27247390457</v>
      </c>
      <c r="O71" s="15">
        <f>IF(N71&lt;=0,0,N71*Rechner!$B$8/Rechner!$B$11)</f>
        <v>713.57887044145957</v>
      </c>
      <c r="P71" s="15">
        <f t="shared" si="15"/>
        <v>649.96279622520717</v>
      </c>
      <c r="Q71" s="15">
        <f>IF(N71&lt;=0,0,MIN(Rechner!$G$5,N71+O71))</f>
        <v>1363.5416666666667</v>
      </c>
      <c r="R71" s="15">
        <f t="shared" si="16"/>
        <v>233951.30967767935</v>
      </c>
      <c r="S71" s="24">
        <f>IF(A71&gt;Rechner!$B$14,"",IF(D71&lt;=0,"",EDATE(Rechner!$Z$7,(A71-1)*12/Rechner!$B$11)))</f>
        <v>48305</v>
      </c>
      <c r="T71" s="2"/>
      <c r="U71" s="2"/>
      <c r="V71" s="2"/>
      <c r="W71" s="2"/>
      <c r="X71" s="2"/>
      <c r="Y71" s="2"/>
      <c r="Z71" s="2"/>
    </row>
    <row r="72" spans="1:26" x14ac:dyDescent="0.25">
      <c r="A72" s="14">
        <v>71</v>
      </c>
      <c r="B72" s="23" t="str">
        <f t="shared" si="9"/>
        <v>01.05.2032</v>
      </c>
      <c r="C72" s="14">
        <f t="shared" si="10"/>
        <v>2032</v>
      </c>
      <c r="D72" s="15">
        <f>IF(A72&gt;Rechner!$B$14,0,IF(J71&lt;=0,0,J71))</f>
        <v>193957.89439494343</v>
      </c>
      <c r="E72" s="15">
        <f>IF(D72&lt;=0,0,D72*Rechner!$B$8/Rechner!$B$11)</f>
        <v>589.95526211795288</v>
      </c>
      <c r="F72" s="15">
        <f t="shared" si="11"/>
        <v>773.58640454871386</v>
      </c>
      <c r="G72" s="15">
        <f>IF(D72&lt;=0,0,IF(AND(S72&lt;&gt;"",MONTH(S72)=Rechner!$B$13),MIN(Rechner!$B$12,MAX(D72-F72,0)),0))</f>
        <v>0</v>
      </c>
      <c r="H72" s="15">
        <f>IF(D72&lt;=0,0,MIN(Rechner!$G$5,D72+E72))</f>
        <v>1363.5416666666667</v>
      </c>
      <c r="I72" s="15">
        <f t="shared" si="12"/>
        <v>1363.5416666666667</v>
      </c>
      <c r="J72" s="15">
        <f t="shared" si="13"/>
        <v>193184.30799039471</v>
      </c>
      <c r="K72" s="15">
        <f t="shared" si="17"/>
        <v>50995.766323727956</v>
      </c>
      <c r="L72" s="16">
        <f t="shared" si="14"/>
        <v>0.56733609500898796</v>
      </c>
      <c r="M72" s="14" t="str">
        <f>IF(A72&gt;Rechner!$B$14,"",IF(D72&lt;=0,"",IF(J72=0,"Abgeschlossen",IF(G72&gt;0,"Sondertilgung","Regulär"))))</f>
        <v>Regulär</v>
      </c>
      <c r="N72" s="15">
        <f>IF(A72&gt;Rechner!$B$14,0,IF(R71&lt;=0,0,R71))</f>
        <v>233951.30967767935</v>
      </c>
      <c r="O72" s="15">
        <f>IF(N72&lt;=0,0,N72*Rechner!$B$8/Rechner!$B$11)</f>
        <v>711.601900269608</v>
      </c>
      <c r="P72" s="15">
        <f t="shared" si="15"/>
        <v>651.93976639705875</v>
      </c>
      <c r="Q72" s="15">
        <f>IF(N72&lt;=0,0,MIN(Rechner!$G$5,N72+O72))</f>
        <v>1363.5416666666667</v>
      </c>
      <c r="R72" s="15">
        <f t="shared" si="16"/>
        <v>233299.36991128229</v>
      </c>
      <c r="S72" s="24">
        <f>IF(A72&gt;Rechner!$B$14,"",IF(D72&lt;=0,"",EDATE(Rechner!$Z$7,(A72-1)*12/Rechner!$B$11)))</f>
        <v>48335</v>
      </c>
      <c r="T72" s="2"/>
      <c r="U72" s="2"/>
      <c r="V72" s="2"/>
      <c r="W72" s="2"/>
      <c r="X72" s="2"/>
      <c r="Y72" s="2"/>
      <c r="Z72" s="2"/>
    </row>
    <row r="73" spans="1:26" x14ac:dyDescent="0.25">
      <c r="A73" s="14">
        <v>72</v>
      </c>
      <c r="B73" s="23" t="str">
        <f t="shared" si="9"/>
        <v>01.06.2032</v>
      </c>
      <c r="C73" s="14">
        <f t="shared" si="10"/>
        <v>2032</v>
      </c>
      <c r="D73" s="15">
        <f>IF(A73&gt;Rechner!$B$14,0,IF(J72&lt;=0,0,J72))</f>
        <v>193184.30799039471</v>
      </c>
      <c r="E73" s="15">
        <f>IF(D73&lt;=0,0,D73*Rechner!$B$8/Rechner!$B$11)</f>
        <v>587.60227013745055</v>
      </c>
      <c r="F73" s="15">
        <f t="shared" si="11"/>
        <v>775.9393965292162</v>
      </c>
      <c r="G73" s="15">
        <f>IF(D73&lt;=0,0,IF(AND(S73&lt;&gt;"",MONTH(S73)=Rechner!$B$13),MIN(Rechner!$B$12,MAX(D73-F73,0)),0))</f>
        <v>0</v>
      </c>
      <c r="H73" s="15">
        <f>IF(D73&lt;=0,0,MIN(Rechner!$G$5,D73+E73))</f>
        <v>1363.5416666666667</v>
      </c>
      <c r="I73" s="15">
        <f t="shared" si="12"/>
        <v>1363.5416666666667</v>
      </c>
      <c r="J73" s="15">
        <f t="shared" si="13"/>
        <v>192408.36859386548</v>
      </c>
      <c r="K73" s="15">
        <f t="shared" si="17"/>
        <v>51583.368593865409</v>
      </c>
      <c r="L73" s="16">
        <f t="shared" si="14"/>
        <v>0.56906174229797368</v>
      </c>
      <c r="M73" s="14" t="str">
        <f>IF(A73&gt;Rechner!$B$14,"",IF(D73&lt;=0,"",IF(J73=0,"Abgeschlossen",IF(G73&gt;0,"Sondertilgung","Regulär"))))</f>
        <v>Regulär</v>
      </c>
      <c r="N73" s="15">
        <f>IF(A73&gt;Rechner!$B$14,0,IF(R72&lt;=0,0,R72))</f>
        <v>233299.36991128229</v>
      </c>
      <c r="O73" s="15">
        <f>IF(N73&lt;=0,0,N73*Rechner!$B$8/Rechner!$B$11)</f>
        <v>709.61891681348368</v>
      </c>
      <c r="P73" s="15">
        <f t="shared" si="15"/>
        <v>653.92274985318306</v>
      </c>
      <c r="Q73" s="15">
        <f>IF(N73&lt;=0,0,MIN(Rechner!$G$5,N73+O73))</f>
        <v>1363.5416666666667</v>
      </c>
      <c r="R73" s="15">
        <f t="shared" si="16"/>
        <v>232645.44716142913</v>
      </c>
      <c r="S73" s="24">
        <f>IF(A73&gt;Rechner!$B$14,"",IF(D73&lt;=0,"",EDATE(Rechner!$Z$7,(A73-1)*12/Rechner!$B$11)))</f>
        <v>48366</v>
      </c>
      <c r="T73" s="2"/>
      <c r="U73" s="2"/>
      <c r="V73" s="2"/>
      <c r="W73" s="2"/>
      <c r="X73" s="2"/>
      <c r="Y73" s="2"/>
      <c r="Z73" s="2"/>
    </row>
    <row r="74" spans="1:26" x14ac:dyDescent="0.25">
      <c r="A74" s="14">
        <v>73</v>
      </c>
      <c r="B74" s="23" t="str">
        <f t="shared" si="9"/>
        <v>01.07.2032</v>
      </c>
      <c r="C74" s="14">
        <f t="shared" si="10"/>
        <v>2032</v>
      </c>
      <c r="D74" s="15">
        <f>IF(A74&gt;Rechner!$B$14,0,IF(J73&lt;=0,0,J73))</f>
        <v>192408.36859386548</v>
      </c>
      <c r="E74" s="15">
        <f>IF(D74&lt;=0,0,D74*Rechner!$B$8/Rechner!$B$11)</f>
        <v>585.24212113967417</v>
      </c>
      <c r="F74" s="15">
        <f t="shared" si="11"/>
        <v>778.29954552699257</v>
      </c>
      <c r="G74" s="15">
        <f>IF(D74&lt;=0,0,IF(AND(S74&lt;&gt;"",MONTH(S74)=Rechner!$B$13),MIN(Rechner!$B$12,MAX(D74-F74,0)),0))</f>
        <v>0</v>
      </c>
      <c r="H74" s="15">
        <f>IF(D74&lt;=0,0,MIN(Rechner!$G$5,D74+E74))</f>
        <v>1363.5416666666667</v>
      </c>
      <c r="I74" s="15">
        <f t="shared" si="12"/>
        <v>1363.5416666666667</v>
      </c>
      <c r="J74" s="15">
        <f t="shared" si="13"/>
        <v>191630.06904833848</v>
      </c>
      <c r="K74" s="15">
        <f t="shared" si="17"/>
        <v>52168.610715005081</v>
      </c>
      <c r="L74" s="16">
        <f t="shared" si="14"/>
        <v>0.57079263843079664</v>
      </c>
      <c r="M74" s="14" t="str">
        <f>IF(A74&gt;Rechner!$B$14,"",IF(D74&lt;=0,"",IF(J74=0,"Abgeschlossen",IF(G74&gt;0,"Sondertilgung","Regulär"))))</f>
        <v>Regulär</v>
      </c>
      <c r="N74" s="15">
        <f>IF(A74&gt;Rechner!$B$14,0,IF(R73&lt;=0,0,R73))</f>
        <v>232645.44716142913</v>
      </c>
      <c r="O74" s="15">
        <f>IF(N74&lt;=0,0,N74*Rechner!$B$8/Rechner!$B$11)</f>
        <v>707.62990178268012</v>
      </c>
      <c r="P74" s="15">
        <f t="shared" si="15"/>
        <v>655.91176488398662</v>
      </c>
      <c r="Q74" s="15">
        <f>IF(N74&lt;=0,0,MIN(Rechner!$G$5,N74+O74))</f>
        <v>1363.5416666666667</v>
      </c>
      <c r="R74" s="15">
        <f t="shared" si="16"/>
        <v>231989.53539654514</v>
      </c>
      <c r="S74" s="24">
        <f>IF(A74&gt;Rechner!$B$14,"",IF(D74&lt;=0,"",EDATE(Rechner!$Z$7,(A74-1)*12/Rechner!$B$11)))</f>
        <v>48396</v>
      </c>
      <c r="T74" s="2"/>
      <c r="U74" s="2"/>
      <c r="V74" s="2"/>
      <c r="W74" s="2"/>
      <c r="X74" s="2"/>
      <c r="Y74" s="2"/>
      <c r="Z74" s="2"/>
    </row>
    <row r="75" spans="1:26" x14ac:dyDescent="0.25">
      <c r="A75" s="14">
        <v>74</v>
      </c>
      <c r="B75" s="23" t="str">
        <f t="shared" si="9"/>
        <v>01.08.2032</v>
      </c>
      <c r="C75" s="14">
        <f t="shared" si="10"/>
        <v>2032</v>
      </c>
      <c r="D75" s="15">
        <f>IF(A75&gt;Rechner!$B$14,0,IF(J74&lt;=0,0,J74))</f>
        <v>191630.06904833848</v>
      </c>
      <c r="E75" s="15">
        <f>IF(D75&lt;=0,0,D75*Rechner!$B$8/Rechner!$B$11)</f>
        <v>582.87479335536284</v>
      </c>
      <c r="F75" s="15">
        <f t="shared" si="11"/>
        <v>780.6668733113039</v>
      </c>
      <c r="G75" s="15">
        <f>IF(D75&lt;=0,0,IF(AND(S75&lt;&gt;"",MONTH(S75)=Rechner!$B$13),MIN(Rechner!$B$12,MAX(D75-F75,0)),0))</f>
        <v>0</v>
      </c>
      <c r="H75" s="15">
        <f>IF(D75&lt;=0,0,MIN(Rechner!$G$5,D75+E75))</f>
        <v>1363.5416666666667</v>
      </c>
      <c r="I75" s="15">
        <f t="shared" si="12"/>
        <v>1363.5416666666667</v>
      </c>
      <c r="J75" s="15">
        <f t="shared" si="13"/>
        <v>190849.40217502718</v>
      </c>
      <c r="K75" s="15">
        <f t="shared" si="17"/>
        <v>52751.485508360442</v>
      </c>
      <c r="L75" s="16">
        <f t="shared" si="14"/>
        <v>0.57252879937269041</v>
      </c>
      <c r="M75" s="14" t="str">
        <f>IF(A75&gt;Rechner!$B$14,"",IF(D75&lt;=0,"",IF(J75=0,"Abgeschlossen",IF(G75&gt;0,"Sondertilgung","Regulär"))))</f>
        <v>Regulär</v>
      </c>
      <c r="N75" s="15">
        <f>IF(A75&gt;Rechner!$B$14,0,IF(R74&lt;=0,0,R74))</f>
        <v>231989.53539654514</v>
      </c>
      <c r="O75" s="15">
        <f>IF(N75&lt;=0,0,N75*Rechner!$B$8/Rechner!$B$11)</f>
        <v>705.63483683115817</v>
      </c>
      <c r="P75" s="15">
        <f t="shared" si="15"/>
        <v>657.90682983550857</v>
      </c>
      <c r="Q75" s="15">
        <f>IF(N75&lt;=0,0,MIN(Rechner!$G$5,N75+O75))</f>
        <v>1363.5416666666667</v>
      </c>
      <c r="R75" s="15">
        <f t="shared" si="16"/>
        <v>231331.62856670964</v>
      </c>
      <c r="S75" s="24">
        <f>IF(A75&gt;Rechner!$B$14,"",IF(D75&lt;=0,"",EDATE(Rechner!$Z$7,(A75-1)*12/Rechner!$B$11)))</f>
        <v>48427</v>
      </c>
      <c r="T75" s="2"/>
      <c r="U75" s="2"/>
      <c r="V75" s="2"/>
      <c r="W75" s="2"/>
      <c r="X75" s="2"/>
      <c r="Y75" s="2"/>
      <c r="Z75" s="2"/>
    </row>
    <row r="76" spans="1:26" x14ac:dyDescent="0.25">
      <c r="A76" s="14">
        <v>75</v>
      </c>
      <c r="B76" s="23" t="str">
        <f t="shared" si="9"/>
        <v>01.09.2032</v>
      </c>
      <c r="C76" s="14">
        <f t="shared" si="10"/>
        <v>2032</v>
      </c>
      <c r="D76" s="15">
        <f>IF(A76&gt;Rechner!$B$14,0,IF(J75&lt;=0,0,J75))</f>
        <v>190849.40217502718</v>
      </c>
      <c r="E76" s="15">
        <f>IF(D76&lt;=0,0,D76*Rechner!$B$8/Rechner!$B$11)</f>
        <v>580.50026494904102</v>
      </c>
      <c r="F76" s="15">
        <f t="shared" si="11"/>
        <v>783.04140171762572</v>
      </c>
      <c r="G76" s="15">
        <f>IF(D76&lt;=0,0,IF(AND(S76&lt;&gt;"",MONTH(S76)=Rechner!$B$13),MIN(Rechner!$B$12,MAX(D76-F76,0)),0))</f>
        <v>0</v>
      </c>
      <c r="H76" s="15">
        <f>IF(D76&lt;=0,0,MIN(Rechner!$G$5,D76+E76))</f>
        <v>1363.5416666666667</v>
      </c>
      <c r="I76" s="15">
        <f t="shared" si="12"/>
        <v>1363.5416666666667</v>
      </c>
      <c r="J76" s="15">
        <f t="shared" si="13"/>
        <v>190066.36077330954</v>
      </c>
      <c r="K76" s="15">
        <f t="shared" si="17"/>
        <v>53331.985773309483</v>
      </c>
      <c r="L76" s="16">
        <f t="shared" si="14"/>
        <v>0.57427024113744896</v>
      </c>
      <c r="M76" s="14" t="str">
        <f>IF(A76&gt;Rechner!$B$14,"",IF(D76&lt;=0,"",IF(J76=0,"Abgeschlossen",IF(G76&gt;0,"Sondertilgung","Regulär"))))</f>
        <v>Regulär</v>
      </c>
      <c r="N76" s="15">
        <f>IF(A76&gt;Rechner!$B$14,0,IF(R75&lt;=0,0,R75))</f>
        <v>231331.62856670964</v>
      </c>
      <c r="O76" s="15">
        <f>IF(N76&lt;=0,0,N76*Rechner!$B$8/Rechner!$B$11)</f>
        <v>703.63370355707514</v>
      </c>
      <c r="P76" s="15">
        <f t="shared" si="15"/>
        <v>659.90796310959161</v>
      </c>
      <c r="Q76" s="15">
        <f>IF(N76&lt;=0,0,MIN(Rechner!$G$5,N76+O76))</f>
        <v>1363.5416666666667</v>
      </c>
      <c r="R76" s="15">
        <f t="shared" si="16"/>
        <v>230671.72060360006</v>
      </c>
      <c r="S76" s="24">
        <f>IF(A76&gt;Rechner!$B$14,"",IF(D76&lt;=0,"",EDATE(Rechner!$Z$7,(A76-1)*12/Rechner!$B$11)))</f>
        <v>48458</v>
      </c>
      <c r="T76" s="2"/>
      <c r="U76" s="2"/>
      <c r="V76" s="2"/>
      <c r="W76" s="2"/>
      <c r="X76" s="2"/>
      <c r="Y76" s="2"/>
      <c r="Z76" s="2"/>
    </row>
    <row r="77" spans="1:26" x14ac:dyDescent="0.25">
      <c r="A77" s="14">
        <v>76</v>
      </c>
      <c r="B77" s="23" t="str">
        <f t="shared" si="9"/>
        <v>01.10.2032</v>
      </c>
      <c r="C77" s="14">
        <f t="shared" si="10"/>
        <v>2032</v>
      </c>
      <c r="D77" s="15">
        <f>IF(A77&gt;Rechner!$B$14,0,IF(J76&lt;=0,0,J76))</f>
        <v>190066.36077330954</v>
      </c>
      <c r="E77" s="15">
        <f>IF(D77&lt;=0,0,D77*Rechner!$B$8/Rechner!$B$11)</f>
        <v>578.11851401881643</v>
      </c>
      <c r="F77" s="15">
        <f t="shared" si="11"/>
        <v>785.42315264785032</v>
      </c>
      <c r="G77" s="15">
        <f>IF(D77&lt;=0,0,IF(AND(S77&lt;&gt;"",MONTH(S77)=Rechner!$B$13),MIN(Rechner!$B$12,MAX(D77-F77,0)),0))</f>
        <v>0</v>
      </c>
      <c r="H77" s="15">
        <f>IF(D77&lt;=0,0,MIN(Rechner!$G$5,D77+E77))</f>
        <v>1363.5416666666667</v>
      </c>
      <c r="I77" s="15">
        <f t="shared" si="12"/>
        <v>1363.5416666666667</v>
      </c>
      <c r="J77" s="15">
        <f t="shared" si="13"/>
        <v>189280.93762066169</v>
      </c>
      <c r="K77" s="15">
        <f t="shared" si="17"/>
        <v>53910.1042873283</v>
      </c>
      <c r="L77" s="16">
        <f t="shared" si="14"/>
        <v>0.57601697978757549</v>
      </c>
      <c r="M77" s="14" t="str">
        <f>IF(A77&gt;Rechner!$B$14,"",IF(D77&lt;=0,"",IF(J77=0,"Abgeschlossen",IF(G77&gt;0,"Sondertilgung","Regulär"))))</f>
        <v>Regulär</v>
      </c>
      <c r="N77" s="15">
        <f>IF(A77&gt;Rechner!$B$14,0,IF(R76&lt;=0,0,R76))</f>
        <v>230671.72060360006</v>
      </c>
      <c r="O77" s="15">
        <f>IF(N77&lt;=0,0,N77*Rechner!$B$8/Rechner!$B$11)</f>
        <v>701.62648350261679</v>
      </c>
      <c r="P77" s="15">
        <f t="shared" si="15"/>
        <v>661.91518316404995</v>
      </c>
      <c r="Q77" s="15">
        <f>IF(N77&lt;=0,0,MIN(Rechner!$G$5,N77+O77))</f>
        <v>1363.5416666666667</v>
      </c>
      <c r="R77" s="15">
        <f t="shared" si="16"/>
        <v>230009.80542043599</v>
      </c>
      <c r="S77" s="24">
        <f>IF(A77&gt;Rechner!$B$14,"",IF(D77&lt;=0,"",EDATE(Rechner!$Z$7,(A77-1)*12/Rechner!$B$11)))</f>
        <v>48488</v>
      </c>
      <c r="T77" s="2"/>
      <c r="U77" s="2"/>
      <c r="V77" s="2"/>
      <c r="W77" s="2"/>
      <c r="X77" s="2"/>
      <c r="Y77" s="2"/>
      <c r="Z77" s="2"/>
    </row>
    <row r="78" spans="1:26" x14ac:dyDescent="0.25">
      <c r="A78" s="14">
        <v>77</v>
      </c>
      <c r="B78" s="23" t="str">
        <f t="shared" si="9"/>
        <v>01.11.2032</v>
      </c>
      <c r="C78" s="14">
        <f t="shared" si="10"/>
        <v>2032</v>
      </c>
      <c r="D78" s="15">
        <f>IF(A78&gt;Rechner!$B$14,0,IF(J77&lt;=0,0,J77))</f>
        <v>189280.93762066169</v>
      </c>
      <c r="E78" s="15">
        <f>IF(D78&lt;=0,0,D78*Rechner!$B$8/Rechner!$B$11)</f>
        <v>575.72951859617922</v>
      </c>
      <c r="F78" s="15">
        <f t="shared" si="11"/>
        <v>787.81214807048752</v>
      </c>
      <c r="G78" s="15">
        <f>IF(D78&lt;=0,0,IF(AND(S78&lt;&gt;"",MONTH(S78)=Rechner!$B$13),MIN(Rechner!$B$12,MAX(D78-F78,0)),0))</f>
        <v>0</v>
      </c>
      <c r="H78" s="15">
        <f>IF(D78&lt;=0,0,MIN(Rechner!$G$5,D78+E78))</f>
        <v>1363.5416666666667</v>
      </c>
      <c r="I78" s="15">
        <f t="shared" si="12"/>
        <v>1363.5416666666667</v>
      </c>
      <c r="J78" s="15">
        <f t="shared" si="13"/>
        <v>188493.1254725912</v>
      </c>
      <c r="K78" s="15">
        <f t="shared" si="17"/>
        <v>54485.833805924478</v>
      </c>
      <c r="L78" s="16">
        <f t="shared" si="14"/>
        <v>0.57776903143442937</v>
      </c>
      <c r="M78" s="14" t="str">
        <f>IF(A78&gt;Rechner!$B$14,"",IF(D78&lt;=0,"",IF(J78=0,"Abgeschlossen",IF(G78&gt;0,"Sondertilgung","Regulär"))))</f>
        <v>Regulär</v>
      </c>
      <c r="N78" s="15">
        <f>IF(A78&gt;Rechner!$B$14,0,IF(R77&lt;=0,0,R77))</f>
        <v>230009.80542043599</v>
      </c>
      <c r="O78" s="15">
        <f>IF(N78&lt;=0,0,N78*Rechner!$B$8/Rechner!$B$11)</f>
        <v>699.61315815382613</v>
      </c>
      <c r="P78" s="15">
        <f t="shared" si="15"/>
        <v>663.92850851284061</v>
      </c>
      <c r="Q78" s="15">
        <f>IF(N78&lt;=0,0,MIN(Rechner!$G$5,N78+O78))</f>
        <v>1363.5416666666667</v>
      </c>
      <c r="R78" s="15">
        <f t="shared" si="16"/>
        <v>229345.87691192314</v>
      </c>
      <c r="S78" s="24">
        <f>IF(A78&gt;Rechner!$B$14,"",IF(D78&lt;=0,"",EDATE(Rechner!$Z$7,(A78-1)*12/Rechner!$B$11)))</f>
        <v>48519</v>
      </c>
      <c r="T78" s="2"/>
      <c r="U78" s="2"/>
      <c r="V78" s="2"/>
      <c r="W78" s="2"/>
      <c r="X78" s="2"/>
      <c r="Y78" s="2"/>
      <c r="Z78" s="2"/>
    </row>
    <row r="79" spans="1:26" x14ac:dyDescent="0.25">
      <c r="A79" s="14">
        <v>78</v>
      </c>
      <c r="B79" s="23" t="str">
        <f t="shared" si="9"/>
        <v>01.12.2032</v>
      </c>
      <c r="C79" s="14">
        <f t="shared" si="10"/>
        <v>2032</v>
      </c>
      <c r="D79" s="15">
        <f>IF(A79&gt;Rechner!$B$14,0,IF(J78&lt;=0,0,J78))</f>
        <v>188493.1254725912</v>
      </c>
      <c r="E79" s="15">
        <f>IF(D79&lt;=0,0,D79*Rechner!$B$8/Rechner!$B$11)</f>
        <v>573.3332566457982</v>
      </c>
      <c r="F79" s="15">
        <f t="shared" si="11"/>
        <v>790.20841002086854</v>
      </c>
      <c r="G79" s="15">
        <f>IF(D79&lt;=0,0,IF(AND(S79&lt;&gt;"",MONTH(S79)=Rechner!$B$13),MIN(Rechner!$B$12,MAX(D79-F79,0)),0))</f>
        <v>6000</v>
      </c>
      <c r="H79" s="15">
        <f>IF(D79&lt;=0,0,MIN(Rechner!$G$5,D79+E79))</f>
        <v>1363.5416666666667</v>
      </c>
      <c r="I79" s="15">
        <f t="shared" si="12"/>
        <v>7363.541666666667</v>
      </c>
      <c r="J79" s="15">
        <f t="shared" si="13"/>
        <v>181702.91706257034</v>
      </c>
      <c r="K79" s="15">
        <f t="shared" si="17"/>
        <v>55059.167062570275</v>
      </c>
      <c r="L79" s="16">
        <f t="shared" si="14"/>
        <v>0.9221389268100203</v>
      </c>
      <c r="M79" s="14" t="str">
        <f>IF(A79&gt;Rechner!$B$14,"",IF(D79&lt;=0,"",IF(J79=0,"Abgeschlossen",IF(G79&gt;0,"Sondertilgung","Regulär"))))</f>
        <v>Sondertilgung</v>
      </c>
      <c r="N79" s="15">
        <f>IF(A79&gt;Rechner!$B$14,0,IF(R78&lt;=0,0,R78))</f>
        <v>229345.87691192314</v>
      </c>
      <c r="O79" s="15">
        <f>IF(N79&lt;=0,0,N79*Rechner!$B$8/Rechner!$B$11)</f>
        <v>697.59370894043286</v>
      </c>
      <c r="P79" s="15">
        <f t="shared" si="15"/>
        <v>665.94795772623388</v>
      </c>
      <c r="Q79" s="15">
        <f>IF(N79&lt;=0,0,MIN(Rechner!$G$5,N79+O79))</f>
        <v>1363.5416666666667</v>
      </c>
      <c r="R79" s="15">
        <f t="shared" si="16"/>
        <v>228679.92895419692</v>
      </c>
      <c r="S79" s="24">
        <f>IF(A79&gt;Rechner!$B$14,"",IF(D79&lt;=0,"",EDATE(Rechner!$Z$7,(A79-1)*12/Rechner!$B$11)))</f>
        <v>48549</v>
      </c>
      <c r="T79" s="2"/>
      <c r="U79" s="2"/>
      <c r="V79" s="2"/>
      <c r="W79" s="2"/>
      <c r="X79" s="2"/>
      <c r="Y79" s="2"/>
      <c r="Z79" s="2"/>
    </row>
    <row r="80" spans="1:26" x14ac:dyDescent="0.25">
      <c r="A80" s="14">
        <v>79</v>
      </c>
      <c r="B80" s="23" t="str">
        <f t="shared" si="9"/>
        <v>01.01.2033</v>
      </c>
      <c r="C80" s="14">
        <f t="shared" si="10"/>
        <v>2033</v>
      </c>
      <c r="D80" s="15">
        <f>IF(A80&gt;Rechner!$B$14,0,IF(J79&lt;=0,0,J79))</f>
        <v>181702.91706257034</v>
      </c>
      <c r="E80" s="15">
        <f>IF(D80&lt;=0,0,D80*Rechner!$B$8/Rechner!$B$11)</f>
        <v>552.6797060653181</v>
      </c>
      <c r="F80" s="15">
        <f t="shared" si="11"/>
        <v>810.86196060134864</v>
      </c>
      <c r="G80" s="15">
        <f>IF(D80&lt;=0,0,IF(AND(S80&lt;&gt;"",MONTH(S80)=Rechner!$B$13),MIN(Rechner!$B$12,MAX(D80-F80,0)),0))</f>
        <v>0</v>
      </c>
      <c r="H80" s="15">
        <f>IF(D80&lt;=0,0,MIN(Rechner!$G$5,D80+E80))</f>
        <v>1363.5416666666667</v>
      </c>
      <c r="I80" s="15">
        <f t="shared" si="12"/>
        <v>1363.5416666666667</v>
      </c>
      <c r="J80" s="15">
        <f t="shared" si="13"/>
        <v>180892.05510196899</v>
      </c>
      <c r="K80" s="15">
        <f t="shared" si="17"/>
        <v>55611.846768635594</v>
      </c>
      <c r="L80" s="16">
        <f t="shared" si="14"/>
        <v>0.59467340120496148</v>
      </c>
      <c r="M80" s="14" t="str">
        <f>IF(A80&gt;Rechner!$B$14,"",IF(D80&lt;=0,"",IF(J80=0,"Abgeschlossen",IF(G80&gt;0,"Sondertilgung","Regulär"))))</f>
        <v>Regulär</v>
      </c>
      <c r="N80" s="15">
        <f>IF(A80&gt;Rechner!$B$14,0,IF(R79&lt;=0,0,R79))</f>
        <v>228679.92895419692</v>
      </c>
      <c r="O80" s="15">
        <f>IF(N80&lt;=0,0,N80*Rechner!$B$8/Rechner!$B$11)</f>
        <v>695.56811723568228</v>
      </c>
      <c r="P80" s="15">
        <f t="shared" si="15"/>
        <v>667.97354943098446</v>
      </c>
      <c r="Q80" s="15">
        <f>IF(N80&lt;=0,0,MIN(Rechner!$G$5,N80+O80))</f>
        <v>1363.5416666666667</v>
      </c>
      <c r="R80" s="15">
        <f t="shared" si="16"/>
        <v>228011.95540476593</v>
      </c>
      <c r="S80" s="24">
        <f>IF(A80&gt;Rechner!$B$14,"",IF(D80&lt;=0,"",EDATE(Rechner!$Z$7,(A80-1)*12/Rechner!$B$11)))</f>
        <v>48580</v>
      </c>
      <c r="T80" s="2"/>
      <c r="U80" s="2"/>
      <c r="V80" s="2"/>
      <c r="W80" s="2"/>
      <c r="X80" s="2"/>
      <c r="Y80" s="2"/>
      <c r="Z80" s="2"/>
    </row>
    <row r="81" spans="1:26" x14ac:dyDescent="0.25">
      <c r="A81" s="14">
        <v>80</v>
      </c>
      <c r="B81" s="23" t="str">
        <f t="shared" si="9"/>
        <v>01.02.2033</v>
      </c>
      <c r="C81" s="14">
        <f t="shared" si="10"/>
        <v>2033</v>
      </c>
      <c r="D81" s="15">
        <f>IF(A81&gt;Rechner!$B$14,0,IF(J80&lt;=0,0,J80))</f>
        <v>180892.05510196899</v>
      </c>
      <c r="E81" s="15">
        <f>IF(D81&lt;=0,0,D81*Rechner!$B$8/Rechner!$B$11)</f>
        <v>550.21333426848901</v>
      </c>
      <c r="F81" s="15">
        <f t="shared" si="11"/>
        <v>813.32833239817774</v>
      </c>
      <c r="G81" s="15">
        <f>IF(D81&lt;=0,0,IF(AND(S81&lt;&gt;"",MONTH(S81)=Rechner!$B$13),MIN(Rechner!$B$12,MAX(D81-F81,0)),0))</f>
        <v>0</v>
      </c>
      <c r="H81" s="15">
        <f>IF(D81&lt;=0,0,MIN(Rechner!$G$5,D81+E81))</f>
        <v>1363.5416666666667</v>
      </c>
      <c r="I81" s="15">
        <f t="shared" si="12"/>
        <v>1363.5416666666667</v>
      </c>
      <c r="J81" s="15">
        <f t="shared" si="13"/>
        <v>180078.72676957081</v>
      </c>
      <c r="K81" s="15">
        <f t="shared" si="17"/>
        <v>56162.060102904084</v>
      </c>
      <c r="L81" s="16">
        <f t="shared" si="14"/>
        <v>0.59648219946695991</v>
      </c>
      <c r="M81" s="14" t="str">
        <f>IF(A81&gt;Rechner!$B$14,"",IF(D81&lt;=0,"",IF(J81=0,"Abgeschlossen",IF(G81&gt;0,"Sondertilgung","Regulär"))))</f>
        <v>Regulär</v>
      </c>
      <c r="N81" s="15">
        <f>IF(A81&gt;Rechner!$B$14,0,IF(R80&lt;=0,0,R80))</f>
        <v>228011.95540476593</v>
      </c>
      <c r="O81" s="15">
        <f>IF(N81&lt;=0,0,N81*Rechner!$B$8/Rechner!$B$11)</f>
        <v>693.53636435616306</v>
      </c>
      <c r="P81" s="15">
        <f t="shared" si="15"/>
        <v>670.00530231050368</v>
      </c>
      <c r="Q81" s="15">
        <f>IF(N81&lt;=0,0,MIN(Rechner!$G$5,N81+O81))</f>
        <v>1363.5416666666667</v>
      </c>
      <c r="R81" s="15">
        <f t="shared" si="16"/>
        <v>227341.95010245542</v>
      </c>
      <c r="S81" s="24">
        <f>IF(A81&gt;Rechner!$B$14,"",IF(D81&lt;=0,"",EDATE(Rechner!$Z$7,(A81-1)*12/Rechner!$B$11)))</f>
        <v>48611</v>
      </c>
      <c r="T81" s="2"/>
      <c r="U81" s="2"/>
      <c r="V81" s="2"/>
      <c r="W81" s="2"/>
      <c r="X81" s="2"/>
      <c r="Y81" s="2"/>
      <c r="Z81" s="2"/>
    </row>
    <row r="82" spans="1:26" x14ac:dyDescent="0.25">
      <c r="A82" s="14">
        <v>81</v>
      </c>
      <c r="B82" s="23" t="str">
        <f t="shared" si="9"/>
        <v>01.03.2033</v>
      </c>
      <c r="C82" s="14">
        <f t="shared" si="10"/>
        <v>2033</v>
      </c>
      <c r="D82" s="15">
        <f>IF(A82&gt;Rechner!$B$14,0,IF(J81&lt;=0,0,J81))</f>
        <v>180078.72676957081</v>
      </c>
      <c r="E82" s="15">
        <f>IF(D82&lt;=0,0,D82*Rechner!$B$8/Rechner!$B$11)</f>
        <v>547.73946059077787</v>
      </c>
      <c r="F82" s="15">
        <f t="shared" si="11"/>
        <v>815.80220607588888</v>
      </c>
      <c r="G82" s="15">
        <f>IF(D82&lt;=0,0,IF(AND(S82&lt;&gt;"",MONTH(S82)=Rechner!$B$13),MIN(Rechner!$B$12,MAX(D82-F82,0)),0))</f>
        <v>0</v>
      </c>
      <c r="H82" s="15">
        <f>IF(D82&lt;=0,0,MIN(Rechner!$G$5,D82+E82))</f>
        <v>1363.5416666666667</v>
      </c>
      <c r="I82" s="15">
        <f t="shared" si="12"/>
        <v>1363.5416666666667</v>
      </c>
      <c r="J82" s="15">
        <f t="shared" si="13"/>
        <v>179262.92456349492</v>
      </c>
      <c r="K82" s="15">
        <f t="shared" si="17"/>
        <v>56709.79956349486</v>
      </c>
      <c r="L82" s="16">
        <f t="shared" si="14"/>
        <v>0.59829649949033858</v>
      </c>
      <c r="M82" s="14" t="str">
        <f>IF(A82&gt;Rechner!$B$14,"",IF(D82&lt;=0,"",IF(J82=0,"Abgeschlossen",IF(G82&gt;0,"Sondertilgung","Regulär"))))</f>
        <v>Regulär</v>
      </c>
      <c r="N82" s="15">
        <f>IF(A82&gt;Rechner!$B$14,0,IF(R81&lt;=0,0,R81))</f>
        <v>227341.95010245542</v>
      </c>
      <c r="O82" s="15">
        <f>IF(N82&lt;=0,0,N82*Rechner!$B$8/Rechner!$B$11)</f>
        <v>691.49843156163524</v>
      </c>
      <c r="P82" s="15">
        <f t="shared" si="15"/>
        <v>672.0432351050315</v>
      </c>
      <c r="Q82" s="15">
        <f>IF(N82&lt;=0,0,MIN(Rechner!$G$5,N82+O82))</f>
        <v>1363.5416666666667</v>
      </c>
      <c r="R82" s="15">
        <f t="shared" si="16"/>
        <v>226669.90686735039</v>
      </c>
      <c r="S82" s="24">
        <f>IF(A82&gt;Rechner!$B$14,"",IF(D82&lt;=0,"",EDATE(Rechner!$Z$7,(A82-1)*12/Rechner!$B$11)))</f>
        <v>48639</v>
      </c>
      <c r="T82" s="2"/>
      <c r="U82" s="2"/>
      <c r="V82" s="2"/>
      <c r="W82" s="2"/>
      <c r="X82" s="2"/>
      <c r="Y82" s="2"/>
      <c r="Z82" s="2"/>
    </row>
    <row r="83" spans="1:26" x14ac:dyDescent="0.25">
      <c r="A83" s="14">
        <v>82</v>
      </c>
      <c r="B83" s="23" t="str">
        <f t="shared" si="9"/>
        <v>01.04.2033</v>
      </c>
      <c r="C83" s="14">
        <f t="shared" si="10"/>
        <v>2033</v>
      </c>
      <c r="D83" s="15">
        <f>IF(A83&gt;Rechner!$B$14,0,IF(J82&lt;=0,0,J82))</f>
        <v>179262.92456349492</v>
      </c>
      <c r="E83" s="15">
        <f>IF(D83&lt;=0,0,D83*Rechner!$B$8/Rechner!$B$11)</f>
        <v>545.25806221396363</v>
      </c>
      <c r="F83" s="15">
        <f t="shared" si="11"/>
        <v>818.28360445270312</v>
      </c>
      <c r="G83" s="15">
        <f>IF(D83&lt;=0,0,IF(AND(S83&lt;&gt;"",MONTH(S83)=Rechner!$B$13),MIN(Rechner!$B$12,MAX(D83-F83,0)),0))</f>
        <v>0</v>
      </c>
      <c r="H83" s="15">
        <f>IF(D83&lt;=0,0,MIN(Rechner!$G$5,D83+E83))</f>
        <v>1363.5416666666667</v>
      </c>
      <c r="I83" s="15">
        <f t="shared" si="12"/>
        <v>1363.5416666666667</v>
      </c>
      <c r="J83" s="15">
        <f t="shared" si="13"/>
        <v>178444.64095904221</v>
      </c>
      <c r="K83" s="15">
        <f t="shared" si="17"/>
        <v>57255.057625708825</v>
      </c>
      <c r="L83" s="16">
        <f t="shared" si="14"/>
        <v>0.60011631800962184</v>
      </c>
      <c r="M83" s="14" t="str">
        <f>IF(A83&gt;Rechner!$B$14,"",IF(D83&lt;=0,"",IF(J83=0,"Abgeschlossen",IF(G83&gt;0,"Sondertilgung","Regulär"))))</f>
        <v>Regulär</v>
      </c>
      <c r="N83" s="15">
        <f>IF(A83&gt;Rechner!$B$14,0,IF(R82&lt;=0,0,R82))</f>
        <v>226669.90686735039</v>
      </c>
      <c r="O83" s="15">
        <f>IF(N83&lt;=0,0,N83*Rechner!$B$8/Rechner!$B$11)</f>
        <v>689.45430005485741</v>
      </c>
      <c r="P83" s="15">
        <f t="shared" si="15"/>
        <v>674.08736661180933</v>
      </c>
      <c r="Q83" s="15">
        <f>IF(N83&lt;=0,0,MIN(Rechner!$G$5,N83+O83))</f>
        <v>1363.5416666666667</v>
      </c>
      <c r="R83" s="15">
        <f t="shared" si="16"/>
        <v>225995.81950073858</v>
      </c>
      <c r="S83" s="24">
        <f>IF(A83&gt;Rechner!$B$14,"",IF(D83&lt;=0,"",EDATE(Rechner!$Z$7,(A83-1)*12/Rechner!$B$11)))</f>
        <v>48670</v>
      </c>
      <c r="T83" s="2"/>
      <c r="U83" s="2"/>
      <c r="V83" s="2"/>
      <c r="W83" s="2"/>
      <c r="X83" s="2"/>
      <c r="Y83" s="2"/>
      <c r="Z83" s="2"/>
    </row>
    <row r="84" spans="1:26" x14ac:dyDescent="0.25">
      <c r="A84" s="14">
        <v>83</v>
      </c>
      <c r="B84" s="23" t="str">
        <f t="shared" si="9"/>
        <v>01.05.2033</v>
      </c>
      <c r="C84" s="14">
        <f t="shared" si="10"/>
        <v>2033</v>
      </c>
      <c r="D84" s="15">
        <f>IF(A84&gt;Rechner!$B$14,0,IF(J83&lt;=0,0,J83))</f>
        <v>178444.64095904221</v>
      </c>
      <c r="E84" s="15">
        <f>IF(D84&lt;=0,0,D84*Rechner!$B$8/Rechner!$B$11)</f>
        <v>542.7691162504201</v>
      </c>
      <c r="F84" s="15">
        <f t="shared" si="11"/>
        <v>820.77255041624664</v>
      </c>
      <c r="G84" s="15">
        <f>IF(D84&lt;=0,0,IF(AND(S84&lt;&gt;"",MONTH(S84)=Rechner!$B$13),MIN(Rechner!$B$12,MAX(D84-F84,0)),0))</f>
        <v>0</v>
      </c>
      <c r="H84" s="15">
        <f>IF(D84&lt;=0,0,MIN(Rechner!$G$5,D84+E84))</f>
        <v>1363.5416666666667</v>
      </c>
      <c r="I84" s="15">
        <f t="shared" si="12"/>
        <v>1363.5416666666667</v>
      </c>
      <c r="J84" s="15">
        <f t="shared" si="13"/>
        <v>177623.86840862597</v>
      </c>
      <c r="K84" s="15">
        <f t="shared" si="17"/>
        <v>57797.826741959245</v>
      </c>
      <c r="L84" s="16">
        <f t="shared" si="14"/>
        <v>0.60194167181023428</v>
      </c>
      <c r="M84" s="14" t="str">
        <f>IF(A84&gt;Rechner!$B$14,"",IF(D84&lt;=0,"",IF(J84=0,"Abgeschlossen",IF(G84&gt;0,"Sondertilgung","Regulär"))))</f>
        <v>Regulär</v>
      </c>
      <c r="N84" s="15">
        <f>IF(A84&gt;Rechner!$B$14,0,IF(R83&lt;=0,0,R83))</f>
        <v>225995.81950073858</v>
      </c>
      <c r="O84" s="15">
        <f>IF(N84&lt;=0,0,N84*Rechner!$B$8/Rechner!$B$11)</f>
        <v>687.40395098141323</v>
      </c>
      <c r="P84" s="15">
        <f t="shared" si="15"/>
        <v>676.13771568525351</v>
      </c>
      <c r="Q84" s="15">
        <f>IF(N84&lt;=0,0,MIN(Rechner!$G$5,N84+O84))</f>
        <v>1363.5416666666667</v>
      </c>
      <c r="R84" s="15">
        <f t="shared" si="16"/>
        <v>225319.68178505334</v>
      </c>
      <c r="S84" s="24">
        <f>IF(A84&gt;Rechner!$B$14,"",IF(D84&lt;=0,"",EDATE(Rechner!$Z$7,(A84-1)*12/Rechner!$B$11)))</f>
        <v>48700</v>
      </c>
      <c r="T84" s="2"/>
      <c r="U84" s="2"/>
      <c r="V84" s="2"/>
      <c r="W84" s="2"/>
      <c r="X84" s="2"/>
      <c r="Y84" s="2"/>
      <c r="Z84" s="2"/>
    </row>
    <row r="85" spans="1:26" x14ac:dyDescent="0.25">
      <c r="A85" s="14">
        <v>84</v>
      </c>
      <c r="B85" s="23" t="str">
        <f t="shared" si="9"/>
        <v>01.06.2033</v>
      </c>
      <c r="C85" s="14">
        <f t="shared" si="10"/>
        <v>2033</v>
      </c>
      <c r="D85" s="15">
        <f>IF(A85&gt;Rechner!$B$14,0,IF(J84&lt;=0,0,J84))</f>
        <v>177623.86840862597</v>
      </c>
      <c r="E85" s="15">
        <f>IF(D85&lt;=0,0,D85*Rechner!$B$8/Rechner!$B$11)</f>
        <v>540.27259974290394</v>
      </c>
      <c r="F85" s="15">
        <f t="shared" si="11"/>
        <v>823.26906692376281</v>
      </c>
      <c r="G85" s="15">
        <f>IF(D85&lt;=0,0,IF(AND(S85&lt;&gt;"",MONTH(S85)=Rechner!$B$13),MIN(Rechner!$B$12,MAX(D85-F85,0)),0))</f>
        <v>0</v>
      </c>
      <c r="H85" s="15">
        <f>IF(D85&lt;=0,0,MIN(Rechner!$G$5,D85+E85))</f>
        <v>1363.5416666666667</v>
      </c>
      <c r="I85" s="15">
        <f t="shared" si="12"/>
        <v>1363.5416666666667</v>
      </c>
      <c r="J85" s="15">
        <f t="shared" si="13"/>
        <v>176800.59934170221</v>
      </c>
      <c r="K85" s="15">
        <f t="shared" si="17"/>
        <v>58338.099341702145</v>
      </c>
      <c r="L85" s="16">
        <f t="shared" si="14"/>
        <v>0.60377257772865722</v>
      </c>
      <c r="M85" s="14" t="str">
        <f>IF(A85&gt;Rechner!$B$14,"",IF(D85&lt;=0,"",IF(J85=0,"Abgeschlossen",IF(G85&gt;0,"Sondertilgung","Regulär"))))</f>
        <v>Regulär</v>
      </c>
      <c r="N85" s="15">
        <f>IF(A85&gt;Rechner!$B$14,0,IF(R84&lt;=0,0,R84))</f>
        <v>225319.68178505334</v>
      </c>
      <c r="O85" s="15">
        <f>IF(N85&lt;=0,0,N85*Rechner!$B$8/Rechner!$B$11)</f>
        <v>685.34736542953715</v>
      </c>
      <c r="P85" s="15">
        <f t="shared" si="15"/>
        <v>678.19430123712959</v>
      </c>
      <c r="Q85" s="15">
        <f>IF(N85&lt;=0,0,MIN(Rechner!$G$5,N85+O85))</f>
        <v>1363.5416666666667</v>
      </c>
      <c r="R85" s="15">
        <f t="shared" si="16"/>
        <v>224641.48748381622</v>
      </c>
      <c r="S85" s="24">
        <f>IF(A85&gt;Rechner!$B$14,"",IF(D85&lt;=0,"",EDATE(Rechner!$Z$7,(A85-1)*12/Rechner!$B$11)))</f>
        <v>48731</v>
      </c>
      <c r="T85" s="2"/>
      <c r="U85" s="2"/>
      <c r="V85" s="2"/>
      <c r="W85" s="2"/>
      <c r="X85" s="2"/>
      <c r="Y85" s="2"/>
      <c r="Z85" s="2"/>
    </row>
    <row r="86" spans="1:26" x14ac:dyDescent="0.25">
      <c r="A86" s="14">
        <v>85</v>
      </c>
      <c r="B86" s="23" t="str">
        <f t="shared" si="9"/>
        <v>01.07.2033</v>
      </c>
      <c r="C86" s="14">
        <f t="shared" si="10"/>
        <v>2033</v>
      </c>
      <c r="D86" s="15">
        <f>IF(A86&gt;Rechner!$B$14,0,IF(J85&lt;=0,0,J85))</f>
        <v>176800.59934170221</v>
      </c>
      <c r="E86" s="15">
        <f>IF(D86&lt;=0,0,D86*Rechner!$B$8/Rechner!$B$11)</f>
        <v>537.7684896643442</v>
      </c>
      <c r="F86" s="15">
        <f t="shared" si="11"/>
        <v>825.77317700232254</v>
      </c>
      <c r="G86" s="15">
        <f>IF(D86&lt;=0,0,IF(AND(S86&lt;&gt;"",MONTH(S86)=Rechner!$B$13),MIN(Rechner!$B$12,MAX(D86-F86,0)),0))</f>
        <v>0</v>
      </c>
      <c r="H86" s="15">
        <f>IF(D86&lt;=0,0,MIN(Rechner!$G$5,D86+E86))</f>
        <v>1363.5416666666667</v>
      </c>
      <c r="I86" s="15">
        <f t="shared" si="12"/>
        <v>1363.5416666666667</v>
      </c>
      <c r="J86" s="15">
        <f t="shared" si="13"/>
        <v>175974.82616469989</v>
      </c>
      <c r="K86" s="15">
        <f t="shared" si="17"/>
        <v>58875.867831366493</v>
      </c>
      <c r="L86" s="16">
        <f t="shared" si="14"/>
        <v>0.6056090526525818</v>
      </c>
      <c r="M86" s="14" t="str">
        <f>IF(A86&gt;Rechner!$B$14,"",IF(D86&lt;=0,"",IF(J86=0,"Abgeschlossen",IF(G86&gt;0,"Sondertilgung","Regulär"))))</f>
        <v>Regulär</v>
      </c>
      <c r="N86" s="15">
        <f>IF(A86&gt;Rechner!$B$14,0,IF(R85&lt;=0,0,R85))</f>
        <v>224641.48748381622</v>
      </c>
      <c r="O86" s="15">
        <f>IF(N86&lt;=0,0,N86*Rechner!$B$8/Rechner!$B$11)</f>
        <v>683.28452442994103</v>
      </c>
      <c r="P86" s="15">
        <f t="shared" si="15"/>
        <v>680.25714223672571</v>
      </c>
      <c r="Q86" s="15">
        <f>IF(N86&lt;=0,0,MIN(Rechner!$G$5,N86+O86))</f>
        <v>1363.5416666666667</v>
      </c>
      <c r="R86" s="15">
        <f t="shared" si="16"/>
        <v>223961.2303415795</v>
      </c>
      <c r="S86" s="24">
        <f>IF(A86&gt;Rechner!$B$14,"",IF(D86&lt;=0,"",EDATE(Rechner!$Z$7,(A86-1)*12/Rechner!$B$11)))</f>
        <v>48761</v>
      </c>
      <c r="T86" s="2"/>
      <c r="U86" s="2"/>
      <c r="V86" s="2"/>
      <c r="W86" s="2"/>
      <c r="X86" s="2"/>
      <c r="Y86" s="2"/>
      <c r="Z86" s="2"/>
    </row>
    <row r="87" spans="1:26" x14ac:dyDescent="0.25">
      <c r="A87" s="14">
        <v>86</v>
      </c>
      <c r="B87" s="23" t="str">
        <f t="shared" si="9"/>
        <v>01.08.2033</v>
      </c>
      <c r="C87" s="14">
        <f t="shared" si="10"/>
        <v>2033</v>
      </c>
      <c r="D87" s="15">
        <f>IF(A87&gt;Rechner!$B$14,0,IF(J86&lt;=0,0,J86))</f>
        <v>175974.82616469989</v>
      </c>
      <c r="E87" s="15">
        <f>IF(D87&lt;=0,0,D87*Rechner!$B$8/Rechner!$B$11)</f>
        <v>535.25676291762886</v>
      </c>
      <c r="F87" s="15">
        <f t="shared" si="11"/>
        <v>828.28490374903788</v>
      </c>
      <c r="G87" s="15">
        <f>IF(D87&lt;=0,0,IF(AND(S87&lt;&gt;"",MONTH(S87)=Rechner!$B$13),MIN(Rechner!$B$12,MAX(D87-F87,0)),0))</f>
        <v>0</v>
      </c>
      <c r="H87" s="15">
        <f>IF(D87&lt;=0,0,MIN(Rechner!$G$5,D87+E87))</f>
        <v>1363.5416666666667</v>
      </c>
      <c r="I87" s="15">
        <f t="shared" si="12"/>
        <v>1363.5416666666667</v>
      </c>
      <c r="J87" s="15">
        <f t="shared" si="13"/>
        <v>175146.54126095085</v>
      </c>
      <c r="K87" s="15">
        <f t="shared" si="17"/>
        <v>59411.12459428412</v>
      </c>
      <c r="L87" s="16">
        <f t="shared" si="14"/>
        <v>0.60745111352106673</v>
      </c>
      <c r="M87" s="14" t="str">
        <f>IF(A87&gt;Rechner!$B$14,"",IF(D87&lt;=0,"",IF(J87=0,"Abgeschlossen",IF(G87&gt;0,"Sondertilgung","Regulär"))))</f>
        <v>Regulär</v>
      </c>
      <c r="N87" s="15">
        <f>IF(A87&gt;Rechner!$B$14,0,IF(R86&lt;=0,0,R86))</f>
        <v>223961.2303415795</v>
      </c>
      <c r="O87" s="15">
        <f>IF(N87&lt;=0,0,N87*Rechner!$B$8/Rechner!$B$11)</f>
        <v>681.2154089556376</v>
      </c>
      <c r="P87" s="15">
        <f t="shared" si="15"/>
        <v>682.32625771102914</v>
      </c>
      <c r="Q87" s="15">
        <f>IF(N87&lt;=0,0,MIN(Rechner!$G$5,N87+O87))</f>
        <v>1363.5416666666667</v>
      </c>
      <c r="R87" s="15">
        <f t="shared" si="16"/>
        <v>223278.90408386846</v>
      </c>
      <c r="S87" s="24">
        <f>IF(A87&gt;Rechner!$B$14,"",IF(D87&lt;=0,"",EDATE(Rechner!$Z$7,(A87-1)*12/Rechner!$B$11)))</f>
        <v>48792</v>
      </c>
      <c r="T87" s="2"/>
      <c r="U87" s="2"/>
      <c r="V87" s="2"/>
      <c r="W87" s="2"/>
      <c r="X87" s="2"/>
      <c r="Y87" s="2"/>
      <c r="Z87" s="2"/>
    </row>
    <row r="88" spans="1:26" x14ac:dyDescent="0.25">
      <c r="A88" s="14">
        <v>87</v>
      </c>
      <c r="B88" s="23" t="str">
        <f t="shared" si="9"/>
        <v>01.09.2033</v>
      </c>
      <c r="C88" s="14">
        <f t="shared" si="10"/>
        <v>2033</v>
      </c>
      <c r="D88" s="15">
        <f>IF(A88&gt;Rechner!$B$14,0,IF(J87&lt;=0,0,J87))</f>
        <v>175146.54126095085</v>
      </c>
      <c r="E88" s="15">
        <f>IF(D88&lt;=0,0,D88*Rechner!$B$8/Rechner!$B$11)</f>
        <v>532.73739633539219</v>
      </c>
      <c r="F88" s="15">
        <f t="shared" si="11"/>
        <v>830.80427033127455</v>
      </c>
      <c r="G88" s="15">
        <f>IF(D88&lt;=0,0,IF(AND(S88&lt;&gt;"",MONTH(S88)=Rechner!$B$13),MIN(Rechner!$B$12,MAX(D88-F88,0)),0))</f>
        <v>0</v>
      </c>
      <c r="H88" s="15">
        <f>IF(D88&lt;=0,0,MIN(Rechner!$G$5,D88+E88))</f>
        <v>1363.5416666666667</v>
      </c>
      <c r="I88" s="15">
        <f t="shared" si="12"/>
        <v>1363.5416666666667</v>
      </c>
      <c r="J88" s="15">
        <f t="shared" si="13"/>
        <v>174315.73699061957</v>
      </c>
      <c r="K88" s="15">
        <f t="shared" si="17"/>
        <v>59943.861990619509</v>
      </c>
      <c r="L88" s="16">
        <f t="shared" si="14"/>
        <v>0.60929877732469329</v>
      </c>
      <c r="M88" s="14" t="str">
        <f>IF(A88&gt;Rechner!$B$14,"",IF(D88&lt;=0,"",IF(J88=0,"Abgeschlossen",IF(G88&gt;0,"Sondertilgung","Regulär"))))</f>
        <v>Regulär</v>
      </c>
      <c r="N88" s="15">
        <f>IF(A88&gt;Rechner!$B$14,0,IF(R87&lt;=0,0,R87))</f>
        <v>223278.90408386846</v>
      </c>
      <c r="O88" s="15">
        <f>IF(N88&lt;=0,0,N88*Rechner!$B$8/Rechner!$B$11)</f>
        <v>679.1399999217665</v>
      </c>
      <c r="P88" s="15">
        <f t="shared" si="15"/>
        <v>684.40166674490024</v>
      </c>
      <c r="Q88" s="15">
        <f>IF(N88&lt;=0,0,MIN(Rechner!$G$5,N88+O88))</f>
        <v>1363.5416666666667</v>
      </c>
      <c r="R88" s="15">
        <f t="shared" si="16"/>
        <v>222594.50241712356</v>
      </c>
      <c r="S88" s="24">
        <f>IF(A88&gt;Rechner!$B$14,"",IF(D88&lt;=0,"",EDATE(Rechner!$Z$7,(A88-1)*12/Rechner!$B$11)))</f>
        <v>48823</v>
      </c>
      <c r="T88" s="2"/>
      <c r="U88" s="2"/>
      <c r="V88" s="2"/>
      <c r="W88" s="2"/>
      <c r="X88" s="2"/>
      <c r="Y88" s="2"/>
      <c r="Z88" s="2"/>
    </row>
    <row r="89" spans="1:26" x14ac:dyDescent="0.25">
      <c r="A89" s="14">
        <v>88</v>
      </c>
      <c r="B89" s="23" t="str">
        <f t="shared" si="9"/>
        <v>01.10.2033</v>
      </c>
      <c r="C89" s="14">
        <f t="shared" si="10"/>
        <v>2033</v>
      </c>
      <c r="D89" s="15">
        <f>IF(A89&gt;Rechner!$B$14,0,IF(J88&lt;=0,0,J88))</f>
        <v>174315.73699061957</v>
      </c>
      <c r="E89" s="15">
        <f>IF(D89&lt;=0,0,D89*Rechner!$B$8/Rechner!$B$11)</f>
        <v>530.21036667980115</v>
      </c>
      <c r="F89" s="15">
        <f t="shared" si="11"/>
        <v>833.33129998686559</v>
      </c>
      <c r="G89" s="15">
        <f>IF(D89&lt;=0,0,IF(AND(S89&lt;&gt;"",MONTH(S89)=Rechner!$B$13),MIN(Rechner!$B$12,MAX(D89-F89,0)),0))</f>
        <v>0</v>
      </c>
      <c r="H89" s="15">
        <f>IF(D89&lt;=0,0,MIN(Rechner!$G$5,D89+E89))</f>
        <v>1363.5416666666667</v>
      </c>
      <c r="I89" s="15">
        <f t="shared" si="12"/>
        <v>1363.5416666666667</v>
      </c>
      <c r="J89" s="15">
        <f t="shared" si="13"/>
        <v>173482.4056906327</v>
      </c>
      <c r="K89" s="15">
        <f t="shared" si="17"/>
        <v>60474.072357299308</v>
      </c>
      <c r="L89" s="16">
        <f t="shared" si="14"/>
        <v>0.61115206110572262</v>
      </c>
      <c r="M89" s="14" t="str">
        <f>IF(A89&gt;Rechner!$B$14,"",IF(D89&lt;=0,"",IF(J89=0,"Abgeschlossen",IF(G89&gt;0,"Sondertilgung","Regulär"))))</f>
        <v>Regulär</v>
      </c>
      <c r="N89" s="15">
        <f>IF(A89&gt;Rechner!$B$14,0,IF(R88&lt;=0,0,R88))</f>
        <v>222594.50241712356</v>
      </c>
      <c r="O89" s="15">
        <f>IF(N89&lt;=0,0,N89*Rechner!$B$8/Rechner!$B$11)</f>
        <v>677.05827818541741</v>
      </c>
      <c r="P89" s="15">
        <f t="shared" si="15"/>
        <v>686.48338848124934</v>
      </c>
      <c r="Q89" s="15">
        <f>IF(N89&lt;=0,0,MIN(Rechner!$G$5,N89+O89))</f>
        <v>1363.5416666666667</v>
      </c>
      <c r="R89" s="15">
        <f t="shared" si="16"/>
        <v>221908.0190286423</v>
      </c>
      <c r="S89" s="24">
        <f>IF(A89&gt;Rechner!$B$14,"",IF(D89&lt;=0,"",EDATE(Rechner!$Z$7,(A89-1)*12/Rechner!$B$11)))</f>
        <v>48853</v>
      </c>
      <c r="T89" s="2"/>
      <c r="U89" s="2"/>
      <c r="V89" s="2"/>
      <c r="W89" s="2"/>
      <c r="X89" s="2"/>
      <c r="Y89" s="2"/>
      <c r="Z89" s="2"/>
    </row>
    <row r="90" spans="1:26" x14ac:dyDescent="0.25">
      <c r="A90" s="14">
        <v>89</v>
      </c>
      <c r="B90" s="23" t="str">
        <f t="shared" si="9"/>
        <v>01.11.2033</v>
      </c>
      <c r="C90" s="14">
        <f t="shared" si="10"/>
        <v>2033</v>
      </c>
      <c r="D90" s="15">
        <f>IF(A90&gt;Rechner!$B$14,0,IF(J89&lt;=0,0,J89))</f>
        <v>173482.4056906327</v>
      </c>
      <c r="E90" s="15">
        <f>IF(D90&lt;=0,0,D90*Rechner!$B$8/Rechner!$B$11)</f>
        <v>527.67565064234111</v>
      </c>
      <c r="F90" s="15">
        <f t="shared" si="11"/>
        <v>835.86601602432563</v>
      </c>
      <c r="G90" s="15">
        <f>IF(D90&lt;=0,0,IF(AND(S90&lt;&gt;"",MONTH(S90)=Rechner!$B$13),MIN(Rechner!$B$12,MAX(D90-F90,0)),0))</f>
        <v>0</v>
      </c>
      <c r="H90" s="15">
        <f>IF(D90&lt;=0,0,MIN(Rechner!$G$5,D90+E90))</f>
        <v>1363.5416666666667</v>
      </c>
      <c r="I90" s="15">
        <f t="shared" si="12"/>
        <v>1363.5416666666667</v>
      </c>
      <c r="J90" s="15">
        <f t="shared" si="13"/>
        <v>172646.53967460839</v>
      </c>
      <c r="K90" s="15">
        <f t="shared" si="17"/>
        <v>61001.748007941649</v>
      </c>
      <c r="L90" s="16">
        <f t="shared" si="14"/>
        <v>0.61301098195825254</v>
      </c>
      <c r="M90" s="14" t="str">
        <f>IF(A90&gt;Rechner!$B$14,"",IF(D90&lt;=0,"",IF(J90=0,"Abgeschlossen",IF(G90&gt;0,"Sondertilgung","Regulär"))))</f>
        <v>Regulär</v>
      </c>
      <c r="N90" s="15">
        <f>IF(A90&gt;Rechner!$B$14,0,IF(R89&lt;=0,0,R89))</f>
        <v>221908.0190286423</v>
      </c>
      <c r="O90" s="15">
        <f>IF(N90&lt;=0,0,N90*Rechner!$B$8/Rechner!$B$11)</f>
        <v>674.97022454545356</v>
      </c>
      <c r="P90" s="15">
        <f t="shared" si="15"/>
        <v>688.57144212121318</v>
      </c>
      <c r="Q90" s="15">
        <f>IF(N90&lt;=0,0,MIN(Rechner!$G$5,N90+O90))</f>
        <v>1363.5416666666667</v>
      </c>
      <c r="R90" s="15">
        <f t="shared" si="16"/>
        <v>221219.4475865211</v>
      </c>
      <c r="S90" s="24">
        <f>IF(A90&gt;Rechner!$B$14,"",IF(D90&lt;=0,"",EDATE(Rechner!$Z$7,(A90-1)*12/Rechner!$B$11)))</f>
        <v>48884</v>
      </c>
      <c r="T90" s="2"/>
      <c r="U90" s="2"/>
      <c r="V90" s="2"/>
      <c r="W90" s="2"/>
      <c r="X90" s="2"/>
      <c r="Y90" s="2"/>
      <c r="Z90" s="2"/>
    </row>
    <row r="91" spans="1:26" x14ac:dyDescent="0.25">
      <c r="A91" s="14">
        <v>90</v>
      </c>
      <c r="B91" s="23" t="str">
        <f t="shared" si="9"/>
        <v>01.12.2033</v>
      </c>
      <c r="C91" s="14">
        <f t="shared" si="10"/>
        <v>2033</v>
      </c>
      <c r="D91" s="15">
        <f>IF(A91&gt;Rechner!$B$14,0,IF(J90&lt;=0,0,J90))</f>
        <v>172646.53967460839</v>
      </c>
      <c r="E91" s="15">
        <f>IF(D91&lt;=0,0,D91*Rechner!$B$8/Rechner!$B$11)</f>
        <v>525.13322484360049</v>
      </c>
      <c r="F91" s="15">
        <f t="shared" si="11"/>
        <v>838.40844182306625</v>
      </c>
      <c r="G91" s="15">
        <f>IF(D91&lt;=0,0,IF(AND(S91&lt;&gt;"",MONTH(S91)=Rechner!$B$13),MIN(Rechner!$B$12,MAX(D91-F91,0)),0))</f>
        <v>6000</v>
      </c>
      <c r="H91" s="15">
        <f>IF(D91&lt;=0,0,MIN(Rechner!$G$5,D91+E91))</f>
        <v>1363.5416666666667</v>
      </c>
      <c r="I91" s="15">
        <f t="shared" si="12"/>
        <v>7363.541666666667</v>
      </c>
      <c r="J91" s="15">
        <f t="shared" si="13"/>
        <v>165808.13123278532</v>
      </c>
      <c r="K91" s="15">
        <f t="shared" si="17"/>
        <v>61526.88123278525</v>
      </c>
      <c r="L91" s="16">
        <f t="shared" si="14"/>
        <v>0.92868469432029188</v>
      </c>
      <c r="M91" s="14" t="str">
        <f>IF(A91&gt;Rechner!$B$14,"",IF(D91&lt;=0,"",IF(J91=0,"Abgeschlossen",IF(G91&gt;0,"Sondertilgung","Regulär"))))</f>
        <v>Sondertilgung</v>
      </c>
      <c r="N91" s="15">
        <f>IF(A91&gt;Rechner!$B$14,0,IF(R90&lt;=0,0,R90))</f>
        <v>221219.4475865211</v>
      </c>
      <c r="O91" s="15">
        <f>IF(N91&lt;=0,0,N91*Rechner!$B$8/Rechner!$B$11)</f>
        <v>672.87581974233501</v>
      </c>
      <c r="P91" s="15">
        <f t="shared" si="15"/>
        <v>690.66584692433173</v>
      </c>
      <c r="Q91" s="15">
        <f>IF(N91&lt;=0,0,MIN(Rechner!$G$5,N91+O91))</f>
        <v>1363.5416666666667</v>
      </c>
      <c r="R91" s="15">
        <f t="shared" si="16"/>
        <v>220528.78173959677</v>
      </c>
      <c r="S91" s="24">
        <f>IF(A91&gt;Rechner!$B$14,"",IF(D91&lt;=0,"",EDATE(Rechner!$Z$7,(A91-1)*12/Rechner!$B$11)))</f>
        <v>48914</v>
      </c>
      <c r="T91" s="2"/>
      <c r="U91" s="2"/>
      <c r="V91" s="2"/>
      <c r="W91" s="2"/>
      <c r="X91" s="2"/>
      <c r="Y91" s="2"/>
      <c r="Z91" s="2"/>
    </row>
    <row r="92" spans="1:26" x14ac:dyDescent="0.25">
      <c r="A92" s="14">
        <v>91</v>
      </c>
      <c r="B92" s="23" t="str">
        <f t="shared" si="9"/>
        <v>01.01.2034</v>
      </c>
      <c r="C92" s="14">
        <f t="shared" si="10"/>
        <v>2034</v>
      </c>
      <c r="D92" s="15">
        <f>IF(A92&gt;Rechner!$B$14,0,IF(J91&lt;=0,0,J91))</f>
        <v>165808.13123278532</v>
      </c>
      <c r="E92" s="15">
        <f>IF(D92&lt;=0,0,D92*Rechner!$B$8/Rechner!$B$11)</f>
        <v>504.33306583305534</v>
      </c>
      <c r="F92" s="15">
        <f t="shared" si="11"/>
        <v>859.2086008336114</v>
      </c>
      <c r="G92" s="15">
        <f>IF(D92&lt;=0,0,IF(AND(S92&lt;&gt;"",MONTH(S92)=Rechner!$B$13),MIN(Rechner!$B$12,MAX(D92-F92,0)),0))</f>
        <v>0</v>
      </c>
      <c r="H92" s="15">
        <f>IF(D92&lt;=0,0,MIN(Rechner!$G$5,D92+E92))</f>
        <v>1363.5416666666667</v>
      </c>
      <c r="I92" s="15">
        <f t="shared" si="12"/>
        <v>1363.5416666666667</v>
      </c>
      <c r="J92" s="15">
        <f t="shared" si="13"/>
        <v>164948.92263195172</v>
      </c>
      <c r="K92" s="15">
        <f t="shared" si="17"/>
        <v>62031.214298618303</v>
      </c>
      <c r="L92" s="16">
        <f t="shared" si="14"/>
        <v>0.63013006631036428</v>
      </c>
      <c r="M92" s="14" t="str">
        <f>IF(A92&gt;Rechner!$B$14,"",IF(D92&lt;=0,"",IF(J92=0,"Abgeschlossen",IF(G92&gt;0,"Sondertilgung","Regulär"))))</f>
        <v>Regulär</v>
      </c>
      <c r="N92" s="15">
        <f>IF(A92&gt;Rechner!$B$14,0,IF(R91&lt;=0,0,R91))</f>
        <v>220528.78173959677</v>
      </c>
      <c r="O92" s="15">
        <f>IF(N92&lt;=0,0,N92*Rechner!$B$8/Rechner!$B$11)</f>
        <v>670.77504445794011</v>
      </c>
      <c r="P92" s="15">
        <f t="shared" si="15"/>
        <v>692.76662220872663</v>
      </c>
      <c r="Q92" s="15">
        <f>IF(N92&lt;=0,0,MIN(Rechner!$G$5,N92+O92))</f>
        <v>1363.5416666666667</v>
      </c>
      <c r="R92" s="15">
        <f t="shared" si="16"/>
        <v>219836.01511738804</v>
      </c>
      <c r="S92" s="24">
        <f>IF(A92&gt;Rechner!$B$14,"",IF(D92&lt;=0,"",EDATE(Rechner!$Z$7,(A92-1)*12/Rechner!$B$11)))</f>
        <v>48945</v>
      </c>
      <c r="T92" s="2"/>
      <c r="U92" s="2"/>
      <c r="V92" s="2"/>
      <c r="W92" s="2"/>
      <c r="X92" s="2"/>
      <c r="Y92" s="2"/>
      <c r="Z92" s="2"/>
    </row>
    <row r="93" spans="1:26" x14ac:dyDescent="0.25">
      <c r="A93" s="14">
        <v>92</v>
      </c>
      <c r="B93" s="23" t="str">
        <f t="shared" si="9"/>
        <v>01.02.2034</v>
      </c>
      <c r="C93" s="14">
        <f t="shared" si="10"/>
        <v>2034</v>
      </c>
      <c r="D93" s="15">
        <f>IF(A93&gt;Rechner!$B$14,0,IF(J92&lt;=0,0,J92))</f>
        <v>164948.92263195172</v>
      </c>
      <c r="E93" s="15">
        <f>IF(D93&lt;=0,0,D93*Rechner!$B$8/Rechner!$B$11)</f>
        <v>501.71963967218647</v>
      </c>
      <c r="F93" s="15">
        <f t="shared" si="11"/>
        <v>861.82202699448021</v>
      </c>
      <c r="G93" s="15">
        <f>IF(D93&lt;=0,0,IF(AND(S93&lt;&gt;"",MONTH(S93)=Rechner!$B$13),MIN(Rechner!$B$12,MAX(D93-F93,0)),0))</f>
        <v>0</v>
      </c>
      <c r="H93" s="15">
        <f>IF(D93&lt;=0,0,MIN(Rechner!$G$5,D93+E93))</f>
        <v>1363.5416666666667</v>
      </c>
      <c r="I93" s="15">
        <f t="shared" si="12"/>
        <v>1363.5416666666667</v>
      </c>
      <c r="J93" s="15">
        <f t="shared" si="13"/>
        <v>164087.10060495723</v>
      </c>
      <c r="K93" s="15">
        <f t="shared" si="17"/>
        <v>62532.933938290487</v>
      </c>
      <c r="L93" s="16">
        <f t="shared" si="14"/>
        <v>0.63204671192872497</v>
      </c>
      <c r="M93" s="14" t="str">
        <f>IF(A93&gt;Rechner!$B$14,"",IF(D93&lt;=0,"",IF(J93=0,"Abgeschlossen",IF(G93&gt;0,"Sondertilgung","Regulär"))))</f>
        <v>Regulär</v>
      </c>
      <c r="N93" s="15">
        <f>IF(A93&gt;Rechner!$B$14,0,IF(R92&lt;=0,0,R92))</f>
        <v>219836.01511738804</v>
      </c>
      <c r="O93" s="15">
        <f>IF(N93&lt;=0,0,N93*Rechner!$B$8/Rechner!$B$11)</f>
        <v>668.66787931538863</v>
      </c>
      <c r="P93" s="15">
        <f t="shared" si="15"/>
        <v>694.87378735127811</v>
      </c>
      <c r="Q93" s="15">
        <f>IF(N93&lt;=0,0,MIN(Rechner!$G$5,N93+O93))</f>
        <v>1363.5416666666667</v>
      </c>
      <c r="R93" s="15">
        <f t="shared" si="16"/>
        <v>219141.14133003677</v>
      </c>
      <c r="S93" s="24">
        <f>IF(A93&gt;Rechner!$B$14,"",IF(D93&lt;=0,"",EDATE(Rechner!$Z$7,(A93-1)*12/Rechner!$B$11)))</f>
        <v>48976</v>
      </c>
      <c r="T93" s="2"/>
      <c r="U93" s="2"/>
      <c r="V93" s="2"/>
      <c r="W93" s="2"/>
      <c r="X93" s="2"/>
      <c r="Y93" s="2"/>
      <c r="Z93" s="2"/>
    </row>
    <row r="94" spans="1:26" x14ac:dyDescent="0.25">
      <c r="A94" s="14">
        <v>93</v>
      </c>
      <c r="B94" s="23" t="str">
        <f t="shared" si="9"/>
        <v>01.03.2034</v>
      </c>
      <c r="C94" s="14">
        <f t="shared" si="10"/>
        <v>2034</v>
      </c>
      <c r="D94" s="15">
        <f>IF(A94&gt;Rechner!$B$14,0,IF(J93&lt;=0,0,J93))</f>
        <v>164087.10060495723</v>
      </c>
      <c r="E94" s="15">
        <f>IF(D94&lt;=0,0,D94*Rechner!$B$8/Rechner!$B$11)</f>
        <v>499.09826434007823</v>
      </c>
      <c r="F94" s="15">
        <f t="shared" si="11"/>
        <v>864.44340232658851</v>
      </c>
      <c r="G94" s="15">
        <f>IF(D94&lt;=0,0,IF(AND(S94&lt;&gt;"",MONTH(S94)=Rechner!$B$13),MIN(Rechner!$B$12,MAX(D94-F94,0)),0))</f>
        <v>0</v>
      </c>
      <c r="H94" s="15">
        <f>IF(D94&lt;=0,0,MIN(Rechner!$G$5,D94+E94))</f>
        <v>1363.5416666666667</v>
      </c>
      <c r="I94" s="15">
        <f t="shared" si="12"/>
        <v>1363.5416666666667</v>
      </c>
      <c r="J94" s="15">
        <f t="shared" si="13"/>
        <v>163222.65720263065</v>
      </c>
      <c r="K94" s="15">
        <f t="shared" si="17"/>
        <v>63032.032202630566</v>
      </c>
      <c r="L94" s="16">
        <f t="shared" si="14"/>
        <v>0.63396918734417484</v>
      </c>
      <c r="M94" s="14" t="str">
        <f>IF(A94&gt;Rechner!$B$14,"",IF(D94&lt;=0,"",IF(J94=0,"Abgeschlossen",IF(G94&gt;0,"Sondertilgung","Regulär"))))</f>
        <v>Regulär</v>
      </c>
      <c r="N94" s="15">
        <f>IF(A94&gt;Rechner!$B$14,0,IF(R93&lt;=0,0,R93))</f>
        <v>219141.14133003677</v>
      </c>
      <c r="O94" s="15">
        <f>IF(N94&lt;=0,0,N94*Rechner!$B$8/Rechner!$B$11)</f>
        <v>666.55430487886179</v>
      </c>
      <c r="P94" s="15">
        <f t="shared" si="15"/>
        <v>696.98736178780496</v>
      </c>
      <c r="Q94" s="15">
        <f>IF(N94&lt;=0,0,MIN(Rechner!$G$5,N94+O94))</f>
        <v>1363.5416666666667</v>
      </c>
      <c r="R94" s="15">
        <f t="shared" si="16"/>
        <v>218444.15396824895</v>
      </c>
      <c r="S94" s="24">
        <f>IF(A94&gt;Rechner!$B$14,"",IF(D94&lt;=0,"",EDATE(Rechner!$Z$7,(A94-1)*12/Rechner!$B$11)))</f>
        <v>49004</v>
      </c>
      <c r="T94" s="2"/>
      <c r="U94" s="2"/>
      <c r="V94" s="2"/>
      <c r="W94" s="2"/>
      <c r="X94" s="2"/>
      <c r="Y94" s="2"/>
      <c r="Z94" s="2"/>
    </row>
    <row r="95" spans="1:26" x14ac:dyDescent="0.25">
      <c r="A95" s="14">
        <v>94</v>
      </c>
      <c r="B95" s="23" t="str">
        <f t="shared" si="9"/>
        <v>01.04.2034</v>
      </c>
      <c r="C95" s="14">
        <f t="shared" si="10"/>
        <v>2034</v>
      </c>
      <c r="D95" s="15">
        <f>IF(A95&gt;Rechner!$B$14,0,IF(J94&lt;=0,0,J94))</f>
        <v>163222.65720263065</v>
      </c>
      <c r="E95" s="15">
        <f>IF(D95&lt;=0,0,D95*Rechner!$B$8/Rechner!$B$11)</f>
        <v>496.46891565800155</v>
      </c>
      <c r="F95" s="15">
        <f t="shared" si="11"/>
        <v>867.07275100866514</v>
      </c>
      <c r="G95" s="15">
        <f>IF(D95&lt;=0,0,IF(AND(S95&lt;&gt;"",MONTH(S95)=Rechner!$B$13),MIN(Rechner!$B$12,MAX(D95-F95,0)),0))</f>
        <v>0</v>
      </c>
      <c r="H95" s="15">
        <f>IF(D95&lt;=0,0,MIN(Rechner!$G$5,D95+E95))</f>
        <v>1363.5416666666667</v>
      </c>
      <c r="I95" s="15">
        <f t="shared" si="12"/>
        <v>1363.5416666666667</v>
      </c>
      <c r="J95" s="15">
        <f t="shared" si="13"/>
        <v>162355.58445162198</v>
      </c>
      <c r="K95" s="15">
        <f t="shared" si="17"/>
        <v>63528.501118288565</v>
      </c>
      <c r="L95" s="16">
        <f t="shared" si="14"/>
        <v>0.63589751028901331</v>
      </c>
      <c r="M95" s="14" t="str">
        <f>IF(A95&gt;Rechner!$B$14,"",IF(D95&lt;=0,"",IF(J95=0,"Abgeschlossen",IF(G95&gt;0,"Sondertilgung","Regulär"))))</f>
        <v>Regulär</v>
      </c>
      <c r="N95" s="15">
        <f>IF(A95&gt;Rechner!$B$14,0,IF(R94&lt;=0,0,R94))</f>
        <v>218444.15396824895</v>
      </c>
      <c r="O95" s="15">
        <f>IF(N95&lt;=0,0,N95*Rechner!$B$8/Rechner!$B$11)</f>
        <v>664.43430165342386</v>
      </c>
      <c r="P95" s="15">
        <f t="shared" si="15"/>
        <v>699.10736501324288</v>
      </c>
      <c r="Q95" s="15">
        <f>IF(N95&lt;=0,0,MIN(Rechner!$G$5,N95+O95))</f>
        <v>1363.5416666666667</v>
      </c>
      <c r="R95" s="15">
        <f t="shared" si="16"/>
        <v>217745.04660323571</v>
      </c>
      <c r="S95" s="24">
        <f>IF(A95&gt;Rechner!$B$14,"",IF(D95&lt;=0,"",EDATE(Rechner!$Z$7,(A95-1)*12/Rechner!$B$11)))</f>
        <v>49035</v>
      </c>
      <c r="T95" s="2"/>
      <c r="U95" s="2"/>
      <c r="V95" s="2"/>
      <c r="W95" s="2"/>
      <c r="X95" s="2"/>
      <c r="Y95" s="2"/>
      <c r="Z95" s="2"/>
    </row>
    <row r="96" spans="1:26" x14ac:dyDescent="0.25">
      <c r="A96" s="14">
        <v>95</v>
      </c>
      <c r="B96" s="23" t="str">
        <f t="shared" si="9"/>
        <v>01.05.2034</v>
      </c>
      <c r="C96" s="14">
        <f t="shared" si="10"/>
        <v>2034</v>
      </c>
      <c r="D96" s="15">
        <f>IF(A96&gt;Rechner!$B$14,0,IF(J95&lt;=0,0,J95))</f>
        <v>162355.58445162198</v>
      </c>
      <c r="E96" s="15">
        <f>IF(D96&lt;=0,0,D96*Rechner!$B$8/Rechner!$B$11)</f>
        <v>493.83156937368352</v>
      </c>
      <c r="F96" s="15">
        <f t="shared" si="11"/>
        <v>869.71009729298316</v>
      </c>
      <c r="G96" s="15">
        <f>IF(D96&lt;=0,0,IF(AND(S96&lt;&gt;"",MONTH(S96)=Rechner!$B$13),MIN(Rechner!$B$12,MAX(D96-F96,0)),0))</f>
        <v>0</v>
      </c>
      <c r="H96" s="15">
        <f>IF(D96&lt;=0,0,MIN(Rechner!$G$5,D96+E96))</f>
        <v>1363.5416666666667</v>
      </c>
      <c r="I96" s="15">
        <f t="shared" si="12"/>
        <v>1363.5416666666667</v>
      </c>
      <c r="J96" s="15">
        <f t="shared" si="13"/>
        <v>161485.87435432899</v>
      </c>
      <c r="K96" s="15">
        <f t="shared" si="17"/>
        <v>64022.332687662245</v>
      </c>
      <c r="L96" s="16">
        <f t="shared" si="14"/>
        <v>0.63783169854947575</v>
      </c>
      <c r="M96" s="14" t="str">
        <f>IF(A96&gt;Rechner!$B$14,"",IF(D96&lt;=0,"",IF(J96=0,"Abgeschlossen",IF(G96&gt;0,"Sondertilgung","Regulär"))))</f>
        <v>Regulär</v>
      </c>
      <c r="N96" s="15">
        <f>IF(A96&gt;Rechner!$B$14,0,IF(R95&lt;=0,0,R95))</f>
        <v>217745.04660323571</v>
      </c>
      <c r="O96" s="15">
        <f>IF(N96&lt;=0,0,N96*Rechner!$B$8/Rechner!$B$11)</f>
        <v>662.3078500848419</v>
      </c>
      <c r="P96" s="15">
        <f t="shared" si="15"/>
        <v>701.23381658182484</v>
      </c>
      <c r="Q96" s="15">
        <f>IF(N96&lt;=0,0,MIN(Rechner!$G$5,N96+O96))</f>
        <v>1363.5416666666667</v>
      </c>
      <c r="R96" s="15">
        <f t="shared" si="16"/>
        <v>217043.81278665387</v>
      </c>
      <c r="S96" s="24">
        <f>IF(A96&gt;Rechner!$B$14,"",IF(D96&lt;=0,"",EDATE(Rechner!$Z$7,(A96-1)*12/Rechner!$B$11)))</f>
        <v>49065</v>
      </c>
      <c r="T96" s="2"/>
      <c r="U96" s="2"/>
      <c r="V96" s="2"/>
      <c r="W96" s="2"/>
      <c r="X96" s="2"/>
      <c r="Y96" s="2"/>
      <c r="Z96" s="2"/>
    </row>
    <row r="97" spans="1:26" x14ac:dyDescent="0.25">
      <c r="A97" s="14">
        <v>96</v>
      </c>
      <c r="B97" s="23" t="str">
        <f t="shared" si="9"/>
        <v>01.06.2034</v>
      </c>
      <c r="C97" s="14">
        <f t="shared" si="10"/>
        <v>2034</v>
      </c>
      <c r="D97" s="15">
        <f>IF(A97&gt;Rechner!$B$14,0,IF(J96&lt;=0,0,J96))</f>
        <v>161485.87435432899</v>
      </c>
      <c r="E97" s="15">
        <f>IF(D97&lt;=0,0,D97*Rechner!$B$8/Rechner!$B$11)</f>
        <v>491.186201161084</v>
      </c>
      <c r="F97" s="15">
        <f t="shared" si="11"/>
        <v>872.35546550558274</v>
      </c>
      <c r="G97" s="15">
        <f>IF(D97&lt;=0,0,IF(AND(S97&lt;&gt;"",MONTH(S97)=Rechner!$B$13),MIN(Rechner!$B$12,MAX(D97-F97,0)),0))</f>
        <v>0</v>
      </c>
      <c r="H97" s="15">
        <f>IF(D97&lt;=0,0,MIN(Rechner!$G$5,D97+E97))</f>
        <v>1363.5416666666667</v>
      </c>
      <c r="I97" s="15">
        <f t="shared" si="12"/>
        <v>1363.5416666666667</v>
      </c>
      <c r="J97" s="15">
        <f t="shared" si="13"/>
        <v>160613.5188888234</v>
      </c>
      <c r="K97" s="15">
        <f t="shared" si="17"/>
        <v>64513.518888823332</v>
      </c>
      <c r="L97" s="16">
        <f t="shared" si="14"/>
        <v>0.63977176996589713</v>
      </c>
      <c r="M97" s="14" t="str">
        <f>IF(A97&gt;Rechner!$B$14,"",IF(D97&lt;=0,"",IF(J97=0,"Abgeschlossen",IF(G97&gt;0,"Sondertilgung","Regulär"))))</f>
        <v>Regulär</v>
      </c>
      <c r="N97" s="15">
        <f>IF(A97&gt;Rechner!$B$14,0,IF(R96&lt;=0,0,R96))</f>
        <v>217043.81278665387</v>
      </c>
      <c r="O97" s="15">
        <f>IF(N97&lt;=0,0,N97*Rechner!$B$8/Rechner!$B$11)</f>
        <v>660.17493055940542</v>
      </c>
      <c r="P97" s="15">
        <f t="shared" si="15"/>
        <v>703.36673610726132</v>
      </c>
      <c r="Q97" s="15">
        <f>IF(N97&lt;=0,0,MIN(Rechner!$G$5,N97+O97))</f>
        <v>1363.5416666666667</v>
      </c>
      <c r="R97" s="15">
        <f t="shared" si="16"/>
        <v>216340.4460505466</v>
      </c>
      <c r="S97" s="24">
        <f>IF(A97&gt;Rechner!$B$14,"",IF(D97&lt;=0,"",EDATE(Rechner!$Z$7,(A97-1)*12/Rechner!$B$11)))</f>
        <v>49096</v>
      </c>
      <c r="T97" s="2"/>
      <c r="U97" s="2"/>
      <c r="V97" s="2"/>
      <c r="W97" s="2"/>
      <c r="X97" s="2"/>
      <c r="Y97" s="2"/>
      <c r="Z97" s="2"/>
    </row>
    <row r="98" spans="1:26" x14ac:dyDescent="0.25">
      <c r="A98" s="14">
        <v>97</v>
      </c>
      <c r="B98" s="23" t="str">
        <f t="shared" si="9"/>
        <v>01.07.2034</v>
      </c>
      <c r="C98" s="14">
        <f t="shared" si="10"/>
        <v>2034</v>
      </c>
      <c r="D98" s="15">
        <f>IF(A98&gt;Rechner!$B$14,0,IF(J97&lt;=0,0,J97))</f>
        <v>160613.5188888234</v>
      </c>
      <c r="E98" s="15">
        <f>IF(D98&lt;=0,0,D98*Rechner!$B$8/Rechner!$B$11)</f>
        <v>488.53278662017118</v>
      </c>
      <c r="F98" s="15">
        <f t="shared" si="11"/>
        <v>875.00888004649551</v>
      </c>
      <c r="G98" s="15">
        <f>IF(D98&lt;=0,0,IF(AND(S98&lt;&gt;"",MONTH(S98)=Rechner!$B$13),MIN(Rechner!$B$12,MAX(D98-F98,0)),0))</f>
        <v>0</v>
      </c>
      <c r="H98" s="15">
        <f>IF(D98&lt;=0,0,MIN(Rechner!$G$5,D98+E98))</f>
        <v>1363.5416666666667</v>
      </c>
      <c r="I98" s="15">
        <f t="shared" si="12"/>
        <v>1363.5416666666667</v>
      </c>
      <c r="J98" s="15">
        <f t="shared" si="13"/>
        <v>159738.51000877691</v>
      </c>
      <c r="K98" s="15">
        <f t="shared" si="17"/>
        <v>65002.051675443501</v>
      </c>
      <c r="L98" s="16">
        <f t="shared" si="14"/>
        <v>0.64171774243287671</v>
      </c>
      <c r="M98" s="14" t="str">
        <f>IF(A98&gt;Rechner!$B$14,"",IF(D98&lt;=0,"",IF(J98=0,"Abgeschlossen",IF(G98&gt;0,"Sondertilgung","Regulär"))))</f>
        <v>Regulär</v>
      </c>
      <c r="N98" s="15">
        <f>IF(A98&gt;Rechner!$B$14,0,IF(R97&lt;=0,0,R97))</f>
        <v>216340.4460505466</v>
      </c>
      <c r="O98" s="15">
        <f>IF(N98&lt;=0,0,N98*Rechner!$B$8/Rechner!$B$11)</f>
        <v>658.03552340374586</v>
      </c>
      <c r="P98" s="15">
        <f t="shared" si="15"/>
        <v>705.50614326292089</v>
      </c>
      <c r="Q98" s="15">
        <f>IF(N98&lt;=0,0,MIN(Rechner!$G$5,N98+O98))</f>
        <v>1363.5416666666667</v>
      </c>
      <c r="R98" s="15">
        <f t="shared" si="16"/>
        <v>215634.93990728367</v>
      </c>
      <c r="S98" s="24">
        <f>IF(A98&gt;Rechner!$B$14,"",IF(D98&lt;=0,"",EDATE(Rechner!$Z$7,(A98-1)*12/Rechner!$B$11)))</f>
        <v>49126</v>
      </c>
      <c r="T98" s="2"/>
      <c r="U98" s="2"/>
      <c r="V98" s="2"/>
      <c r="W98" s="2"/>
      <c r="X98" s="2"/>
      <c r="Y98" s="2"/>
      <c r="Z98" s="2"/>
    </row>
    <row r="99" spans="1:26" x14ac:dyDescent="0.25">
      <c r="A99" s="14">
        <v>98</v>
      </c>
      <c r="B99" s="23" t="str">
        <f t="shared" si="9"/>
        <v>01.08.2034</v>
      </c>
      <c r="C99" s="14">
        <f t="shared" si="10"/>
        <v>2034</v>
      </c>
      <c r="D99" s="15">
        <f>IF(A99&gt;Rechner!$B$14,0,IF(J98&lt;=0,0,J98))</f>
        <v>159738.51000877691</v>
      </c>
      <c r="E99" s="15">
        <f>IF(D99&lt;=0,0,D99*Rechner!$B$8/Rechner!$B$11)</f>
        <v>485.87130127669639</v>
      </c>
      <c r="F99" s="15">
        <f t="shared" si="11"/>
        <v>877.67036538997036</v>
      </c>
      <c r="G99" s="15">
        <f>IF(D99&lt;=0,0,IF(AND(S99&lt;&gt;"",MONTH(S99)=Rechner!$B$13),MIN(Rechner!$B$12,MAX(D99-F99,0)),0))</f>
        <v>0</v>
      </c>
      <c r="H99" s="15">
        <f>IF(D99&lt;=0,0,MIN(Rechner!$G$5,D99+E99))</f>
        <v>1363.5416666666667</v>
      </c>
      <c r="I99" s="15">
        <f t="shared" si="12"/>
        <v>1363.5416666666667</v>
      </c>
      <c r="J99" s="15">
        <f t="shared" si="13"/>
        <v>158860.83964338695</v>
      </c>
      <c r="K99" s="15">
        <f t="shared" si="17"/>
        <v>65487.922976720198</v>
      </c>
      <c r="L99" s="16">
        <f t="shared" si="14"/>
        <v>0.64366963389944343</v>
      </c>
      <c r="M99" s="14" t="str">
        <f>IF(A99&gt;Rechner!$B$14,"",IF(D99&lt;=0,"",IF(J99=0,"Abgeschlossen",IF(G99&gt;0,"Sondertilgung","Regulär"))))</f>
        <v>Regulär</v>
      </c>
      <c r="N99" s="15">
        <f>IF(A99&gt;Rechner!$B$14,0,IF(R98&lt;=0,0,R98))</f>
        <v>215634.93990728367</v>
      </c>
      <c r="O99" s="15">
        <f>IF(N99&lt;=0,0,N99*Rechner!$B$8/Rechner!$B$11)</f>
        <v>655.88960888465442</v>
      </c>
      <c r="P99" s="15">
        <f t="shared" si="15"/>
        <v>707.65205778201232</v>
      </c>
      <c r="Q99" s="15">
        <f>IF(N99&lt;=0,0,MIN(Rechner!$G$5,N99+O99))</f>
        <v>1363.5416666666667</v>
      </c>
      <c r="R99" s="15">
        <f t="shared" si="16"/>
        <v>214927.28784950165</v>
      </c>
      <c r="S99" s="24">
        <f>IF(A99&gt;Rechner!$B$14,"",IF(D99&lt;=0,"",EDATE(Rechner!$Z$7,(A99-1)*12/Rechner!$B$11)))</f>
        <v>49157</v>
      </c>
      <c r="T99" s="2"/>
      <c r="U99" s="2"/>
      <c r="V99" s="2"/>
      <c r="W99" s="2"/>
      <c r="X99" s="2"/>
      <c r="Y99" s="2"/>
      <c r="Z99" s="2"/>
    </row>
    <row r="100" spans="1:26" x14ac:dyDescent="0.25">
      <c r="A100" s="14">
        <v>99</v>
      </c>
      <c r="B100" s="23" t="str">
        <f t="shared" si="9"/>
        <v>01.09.2034</v>
      </c>
      <c r="C100" s="14">
        <f t="shared" si="10"/>
        <v>2034</v>
      </c>
      <c r="D100" s="15">
        <f>IF(A100&gt;Rechner!$B$14,0,IF(J99&lt;=0,0,J99))</f>
        <v>158860.83964338695</v>
      </c>
      <c r="E100" s="15">
        <f>IF(D100&lt;=0,0,D100*Rechner!$B$8/Rechner!$B$11)</f>
        <v>483.20172058196863</v>
      </c>
      <c r="F100" s="15">
        <f t="shared" si="11"/>
        <v>880.33994608469811</v>
      </c>
      <c r="G100" s="15">
        <f>IF(D100&lt;=0,0,IF(AND(S100&lt;&gt;"",MONTH(S100)=Rechner!$B$13),MIN(Rechner!$B$12,MAX(D100-F100,0)),0))</f>
        <v>0</v>
      </c>
      <c r="H100" s="15">
        <f>IF(D100&lt;=0,0,MIN(Rechner!$G$5,D100+E100))</f>
        <v>1363.5416666666667</v>
      </c>
      <c r="I100" s="15">
        <f t="shared" si="12"/>
        <v>1363.5416666666667</v>
      </c>
      <c r="J100" s="15">
        <f t="shared" si="13"/>
        <v>157980.49969730226</v>
      </c>
      <c r="K100" s="15">
        <f t="shared" si="17"/>
        <v>65971.124697302163</v>
      </c>
      <c r="L100" s="16">
        <f t="shared" si="14"/>
        <v>0.64562746236922086</v>
      </c>
      <c r="M100" s="14" t="str">
        <f>IF(A100&gt;Rechner!$B$14,"",IF(D100&lt;=0,"",IF(J100=0,"Abgeschlossen",IF(G100&gt;0,"Sondertilgung","Regulär"))))</f>
        <v>Regulär</v>
      </c>
      <c r="N100" s="15">
        <f>IF(A100&gt;Rechner!$B$14,0,IF(R99&lt;=0,0,R99))</f>
        <v>214927.28784950165</v>
      </c>
      <c r="O100" s="15">
        <f>IF(N100&lt;=0,0,N100*Rechner!$B$8/Rechner!$B$11)</f>
        <v>653.73716720890081</v>
      </c>
      <c r="P100" s="15">
        <f t="shared" si="15"/>
        <v>709.80449945776593</v>
      </c>
      <c r="Q100" s="15">
        <f>IF(N100&lt;=0,0,MIN(Rechner!$G$5,N100+O100))</f>
        <v>1363.5416666666667</v>
      </c>
      <c r="R100" s="15">
        <f t="shared" si="16"/>
        <v>214217.48335004388</v>
      </c>
      <c r="S100" s="24">
        <f>IF(A100&gt;Rechner!$B$14,"",IF(D100&lt;=0,"",EDATE(Rechner!$Z$7,(A100-1)*12/Rechner!$B$11)))</f>
        <v>49188</v>
      </c>
      <c r="T100" s="2"/>
      <c r="U100" s="2"/>
      <c r="V100" s="2"/>
      <c r="W100" s="2"/>
      <c r="X100" s="2"/>
      <c r="Y100" s="2"/>
      <c r="Z100" s="2"/>
    </row>
    <row r="101" spans="1:26" x14ac:dyDescent="0.25">
      <c r="A101" s="14">
        <v>100</v>
      </c>
      <c r="B101" s="23" t="str">
        <f t="shared" si="9"/>
        <v>01.10.2034</v>
      </c>
      <c r="C101" s="14">
        <f t="shared" si="10"/>
        <v>2034</v>
      </c>
      <c r="D101" s="15">
        <f>IF(A101&gt;Rechner!$B$14,0,IF(J100&lt;=0,0,J100))</f>
        <v>157980.49969730226</v>
      </c>
      <c r="E101" s="15">
        <f>IF(D101&lt;=0,0,D101*Rechner!$B$8/Rechner!$B$11)</f>
        <v>480.52401991262769</v>
      </c>
      <c r="F101" s="15">
        <f t="shared" si="11"/>
        <v>883.01764675403911</v>
      </c>
      <c r="G101" s="15">
        <f>IF(D101&lt;=0,0,IF(AND(S101&lt;&gt;"",MONTH(S101)=Rechner!$B$13),MIN(Rechner!$B$12,MAX(D101-F101,0)),0))</f>
        <v>0</v>
      </c>
      <c r="H101" s="15">
        <f>IF(D101&lt;=0,0,MIN(Rechner!$G$5,D101+E101))</f>
        <v>1363.5416666666667</v>
      </c>
      <c r="I101" s="15">
        <f t="shared" si="12"/>
        <v>1363.5416666666667</v>
      </c>
      <c r="J101" s="15">
        <f t="shared" si="13"/>
        <v>157097.48205054822</v>
      </c>
      <c r="K101" s="15">
        <f t="shared" si="17"/>
        <v>66451.64871721479</v>
      </c>
      <c r="L101" s="16">
        <f t="shared" si="14"/>
        <v>0.64759124590059391</v>
      </c>
      <c r="M101" s="14" t="str">
        <f>IF(A101&gt;Rechner!$B$14,"",IF(D101&lt;=0,"",IF(J101=0,"Abgeschlossen",IF(G101&gt;0,"Sondertilgung","Regulär"))))</f>
        <v>Regulär</v>
      </c>
      <c r="N101" s="15">
        <f>IF(A101&gt;Rechner!$B$14,0,IF(R100&lt;=0,0,R100))</f>
        <v>214217.48335004388</v>
      </c>
      <c r="O101" s="15">
        <f>IF(N101&lt;=0,0,N101*Rechner!$B$8/Rechner!$B$11)</f>
        <v>651.57817852305004</v>
      </c>
      <c r="P101" s="15">
        <f t="shared" si="15"/>
        <v>711.9634881436167</v>
      </c>
      <c r="Q101" s="15">
        <f>IF(N101&lt;=0,0,MIN(Rechner!$G$5,N101+O101))</f>
        <v>1363.5416666666667</v>
      </c>
      <c r="R101" s="15">
        <f t="shared" si="16"/>
        <v>213505.51986190028</v>
      </c>
      <c r="S101" s="24">
        <f>IF(A101&gt;Rechner!$B$14,"",IF(D101&lt;=0,"",EDATE(Rechner!$Z$7,(A101-1)*12/Rechner!$B$11)))</f>
        <v>49218</v>
      </c>
      <c r="T101" s="2"/>
      <c r="U101" s="2"/>
      <c r="V101" s="2"/>
      <c r="W101" s="2"/>
      <c r="X101" s="2"/>
      <c r="Y101" s="2"/>
      <c r="Z101" s="2"/>
    </row>
    <row r="102" spans="1:26" x14ac:dyDescent="0.25">
      <c r="A102" s="14">
        <v>101</v>
      </c>
      <c r="B102" s="23" t="str">
        <f t="shared" si="9"/>
        <v>01.11.2034</v>
      </c>
      <c r="C102" s="14">
        <f t="shared" si="10"/>
        <v>2034</v>
      </c>
      <c r="D102" s="15">
        <f>IF(A102&gt;Rechner!$B$14,0,IF(J101&lt;=0,0,J101))</f>
        <v>157097.48205054822</v>
      </c>
      <c r="E102" s="15">
        <f>IF(D102&lt;=0,0,D102*Rechner!$B$8/Rechner!$B$11)</f>
        <v>477.83817457041749</v>
      </c>
      <c r="F102" s="15">
        <f t="shared" si="11"/>
        <v>885.70349209624919</v>
      </c>
      <c r="G102" s="15">
        <f>IF(D102&lt;=0,0,IF(AND(S102&lt;&gt;"",MONTH(S102)=Rechner!$B$13),MIN(Rechner!$B$12,MAX(D102-F102,0)),0))</f>
        <v>0</v>
      </c>
      <c r="H102" s="15">
        <f>IF(D102&lt;=0,0,MIN(Rechner!$G$5,D102+E102))</f>
        <v>1363.5416666666667</v>
      </c>
      <c r="I102" s="15">
        <f t="shared" si="12"/>
        <v>1363.5416666666667</v>
      </c>
      <c r="J102" s="15">
        <f t="shared" si="13"/>
        <v>156211.77855845197</v>
      </c>
      <c r="K102" s="15">
        <f t="shared" si="17"/>
        <v>66929.486891785215</v>
      </c>
      <c r="L102" s="16">
        <f t="shared" si="14"/>
        <v>0.64956100260687488</v>
      </c>
      <c r="M102" s="14" t="str">
        <f>IF(A102&gt;Rechner!$B$14,"",IF(D102&lt;=0,"",IF(J102=0,"Abgeschlossen",IF(G102&gt;0,"Sondertilgung","Regulär"))))</f>
        <v>Regulär</v>
      </c>
      <c r="N102" s="15">
        <f>IF(A102&gt;Rechner!$B$14,0,IF(R101&lt;=0,0,R101))</f>
        <v>213505.51986190028</v>
      </c>
      <c r="O102" s="15">
        <f>IF(N102&lt;=0,0,N102*Rechner!$B$8/Rechner!$B$11)</f>
        <v>649.41262291327996</v>
      </c>
      <c r="P102" s="15">
        <f t="shared" si="15"/>
        <v>714.12904375338678</v>
      </c>
      <c r="Q102" s="15">
        <f>IF(N102&lt;=0,0,MIN(Rechner!$G$5,N102+O102))</f>
        <v>1363.5416666666667</v>
      </c>
      <c r="R102" s="15">
        <f t="shared" si="16"/>
        <v>212791.3908181469</v>
      </c>
      <c r="S102" s="24">
        <f>IF(A102&gt;Rechner!$B$14,"",IF(D102&lt;=0,"",EDATE(Rechner!$Z$7,(A102-1)*12/Rechner!$B$11)))</f>
        <v>49249</v>
      </c>
      <c r="T102" s="2"/>
      <c r="U102" s="2"/>
      <c r="V102" s="2"/>
      <c r="W102" s="2"/>
      <c r="X102" s="2"/>
      <c r="Y102" s="2"/>
      <c r="Z102" s="2"/>
    </row>
    <row r="103" spans="1:26" x14ac:dyDescent="0.25">
      <c r="A103" s="14">
        <v>102</v>
      </c>
      <c r="B103" s="23" t="str">
        <f t="shared" si="9"/>
        <v>01.12.2034</v>
      </c>
      <c r="C103" s="14">
        <f t="shared" si="10"/>
        <v>2034</v>
      </c>
      <c r="D103" s="15">
        <f>IF(A103&gt;Rechner!$B$14,0,IF(J102&lt;=0,0,J102))</f>
        <v>156211.77855845197</v>
      </c>
      <c r="E103" s="15">
        <f>IF(D103&lt;=0,0,D103*Rechner!$B$8/Rechner!$B$11)</f>
        <v>475.14415978195802</v>
      </c>
      <c r="F103" s="15">
        <f t="shared" si="11"/>
        <v>888.39750688470872</v>
      </c>
      <c r="G103" s="15">
        <f>IF(D103&lt;=0,0,IF(AND(S103&lt;&gt;"",MONTH(S103)=Rechner!$B$13),MIN(Rechner!$B$12,MAX(D103-F103,0)),0))</f>
        <v>6000</v>
      </c>
      <c r="H103" s="15">
        <f>IF(D103&lt;=0,0,MIN(Rechner!$G$5,D103+E103))</f>
        <v>1363.5416666666667</v>
      </c>
      <c r="I103" s="15">
        <f t="shared" si="12"/>
        <v>7363.541666666667</v>
      </c>
      <c r="J103" s="15">
        <f t="shared" si="13"/>
        <v>149323.38105156727</v>
      </c>
      <c r="K103" s="15">
        <f t="shared" si="17"/>
        <v>67404.631051567179</v>
      </c>
      <c r="L103" s="16">
        <f t="shared" si="14"/>
        <v>0.93547342008902534</v>
      </c>
      <c r="M103" s="14" t="str">
        <f>IF(A103&gt;Rechner!$B$14,"",IF(D103&lt;=0,"",IF(J103=0,"Abgeschlossen",IF(G103&gt;0,"Sondertilgung","Regulär"))))</f>
        <v>Sondertilgung</v>
      </c>
      <c r="N103" s="15">
        <f>IF(A103&gt;Rechner!$B$14,0,IF(R102&lt;=0,0,R102))</f>
        <v>212791.3908181469</v>
      </c>
      <c r="O103" s="15">
        <f>IF(N103&lt;=0,0,N103*Rechner!$B$8/Rechner!$B$11)</f>
        <v>647.24048040519676</v>
      </c>
      <c r="P103" s="15">
        <f t="shared" si="15"/>
        <v>716.30118626146998</v>
      </c>
      <c r="Q103" s="15">
        <f>IF(N103&lt;=0,0,MIN(Rechner!$G$5,N103+O103))</f>
        <v>1363.5416666666667</v>
      </c>
      <c r="R103" s="15">
        <f t="shared" si="16"/>
        <v>212075.08963188544</v>
      </c>
      <c r="S103" s="24">
        <f>IF(A103&gt;Rechner!$B$14,"",IF(D103&lt;=0,"",EDATE(Rechner!$Z$7,(A103-1)*12/Rechner!$B$11)))</f>
        <v>49279</v>
      </c>
      <c r="T103" s="2"/>
      <c r="U103" s="2"/>
      <c r="V103" s="2"/>
      <c r="W103" s="2"/>
      <c r="X103" s="2"/>
      <c r="Y103" s="2"/>
      <c r="Z103" s="2"/>
    </row>
    <row r="104" spans="1:26" x14ac:dyDescent="0.25">
      <c r="A104" s="14">
        <v>103</v>
      </c>
      <c r="B104" s="23" t="str">
        <f t="shared" si="9"/>
        <v>01.01.2035</v>
      </c>
      <c r="C104" s="14">
        <f t="shared" si="10"/>
        <v>2035</v>
      </c>
      <c r="D104" s="15">
        <f>IF(A104&gt;Rechner!$B$14,0,IF(J103&lt;=0,0,J103))</f>
        <v>149323.38105156727</v>
      </c>
      <c r="E104" s="15">
        <f>IF(D104&lt;=0,0,D104*Rechner!$B$8/Rechner!$B$11)</f>
        <v>454.19195069851708</v>
      </c>
      <c r="F104" s="15">
        <f t="shared" si="11"/>
        <v>909.34971596814967</v>
      </c>
      <c r="G104" s="15">
        <f>IF(D104&lt;=0,0,IF(AND(S104&lt;&gt;"",MONTH(S104)=Rechner!$B$13),MIN(Rechner!$B$12,MAX(D104-F104,0)),0))</f>
        <v>0</v>
      </c>
      <c r="H104" s="15">
        <f>IF(D104&lt;=0,0,MIN(Rechner!$G$5,D104+E104))</f>
        <v>1363.5416666666667</v>
      </c>
      <c r="I104" s="15">
        <f t="shared" si="12"/>
        <v>1363.5416666666667</v>
      </c>
      <c r="J104" s="15">
        <f t="shared" si="13"/>
        <v>148414.03133559911</v>
      </c>
      <c r="K104" s="15">
        <f t="shared" si="17"/>
        <v>67858.823002265694</v>
      </c>
      <c r="L104" s="16">
        <f t="shared" si="14"/>
        <v>0.66690277106907836</v>
      </c>
      <c r="M104" s="14" t="str">
        <f>IF(A104&gt;Rechner!$B$14,"",IF(D104&lt;=0,"",IF(J104=0,"Abgeschlossen",IF(G104&gt;0,"Sondertilgung","Regulär"))))</f>
        <v>Regulär</v>
      </c>
      <c r="N104" s="15">
        <f>IF(A104&gt;Rechner!$B$14,0,IF(R103&lt;=0,0,R103))</f>
        <v>212075.08963188544</v>
      </c>
      <c r="O104" s="15">
        <f>IF(N104&lt;=0,0,N104*Rechner!$B$8/Rechner!$B$11)</f>
        <v>645.06173096365148</v>
      </c>
      <c r="P104" s="15">
        <f t="shared" si="15"/>
        <v>718.47993570301526</v>
      </c>
      <c r="Q104" s="15">
        <f>IF(N104&lt;=0,0,MIN(Rechner!$G$5,N104+O104))</f>
        <v>1363.5416666666667</v>
      </c>
      <c r="R104" s="15">
        <f t="shared" si="16"/>
        <v>211356.60969618242</v>
      </c>
      <c r="S104" s="24">
        <f>IF(A104&gt;Rechner!$B$14,"",IF(D104&lt;=0,"",EDATE(Rechner!$Z$7,(A104-1)*12/Rechner!$B$11)))</f>
        <v>49310</v>
      </c>
      <c r="T104" s="2"/>
      <c r="U104" s="2"/>
      <c r="V104" s="2"/>
      <c r="W104" s="2"/>
      <c r="X104" s="2"/>
      <c r="Y104" s="2"/>
      <c r="Z104" s="2"/>
    </row>
    <row r="105" spans="1:26" x14ac:dyDescent="0.25">
      <c r="A105" s="14">
        <v>104</v>
      </c>
      <c r="B105" s="23" t="str">
        <f t="shared" si="9"/>
        <v>01.02.2035</v>
      </c>
      <c r="C105" s="14">
        <f t="shared" si="10"/>
        <v>2035</v>
      </c>
      <c r="D105" s="15">
        <f>IF(A105&gt;Rechner!$B$14,0,IF(J104&lt;=0,0,J104))</f>
        <v>148414.03133559911</v>
      </c>
      <c r="E105" s="15">
        <f>IF(D105&lt;=0,0,D105*Rechner!$B$8/Rechner!$B$11)</f>
        <v>451.42601197911398</v>
      </c>
      <c r="F105" s="15">
        <f t="shared" si="11"/>
        <v>912.11565468755271</v>
      </c>
      <c r="G105" s="15">
        <f>IF(D105&lt;=0,0,IF(AND(S105&lt;&gt;"",MONTH(S105)=Rechner!$B$13),MIN(Rechner!$B$12,MAX(D105-F105,0)),0))</f>
        <v>0</v>
      </c>
      <c r="H105" s="15">
        <f>IF(D105&lt;=0,0,MIN(Rechner!$G$5,D105+E105))</f>
        <v>1363.5416666666667</v>
      </c>
      <c r="I105" s="15">
        <f t="shared" si="12"/>
        <v>1363.5416666666667</v>
      </c>
      <c r="J105" s="15">
        <f t="shared" si="13"/>
        <v>147501.91568091157</v>
      </c>
      <c r="K105" s="15">
        <f t="shared" si="17"/>
        <v>68310.249014244808</v>
      </c>
      <c r="L105" s="16">
        <f t="shared" si="14"/>
        <v>0.66893126699774674</v>
      </c>
      <c r="M105" s="14" t="str">
        <f>IF(A105&gt;Rechner!$B$14,"",IF(D105&lt;=0,"",IF(J105=0,"Abgeschlossen",IF(G105&gt;0,"Sondertilgung","Regulär"))))</f>
        <v>Regulär</v>
      </c>
      <c r="N105" s="15">
        <f>IF(A105&gt;Rechner!$B$14,0,IF(R104&lt;=0,0,R104))</f>
        <v>211356.60969618242</v>
      </c>
      <c r="O105" s="15">
        <f>IF(N105&lt;=0,0,N105*Rechner!$B$8/Rechner!$B$11)</f>
        <v>642.87635449255481</v>
      </c>
      <c r="P105" s="15">
        <f t="shared" si="15"/>
        <v>720.66531217411193</v>
      </c>
      <c r="Q105" s="15">
        <f>IF(N105&lt;=0,0,MIN(Rechner!$G$5,N105+O105))</f>
        <v>1363.5416666666667</v>
      </c>
      <c r="R105" s="15">
        <f t="shared" si="16"/>
        <v>210635.9443840083</v>
      </c>
      <c r="S105" s="24">
        <f>IF(A105&gt;Rechner!$B$14,"",IF(D105&lt;=0,"",EDATE(Rechner!$Z$7,(A105-1)*12/Rechner!$B$11)))</f>
        <v>49341</v>
      </c>
      <c r="T105" s="2"/>
      <c r="U105" s="2"/>
      <c r="V105" s="2"/>
      <c r="W105" s="2"/>
      <c r="X105" s="2"/>
      <c r="Y105" s="2"/>
      <c r="Z105" s="2"/>
    </row>
    <row r="106" spans="1:26" x14ac:dyDescent="0.25">
      <c r="A106" s="14">
        <v>105</v>
      </c>
      <c r="B106" s="23" t="str">
        <f t="shared" si="9"/>
        <v>01.03.2035</v>
      </c>
      <c r="C106" s="14">
        <f t="shared" si="10"/>
        <v>2035</v>
      </c>
      <c r="D106" s="15">
        <f>IF(A106&gt;Rechner!$B$14,0,IF(J105&lt;=0,0,J105))</f>
        <v>147501.91568091157</v>
      </c>
      <c r="E106" s="15">
        <f>IF(D106&lt;=0,0,D106*Rechner!$B$8/Rechner!$B$11)</f>
        <v>448.65166019610598</v>
      </c>
      <c r="F106" s="15">
        <f t="shared" si="11"/>
        <v>914.89000647056082</v>
      </c>
      <c r="G106" s="15">
        <f>IF(D106&lt;=0,0,IF(AND(S106&lt;&gt;"",MONTH(S106)=Rechner!$B$13),MIN(Rechner!$B$12,MAX(D106-F106,0)),0))</f>
        <v>0</v>
      </c>
      <c r="H106" s="15">
        <f>IF(D106&lt;=0,0,MIN(Rechner!$G$5,D106+E106))</f>
        <v>1363.5416666666667</v>
      </c>
      <c r="I106" s="15">
        <f t="shared" si="12"/>
        <v>1363.5416666666667</v>
      </c>
      <c r="J106" s="15">
        <f t="shared" si="13"/>
        <v>146587.02567444101</v>
      </c>
      <c r="K106" s="15">
        <f t="shared" si="17"/>
        <v>68758.900674440913</v>
      </c>
      <c r="L106" s="16">
        <f t="shared" si="14"/>
        <v>0.67096593293486506</v>
      </c>
      <c r="M106" s="14" t="str">
        <f>IF(A106&gt;Rechner!$B$14,"",IF(D106&lt;=0,"",IF(J106=0,"Abgeschlossen",IF(G106&gt;0,"Sondertilgung","Regulär"))))</f>
        <v>Regulär</v>
      </c>
      <c r="N106" s="15">
        <f>IF(A106&gt;Rechner!$B$14,0,IF(R105&lt;=0,0,R105))</f>
        <v>210635.9443840083</v>
      </c>
      <c r="O106" s="15">
        <f>IF(N106&lt;=0,0,N106*Rechner!$B$8/Rechner!$B$11)</f>
        <v>640.68433083469188</v>
      </c>
      <c r="P106" s="15">
        <f t="shared" si="15"/>
        <v>722.85733583197486</v>
      </c>
      <c r="Q106" s="15">
        <f>IF(N106&lt;=0,0,MIN(Rechner!$G$5,N106+O106))</f>
        <v>1363.5416666666667</v>
      </c>
      <c r="R106" s="15">
        <f t="shared" si="16"/>
        <v>209913.08704817633</v>
      </c>
      <c r="S106" s="24">
        <f>IF(A106&gt;Rechner!$B$14,"",IF(D106&lt;=0,"",EDATE(Rechner!$Z$7,(A106-1)*12/Rechner!$B$11)))</f>
        <v>49369</v>
      </c>
      <c r="T106" s="2"/>
      <c r="U106" s="2"/>
      <c r="V106" s="2"/>
      <c r="W106" s="2"/>
      <c r="X106" s="2"/>
      <c r="Y106" s="2"/>
      <c r="Z106" s="2"/>
    </row>
    <row r="107" spans="1:26" x14ac:dyDescent="0.25">
      <c r="A107" s="14">
        <v>106</v>
      </c>
      <c r="B107" s="23" t="str">
        <f t="shared" si="9"/>
        <v>01.04.2035</v>
      </c>
      <c r="C107" s="14">
        <f t="shared" si="10"/>
        <v>2035</v>
      </c>
      <c r="D107" s="15">
        <f>IF(A107&gt;Rechner!$B$14,0,IF(J106&lt;=0,0,J106))</f>
        <v>146587.02567444101</v>
      </c>
      <c r="E107" s="15">
        <f>IF(D107&lt;=0,0,D107*Rechner!$B$8/Rechner!$B$11)</f>
        <v>445.86886975975807</v>
      </c>
      <c r="F107" s="15">
        <f t="shared" si="11"/>
        <v>917.67279690690862</v>
      </c>
      <c r="G107" s="15">
        <f>IF(D107&lt;=0,0,IF(AND(S107&lt;&gt;"",MONTH(S107)=Rechner!$B$13),MIN(Rechner!$B$12,MAX(D107-F107,0)),0))</f>
        <v>0</v>
      </c>
      <c r="H107" s="15">
        <f>IF(D107&lt;=0,0,MIN(Rechner!$G$5,D107+E107))</f>
        <v>1363.5416666666667</v>
      </c>
      <c r="I107" s="15">
        <f t="shared" si="12"/>
        <v>1363.5416666666667</v>
      </c>
      <c r="J107" s="15">
        <f t="shared" si="13"/>
        <v>145669.35287753411</v>
      </c>
      <c r="K107" s="15">
        <f t="shared" si="17"/>
        <v>69204.769544200666</v>
      </c>
      <c r="L107" s="16">
        <f t="shared" si="14"/>
        <v>0.67300678764754185</v>
      </c>
      <c r="M107" s="14" t="str">
        <f>IF(A107&gt;Rechner!$B$14,"",IF(D107&lt;=0,"",IF(J107=0,"Abgeschlossen",IF(G107&gt;0,"Sondertilgung","Regulär"))))</f>
        <v>Regulär</v>
      </c>
      <c r="N107" s="15">
        <f>IF(A107&gt;Rechner!$B$14,0,IF(R106&lt;=0,0,R106))</f>
        <v>209913.08704817633</v>
      </c>
      <c r="O107" s="15">
        <f>IF(N107&lt;=0,0,N107*Rechner!$B$8/Rechner!$B$11)</f>
        <v>638.48563977153628</v>
      </c>
      <c r="P107" s="15">
        <f t="shared" si="15"/>
        <v>725.05602689513046</v>
      </c>
      <c r="Q107" s="15">
        <f>IF(N107&lt;=0,0,MIN(Rechner!$G$5,N107+O107))</f>
        <v>1363.5416666666667</v>
      </c>
      <c r="R107" s="15">
        <f t="shared" si="16"/>
        <v>209188.0310212812</v>
      </c>
      <c r="S107" s="24">
        <f>IF(A107&gt;Rechner!$B$14,"",IF(D107&lt;=0,"",EDATE(Rechner!$Z$7,(A107-1)*12/Rechner!$B$11)))</f>
        <v>49400</v>
      </c>
      <c r="T107" s="2"/>
      <c r="U107" s="2"/>
      <c r="V107" s="2"/>
      <c r="W107" s="2"/>
      <c r="X107" s="2"/>
      <c r="Y107" s="2"/>
      <c r="Z107" s="2"/>
    </row>
    <row r="108" spans="1:26" x14ac:dyDescent="0.25">
      <c r="A108" s="14">
        <v>107</v>
      </c>
      <c r="B108" s="23" t="str">
        <f t="shared" si="9"/>
        <v>01.05.2035</v>
      </c>
      <c r="C108" s="14">
        <f t="shared" si="10"/>
        <v>2035</v>
      </c>
      <c r="D108" s="15">
        <f>IF(A108&gt;Rechner!$B$14,0,IF(J107&lt;=0,0,J107))</f>
        <v>145669.35287753411</v>
      </c>
      <c r="E108" s="15">
        <f>IF(D108&lt;=0,0,D108*Rechner!$B$8/Rechner!$B$11)</f>
        <v>443.07761500249961</v>
      </c>
      <c r="F108" s="15">
        <f t="shared" si="11"/>
        <v>920.46405166416707</v>
      </c>
      <c r="G108" s="15">
        <f>IF(D108&lt;=0,0,IF(AND(S108&lt;&gt;"",MONTH(S108)=Rechner!$B$13),MIN(Rechner!$B$12,MAX(D108-F108,0)),0))</f>
        <v>0</v>
      </c>
      <c r="H108" s="15">
        <f>IF(D108&lt;=0,0,MIN(Rechner!$G$5,D108+E108))</f>
        <v>1363.5416666666667</v>
      </c>
      <c r="I108" s="15">
        <f t="shared" si="12"/>
        <v>1363.5416666666667</v>
      </c>
      <c r="J108" s="15">
        <f t="shared" si="13"/>
        <v>144748.88882586994</v>
      </c>
      <c r="K108" s="15">
        <f t="shared" si="17"/>
        <v>69647.847159203171</v>
      </c>
      <c r="L108" s="16">
        <f t="shared" si="14"/>
        <v>0.67505384995996975</v>
      </c>
      <c r="M108" s="14" t="str">
        <f>IF(A108&gt;Rechner!$B$14,"",IF(D108&lt;=0,"",IF(J108=0,"Abgeschlossen",IF(G108&gt;0,"Sondertilgung","Regulär"))))</f>
        <v>Regulär</v>
      </c>
      <c r="N108" s="15">
        <f>IF(A108&gt;Rechner!$B$14,0,IF(R107&lt;=0,0,R107))</f>
        <v>209188.0310212812</v>
      </c>
      <c r="O108" s="15">
        <f>IF(N108&lt;=0,0,N108*Rechner!$B$8/Rechner!$B$11)</f>
        <v>636.28026102306364</v>
      </c>
      <c r="P108" s="15">
        <f t="shared" si="15"/>
        <v>727.2614056436031</v>
      </c>
      <c r="Q108" s="15">
        <f>IF(N108&lt;=0,0,MIN(Rechner!$G$5,N108+O108))</f>
        <v>1363.5416666666667</v>
      </c>
      <c r="R108" s="15">
        <f t="shared" si="16"/>
        <v>208460.7696156376</v>
      </c>
      <c r="S108" s="24">
        <f>IF(A108&gt;Rechner!$B$14,"",IF(D108&lt;=0,"",EDATE(Rechner!$Z$7,(A108-1)*12/Rechner!$B$11)))</f>
        <v>49430</v>
      </c>
      <c r="T108" s="2"/>
      <c r="U108" s="2"/>
      <c r="V108" s="2"/>
      <c r="W108" s="2"/>
      <c r="X108" s="2"/>
      <c r="Y108" s="2"/>
      <c r="Z108" s="2"/>
    </row>
    <row r="109" spans="1:26" x14ac:dyDescent="0.25">
      <c r="A109" s="14">
        <v>108</v>
      </c>
      <c r="B109" s="23" t="str">
        <f t="shared" si="9"/>
        <v>01.06.2035</v>
      </c>
      <c r="C109" s="14">
        <f t="shared" si="10"/>
        <v>2035</v>
      </c>
      <c r="D109" s="15">
        <f>IF(A109&gt;Rechner!$B$14,0,IF(J108&lt;=0,0,J108))</f>
        <v>144748.88882586994</v>
      </c>
      <c r="E109" s="15">
        <f>IF(D109&lt;=0,0,D109*Rechner!$B$8/Rechner!$B$11)</f>
        <v>440.27787017868769</v>
      </c>
      <c r="F109" s="15">
        <f t="shared" si="11"/>
        <v>923.26379648797911</v>
      </c>
      <c r="G109" s="15">
        <f>IF(D109&lt;=0,0,IF(AND(S109&lt;&gt;"",MONTH(S109)=Rechner!$B$13),MIN(Rechner!$B$12,MAX(D109-F109,0)),0))</f>
        <v>0</v>
      </c>
      <c r="H109" s="15">
        <f>IF(D109&lt;=0,0,MIN(Rechner!$G$5,D109+E109))</f>
        <v>1363.5416666666667</v>
      </c>
      <c r="I109" s="15">
        <f t="shared" si="12"/>
        <v>1363.5416666666667</v>
      </c>
      <c r="J109" s="15">
        <f t="shared" si="13"/>
        <v>143825.62502938198</v>
      </c>
      <c r="K109" s="15">
        <f t="shared" si="17"/>
        <v>70088.125029381859</v>
      </c>
      <c r="L109" s="16">
        <f t="shared" si="14"/>
        <v>0.67710713875359807</v>
      </c>
      <c r="M109" s="14" t="str">
        <f>IF(A109&gt;Rechner!$B$14,"",IF(D109&lt;=0,"",IF(J109=0,"Abgeschlossen",IF(G109&gt;0,"Sondertilgung","Regulär"))))</f>
        <v>Regulär</v>
      </c>
      <c r="N109" s="15">
        <f>IF(A109&gt;Rechner!$B$14,0,IF(R108&lt;=0,0,R108))</f>
        <v>208460.7696156376</v>
      </c>
      <c r="O109" s="15">
        <f>IF(N109&lt;=0,0,N109*Rechner!$B$8/Rechner!$B$11)</f>
        <v>634.06817424756434</v>
      </c>
      <c r="P109" s="15">
        <f t="shared" si="15"/>
        <v>729.4734924191024</v>
      </c>
      <c r="Q109" s="15">
        <f>IF(N109&lt;=0,0,MIN(Rechner!$G$5,N109+O109))</f>
        <v>1363.5416666666667</v>
      </c>
      <c r="R109" s="15">
        <f t="shared" si="16"/>
        <v>207731.29612321849</v>
      </c>
      <c r="S109" s="24">
        <f>IF(A109&gt;Rechner!$B$14,"",IF(D109&lt;=0,"",EDATE(Rechner!$Z$7,(A109-1)*12/Rechner!$B$11)))</f>
        <v>49461</v>
      </c>
      <c r="T109" s="2"/>
      <c r="U109" s="2"/>
      <c r="V109" s="2"/>
      <c r="W109" s="2"/>
      <c r="X109" s="2"/>
      <c r="Y109" s="2"/>
      <c r="Z109" s="2"/>
    </row>
    <row r="110" spans="1:26" x14ac:dyDescent="0.25">
      <c r="A110" s="14">
        <v>109</v>
      </c>
      <c r="B110" s="23" t="str">
        <f t="shared" si="9"/>
        <v>01.07.2035</v>
      </c>
      <c r="C110" s="14">
        <f t="shared" si="10"/>
        <v>2035</v>
      </c>
      <c r="D110" s="15">
        <f>IF(A110&gt;Rechner!$B$14,0,IF(J109&lt;=0,0,J109))</f>
        <v>143825.62502938198</v>
      </c>
      <c r="E110" s="15">
        <f>IF(D110&lt;=0,0,D110*Rechner!$B$8/Rechner!$B$11)</f>
        <v>437.46960946437019</v>
      </c>
      <c r="F110" s="15">
        <f t="shared" si="11"/>
        <v>926.07205720229649</v>
      </c>
      <c r="G110" s="15">
        <f>IF(D110&lt;=0,0,IF(AND(S110&lt;&gt;"",MONTH(S110)=Rechner!$B$13),MIN(Rechner!$B$12,MAX(D110-F110,0)),0))</f>
        <v>0</v>
      </c>
      <c r="H110" s="15">
        <f>IF(D110&lt;=0,0,MIN(Rechner!$G$5,D110+E110))</f>
        <v>1363.5416666666667</v>
      </c>
      <c r="I110" s="15">
        <f t="shared" si="12"/>
        <v>1363.5416666666667</v>
      </c>
      <c r="J110" s="15">
        <f t="shared" si="13"/>
        <v>142899.55297217969</v>
      </c>
      <c r="K110" s="15">
        <f t="shared" si="17"/>
        <v>70525.594638846233</v>
      </c>
      <c r="L110" s="16">
        <f t="shared" si="14"/>
        <v>0.67916667296730682</v>
      </c>
      <c r="M110" s="14" t="str">
        <f>IF(A110&gt;Rechner!$B$14,"",IF(D110&lt;=0,"",IF(J110=0,"Abgeschlossen",IF(G110&gt;0,"Sondertilgung","Regulär"))))</f>
        <v>Regulär</v>
      </c>
      <c r="N110" s="15">
        <f>IF(A110&gt;Rechner!$B$14,0,IF(R109&lt;=0,0,R109))</f>
        <v>207731.29612321849</v>
      </c>
      <c r="O110" s="15">
        <f>IF(N110&lt;=0,0,N110*Rechner!$B$8/Rechner!$B$11)</f>
        <v>631.84935904145618</v>
      </c>
      <c r="P110" s="15">
        <f t="shared" si="15"/>
        <v>731.69230762521056</v>
      </c>
      <c r="Q110" s="15">
        <f>IF(N110&lt;=0,0,MIN(Rechner!$G$5,N110+O110))</f>
        <v>1363.5416666666667</v>
      </c>
      <c r="R110" s="15">
        <f t="shared" si="16"/>
        <v>206999.60381559329</v>
      </c>
      <c r="S110" s="24">
        <f>IF(A110&gt;Rechner!$B$14,"",IF(D110&lt;=0,"",EDATE(Rechner!$Z$7,(A110-1)*12/Rechner!$B$11)))</f>
        <v>49491</v>
      </c>
      <c r="T110" s="2"/>
      <c r="U110" s="2"/>
      <c r="V110" s="2"/>
      <c r="W110" s="2"/>
      <c r="X110" s="2"/>
      <c r="Y110" s="2"/>
      <c r="Z110" s="2"/>
    </row>
    <row r="111" spans="1:26" x14ac:dyDescent="0.25">
      <c r="A111" s="14">
        <v>110</v>
      </c>
      <c r="B111" s="23" t="str">
        <f t="shared" si="9"/>
        <v>01.08.2035</v>
      </c>
      <c r="C111" s="14">
        <f t="shared" si="10"/>
        <v>2035</v>
      </c>
      <c r="D111" s="15">
        <f>IF(A111&gt;Rechner!$B$14,0,IF(J110&lt;=0,0,J110))</f>
        <v>142899.55297217969</v>
      </c>
      <c r="E111" s="15">
        <f>IF(D111&lt;=0,0,D111*Rechner!$B$8/Rechner!$B$11)</f>
        <v>434.65280695704655</v>
      </c>
      <c r="F111" s="15">
        <f t="shared" si="11"/>
        <v>928.88885970962019</v>
      </c>
      <c r="G111" s="15">
        <f>IF(D111&lt;=0,0,IF(AND(S111&lt;&gt;"",MONTH(S111)=Rechner!$B$13),MIN(Rechner!$B$12,MAX(D111-F111,0)),0))</f>
        <v>0</v>
      </c>
      <c r="H111" s="15">
        <f>IF(D111&lt;=0,0,MIN(Rechner!$G$5,D111+E111))</f>
        <v>1363.5416666666667</v>
      </c>
      <c r="I111" s="15">
        <f t="shared" si="12"/>
        <v>1363.5416666666667</v>
      </c>
      <c r="J111" s="15">
        <f t="shared" si="13"/>
        <v>141970.66411247008</v>
      </c>
      <c r="K111" s="15">
        <f t="shared" si="17"/>
        <v>70960.247445803281</v>
      </c>
      <c r="L111" s="16">
        <f t="shared" si="14"/>
        <v>0.68123247159758238</v>
      </c>
      <c r="M111" s="14" t="str">
        <f>IF(A111&gt;Rechner!$B$14,"",IF(D111&lt;=0,"",IF(J111=0,"Abgeschlossen",IF(G111&gt;0,"Sondertilgung","Regulär"))))</f>
        <v>Regulär</v>
      </c>
      <c r="N111" s="15">
        <f>IF(A111&gt;Rechner!$B$14,0,IF(R110&lt;=0,0,R110))</f>
        <v>206999.60381559329</v>
      </c>
      <c r="O111" s="15">
        <f>IF(N111&lt;=0,0,N111*Rechner!$B$8/Rechner!$B$11)</f>
        <v>629.62379493909623</v>
      </c>
      <c r="P111" s="15">
        <f t="shared" si="15"/>
        <v>733.91787172757051</v>
      </c>
      <c r="Q111" s="15">
        <f>IF(N111&lt;=0,0,MIN(Rechner!$G$5,N111+O111))</f>
        <v>1363.5416666666667</v>
      </c>
      <c r="R111" s="15">
        <f t="shared" si="16"/>
        <v>206265.68594386571</v>
      </c>
      <c r="S111" s="24">
        <f>IF(A111&gt;Rechner!$B$14,"",IF(D111&lt;=0,"",EDATE(Rechner!$Z$7,(A111-1)*12/Rechner!$B$11)))</f>
        <v>49522</v>
      </c>
      <c r="T111" s="2"/>
      <c r="U111" s="2"/>
      <c r="V111" s="2"/>
      <c r="W111" s="2"/>
      <c r="X111" s="2"/>
      <c r="Y111" s="2"/>
      <c r="Z111" s="2"/>
    </row>
    <row r="112" spans="1:26" x14ac:dyDescent="0.25">
      <c r="A112" s="14">
        <v>111</v>
      </c>
      <c r="B112" s="23" t="str">
        <f t="shared" si="9"/>
        <v>01.09.2035</v>
      </c>
      <c r="C112" s="14">
        <f t="shared" si="10"/>
        <v>2035</v>
      </c>
      <c r="D112" s="15">
        <f>IF(A112&gt;Rechner!$B$14,0,IF(J111&lt;=0,0,J111))</f>
        <v>141970.66411247008</v>
      </c>
      <c r="E112" s="15">
        <f>IF(D112&lt;=0,0,D112*Rechner!$B$8/Rechner!$B$11)</f>
        <v>431.82743667542985</v>
      </c>
      <c r="F112" s="15">
        <f t="shared" si="11"/>
        <v>931.71422999123683</v>
      </c>
      <c r="G112" s="15">
        <f>IF(D112&lt;=0,0,IF(AND(S112&lt;&gt;"",MONTH(S112)=Rechner!$B$13),MIN(Rechner!$B$12,MAX(D112-F112,0)),0))</f>
        <v>0</v>
      </c>
      <c r="H112" s="15">
        <f>IF(D112&lt;=0,0,MIN(Rechner!$G$5,D112+E112))</f>
        <v>1363.5416666666667</v>
      </c>
      <c r="I112" s="15">
        <f t="shared" si="12"/>
        <v>1363.5416666666667</v>
      </c>
      <c r="J112" s="15">
        <f t="shared" si="13"/>
        <v>141038.94988247886</v>
      </c>
      <c r="K112" s="15">
        <f t="shared" si="17"/>
        <v>71392.074882478715</v>
      </c>
      <c r="L112" s="16">
        <f t="shared" si="14"/>
        <v>0.68330455369869159</v>
      </c>
      <c r="M112" s="14" t="str">
        <f>IF(A112&gt;Rechner!$B$14,"",IF(D112&lt;=0,"",IF(J112=0,"Abgeschlossen",IF(G112&gt;0,"Sondertilgung","Regulär"))))</f>
        <v>Regulär</v>
      </c>
      <c r="N112" s="15">
        <f>IF(A112&gt;Rechner!$B$14,0,IF(R111&lt;=0,0,R111))</f>
        <v>206265.68594386571</v>
      </c>
      <c r="O112" s="15">
        <f>IF(N112&lt;=0,0,N112*Rechner!$B$8/Rechner!$B$11)</f>
        <v>627.39146141259153</v>
      </c>
      <c r="P112" s="15">
        <f t="shared" si="15"/>
        <v>736.15020525407522</v>
      </c>
      <c r="Q112" s="15">
        <f>IF(N112&lt;=0,0,MIN(Rechner!$G$5,N112+O112))</f>
        <v>1363.5416666666667</v>
      </c>
      <c r="R112" s="15">
        <f t="shared" si="16"/>
        <v>205529.53573861162</v>
      </c>
      <c r="S112" s="24">
        <f>IF(A112&gt;Rechner!$B$14,"",IF(D112&lt;=0,"",EDATE(Rechner!$Z$7,(A112-1)*12/Rechner!$B$11)))</f>
        <v>49553</v>
      </c>
      <c r="T112" s="2"/>
      <c r="U112" s="2"/>
      <c r="V112" s="2"/>
      <c r="W112" s="2"/>
      <c r="X112" s="2"/>
      <c r="Y112" s="2"/>
      <c r="Z112" s="2"/>
    </row>
    <row r="113" spans="1:26" x14ac:dyDescent="0.25">
      <c r="A113" s="14">
        <v>112</v>
      </c>
      <c r="B113" s="23" t="str">
        <f t="shared" si="9"/>
        <v>01.10.2035</v>
      </c>
      <c r="C113" s="14">
        <f t="shared" si="10"/>
        <v>2035</v>
      </c>
      <c r="D113" s="15">
        <f>IF(A113&gt;Rechner!$B$14,0,IF(J112&lt;=0,0,J112))</f>
        <v>141038.94988247886</v>
      </c>
      <c r="E113" s="15">
        <f>IF(D113&lt;=0,0,D113*Rechner!$B$8/Rechner!$B$11)</f>
        <v>428.99347255920651</v>
      </c>
      <c r="F113" s="15">
        <f t="shared" si="11"/>
        <v>934.54819410746018</v>
      </c>
      <c r="G113" s="15">
        <f>IF(D113&lt;=0,0,IF(AND(S113&lt;&gt;"",MONTH(S113)=Rechner!$B$13),MIN(Rechner!$B$12,MAX(D113-F113,0)),0))</f>
        <v>0</v>
      </c>
      <c r="H113" s="15">
        <f>IF(D113&lt;=0,0,MIN(Rechner!$G$5,D113+E113))</f>
        <v>1363.5416666666667</v>
      </c>
      <c r="I113" s="15">
        <f t="shared" si="12"/>
        <v>1363.5416666666667</v>
      </c>
      <c r="J113" s="15">
        <f t="shared" si="13"/>
        <v>140104.40168837141</v>
      </c>
      <c r="K113" s="15">
        <f t="shared" si="17"/>
        <v>71821.068355037918</v>
      </c>
      <c r="L113" s="16">
        <f t="shared" si="14"/>
        <v>0.68538293838285846</v>
      </c>
      <c r="M113" s="14" t="str">
        <f>IF(A113&gt;Rechner!$B$14,"",IF(D113&lt;=0,"",IF(J113=0,"Abgeschlossen",IF(G113&gt;0,"Sondertilgung","Regulär"))))</f>
        <v>Regulär</v>
      </c>
      <c r="N113" s="15">
        <f>IF(A113&gt;Rechner!$B$14,0,IF(R112&lt;=0,0,R112))</f>
        <v>205529.53573861162</v>
      </c>
      <c r="O113" s="15">
        <f>IF(N113&lt;=0,0,N113*Rechner!$B$8/Rechner!$B$11)</f>
        <v>625.15233787161026</v>
      </c>
      <c r="P113" s="15">
        <f t="shared" si="15"/>
        <v>738.38932879505649</v>
      </c>
      <c r="Q113" s="15">
        <f>IF(N113&lt;=0,0,MIN(Rechner!$G$5,N113+O113))</f>
        <v>1363.5416666666667</v>
      </c>
      <c r="R113" s="15">
        <f t="shared" si="16"/>
        <v>204791.14640981657</v>
      </c>
      <c r="S113" s="24">
        <f>IF(A113&gt;Rechner!$B$14,"",IF(D113&lt;=0,"",EDATE(Rechner!$Z$7,(A113-1)*12/Rechner!$B$11)))</f>
        <v>49583</v>
      </c>
      <c r="T113" s="2"/>
      <c r="U113" s="2"/>
      <c r="V113" s="2"/>
      <c r="W113" s="2"/>
      <c r="X113" s="2"/>
      <c r="Y113" s="2"/>
      <c r="Z113" s="2"/>
    </row>
    <row r="114" spans="1:26" x14ac:dyDescent="0.25">
      <c r="A114" s="14">
        <v>113</v>
      </c>
      <c r="B114" s="23" t="str">
        <f t="shared" si="9"/>
        <v>01.11.2035</v>
      </c>
      <c r="C114" s="14">
        <f t="shared" si="10"/>
        <v>2035</v>
      </c>
      <c r="D114" s="15">
        <f>IF(A114&gt;Rechner!$B$14,0,IF(J113&lt;=0,0,J113))</f>
        <v>140104.40168837141</v>
      </c>
      <c r="E114" s="15">
        <f>IF(D114&lt;=0,0,D114*Rechner!$B$8/Rechner!$B$11)</f>
        <v>426.15088846879638</v>
      </c>
      <c r="F114" s="15">
        <f t="shared" si="11"/>
        <v>937.3907781978703</v>
      </c>
      <c r="G114" s="15">
        <f>IF(D114&lt;=0,0,IF(AND(S114&lt;&gt;"",MONTH(S114)=Rechner!$B$13),MIN(Rechner!$B$12,MAX(D114-F114,0)),0))</f>
        <v>0</v>
      </c>
      <c r="H114" s="15">
        <f>IF(D114&lt;=0,0,MIN(Rechner!$G$5,D114+E114))</f>
        <v>1363.5416666666667</v>
      </c>
      <c r="I114" s="15">
        <f t="shared" si="12"/>
        <v>1363.5416666666667</v>
      </c>
      <c r="J114" s="15">
        <f t="shared" si="13"/>
        <v>139167.01091017353</v>
      </c>
      <c r="K114" s="15">
        <f t="shared" si="17"/>
        <v>72247.219243506712</v>
      </c>
      <c r="L114" s="16">
        <f t="shared" si="14"/>
        <v>0.68746764482043965</v>
      </c>
      <c r="M114" s="14" t="str">
        <f>IF(A114&gt;Rechner!$B$14,"",IF(D114&lt;=0,"",IF(J114=0,"Abgeschlossen",IF(G114&gt;0,"Sondertilgung","Regulär"))))</f>
        <v>Regulär</v>
      </c>
      <c r="N114" s="15">
        <f>IF(A114&gt;Rechner!$B$14,0,IF(R113&lt;=0,0,R113))</f>
        <v>204791.14640981657</v>
      </c>
      <c r="O114" s="15">
        <f>IF(N114&lt;=0,0,N114*Rechner!$B$8/Rechner!$B$11)</f>
        <v>622.90640366319201</v>
      </c>
      <c r="P114" s="15">
        <f t="shared" si="15"/>
        <v>740.63526300347473</v>
      </c>
      <c r="Q114" s="15">
        <f>IF(N114&lt;=0,0,MIN(Rechner!$G$5,N114+O114))</f>
        <v>1363.5416666666667</v>
      </c>
      <c r="R114" s="15">
        <f t="shared" si="16"/>
        <v>204050.51114681311</v>
      </c>
      <c r="S114" s="24">
        <f>IF(A114&gt;Rechner!$B$14,"",IF(D114&lt;=0,"",EDATE(Rechner!$Z$7,(A114-1)*12/Rechner!$B$11)))</f>
        <v>49614</v>
      </c>
      <c r="T114" s="2"/>
      <c r="U114" s="2"/>
      <c r="V114" s="2"/>
      <c r="W114" s="2"/>
      <c r="X114" s="2"/>
      <c r="Y114" s="2"/>
      <c r="Z114" s="2"/>
    </row>
    <row r="115" spans="1:26" x14ac:dyDescent="0.25">
      <c r="A115" s="14">
        <v>114</v>
      </c>
      <c r="B115" s="23" t="str">
        <f t="shared" si="9"/>
        <v>01.12.2035</v>
      </c>
      <c r="C115" s="14">
        <f t="shared" si="10"/>
        <v>2035</v>
      </c>
      <c r="D115" s="15">
        <f>IF(A115&gt;Rechner!$B$14,0,IF(J114&lt;=0,0,J114))</f>
        <v>139167.01091017353</v>
      </c>
      <c r="E115" s="15">
        <f>IF(D115&lt;=0,0,D115*Rechner!$B$8/Rechner!$B$11)</f>
        <v>423.29965818511113</v>
      </c>
      <c r="F115" s="15">
        <f t="shared" si="11"/>
        <v>940.24200848155556</v>
      </c>
      <c r="G115" s="15">
        <f>IF(D115&lt;=0,0,IF(AND(S115&lt;&gt;"",MONTH(S115)=Rechner!$B$13),MIN(Rechner!$B$12,MAX(D115-F115,0)),0))</f>
        <v>6000</v>
      </c>
      <c r="H115" s="15">
        <f>IF(D115&lt;=0,0,MIN(Rechner!$G$5,D115+E115))</f>
        <v>1363.5416666666667</v>
      </c>
      <c r="I115" s="15">
        <f t="shared" si="12"/>
        <v>7363.541666666667</v>
      </c>
      <c r="J115" s="15">
        <f t="shared" si="13"/>
        <v>132226.76890169198</v>
      </c>
      <c r="K115" s="15">
        <f t="shared" si="17"/>
        <v>72670.518901691816</v>
      </c>
      <c r="L115" s="16">
        <f t="shared" si="14"/>
        <v>0.94251412196099782</v>
      </c>
      <c r="M115" s="14" t="str">
        <f>IF(A115&gt;Rechner!$B$14,"",IF(D115&lt;=0,"",IF(J115=0,"Abgeschlossen",IF(G115&gt;0,"Sondertilgung","Regulär"))))</f>
        <v>Sondertilgung</v>
      </c>
      <c r="N115" s="15">
        <f>IF(A115&gt;Rechner!$B$14,0,IF(R114&lt;=0,0,R114))</f>
        <v>204050.51114681311</v>
      </c>
      <c r="O115" s="15">
        <f>IF(N115&lt;=0,0,N115*Rechner!$B$8/Rechner!$B$11)</f>
        <v>620.65363807155643</v>
      </c>
      <c r="P115" s="15">
        <f t="shared" si="15"/>
        <v>742.88802859511031</v>
      </c>
      <c r="Q115" s="15">
        <f>IF(N115&lt;=0,0,MIN(Rechner!$G$5,N115+O115))</f>
        <v>1363.5416666666667</v>
      </c>
      <c r="R115" s="15">
        <f t="shared" si="16"/>
        <v>203307.62311821801</v>
      </c>
      <c r="S115" s="24">
        <f>IF(A115&gt;Rechner!$B$14,"",IF(D115&lt;=0,"",EDATE(Rechner!$Z$7,(A115-1)*12/Rechner!$B$11)))</f>
        <v>49644</v>
      </c>
      <c r="T115" s="2"/>
      <c r="U115" s="2"/>
      <c r="V115" s="2"/>
      <c r="W115" s="2"/>
      <c r="X115" s="2"/>
      <c r="Y115" s="2"/>
      <c r="Z115" s="2"/>
    </row>
    <row r="116" spans="1:26" x14ac:dyDescent="0.25">
      <c r="A116" s="14">
        <v>115</v>
      </c>
      <c r="B116" s="23" t="str">
        <f t="shared" si="9"/>
        <v>01.01.2036</v>
      </c>
      <c r="C116" s="14">
        <f t="shared" si="10"/>
        <v>2036</v>
      </c>
      <c r="D116" s="15">
        <f>IF(A116&gt;Rechner!$B$14,0,IF(J115&lt;=0,0,J115))</f>
        <v>132226.76890169198</v>
      </c>
      <c r="E116" s="15">
        <f>IF(D116&lt;=0,0,D116*Rechner!$B$8/Rechner!$B$11)</f>
        <v>402.18975540931302</v>
      </c>
      <c r="F116" s="15">
        <f t="shared" si="11"/>
        <v>961.35191125735378</v>
      </c>
      <c r="G116" s="15">
        <f>IF(D116&lt;=0,0,IF(AND(S116&lt;&gt;"",MONTH(S116)=Rechner!$B$13),MIN(Rechner!$B$12,MAX(D116-F116,0)),0))</f>
        <v>0</v>
      </c>
      <c r="H116" s="15">
        <f>IF(D116&lt;=0,0,MIN(Rechner!$G$5,D116+E116))</f>
        <v>1363.5416666666667</v>
      </c>
      <c r="I116" s="15">
        <f t="shared" si="12"/>
        <v>1363.5416666666667</v>
      </c>
      <c r="J116" s="15">
        <f t="shared" si="13"/>
        <v>131265.41699043463</v>
      </c>
      <c r="K116" s="15">
        <f t="shared" si="17"/>
        <v>73072.708657101131</v>
      </c>
      <c r="L116" s="16">
        <f t="shared" si="14"/>
        <v>0.70504036272502646</v>
      </c>
      <c r="M116" s="14" t="str">
        <f>IF(A116&gt;Rechner!$B$14,"",IF(D116&lt;=0,"",IF(J116=0,"Abgeschlossen",IF(G116&gt;0,"Sondertilgung","Regulär"))))</f>
        <v>Regulär</v>
      </c>
      <c r="N116" s="15">
        <f>IF(A116&gt;Rechner!$B$14,0,IF(R115&lt;=0,0,R115))</f>
        <v>203307.62311821801</v>
      </c>
      <c r="O116" s="15">
        <f>IF(N116&lt;=0,0,N116*Rechner!$B$8/Rechner!$B$11)</f>
        <v>618.39402031791303</v>
      </c>
      <c r="P116" s="15">
        <f t="shared" si="15"/>
        <v>745.14764634875371</v>
      </c>
      <c r="Q116" s="15">
        <f>IF(N116&lt;=0,0,MIN(Rechner!$G$5,N116+O116))</f>
        <v>1363.5416666666667</v>
      </c>
      <c r="R116" s="15">
        <f t="shared" si="16"/>
        <v>202562.47547186926</v>
      </c>
      <c r="S116" s="24">
        <f>IF(A116&gt;Rechner!$B$14,"",IF(D116&lt;=0,"",EDATE(Rechner!$Z$7,(A116-1)*12/Rechner!$B$11)))</f>
        <v>49675</v>
      </c>
      <c r="T116" s="2"/>
      <c r="U116" s="2"/>
      <c r="V116" s="2"/>
      <c r="W116" s="2"/>
      <c r="X116" s="2"/>
      <c r="Y116" s="2"/>
      <c r="Z116" s="2"/>
    </row>
    <row r="117" spans="1:26" x14ac:dyDescent="0.25">
      <c r="A117" s="14">
        <v>116</v>
      </c>
      <c r="B117" s="23" t="str">
        <f t="shared" si="9"/>
        <v>01.02.2036</v>
      </c>
      <c r="C117" s="14">
        <f t="shared" si="10"/>
        <v>2036</v>
      </c>
      <c r="D117" s="15">
        <f>IF(A117&gt;Rechner!$B$14,0,IF(J116&lt;=0,0,J116))</f>
        <v>131265.41699043463</v>
      </c>
      <c r="E117" s="15">
        <f>IF(D117&lt;=0,0,D117*Rechner!$B$8/Rechner!$B$11)</f>
        <v>399.26564334590535</v>
      </c>
      <c r="F117" s="15">
        <f t="shared" si="11"/>
        <v>964.2760233207614</v>
      </c>
      <c r="G117" s="15">
        <f>IF(D117&lt;=0,0,IF(AND(S117&lt;&gt;"",MONTH(S117)=Rechner!$B$13),MIN(Rechner!$B$12,MAX(D117-F117,0)),0))</f>
        <v>0</v>
      </c>
      <c r="H117" s="15">
        <f>IF(D117&lt;=0,0,MIN(Rechner!$G$5,D117+E117))</f>
        <v>1363.5416666666667</v>
      </c>
      <c r="I117" s="15">
        <f t="shared" si="12"/>
        <v>1363.5416666666667</v>
      </c>
      <c r="J117" s="15">
        <f t="shared" si="13"/>
        <v>130301.14096711387</v>
      </c>
      <c r="K117" s="15">
        <f t="shared" si="17"/>
        <v>73471.974300447037</v>
      </c>
      <c r="L117" s="16">
        <f t="shared" si="14"/>
        <v>0.70718486049498153</v>
      </c>
      <c r="M117" s="14" t="str">
        <f>IF(A117&gt;Rechner!$B$14,"",IF(D117&lt;=0,"",IF(J117=0,"Abgeschlossen",IF(G117&gt;0,"Sondertilgung","Regulär"))))</f>
        <v>Regulär</v>
      </c>
      <c r="N117" s="15">
        <f>IF(A117&gt;Rechner!$B$14,0,IF(R116&lt;=0,0,R116))</f>
        <v>202562.47547186926</v>
      </c>
      <c r="O117" s="15">
        <f>IF(N117&lt;=0,0,N117*Rechner!$B$8/Rechner!$B$11)</f>
        <v>616.12752956026895</v>
      </c>
      <c r="P117" s="15">
        <f t="shared" si="15"/>
        <v>747.41413710639779</v>
      </c>
      <c r="Q117" s="15">
        <f>IF(N117&lt;=0,0,MIN(Rechner!$G$5,N117+O117))</f>
        <v>1363.5416666666667</v>
      </c>
      <c r="R117" s="15">
        <f t="shared" si="16"/>
        <v>201815.06133476287</v>
      </c>
      <c r="S117" s="24">
        <f>IF(A117&gt;Rechner!$B$14,"",IF(D117&lt;=0,"",EDATE(Rechner!$Z$7,(A117-1)*12/Rechner!$B$11)))</f>
        <v>49706</v>
      </c>
      <c r="T117" s="2"/>
      <c r="U117" s="2"/>
      <c r="V117" s="2"/>
      <c r="W117" s="2"/>
      <c r="X117" s="2"/>
      <c r="Y117" s="2"/>
      <c r="Z117" s="2"/>
    </row>
    <row r="118" spans="1:26" x14ac:dyDescent="0.25">
      <c r="A118" s="14">
        <v>117</v>
      </c>
      <c r="B118" s="23" t="str">
        <f t="shared" si="9"/>
        <v>01.03.2036</v>
      </c>
      <c r="C118" s="14">
        <f t="shared" si="10"/>
        <v>2036</v>
      </c>
      <c r="D118" s="15">
        <f>IF(A118&gt;Rechner!$B$14,0,IF(J117&lt;=0,0,J117))</f>
        <v>130301.14096711387</v>
      </c>
      <c r="E118" s="15">
        <f>IF(D118&lt;=0,0,D118*Rechner!$B$8/Rechner!$B$11)</f>
        <v>396.33263710830465</v>
      </c>
      <c r="F118" s="15">
        <f t="shared" si="11"/>
        <v>967.20902955836209</v>
      </c>
      <c r="G118" s="15">
        <f>IF(D118&lt;=0,0,IF(AND(S118&lt;&gt;"",MONTH(S118)=Rechner!$B$13),MIN(Rechner!$B$12,MAX(D118-F118,0)),0))</f>
        <v>0</v>
      </c>
      <c r="H118" s="15">
        <f>IF(D118&lt;=0,0,MIN(Rechner!$G$5,D118+E118))</f>
        <v>1363.5416666666667</v>
      </c>
      <c r="I118" s="15">
        <f t="shared" si="12"/>
        <v>1363.5416666666667</v>
      </c>
      <c r="J118" s="15">
        <f t="shared" si="13"/>
        <v>129333.93193755551</v>
      </c>
      <c r="K118" s="15">
        <f t="shared" si="17"/>
        <v>73868.306937555346</v>
      </c>
      <c r="L118" s="16">
        <f t="shared" si="14"/>
        <v>0.70933588111232049</v>
      </c>
      <c r="M118" s="14" t="str">
        <f>IF(A118&gt;Rechner!$B$14,"",IF(D118&lt;=0,"",IF(J118=0,"Abgeschlossen",IF(G118&gt;0,"Sondertilgung","Regulär"))))</f>
        <v>Regulär</v>
      </c>
      <c r="N118" s="15">
        <f>IF(A118&gt;Rechner!$B$14,0,IF(R117&lt;=0,0,R117))</f>
        <v>201815.06133476287</v>
      </c>
      <c r="O118" s="15">
        <f>IF(N118&lt;=0,0,N118*Rechner!$B$8/Rechner!$B$11)</f>
        <v>613.85414489323705</v>
      </c>
      <c r="P118" s="15">
        <f t="shared" si="15"/>
        <v>749.68752177342969</v>
      </c>
      <c r="Q118" s="15">
        <f>IF(N118&lt;=0,0,MIN(Rechner!$G$5,N118+O118))</f>
        <v>1363.5416666666667</v>
      </c>
      <c r="R118" s="15">
        <f t="shared" si="16"/>
        <v>201065.37381298945</v>
      </c>
      <c r="S118" s="24">
        <f>IF(A118&gt;Rechner!$B$14,"",IF(D118&lt;=0,"",EDATE(Rechner!$Z$7,(A118-1)*12/Rechner!$B$11)))</f>
        <v>49735</v>
      </c>
      <c r="T118" s="2"/>
      <c r="U118" s="2"/>
      <c r="V118" s="2"/>
      <c r="W118" s="2"/>
      <c r="X118" s="2"/>
      <c r="Y118" s="2"/>
      <c r="Z118" s="2"/>
    </row>
    <row r="119" spans="1:26" x14ac:dyDescent="0.25">
      <c r="A119" s="14">
        <v>118</v>
      </c>
      <c r="B119" s="23" t="str">
        <f t="shared" si="9"/>
        <v>01.04.2036</v>
      </c>
      <c r="C119" s="14">
        <f t="shared" si="10"/>
        <v>2036</v>
      </c>
      <c r="D119" s="15">
        <f>IF(A119&gt;Rechner!$B$14,0,IF(J118&lt;=0,0,J118))</f>
        <v>129333.93193755551</v>
      </c>
      <c r="E119" s="15">
        <f>IF(D119&lt;=0,0,D119*Rechner!$B$8/Rechner!$B$11)</f>
        <v>393.39070964339794</v>
      </c>
      <c r="F119" s="15">
        <f t="shared" si="11"/>
        <v>970.1509570232688</v>
      </c>
      <c r="G119" s="15">
        <f>IF(D119&lt;=0,0,IF(AND(S119&lt;&gt;"",MONTH(S119)=Rechner!$B$13),MIN(Rechner!$B$12,MAX(D119-F119,0)),0))</f>
        <v>0</v>
      </c>
      <c r="H119" s="15">
        <f>IF(D119&lt;=0,0,MIN(Rechner!$G$5,D119+E119))</f>
        <v>1363.5416666666667</v>
      </c>
      <c r="I119" s="15">
        <f t="shared" si="12"/>
        <v>1363.5416666666667</v>
      </c>
      <c r="J119" s="15">
        <f t="shared" si="13"/>
        <v>128363.78098053223</v>
      </c>
      <c r="K119" s="15">
        <f t="shared" si="17"/>
        <v>74261.697647198744</v>
      </c>
      <c r="L119" s="16">
        <f t="shared" si="14"/>
        <v>0.7114934444173705</v>
      </c>
      <c r="M119" s="14" t="str">
        <f>IF(A119&gt;Rechner!$B$14,"",IF(D119&lt;=0,"",IF(J119=0,"Abgeschlossen",IF(G119&gt;0,"Sondertilgung","Regulär"))))</f>
        <v>Regulär</v>
      </c>
      <c r="N119" s="15">
        <f>IF(A119&gt;Rechner!$B$14,0,IF(R118&lt;=0,0,R118))</f>
        <v>201065.37381298945</v>
      </c>
      <c r="O119" s="15">
        <f>IF(N119&lt;=0,0,N119*Rechner!$B$8/Rechner!$B$11)</f>
        <v>611.57384534784285</v>
      </c>
      <c r="P119" s="15">
        <f t="shared" si="15"/>
        <v>751.96782131882389</v>
      </c>
      <c r="Q119" s="15">
        <f>IF(N119&lt;=0,0,MIN(Rechner!$G$5,N119+O119))</f>
        <v>1363.5416666666667</v>
      </c>
      <c r="R119" s="15">
        <f t="shared" si="16"/>
        <v>200313.40599167062</v>
      </c>
      <c r="S119" s="24">
        <f>IF(A119&gt;Rechner!$B$14,"",IF(D119&lt;=0,"",EDATE(Rechner!$Z$7,(A119-1)*12/Rechner!$B$11)))</f>
        <v>49766</v>
      </c>
      <c r="T119" s="2"/>
      <c r="U119" s="2"/>
      <c r="V119" s="2"/>
      <c r="W119" s="2"/>
      <c r="X119" s="2"/>
      <c r="Y119" s="2"/>
      <c r="Z119" s="2"/>
    </row>
    <row r="120" spans="1:26" x14ac:dyDescent="0.25">
      <c r="A120" s="14">
        <v>119</v>
      </c>
      <c r="B120" s="23" t="str">
        <f t="shared" si="9"/>
        <v>01.05.2036</v>
      </c>
      <c r="C120" s="14">
        <f t="shared" si="10"/>
        <v>2036</v>
      </c>
      <c r="D120" s="15">
        <f>IF(A120&gt;Rechner!$B$14,0,IF(J119&lt;=0,0,J119))</f>
        <v>128363.78098053223</v>
      </c>
      <c r="E120" s="15">
        <f>IF(D120&lt;=0,0,D120*Rechner!$B$8/Rechner!$B$11)</f>
        <v>390.43983381578551</v>
      </c>
      <c r="F120" s="15">
        <f t="shared" si="11"/>
        <v>973.10183285088124</v>
      </c>
      <c r="G120" s="15">
        <f>IF(D120&lt;=0,0,IF(AND(S120&lt;&gt;"",MONTH(S120)=Rechner!$B$13),MIN(Rechner!$B$12,MAX(D120-F120,0)),0))</f>
        <v>0</v>
      </c>
      <c r="H120" s="15">
        <f>IF(D120&lt;=0,0,MIN(Rechner!$G$5,D120+E120))</f>
        <v>1363.5416666666667</v>
      </c>
      <c r="I120" s="15">
        <f t="shared" si="12"/>
        <v>1363.5416666666667</v>
      </c>
      <c r="J120" s="15">
        <f t="shared" si="13"/>
        <v>127390.67914768135</v>
      </c>
      <c r="K120" s="15">
        <f t="shared" si="17"/>
        <v>74652.137481014535</v>
      </c>
      <c r="L120" s="16">
        <f t="shared" si="14"/>
        <v>0.71365757031080668</v>
      </c>
      <c r="M120" s="14" t="str">
        <f>IF(A120&gt;Rechner!$B$14,"",IF(D120&lt;=0,"",IF(J120=0,"Abgeschlossen",IF(G120&gt;0,"Sondertilgung","Regulär"))))</f>
        <v>Regulär</v>
      </c>
      <c r="N120" s="15">
        <f>IF(A120&gt;Rechner!$B$14,0,IF(R119&lt;=0,0,R119))</f>
        <v>200313.40599167062</v>
      </c>
      <c r="O120" s="15">
        <f>IF(N120&lt;=0,0,N120*Rechner!$B$8/Rechner!$B$11)</f>
        <v>609.28660989133141</v>
      </c>
      <c r="P120" s="15">
        <f t="shared" si="15"/>
        <v>754.25505677533533</v>
      </c>
      <c r="Q120" s="15">
        <f>IF(N120&lt;=0,0,MIN(Rechner!$G$5,N120+O120))</f>
        <v>1363.5416666666667</v>
      </c>
      <c r="R120" s="15">
        <f t="shared" si="16"/>
        <v>199559.15093489527</v>
      </c>
      <c r="S120" s="24">
        <f>IF(A120&gt;Rechner!$B$14,"",IF(D120&lt;=0,"",EDATE(Rechner!$Z$7,(A120-1)*12/Rechner!$B$11)))</f>
        <v>49796</v>
      </c>
      <c r="T120" s="2"/>
      <c r="U120" s="2"/>
      <c r="V120" s="2"/>
      <c r="W120" s="2"/>
      <c r="X120" s="2"/>
      <c r="Y120" s="2"/>
      <c r="Z120" s="2"/>
    </row>
    <row r="121" spans="1:26" x14ac:dyDescent="0.25">
      <c r="A121" s="14">
        <v>120</v>
      </c>
      <c r="B121" s="23" t="str">
        <f t="shared" si="9"/>
        <v>01.06.2036</v>
      </c>
      <c r="C121" s="14">
        <f t="shared" si="10"/>
        <v>2036</v>
      </c>
      <c r="D121" s="15">
        <f>IF(A121&gt;Rechner!$B$14,0,IF(J120&lt;=0,0,J120))</f>
        <v>127390.67914768135</v>
      </c>
      <c r="E121" s="15">
        <f>IF(D121&lt;=0,0,D121*Rechner!$B$8/Rechner!$B$11)</f>
        <v>387.47998240753077</v>
      </c>
      <c r="F121" s="15">
        <f t="shared" si="11"/>
        <v>976.06168425913597</v>
      </c>
      <c r="G121" s="15">
        <f>IF(D121&lt;=0,0,IF(AND(S121&lt;&gt;"",MONTH(S121)=Rechner!$B$13),MIN(Rechner!$B$12,MAX(D121-F121,0)),0))</f>
        <v>0</v>
      </c>
      <c r="H121" s="15">
        <f>IF(D121&lt;=0,0,MIN(Rechner!$G$5,D121+E121))</f>
        <v>1363.5416666666667</v>
      </c>
      <c r="I121" s="15">
        <f t="shared" si="12"/>
        <v>1363.5416666666667</v>
      </c>
      <c r="J121" s="15">
        <f t="shared" si="13"/>
        <v>126414.61746342221</v>
      </c>
      <c r="K121" s="15">
        <f t="shared" si="17"/>
        <v>75039.617463422066</v>
      </c>
      <c r="L121" s="16">
        <f t="shared" si="14"/>
        <v>0.71582827875383537</v>
      </c>
      <c r="M121" s="14" t="str">
        <f>IF(A121&gt;Rechner!$B$14,"",IF(D121&lt;=0,"",IF(J121=0,"Abgeschlossen",IF(G121&gt;0,"Sondertilgung","Regulär"))))</f>
        <v>Regulär</v>
      </c>
      <c r="N121" s="15">
        <f>IF(A121&gt;Rechner!$B$14,0,IF(R120&lt;=0,0,R120))</f>
        <v>199559.15093489527</v>
      </c>
      <c r="O121" s="15">
        <f>IF(N121&lt;=0,0,N121*Rechner!$B$8/Rechner!$B$11)</f>
        <v>606.99241742697302</v>
      </c>
      <c r="P121" s="15">
        <f t="shared" si="15"/>
        <v>756.54924923969372</v>
      </c>
      <c r="Q121" s="15">
        <f>IF(N121&lt;=0,0,MIN(Rechner!$G$5,N121+O121))</f>
        <v>1363.5416666666667</v>
      </c>
      <c r="R121" s="15">
        <f t="shared" si="16"/>
        <v>198802.60168565557</v>
      </c>
      <c r="S121" s="24">
        <f>IF(A121&gt;Rechner!$B$14,"",IF(D121&lt;=0,"",EDATE(Rechner!$Z$7,(A121-1)*12/Rechner!$B$11)))</f>
        <v>49827</v>
      </c>
      <c r="T121" s="2"/>
      <c r="U121" s="2"/>
      <c r="V121" s="2"/>
      <c r="W121" s="2"/>
      <c r="X121" s="2"/>
      <c r="Y121" s="2"/>
      <c r="Z121" s="2"/>
    </row>
    <row r="122" spans="1:26" x14ac:dyDescent="0.25">
      <c r="A122" s="14">
        <v>121</v>
      </c>
      <c r="B122" s="23" t="str">
        <f t="shared" si="9"/>
        <v>01.07.2036</v>
      </c>
      <c r="C122" s="14">
        <f t="shared" si="10"/>
        <v>2036</v>
      </c>
      <c r="D122" s="15">
        <f>IF(A122&gt;Rechner!$B$14,0,IF(J121&lt;=0,0,J121))</f>
        <v>126414.61746342221</v>
      </c>
      <c r="E122" s="15">
        <f>IF(D122&lt;=0,0,D122*Rechner!$B$8/Rechner!$B$11)</f>
        <v>384.51112811790921</v>
      </c>
      <c r="F122" s="15">
        <f t="shared" si="11"/>
        <v>979.03053854875748</v>
      </c>
      <c r="G122" s="15">
        <f>IF(D122&lt;=0,0,IF(AND(S122&lt;&gt;"",MONTH(S122)=Rechner!$B$13),MIN(Rechner!$B$12,MAX(D122-F122,0)),0))</f>
        <v>0</v>
      </c>
      <c r="H122" s="15">
        <f>IF(D122&lt;=0,0,MIN(Rechner!$G$5,D122+E122))</f>
        <v>1363.5416666666667</v>
      </c>
      <c r="I122" s="15">
        <f t="shared" si="12"/>
        <v>1363.5416666666667</v>
      </c>
      <c r="J122" s="15">
        <f t="shared" si="13"/>
        <v>125435.58692487345</v>
      </c>
      <c r="K122" s="15">
        <f t="shared" si="17"/>
        <v>75424.128591539979</v>
      </c>
      <c r="L122" s="16">
        <f t="shared" si="14"/>
        <v>0.71800558976837825</v>
      </c>
      <c r="M122" s="14" t="str">
        <f>IF(A122&gt;Rechner!$B$14,"",IF(D122&lt;=0,"",IF(J122=0,"Abgeschlossen",IF(G122&gt;0,"Sondertilgung","Regulär"))))</f>
        <v>Regulär</v>
      </c>
      <c r="N122" s="15">
        <f>IF(A122&gt;Rechner!$B$14,0,IF(R121&lt;=0,0,R121))</f>
        <v>198802.60168565557</v>
      </c>
      <c r="O122" s="15">
        <f>IF(N122&lt;=0,0,N122*Rechner!$B$8/Rechner!$B$11)</f>
        <v>604.69124679386903</v>
      </c>
      <c r="P122" s="15">
        <f t="shared" si="15"/>
        <v>758.85041987279772</v>
      </c>
      <c r="Q122" s="15">
        <f>IF(N122&lt;=0,0,MIN(Rechner!$G$5,N122+O122))</f>
        <v>1363.5416666666667</v>
      </c>
      <c r="R122" s="15">
        <f t="shared" si="16"/>
        <v>198043.75126578278</v>
      </c>
      <c r="S122" s="24">
        <f>IF(A122&gt;Rechner!$B$14,"",IF(D122&lt;=0,"",EDATE(Rechner!$Z$7,(A122-1)*12/Rechner!$B$11)))</f>
        <v>49857</v>
      </c>
      <c r="T122" s="2"/>
      <c r="U122" s="2"/>
      <c r="V122" s="2"/>
      <c r="W122" s="2"/>
      <c r="X122" s="2"/>
      <c r="Y122" s="2"/>
      <c r="Z122" s="2"/>
    </row>
    <row r="123" spans="1:26" x14ac:dyDescent="0.25">
      <c r="A123" s="14">
        <v>122</v>
      </c>
      <c r="B123" s="23" t="str">
        <f t="shared" si="9"/>
        <v>01.08.2036</v>
      </c>
      <c r="C123" s="14">
        <f t="shared" si="10"/>
        <v>2036</v>
      </c>
      <c r="D123" s="15">
        <f>IF(A123&gt;Rechner!$B$14,0,IF(J122&lt;=0,0,J122))</f>
        <v>125435.58692487345</v>
      </c>
      <c r="E123" s="15">
        <f>IF(D123&lt;=0,0,D123*Rechner!$B$8/Rechner!$B$11)</f>
        <v>381.5332435631567</v>
      </c>
      <c r="F123" s="15">
        <f t="shared" si="11"/>
        <v>982.00842310351004</v>
      </c>
      <c r="G123" s="15">
        <f>IF(D123&lt;=0,0,IF(AND(S123&lt;&gt;"",MONTH(S123)=Rechner!$B$13),MIN(Rechner!$B$12,MAX(D123-F123,0)),0))</f>
        <v>0</v>
      </c>
      <c r="H123" s="15">
        <f>IF(D123&lt;=0,0,MIN(Rechner!$G$5,D123+E123))</f>
        <v>1363.5416666666667</v>
      </c>
      <c r="I123" s="15">
        <f t="shared" si="12"/>
        <v>1363.5416666666667</v>
      </c>
      <c r="J123" s="15">
        <f t="shared" si="13"/>
        <v>124453.57850176994</v>
      </c>
      <c r="K123" s="15">
        <f t="shared" si="17"/>
        <v>75805.661835103136</v>
      </c>
      <c r="L123" s="16">
        <f t="shared" si="14"/>
        <v>0.72018952343725717</v>
      </c>
      <c r="M123" s="14" t="str">
        <f>IF(A123&gt;Rechner!$B$14,"",IF(D123&lt;=0,"",IF(J123=0,"Abgeschlossen",IF(G123&gt;0,"Sondertilgung","Regulär"))))</f>
        <v>Regulär</v>
      </c>
      <c r="N123" s="15">
        <f>IF(A123&gt;Rechner!$B$14,0,IF(R122&lt;=0,0,R122))</f>
        <v>198043.75126578278</v>
      </c>
      <c r="O123" s="15">
        <f>IF(N123&lt;=0,0,N123*Rechner!$B$8/Rechner!$B$11)</f>
        <v>602.38307676675583</v>
      </c>
      <c r="P123" s="15">
        <f t="shared" si="15"/>
        <v>761.15858989991091</v>
      </c>
      <c r="Q123" s="15">
        <f>IF(N123&lt;=0,0,MIN(Rechner!$G$5,N123+O123))</f>
        <v>1363.5416666666667</v>
      </c>
      <c r="R123" s="15">
        <f t="shared" si="16"/>
        <v>197282.59267588286</v>
      </c>
      <c r="S123" s="24">
        <f>IF(A123&gt;Rechner!$B$14,"",IF(D123&lt;=0,"",EDATE(Rechner!$Z$7,(A123-1)*12/Rechner!$B$11)))</f>
        <v>49888</v>
      </c>
      <c r="T123" s="2"/>
      <c r="U123" s="2"/>
      <c r="V123" s="2"/>
      <c r="W123" s="2"/>
      <c r="X123" s="2"/>
      <c r="Y123" s="2"/>
      <c r="Z123" s="2"/>
    </row>
    <row r="124" spans="1:26" x14ac:dyDescent="0.25">
      <c r="A124" s="14">
        <v>123</v>
      </c>
      <c r="B124" s="23" t="str">
        <f t="shared" si="9"/>
        <v>01.09.2036</v>
      </c>
      <c r="C124" s="14">
        <f t="shared" si="10"/>
        <v>2036</v>
      </c>
      <c r="D124" s="15">
        <f>IF(A124&gt;Rechner!$B$14,0,IF(J123&lt;=0,0,J123))</f>
        <v>124453.57850176994</v>
      </c>
      <c r="E124" s="15">
        <f>IF(D124&lt;=0,0,D124*Rechner!$B$8/Rechner!$B$11)</f>
        <v>378.54630127621687</v>
      </c>
      <c r="F124" s="15">
        <f t="shared" si="11"/>
        <v>984.99536539044993</v>
      </c>
      <c r="G124" s="15">
        <f>IF(D124&lt;=0,0,IF(AND(S124&lt;&gt;"",MONTH(S124)=Rechner!$B$13),MIN(Rechner!$B$12,MAX(D124-F124,0)),0))</f>
        <v>0</v>
      </c>
      <c r="H124" s="15">
        <f>IF(D124&lt;=0,0,MIN(Rechner!$G$5,D124+E124))</f>
        <v>1363.5416666666667</v>
      </c>
      <c r="I124" s="15">
        <f t="shared" si="12"/>
        <v>1363.5416666666667</v>
      </c>
      <c r="J124" s="15">
        <f t="shared" si="13"/>
        <v>123468.58313637949</v>
      </c>
      <c r="K124" s="15">
        <f t="shared" si="17"/>
        <v>76184.208136379355</v>
      </c>
      <c r="L124" s="16">
        <f t="shared" si="14"/>
        <v>0.72238009990437879</v>
      </c>
      <c r="M124" s="14" t="str">
        <f>IF(A124&gt;Rechner!$B$14,"",IF(D124&lt;=0,"",IF(J124=0,"Abgeschlossen",IF(G124&gt;0,"Sondertilgung","Regulär"))))</f>
        <v>Regulär</v>
      </c>
      <c r="N124" s="15">
        <f>IF(A124&gt;Rechner!$B$14,0,IF(R123&lt;=0,0,R123))</f>
        <v>197282.59267588286</v>
      </c>
      <c r="O124" s="15">
        <f>IF(N124&lt;=0,0,N124*Rechner!$B$8/Rechner!$B$11)</f>
        <v>600.06788605581039</v>
      </c>
      <c r="P124" s="15">
        <f t="shared" si="15"/>
        <v>763.47378061085635</v>
      </c>
      <c r="Q124" s="15">
        <f>IF(N124&lt;=0,0,MIN(Rechner!$G$5,N124+O124))</f>
        <v>1363.5416666666667</v>
      </c>
      <c r="R124" s="15">
        <f t="shared" si="16"/>
        <v>196519.118895272</v>
      </c>
      <c r="S124" s="24">
        <f>IF(A124&gt;Rechner!$B$14,"",IF(D124&lt;=0,"",EDATE(Rechner!$Z$7,(A124-1)*12/Rechner!$B$11)))</f>
        <v>49919</v>
      </c>
      <c r="T124" s="2"/>
      <c r="U124" s="2"/>
      <c r="V124" s="2"/>
      <c r="W124" s="2"/>
      <c r="X124" s="2"/>
      <c r="Y124" s="2"/>
      <c r="Z124" s="2"/>
    </row>
    <row r="125" spans="1:26" x14ac:dyDescent="0.25">
      <c r="A125" s="14">
        <v>124</v>
      </c>
      <c r="B125" s="23" t="str">
        <f t="shared" si="9"/>
        <v>01.10.2036</v>
      </c>
      <c r="C125" s="14">
        <f t="shared" si="10"/>
        <v>2036</v>
      </c>
      <c r="D125" s="15">
        <f>IF(A125&gt;Rechner!$B$14,0,IF(J124&lt;=0,0,J124))</f>
        <v>123468.58313637949</v>
      </c>
      <c r="E125" s="15">
        <f>IF(D125&lt;=0,0,D125*Rechner!$B$8/Rechner!$B$11)</f>
        <v>375.55027370648759</v>
      </c>
      <c r="F125" s="15">
        <f t="shared" si="11"/>
        <v>987.99139296017916</v>
      </c>
      <c r="G125" s="15">
        <f>IF(D125&lt;=0,0,IF(AND(S125&lt;&gt;"",MONTH(S125)=Rechner!$B$13),MIN(Rechner!$B$12,MAX(D125-F125,0)),0))</f>
        <v>0</v>
      </c>
      <c r="H125" s="15">
        <f>IF(D125&lt;=0,0,MIN(Rechner!$G$5,D125+E125))</f>
        <v>1363.5416666666667</v>
      </c>
      <c r="I125" s="15">
        <f t="shared" si="12"/>
        <v>1363.5416666666667</v>
      </c>
      <c r="J125" s="15">
        <f t="shared" si="13"/>
        <v>122480.59174341931</v>
      </c>
      <c r="K125" s="15">
        <f t="shared" si="17"/>
        <v>76559.758410085837</v>
      </c>
      <c r="L125" s="16">
        <f t="shared" si="14"/>
        <v>0.7245773393749213</v>
      </c>
      <c r="M125" s="14" t="str">
        <f>IF(A125&gt;Rechner!$B$14,"",IF(D125&lt;=0,"",IF(J125=0,"Abgeschlossen",IF(G125&gt;0,"Sondertilgung","Regulär"))))</f>
        <v>Regulär</v>
      </c>
      <c r="N125" s="15">
        <f>IF(A125&gt;Rechner!$B$14,0,IF(R124&lt;=0,0,R124))</f>
        <v>196519.118895272</v>
      </c>
      <c r="O125" s="15">
        <f>IF(N125&lt;=0,0,N125*Rechner!$B$8/Rechner!$B$11)</f>
        <v>597.74565330645225</v>
      </c>
      <c r="P125" s="15">
        <f t="shared" si="15"/>
        <v>765.79601336021449</v>
      </c>
      <c r="Q125" s="15">
        <f>IF(N125&lt;=0,0,MIN(Rechner!$G$5,N125+O125))</f>
        <v>1363.5416666666667</v>
      </c>
      <c r="R125" s="15">
        <f t="shared" si="16"/>
        <v>195753.32288191179</v>
      </c>
      <c r="S125" s="24">
        <f>IF(A125&gt;Rechner!$B$14,"",IF(D125&lt;=0,"",EDATE(Rechner!$Z$7,(A125-1)*12/Rechner!$B$11)))</f>
        <v>49949</v>
      </c>
      <c r="T125" s="2"/>
      <c r="U125" s="2"/>
      <c r="V125" s="2"/>
      <c r="W125" s="2"/>
      <c r="X125" s="2"/>
      <c r="Y125" s="2"/>
      <c r="Z125" s="2"/>
    </row>
    <row r="126" spans="1:26" x14ac:dyDescent="0.25">
      <c r="A126" s="14">
        <v>125</v>
      </c>
      <c r="B126" s="23" t="str">
        <f t="shared" si="9"/>
        <v>01.11.2036</v>
      </c>
      <c r="C126" s="14">
        <f t="shared" si="10"/>
        <v>2036</v>
      </c>
      <c r="D126" s="15">
        <f>IF(A126&gt;Rechner!$B$14,0,IF(J125&lt;=0,0,J125))</f>
        <v>122480.59174341931</v>
      </c>
      <c r="E126" s="15">
        <f>IF(D126&lt;=0,0,D126*Rechner!$B$8/Rechner!$B$11)</f>
        <v>372.54513321956705</v>
      </c>
      <c r="F126" s="15">
        <f t="shared" si="11"/>
        <v>990.99653344709964</v>
      </c>
      <c r="G126" s="15">
        <f>IF(D126&lt;=0,0,IF(AND(S126&lt;&gt;"",MONTH(S126)=Rechner!$B$13),MIN(Rechner!$B$12,MAX(D126-F126,0)),0))</f>
        <v>0</v>
      </c>
      <c r="H126" s="15">
        <f>IF(D126&lt;=0,0,MIN(Rechner!$G$5,D126+E126))</f>
        <v>1363.5416666666667</v>
      </c>
      <c r="I126" s="15">
        <f t="shared" si="12"/>
        <v>1363.5416666666667</v>
      </c>
      <c r="J126" s="15">
        <f t="shared" si="13"/>
        <v>121489.59520997221</v>
      </c>
      <c r="K126" s="15">
        <f t="shared" si="17"/>
        <v>76932.303543305403</v>
      </c>
      <c r="L126" s="16">
        <f t="shared" si="14"/>
        <v>0.72678126211551997</v>
      </c>
      <c r="M126" s="14" t="str">
        <f>IF(A126&gt;Rechner!$B$14,"",IF(D126&lt;=0,"",IF(J126=0,"Abgeschlossen",IF(G126&gt;0,"Sondertilgung","Regulär"))))</f>
        <v>Regulär</v>
      </c>
      <c r="N126" s="15">
        <f>IF(A126&gt;Rechner!$B$14,0,IF(R125&lt;=0,0,R125))</f>
        <v>195753.32288191179</v>
      </c>
      <c r="O126" s="15">
        <f>IF(N126&lt;=0,0,N126*Rechner!$B$8/Rechner!$B$11)</f>
        <v>595.41635709914829</v>
      </c>
      <c r="P126" s="15">
        <f t="shared" si="15"/>
        <v>768.12530956751846</v>
      </c>
      <c r="Q126" s="15">
        <f>IF(N126&lt;=0,0,MIN(Rechner!$G$5,N126+O126))</f>
        <v>1363.5416666666667</v>
      </c>
      <c r="R126" s="15">
        <f t="shared" si="16"/>
        <v>194985.19757234427</v>
      </c>
      <c r="S126" s="24">
        <f>IF(A126&gt;Rechner!$B$14,"",IF(D126&lt;=0,"",EDATE(Rechner!$Z$7,(A126-1)*12/Rechner!$B$11)))</f>
        <v>49980</v>
      </c>
      <c r="T126" s="2"/>
      <c r="U126" s="2"/>
      <c r="V126" s="2"/>
      <c r="W126" s="2"/>
      <c r="X126" s="2"/>
      <c r="Y126" s="2"/>
      <c r="Z126" s="2"/>
    </row>
    <row r="127" spans="1:26" x14ac:dyDescent="0.25">
      <c r="A127" s="14">
        <v>126</v>
      </c>
      <c r="B127" s="23" t="str">
        <f t="shared" si="9"/>
        <v>01.12.2036</v>
      </c>
      <c r="C127" s="14">
        <f t="shared" si="10"/>
        <v>2036</v>
      </c>
      <c r="D127" s="15">
        <f>IF(A127&gt;Rechner!$B$14,0,IF(J126&lt;=0,0,J126))</f>
        <v>121489.59520997221</v>
      </c>
      <c r="E127" s="15">
        <f>IF(D127&lt;=0,0,D127*Rechner!$B$8/Rechner!$B$11)</f>
        <v>369.53085209699879</v>
      </c>
      <c r="F127" s="15">
        <f t="shared" si="11"/>
        <v>994.0108145696679</v>
      </c>
      <c r="G127" s="15">
        <f>IF(D127&lt;=0,0,IF(AND(S127&lt;&gt;"",MONTH(S127)=Rechner!$B$13),MIN(Rechner!$B$12,MAX(D127-F127,0)),0))</f>
        <v>6000</v>
      </c>
      <c r="H127" s="15">
        <f>IF(D127&lt;=0,0,MIN(Rechner!$G$5,D127+E127))</f>
        <v>1363.5416666666667</v>
      </c>
      <c r="I127" s="15">
        <f t="shared" si="12"/>
        <v>7363.541666666667</v>
      </c>
      <c r="J127" s="15">
        <f t="shared" si="13"/>
        <v>114495.58439540253</v>
      </c>
      <c r="K127" s="15">
        <f t="shared" si="17"/>
        <v>77301.834395402402</v>
      </c>
      <c r="L127" s="16">
        <f t="shared" si="14"/>
        <v>0.94981615249496121</v>
      </c>
      <c r="M127" s="14" t="str">
        <f>IF(A127&gt;Rechner!$B$14,"",IF(D127&lt;=0,"",IF(J127=0,"Abgeschlossen",IF(G127&gt;0,"Sondertilgung","Regulär"))))</f>
        <v>Sondertilgung</v>
      </c>
      <c r="N127" s="15">
        <f>IF(A127&gt;Rechner!$B$14,0,IF(R126&lt;=0,0,R126))</f>
        <v>194985.19757234427</v>
      </c>
      <c r="O127" s="15">
        <f>IF(N127&lt;=0,0,N127*Rechner!$B$8/Rechner!$B$11)</f>
        <v>593.0799759492138</v>
      </c>
      <c r="P127" s="15">
        <f t="shared" si="15"/>
        <v>770.46169071745294</v>
      </c>
      <c r="Q127" s="15">
        <f>IF(N127&lt;=0,0,MIN(Rechner!$G$5,N127+O127))</f>
        <v>1363.5416666666667</v>
      </c>
      <c r="R127" s="15">
        <f t="shared" si="16"/>
        <v>194214.73588162681</v>
      </c>
      <c r="S127" s="24">
        <f>IF(A127&gt;Rechner!$B$14,"",IF(D127&lt;=0,"",EDATE(Rechner!$Z$7,(A127-1)*12/Rechner!$B$11)))</f>
        <v>50010</v>
      </c>
      <c r="T127" s="2"/>
      <c r="U127" s="2"/>
      <c r="V127" s="2"/>
      <c r="W127" s="2"/>
      <c r="X127" s="2"/>
      <c r="Y127" s="2"/>
      <c r="Z127" s="2"/>
    </row>
    <row r="128" spans="1:26" x14ac:dyDescent="0.25">
      <c r="A128" s="14">
        <v>127</v>
      </c>
      <c r="B128" s="23" t="str">
        <f t="shared" si="9"/>
        <v>01.01.2037</v>
      </c>
      <c r="C128" s="14">
        <f t="shared" si="10"/>
        <v>2037</v>
      </c>
      <c r="D128" s="15">
        <f>IF(A128&gt;Rechner!$B$14,0,IF(J127&lt;=0,0,J127))</f>
        <v>114495.58439540253</v>
      </c>
      <c r="E128" s="15">
        <f>IF(D128&lt;=0,0,D128*Rechner!$B$8/Rechner!$B$11)</f>
        <v>348.25740253601606</v>
      </c>
      <c r="F128" s="15">
        <f t="shared" si="11"/>
        <v>1015.2842641306506</v>
      </c>
      <c r="G128" s="15">
        <f>IF(D128&lt;=0,0,IF(AND(S128&lt;&gt;"",MONTH(S128)=Rechner!$B$13),MIN(Rechner!$B$12,MAX(D128-F128,0)),0))</f>
        <v>0</v>
      </c>
      <c r="H128" s="15">
        <f>IF(D128&lt;=0,0,MIN(Rechner!$G$5,D128+E128))</f>
        <v>1363.5416666666667</v>
      </c>
      <c r="I128" s="15">
        <f t="shared" si="12"/>
        <v>1363.5416666666667</v>
      </c>
      <c r="J128" s="15">
        <f t="shared" si="13"/>
        <v>113480.30013127188</v>
      </c>
      <c r="K128" s="15">
        <f t="shared" si="17"/>
        <v>77650.091797938425</v>
      </c>
      <c r="L128" s="16">
        <f t="shared" si="14"/>
        <v>0.74459350157786441</v>
      </c>
      <c r="M128" s="14" t="str">
        <f>IF(A128&gt;Rechner!$B$14,"",IF(D128&lt;=0,"",IF(J128=0,"Abgeschlossen",IF(G128&gt;0,"Sondertilgung","Regulär"))))</f>
        <v>Regulär</v>
      </c>
      <c r="N128" s="15">
        <f>IF(A128&gt;Rechner!$B$14,0,IF(R127&lt;=0,0,R127))</f>
        <v>194214.73588162681</v>
      </c>
      <c r="O128" s="15">
        <f>IF(N128&lt;=0,0,N128*Rechner!$B$8/Rechner!$B$11)</f>
        <v>590.73648830661489</v>
      </c>
      <c r="P128" s="15">
        <f t="shared" si="15"/>
        <v>772.80517836005185</v>
      </c>
      <c r="Q128" s="15">
        <f>IF(N128&lt;=0,0,MIN(Rechner!$G$5,N128+O128))</f>
        <v>1363.5416666666667</v>
      </c>
      <c r="R128" s="15">
        <f t="shared" si="16"/>
        <v>193441.93070326676</v>
      </c>
      <c r="S128" s="24">
        <f>IF(A128&gt;Rechner!$B$14,"",IF(D128&lt;=0,"",EDATE(Rechner!$Z$7,(A128-1)*12/Rechner!$B$11)))</f>
        <v>50041</v>
      </c>
      <c r="T128" s="2"/>
      <c r="U128" s="2"/>
      <c r="V128" s="2"/>
      <c r="W128" s="2"/>
      <c r="X128" s="2"/>
      <c r="Y128" s="2"/>
      <c r="Z128" s="2"/>
    </row>
    <row r="129" spans="1:26" x14ac:dyDescent="0.25">
      <c r="A129" s="14">
        <v>128</v>
      </c>
      <c r="B129" s="23" t="str">
        <f t="shared" si="9"/>
        <v>01.02.2037</v>
      </c>
      <c r="C129" s="14">
        <f t="shared" si="10"/>
        <v>2037</v>
      </c>
      <c r="D129" s="15">
        <f>IF(A129&gt;Rechner!$B$14,0,IF(J128&lt;=0,0,J128))</f>
        <v>113480.30013127188</v>
      </c>
      <c r="E129" s="15">
        <f>IF(D129&lt;=0,0,D129*Rechner!$B$8/Rechner!$B$11)</f>
        <v>345.16924623261866</v>
      </c>
      <c r="F129" s="15">
        <f t="shared" si="11"/>
        <v>1018.3724204340481</v>
      </c>
      <c r="G129" s="15">
        <f>IF(D129&lt;=0,0,IF(AND(S129&lt;&gt;"",MONTH(S129)=Rechner!$B$13),MIN(Rechner!$B$12,MAX(D129-F129,0)),0))</f>
        <v>0</v>
      </c>
      <c r="H129" s="15">
        <f>IF(D129&lt;=0,0,MIN(Rechner!$G$5,D129+E129))</f>
        <v>1363.5416666666667</v>
      </c>
      <c r="I129" s="15">
        <f t="shared" si="12"/>
        <v>1363.5416666666667</v>
      </c>
      <c r="J129" s="15">
        <f t="shared" si="13"/>
        <v>112461.92771083783</v>
      </c>
      <c r="K129" s="15">
        <f t="shared" si="17"/>
        <v>77995.261044171042</v>
      </c>
      <c r="L129" s="16">
        <f t="shared" si="14"/>
        <v>0.74685830681183052</v>
      </c>
      <c r="M129" s="14" t="str">
        <f>IF(A129&gt;Rechner!$B$14,"",IF(D129&lt;=0,"",IF(J129=0,"Abgeschlossen",IF(G129&gt;0,"Sondertilgung","Regulär"))))</f>
        <v>Regulär</v>
      </c>
      <c r="N129" s="15">
        <f>IF(A129&gt;Rechner!$B$14,0,IF(R128&lt;=0,0,R128))</f>
        <v>193441.93070326676</v>
      </c>
      <c r="O129" s="15">
        <f>IF(N129&lt;=0,0,N129*Rechner!$B$8/Rechner!$B$11)</f>
        <v>588.38587255576965</v>
      </c>
      <c r="P129" s="15">
        <f t="shared" si="15"/>
        <v>775.15579411089709</v>
      </c>
      <c r="Q129" s="15">
        <f>IF(N129&lt;=0,0,MIN(Rechner!$G$5,N129+O129))</f>
        <v>1363.5416666666667</v>
      </c>
      <c r="R129" s="15">
        <f t="shared" si="16"/>
        <v>192666.77490915585</v>
      </c>
      <c r="S129" s="24">
        <f>IF(A129&gt;Rechner!$B$14,"",IF(D129&lt;=0,"",EDATE(Rechner!$Z$7,(A129-1)*12/Rechner!$B$11)))</f>
        <v>50072</v>
      </c>
      <c r="T129" s="2"/>
      <c r="U129" s="2"/>
      <c r="V129" s="2"/>
      <c r="W129" s="2"/>
      <c r="X129" s="2"/>
      <c r="Y129" s="2"/>
      <c r="Z129" s="2"/>
    </row>
    <row r="130" spans="1:26" x14ac:dyDescent="0.25">
      <c r="A130" s="14">
        <v>129</v>
      </c>
      <c r="B130" s="23" t="str">
        <f t="shared" ref="B130:B193" si="18">IF(S130="","",IF(DAY(S130)&lt;10,"0","")&amp;DAY(S130)&amp;"."&amp;IF(MONTH(S130)&lt;10,"0","")&amp;MONTH(S130)&amp;"."&amp;YEAR(S130))</f>
        <v>01.03.2037</v>
      </c>
      <c r="C130" s="14">
        <f t="shared" ref="C130:C193" si="19">IF(S130="","",YEAR(S130))</f>
        <v>2037</v>
      </c>
      <c r="D130" s="15">
        <f>IF(A130&gt;Rechner!$B$14,0,IF(J129&lt;=0,0,J129))</f>
        <v>112461.92771083783</v>
      </c>
      <c r="E130" s="15">
        <f>IF(D130&lt;=0,0,D130*Rechner!$B$8/Rechner!$B$11)</f>
        <v>342.07169678713171</v>
      </c>
      <c r="F130" s="15">
        <f t="shared" ref="F130:F193" si="20">IF(D130&lt;=0,0,MAX(MIN(H130-E130,D130),0))</f>
        <v>1021.469969879535</v>
      </c>
      <c r="G130" s="15">
        <f>IF(D130&lt;=0,0,IF(AND(S130&lt;&gt;"",MONTH(S130)=Rechner!$B$13),MIN(Rechner!$B$12,MAX(D130-F130,0)),0))</f>
        <v>0</v>
      </c>
      <c r="H130" s="15">
        <f>IF(D130&lt;=0,0,MIN(Rechner!$G$5,D130+E130))</f>
        <v>1363.5416666666667</v>
      </c>
      <c r="I130" s="15">
        <f t="shared" ref="I130:I193" si="21">IF(D130&lt;=0,0,H130+G130)</f>
        <v>1363.5416666666667</v>
      </c>
      <c r="J130" s="15">
        <f t="shared" ref="J130:J193" si="22">MAX(D130-F130-G130,0)</f>
        <v>111440.4577409583</v>
      </c>
      <c r="K130" s="15">
        <f t="shared" si="17"/>
        <v>78337.332740958169</v>
      </c>
      <c r="L130" s="16">
        <f t="shared" ref="L130:L193" si="23">IF(I130=0,"",(F130+G130)/I130)</f>
        <v>0.74913000082838321</v>
      </c>
      <c r="M130" s="14" t="str">
        <f>IF(A130&gt;Rechner!$B$14,"",IF(D130&lt;=0,"",IF(J130=0,"Abgeschlossen",IF(G130&gt;0,"Sondertilgung","Regulär"))))</f>
        <v>Regulär</v>
      </c>
      <c r="N130" s="15">
        <f>IF(A130&gt;Rechner!$B$14,0,IF(R129&lt;=0,0,R129))</f>
        <v>192666.77490915585</v>
      </c>
      <c r="O130" s="15">
        <f>IF(N130&lt;=0,0,N130*Rechner!$B$8/Rechner!$B$11)</f>
        <v>586.02810701534906</v>
      </c>
      <c r="P130" s="15">
        <f t="shared" ref="P130:P193" si="24">IF(N130&lt;=0,0,MAX(MIN(Q130-O130,N130),0))</f>
        <v>777.51355965131768</v>
      </c>
      <c r="Q130" s="15">
        <f>IF(N130&lt;=0,0,MIN(Rechner!$G$5,N130+O130))</f>
        <v>1363.5416666666667</v>
      </c>
      <c r="R130" s="15">
        <f t="shared" ref="R130:R193" si="25">MAX(N130-P130,0)</f>
        <v>191889.26134950452</v>
      </c>
      <c r="S130" s="24">
        <f>IF(A130&gt;Rechner!$B$14,"",IF(D130&lt;=0,"",EDATE(Rechner!$Z$7,(A130-1)*12/Rechner!$B$11)))</f>
        <v>50100</v>
      </c>
      <c r="T130" s="2"/>
      <c r="U130" s="2"/>
      <c r="V130" s="2"/>
      <c r="W130" s="2"/>
      <c r="X130" s="2"/>
      <c r="Y130" s="2"/>
      <c r="Z130" s="2"/>
    </row>
    <row r="131" spans="1:26" x14ac:dyDescent="0.25">
      <c r="A131" s="14">
        <v>130</v>
      </c>
      <c r="B131" s="23" t="str">
        <f t="shared" si="18"/>
        <v>01.04.2037</v>
      </c>
      <c r="C131" s="14">
        <f t="shared" si="19"/>
        <v>2037</v>
      </c>
      <c r="D131" s="15">
        <f>IF(A131&gt;Rechner!$B$14,0,IF(J130&lt;=0,0,J130))</f>
        <v>111440.4577409583</v>
      </c>
      <c r="E131" s="15">
        <f>IF(D131&lt;=0,0,D131*Rechner!$B$8/Rechner!$B$11)</f>
        <v>338.96472562874811</v>
      </c>
      <c r="F131" s="15">
        <f t="shared" si="20"/>
        <v>1024.5769410379187</v>
      </c>
      <c r="G131" s="15">
        <f>IF(D131&lt;=0,0,IF(AND(S131&lt;&gt;"",MONTH(S131)=Rechner!$B$13),MIN(Rechner!$B$12,MAX(D131-F131,0)),0))</f>
        <v>0</v>
      </c>
      <c r="H131" s="15">
        <f>IF(D131&lt;=0,0,MIN(Rechner!$G$5,D131+E131))</f>
        <v>1363.5416666666667</v>
      </c>
      <c r="I131" s="15">
        <f t="shared" si="21"/>
        <v>1363.5416666666667</v>
      </c>
      <c r="J131" s="15">
        <f t="shared" si="22"/>
        <v>110415.88079992039</v>
      </c>
      <c r="K131" s="15">
        <f t="shared" ref="K131:K194" si="26">K130+E131</f>
        <v>78676.297466586911</v>
      </c>
      <c r="L131" s="16">
        <f t="shared" si="23"/>
        <v>0.75140860458090286</v>
      </c>
      <c r="M131" s="14" t="str">
        <f>IF(A131&gt;Rechner!$B$14,"",IF(D131&lt;=0,"",IF(J131=0,"Abgeschlossen",IF(G131&gt;0,"Sondertilgung","Regulär"))))</f>
        <v>Regulär</v>
      </c>
      <c r="N131" s="15">
        <f>IF(A131&gt;Rechner!$B$14,0,IF(R130&lt;=0,0,R130))</f>
        <v>191889.26134950452</v>
      </c>
      <c r="O131" s="15">
        <f>IF(N131&lt;=0,0,N131*Rechner!$B$8/Rechner!$B$11)</f>
        <v>583.66316993807629</v>
      </c>
      <c r="P131" s="15">
        <f t="shared" si="24"/>
        <v>779.87849672859045</v>
      </c>
      <c r="Q131" s="15">
        <f>IF(N131&lt;=0,0,MIN(Rechner!$G$5,N131+O131))</f>
        <v>1363.5416666666667</v>
      </c>
      <c r="R131" s="15">
        <f t="shared" si="25"/>
        <v>191109.38285277592</v>
      </c>
      <c r="S131" s="24">
        <f>IF(A131&gt;Rechner!$B$14,"",IF(D131&lt;=0,"",EDATE(Rechner!$Z$7,(A131-1)*12/Rechner!$B$11)))</f>
        <v>50131</v>
      </c>
      <c r="T131" s="2"/>
      <c r="U131" s="2"/>
      <c r="V131" s="2"/>
      <c r="W131" s="2"/>
      <c r="X131" s="2"/>
      <c r="Y131" s="2"/>
      <c r="Z131" s="2"/>
    </row>
    <row r="132" spans="1:26" x14ac:dyDescent="0.25">
      <c r="A132" s="14">
        <v>131</v>
      </c>
      <c r="B132" s="23" t="str">
        <f t="shared" si="18"/>
        <v>01.05.2037</v>
      </c>
      <c r="C132" s="14">
        <f t="shared" si="19"/>
        <v>2037</v>
      </c>
      <c r="D132" s="15">
        <f>IF(A132&gt;Rechner!$B$14,0,IF(J131&lt;=0,0,J131))</f>
        <v>110415.88079992039</v>
      </c>
      <c r="E132" s="15">
        <f>IF(D132&lt;=0,0,D132*Rechner!$B$8/Rechner!$B$11)</f>
        <v>335.84830409975785</v>
      </c>
      <c r="F132" s="15">
        <f t="shared" si="20"/>
        <v>1027.6933625669089</v>
      </c>
      <c r="G132" s="15">
        <f>IF(D132&lt;=0,0,IF(AND(S132&lt;&gt;"",MONTH(S132)=Rechner!$B$13),MIN(Rechner!$B$12,MAX(D132-F132,0)),0))</f>
        <v>0</v>
      </c>
      <c r="H132" s="15">
        <f>IF(D132&lt;=0,0,MIN(Rechner!$G$5,D132+E132))</f>
        <v>1363.5416666666667</v>
      </c>
      <c r="I132" s="15">
        <f t="shared" si="21"/>
        <v>1363.5416666666667</v>
      </c>
      <c r="J132" s="15">
        <f t="shared" si="22"/>
        <v>109388.18743735348</v>
      </c>
      <c r="K132" s="15">
        <f t="shared" si="26"/>
        <v>79012.145770686664</v>
      </c>
      <c r="L132" s="16">
        <f t="shared" si="23"/>
        <v>0.75369413908650307</v>
      </c>
      <c r="M132" s="14" t="str">
        <f>IF(A132&gt;Rechner!$B$14,"",IF(D132&lt;=0,"",IF(J132=0,"Abgeschlossen",IF(G132&gt;0,"Sondertilgung","Regulär"))))</f>
        <v>Regulär</v>
      </c>
      <c r="N132" s="15">
        <f>IF(A132&gt;Rechner!$B$14,0,IF(R131&lt;=0,0,R131))</f>
        <v>191109.38285277592</v>
      </c>
      <c r="O132" s="15">
        <f>IF(N132&lt;=0,0,N132*Rechner!$B$8/Rechner!$B$11)</f>
        <v>581.29103951052673</v>
      </c>
      <c r="P132" s="15">
        <f t="shared" si="24"/>
        <v>782.25062715614001</v>
      </c>
      <c r="Q132" s="15">
        <f>IF(N132&lt;=0,0,MIN(Rechner!$G$5,N132+O132))</f>
        <v>1363.5416666666667</v>
      </c>
      <c r="R132" s="15">
        <f t="shared" si="25"/>
        <v>190327.13222561977</v>
      </c>
      <c r="S132" s="24">
        <f>IF(A132&gt;Rechner!$B$14,"",IF(D132&lt;=0,"",EDATE(Rechner!$Z$7,(A132-1)*12/Rechner!$B$11)))</f>
        <v>50161</v>
      </c>
      <c r="T132" s="2"/>
      <c r="U132" s="2"/>
      <c r="V132" s="2"/>
      <c r="W132" s="2"/>
      <c r="X132" s="2"/>
      <c r="Y132" s="2"/>
      <c r="Z132" s="2"/>
    </row>
    <row r="133" spans="1:26" x14ac:dyDescent="0.25">
      <c r="A133" s="14">
        <v>132</v>
      </c>
      <c r="B133" s="23" t="str">
        <f t="shared" si="18"/>
        <v>01.06.2037</v>
      </c>
      <c r="C133" s="14">
        <f t="shared" si="19"/>
        <v>2037</v>
      </c>
      <c r="D133" s="15">
        <f>IF(A133&gt;Rechner!$B$14,0,IF(J132&lt;=0,0,J132))</f>
        <v>109388.18743735348</v>
      </c>
      <c r="E133" s="15">
        <f>IF(D133&lt;=0,0,D133*Rechner!$B$8/Rechner!$B$11)</f>
        <v>332.72240345528348</v>
      </c>
      <c r="F133" s="15">
        <f t="shared" si="20"/>
        <v>1030.8192632113833</v>
      </c>
      <c r="G133" s="15">
        <f>IF(D133&lt;=0,0,IF(AND(S133&lt;&gt;"",MONTH(S133)=Rechner!$B$13),MIN(Rechner!$B$12,MAX(D133-F133,0)),0))</f>
        <v>0</v>
      </c>
      <c r="H133" s="15">
        <f>IF(D133&lt;=0,0,MIN(Rechner!$G$5,D133+E133))</f>
        <v>1363.5416666666667</v>
      </c>
      <c r="I133" s="15">
        <f t="shared" si="21"/>
        <v>1363.5416666666667</v>
      </c>
      <c r="J133" s="15">
        <f t="shared" si="22"/>
        <v>108357.3681741421</v>
      </c>
      <c r="K133" s="15">
        <f t="shared" si="26"/>
        <v>79344.868174141942</v>
      </c>
      <c r="L133" s="16">
        <f t="shared" si="23"/>
        <v>0.75598662542622452</v>
      </c>
      <c r="M133" s="14" t="str">
        <f>IF(A133&gt;Rechner!$B$14,"",IF(D133&lt;=0,"",IF(J133=0,"Abgeschlossen",IF(G133&gt;0,"Sondertilgung","Regulär"))))</f>
        <v>Regulär</v>
      </c>
      <c r="N133" s="15">
        <f>IF(A133&gt;Rechner!$B$14,0,IF(R132&lt;=0,0,R132))</f>
        <v>190327.13222561977</v>
      </c>
      <c r="O133" s="15">
        <f>IF(N133&lt;=0,0,N133*Rechner!$B$8/Rechner!$B$11)</f>
        <v>578.91169385292676</v>
      </c>
      <c r="P133" s="15">
        <f t="shared" si="24"/>
        <v>784.62997281373998</v>
      </c>
      <c r="Q133" s="15">
        <f>IF(N133&lt;=0,0,MIN(Rechner!$G$5,N133+O133))</f>
        <v>1363.5416666666667</v>
      </c>
      <c r="R133" s="15">
        <f t="shared" si="25"/>
        <v>189542.50225280604</v>
      </c>
      <c r="S133" s="24">
        <f>IF(A133&gt;Rechner!$B$14,"",IF(D133&lt;=0,"",EDATE(Rechner!$Z$7,(A133-1)*12/Rechner!$B$11)))</f>
        <v>50192</v>
      </c>
      <c r="T133" s="2"/>
      <c r="U133" s="2"/>
      <c r="V133" s="2"/>
      <c r="W133" s="2"/>
      <c r="X133" s="2"/>
      <c r="Y133" s="2"/>
      <c r="Z133" s="2"/>
    </row>
    <row r="134" spans="1:26" x14ac:dyDescent="0.25">
      <c r="A134" s="14">
        <v>133</v>
      </c>
      <c r="B134" s="23" t="str">
        <f t="shared" si="18"/>
        <v>01.07.2037</v>
      </c>
      <c r="C134" s="14">
        <f t="shared" si="19"/>
        <v>2037</v>
      </c>
      <c r="D134" s="15">
        <f>IF(A134&gt;Rechner!$B$14,0,IF(J133&lt;=0,0,J133))</f>
        <v>108357.3681741421</v>
      </c>
      <c r="E134" s="15">
        <f>IF(D134&lt;=0,0,D134*Rechner!$B$8/Rechner!$B$11)</f>
        <v>329.58699486301555</v>
      </c>
      <c r="F134" s="15">
        <f t="shared" si="20"/>
        <v>1033.9546718036513</v>
      </c>
      <c r="G134" s="15">
        <f>IF(D134&lt;=0,0,IF(AND(S134&lt;&gt;"",MONTH(S134)=Rechner!$B$13),MIN(Rechner!$B$12,MAX(D134-F134,0)),0))</f>
        <v>0</v>
      </c>
      <c r="H134" s="15">
        <f>IF(D134&lt;=0,0,MIN(Rechner!$G$5,D134+E134))</f>
        <v>1363.5416666666667</v>
      </c>
      <c r="I134" s="15">
        <f t="shared" si="21"/>
        <v>1363.5416666666667</v>
      </c>
      <c r="J134" s="15">
        <f t="shared" si="22"/>
        <v>107323.41350233844</v>
      </c>
      <c r="K134" s="15">
        <f t="shared" si="26"/>
        <v>79674.455169004956</v>
      </c>
      <c r="L134" s="16">
        <f t="shared" si="23"/>
        <v>0.75828608474522929</v>
      </c>
      <c r="M134" s="14" t="str">
        <f>IF(A134&gt;Rechner!$B$14,"",IF(D134&lt;=0,"",IF(J134=0,"Abgeschlossen",IF(G134&gt;0,"Sondertilgung","Regulär"))))</f>
        <v>Regulär</v>
      </c>
      <c r="N134" s="15">
        <f>IF(A134&gt;Rechner!$B$14,0,IF(R133&lt;=0,0,R133))</f>
        <v>189542.50225280604</v>
      </c>
      <c r="O134" s="15">
        <f>IF(N134&lt;=0,0,N134*Rechner!$B$8/Rechner!$B$11)</f>
        <v>576.52511101895163</v>
      </c>
      <c r="P134" s="15">
        <f t="shared" si="24"/>
        <v>787.01655564771511</v>
      </c>
      <c r="Q134" s="15">
        <f>IF(N134&lt;=0,0,MIN(Rechner!$G$5,N134+O134))</f>
        <v>1363.5416666666667</v>
      </c>
      <c r="R134" s="15">
        <f t="shared" si="25"/>
        <v>188755.48569715832</v>
      </c>
      <c r="S134" s="24">
        <f>IF(A134&gt;Rechner!$B$14,"",IF(D134&lt;=0,"",EDATE(Rechner!$Z$7,(A134-1)*12/Rechner!$B$11)))</f>
        <v>50222</v>
      </c>
      <c r="T134" s="2"/>
      <c r="U134" s="2"/>
      <c r="V134" s="2"/>
      <c r="W134" s="2"/>
      <c r="X134" s="2"/>
      <c r="Y134" s="2"/>
      <c r="Z134" s="2"/>
    </row>
    <row r="135" spans="1:26" x14ac:dyDescent="0.25">
      <c r="A135" s="14">
        <v>134</v>
      </c>
      <c r="B135" s="23" t="str">
        <f t="shared" si="18"/>
        <v>01.08.2037</v>
      </c>
      <c r="C135" s="14">
        <f t="shared" si="19"/>
        <v>2037</v>
      </c>
      <c r="D135" s="15">
        <f>IF(A135&gt;Rechner!$B$14,0,IF(J134&lt;=0,0,J134))</f>
        <v>107323.41350233844</v>
      </c>
      <c r="E135" s="15">
        <f>IF(D135&lt;=0,0,D135*Rechner!$B$8/Rechner!$B$11)</f>
        <v>326.44204940294611</v>
      </c>
      <c r="F135" s="15">
        <f t="shared" si="20"/>
        <v>1037.0996172637206</v>
      </c>
      <c r="G135" s="15">
        <f>IF(D135&lt;=0,0,IF(AND(S135&lt;&gt;"",MONTH(S135)=Rechner!$B$13),MIN(Rechner!$B$12,MAX(D135-F135,0)),0))</f>
        <v>0</v>
      </c>
      <c r="H135" s="15">
        <f>IF(D135&lt;=0,0,MIN(Rechner!$G$5,D135+E135))</f>
        <v>1363.5416666666667</v>
      </c>
      <c r="I135" s="15">
        <f t="shared" si="21"/>
        <v>1363.5416666666667</v>
      </c>
      <c r="J135" s="15">
        <f t="shared" si="22"/>
        <v>106286.31388507472</v>
      </c>
      <c r="K135" s="15">
        <f t="shared" si="26"/>
        <v>80000.897218407903</v>
      </c>
      <c r="L135" s="16">
        <f t="shared" si="23"/>
        <v>0.760592538252996</v>
      </c>
      <c r="M135" s="14" t="str">
        <f>IF(A135&gt;Rechner!$B$14,"",IF(D135&lt;=0,"",IF(J135=0,"Abgeschlossen",IF(G135&gt;0,"Sondertilgung","Regulär"))))</f>
        <v>Regulär</v>
      </c>
      <c r="N135" s="15">
        <f>IF(A135&gt;Rechner!$B$14,0,IF(R134&lt;=0,0,R134))</f>
        <v>188755.48569715832</v>
      </c>
      <c r="O135" s="15">
        <f>IF(N135&lt;=0,0,N135*Rechner!$B$8/Rechner!$B$11)</f>
        <v>574.13126899552321</v>
      </c>
      <c r="P135" s="15">
        <f t="shared" si="24"/>
        <v>789.41039767114353</v>
      </c>
      <c r="Q135" s="15">
        <f>IF(N135&lt;=0,0,MIN(Rechner!$G$5,N135+O135))</f>
        <v>1363.5416666666667</v>
      </c>
      <c r="R135" s="15">
        <f t="shared" si="25"/>
        <v>187966.07529948719</v>
      </c>
      <c r="S135" s="24">
        <f>IF(A135&gt;Rechner!$B$14,"",IF(D135&lt;=0,"",EDATE(Rechner!$Z$7,(A135-1)*12/Rechner!$B$11)))</f>
        <v>50253</v>
      </c>
      <c r="T135" s="2"/>
      <c r="U135" s="2"/>
      <c r="V135" s="2"/>
      <c r="W135" s="2"/>
      <c r="X135" s="2"/>
      <c r="Y135" s="2"/>
      <c r="Z135" s="2"/>
    </row>
    <row r="136" spans="1:26" x14ac:dyDescent="0.25">
      <c r="A136" s="14">
        <v>135</v>
      </c>
      <c r="B136" s="23" t="str">
        <f t="shared" si="18"/>
        <v>01.09.2037</v>
      </c>
      <c r="C136" s="14">
        <f t="shared" si="19"/>
        <v>2037</v>
      </c>
      <c r="D136" s="15">
        <f>IF(A136&gt;Rechner!$B$14,0,IF(J135&lt;=0,0,J135))</f>
        <v>106286.31388507472</v>
      </c>
      <c r="E136" s="15">
        <f>IF(D136&lt;=0,0,D136*Rechner!$B$8/Rechner!$B$11)</f>
        <v>323.28753806710228</v>
      </c>
      <c r="F136" s="15">
        <f t="shared" si="20"/>
        <v>1040.2541285995644</v>
      </c>
      <c r="G136" s="15">
        <f>IF(D136&lt;=0,0,IF(AND(S136&lt;&gt;"",MONTH(S136)=Rechner!$B$13),MIN(Rechner!$B$12,MAX(D136-F136,0)),0))</f>
        <v>0</v>
      </c>
      <c r="H136" s="15">
        <f>IF(D136&lt;=0,0,MIN(Rechner!$G$5,D136+E136))</f>
        <v>1363.5416666666667</v>
      </c>
      <c r="I136" s="15">
        <f t="shared" si="21"/>
        <v>1363.5416666666667</v>
      </c>
      <c r="J136" s="15">
        <f t="shared" si="22"/>
        <v>105246.05975647515</v>
      </c>
      <c r="K136" s="15">
        <f t="shared" si="26"/>
        <v>80324.184756475006</v>
      </c>
      <c r="L136" s="16">
        <f t="shared" si="23"/>
        <v>0.76290600722351554</v>
      </c>
      <c r="M136" s="14" t="str">
        <f>IF(A136&gt;Rechner!$B$14,"",IF(D136&lt;=0,"",IF(J136=0,"Abgeschlossen",IF(G136&gt;0,"Sondertilgung","Regulär"))))</f>
        <v>Regulär</v>
      </c>
      <c r="N136" s="15">
        <f>IF(A136&gt;Rechner!$B$14,0,IF(R135&lt;=0,0,R135))</f>
        <v>187966.07529948719</v>
      </c>
      <c r="O136" s="15">
        <f>IF(N136&lt;=0,0,N136*Rechner!$B$8/Rechner!$B$11)</f>
        <v>571.73014570260682</v>
      </c>
      <c r="P136" s="15">
        <f t="shared" si="24"/>
        <v>791.81152096405992</v>
      </c>
      <c r="Q136" s="15">
        <f>IF(N136&lt;=0,0,MIN(Rechner!$G$5,N136+O136))</f>
        <v>1363.5416666666667</v>
      </c>
      <c r="R136" s="15">
        <f t="shared" si="25"/>
        <v>187174.26377852313</v>
      </c>
      <c r="S136" s="24">
        <f>IF(A136&gt;Rechner!$B$14,"",IF(D136&lt;=0,"",EDATE(Rechner!$Z$7,(A136-1)*12/Rechner!$B$11)))</f>
        <v>50284</v>
      </c>
      <c r="T136" s="2"/>
      <c r="U136" s="2"/>
      <c r="V136" s="2"/>
      <c r="W136" s="2"/>
      <c r="X136" s="2"/>
      <c r="Y136" s="2"/>
      <c r="Z136" s="2"/>
    </row>
    <row r="137" spans="1:26" x14ac:dyDescent="0.25">
      <c r="A137" s="14">
        <v>136</v>
      </c>
      <c r="B137" s="23" t="str">
        <f t="shared" si="18"/>
        <v>01.10.2037</v>
      </c>
      <c r="C137" s="14">
        <f t="shared" si="19"/>
        <v>2037</v>
      </c>
      <c r="D137" s="15">
        <f>IF(A137&gt;Rechner!$B$14,0,IF(J136&lt;=0,0,J136))</f>
        <v>105246.05975647515</v>
      </c>
      <c r="E137" s="15">
        <f>IF(D137&lt;=0,0,D137*Rechner!$B$8/Rechner!$B$11)</f>
        <v>320.12343175927856</v>
      </c>
      <c r="F137" s="15">
        <f t="shared" si="20"/>
        <v>1043.4182349073881</v>
      </c>
      <c r="G137" s="15">
        <f>IF(D137&lt;=0,0,IF(AND(S137&lt;&gt;"",MONTH(S137)=Rechner!$B$13),MIN(Rechner!$B$12,MAX(D137-F137,0)),0))</f>
        <v>0</v>
      </c>
      <c r="H137" s="15">
        <f>IF(D137&lt;=0,0,MIN(Rechner!$G$5,D137+E137))</f>
        <v>1363.5416666666667</v>
      </c>
      <c r="I137" s="15">
        <f t="shared" si="21"/>
        <v>1363.5416666666667</v>
      </c>
      <c r="J137" s="15">
        <f t="shared" si="22"/>
        <v>104202.64152156777</v>
      </c>
      <c r="K137" s="15">
        <f t="shared" si="26"/>
        <v>80644.308188234281</v>
      </c>
      <c r="L137" s="16">
        <f t="shared" si="23"/>
        <v>0.76522651299548705</v>
      </c>
      <c r="M137" s="14" t="str">
        <f>IF(A137&gt;Rechner!$B$14,"",IF(D137&lt;=0,"",IF(J137=0,"Abgeschlossen",IF(G137&gt;0,"Sondertilgung","Regulär"))))</f>
        <v>Regulär</v>
      </c>
      <c r="N137" s="15">
        <f>IF(A137&gt;Rechner!$B$14,0,IF(R136&lt;=0,0,R136))</f>
        <v>187174.26377852313</v>
      </c>
      <c r="O137" s="15">
        <f>IF(N137&lt;=0,0,N137*Rechner!$B$8/Rechner!$B$11)</f>
        <v>569.32171899300783</v>
      </c>
      <c r="P137" s="15">
        <f t="shared" si="24"/>
        <v>794.21994767365891</v>
      </c>
      <c r="Q137" s="15">
        <f>IF(N137&lt;=0,0,MIN(Rechner!$G$5,N137+O137))</f>
        <v>1363.5416666666667</v>
      </c>
      <c r="R137" s="15">
        <f t="shared" si="25"/>
        <v>186380.04383084946</v>
      </c>
      <c r="S137" s="24">
        <f>IF(A137&gt;Rechner!$B$14,"",IF(D137&lt;=0,"",EDATE(Rechner!$Z$7,(A137-1)*12/Rechner!$B$11)))</f>
        <v>50314</v>
      </c>
      <c r="T137" s="2"/>
      <c r="U137" s="2"/>
      <c r="V137" s="2"/>
      <c r="W137" s="2"/>
      <c r="X137" s="2"/>
      <c r="Y137" s="2"/>
      <c r="Z137" s="2"/>
    </row>
    <row r="138" spans="1:26" x14ac:dyDescent="0.25">
      <c r="A138" s="14">
        <v>137</v>
      </c>
      <c r="B138" s="23" t="str">
        <f t="shared" si="18"/>
        <v>01.11.2037</v>
      </c>
      <c r="C138" s="14">
        <f t="shared" si="19"/>
        <v>2037</v>
      </c>
      <c r="D138" s="15">
        <f>IF(A138&gt;Rechner!$B$14,0,IF(J137&lt;=0,0,J137))</f>
        <v>104202.64152156777</v>
      </c>
      <c r="E138" s="15">
        <f>IF(D138&lt;=0,0,D138*Rechner!$B$8/Rechner!$B$11)</f>
        <v>316.9497012947686</v>
      </c>
      <c r="F138" s="15">
        <f t="shared" si="20"/>
        <v>1046.5919653718981</v>
      </c>
      <c r="G138" s="15">
        <f>IF(D138&lt;=0,0,IF(AND(S138&lt;&gt;"",MONTH(S138)=Rechner!$B$13),MIN(Rechner!$B$12,MAX(D138-F138,0)),0))</f>
        <v>0</v>
      </c>
      <c r="H138" s="15">
        <f>IF(D138&lt;=0,0,MIN(Rechner!$G$5,D138+E138))</f>
        <v>1363.5416666666667</v>
      </c>
      <c r="I138" s="15">
        <f t="shared" si="21"/>
        <v>1363.5416666666667</v>
      </c>
      <c r="J138" s="15">
        <f t="shared" si="22"/>
        <v>103156.04955619587</v>
      </c>
      <c r="K138" s="15">
        <f t="shared" si="26"/>
        <v>80961.25788952905</v>
      </c>
      <c r="L138" s="16">
        <f t="shared" si="23"/>
        <v>0.76755407697251499</v>
      </c>
      <c r="M138" s="14" t="str">
        <f>IF(A138&gt;Rechner!$B$14,"",IF(D138&lt;=0,"",IF(J138=0,"Abgeschlossen",IF(G138&gt;0,"Sondertilgung","Regulär"))))</f>
        <v>Regulär</v>
      </c>
      <c r="N138" s="15">
        <f>IF(A138&gt;Rechner!$B$14,0,IF(R137&lt;=0,0,R137))</f>
        <v>186380.04383084946</v>
      </c>
      <c r="O138" s="15">
        <f>IF(N138&lt;=0,0,N138*Rechner!$B$8/Rechner!$B$11)</f>
        <v>566.90596665216708</v>
      </c>
      <c r="P138" s="15">
        <f t="shared" si="24"/>
        <v>796.63570001449966</v>
      </c>
      <c r="Q138" s="15">
        <f>IF(N138&lt;=0,0,MIN(Rechner!$G$5,N138+O138))</f>
        <v>1363.5416666666667</v>
      </c>
      <c r="R138" s="15">
        <f t="shared" si="25"/>
        <v>185583.40813083496</v>
      </c>
      <c r="S138" s="24">
        <f>IF(A138&gt;Rechner!$B$14,"",IF(D138&lt;=0,"",EDATE(Rechner!$Z$7,(A138-1)*12/Rechner!$B$11)))</f>
        <v>50345</v>
      </c>
      <c r="T138" s="2"/>
      <c r="U138" s="2"/>
      <c r="V138" s="2"/>
      <c r="W138" s="2"/>
      <c r="X138" s="2"/>
      <c r="Y138" s="2"/>
      <c r="Z138" s="2"/>
    </row>
    <row r="139" spans="1:26" x14ac:dyDescent="0.25">
      <c r="A139" s="14">
        <v>138</v>
      </c>
      <c r="B139" s="23" t="str">
        <f t="shared" si="18"/>
        <v>01.12.2037</v>
      </c>
      <c r="C139" s="14">
        <f t="shared" si="19"/>
        <v>2037</v>
      </c>
      <c r="D139" s="15">
        <f>IF(A139&gt;Rechner!$B$14,0,IF(J138&lt;=0,0,J138))</f>
        <v>103156.04955619587</v>
      </c>
      <c r="E139" s="15">
        <f>IF(D139&lt;=0,0,D139*Rechner!$B$8/Rechner!$B$11)</f>
        <v>313.76631740009572</v>
      </c>
      <c r="F139" s="15">
        <f t="shared" si="20"/>
        <v>1049.7753492665711</v>
      </c>
      <c r="G139" s="15">
        <f>IF(D139&lt;=0,0,IF(AND(S139&lt;&gt;"",MONTH(S139)=Rechner!$B$13),MIN(Rechner!$B$12,MAX(D139-F139,0)),0))</f>
        <v>6000</v>
      </c>
      <c r="H139" s="15">
        <f>IF(D139&lt;=0,0,MIN(Rechner!$G$5,D139+E139))</f>
        <v>1363.5416666666667</v>
      </c>
      <c r="I139" s="15">
        <f t="shared" si="21"/>
        <v>7363.541666666667</v>
      </c>
      <c r="J139" s="15">
        <f t="shared" si="22"/>
        <v>96106.274206929302</v>
      </c>
      <c r="K139" s="15">
        <f t="shared" si="26"/>
        <v>81275.024206929142</v>
      </c>
      <c r="L139" s="16">
        <f t="shared" si="23"/>
        <v>0.95738921138717037</v>
      </c>
      <c r="M139" s="14" t="str">
        <f>IF(A139&gt;Rechner!$B$14,"",IF(D139&lt;=0,"",IF(J139=0,"Abgeschlossen",IF(G139&gt;0,"Sondertilgung","Regulär"))))</f>
        <v>Sondertilgung</v>
      </c>
      <c r="N139" s="15">
        <f>IF(A139&gt;Rechner!$B$14,0,IF(R138&lt;=0,0,R138))</f>
        <v>185583.40813083496</v>
      </c>
      <c r="O139" s="15">
        <f>IF(N139&lt;=0,0,N139*Rechner!$B$8/Rechner!$B$11)</f>
        <v>564.48286639795629</v>
      </c>
      <c r="P139" s="15">
        <f t="shared" si="24"/>
        <v>799.05880026871046</v>
      </c>
      <c r="Q139" s="15">
        <f>IF(N139&lt;=0,0,MIN(Rechner!$G$5,N139+O139))</f>
        <v>1363.5416666666667</v>
      </c>
      <c r="R139" s="15">
        <f t="shared" si="25"/>
        <v>184784.34933056624</v>
      </c>
      <c r="S139" s="24">
        <f>IF(A139&gt;Rechner!$B$14,"",IF(D139&lt;=0,"",EDATE(Rechner!$Z$7,(A139-1)*12/Rechner!$B$11)))</f>
        <v>50375</v>
      </c>
      <c r="T139" s="2"/>
      <c r="U139" s="2"/>
      <c r="V139" s="2"/>
      <c r="W139" s="2"/>
      <c r="X139" s="2"/>
      <c r="Y139" s="2"/>
      <c r="Z139" s="2"/>
    </row>
    <row r="140" spans="1:26" x14ac:dyDescent="0.25">
      <c r="A140" s="14">
        <v>139</v>
      </c>
      <c r="B140" s="23" t="str">
        <f t="shared" si="18"/>
        <v>01.01.2038</v>
      </c>
      <c r="C140" s="14">
        <f t="shared" si="19"/>
        <v>2038</v>
      </c>
      <c r="D140" s="15">
        <f>IF(A140&gt;Rechner!$B$14,0,IF(J139&lt;=0,0,J139))</f>
        <v>96106.274206929302</v>
      </c>
      <c r="E140" s="15">
        <f>IF(D140&lt;=0,0,D140*Rechner!$B$8/Rechner!$B$11)</f>
        <v>292.32325071274329</v>
      </c>
      <c r="F140" s="15">
        <f t="shared" si="20"/>
        <v>1071.2184159539233</v>
      </c>
      <c r="G140" s="15">
        <f>IF(D140&lt;=0,0,IF(AND(S140&lt;&gt;"",MONTH(S140)=Rechner!$B$13),MIN(Rechner!$B$12,MAX(D140-F140,0)),0))</f>
        <v>0</v>
      </c>
      <c r="H140" s="15">
        <f>IF(D140&lt;=0,0,MIN(Rechner!$G$5,D140+E140))</f>
        <v>1363.5416666666667</v>
      </c>
      <c r="I140" s="15">
        <f t="shared" si="21"/>
        <v>1363.5416666666667</v>
      </c>
      <c r="J140" s="15">
        <f t="shared" si="22"/>
        <v>95035.055790975384</v>
      </c>
      <c r="K140" s="15">
        <f t="shared" si="26"/>
        <v>81567.347457641881</v>
      </c>
      <c r="L140" s="16">
        <f t="shared" si="23"/>
        <v>0.78561472827789636</v>
      </c>
      <c r="M140" s="14" t="str">
        <f>IF(A140&gt;Rechner!$B$14,"",IF(D140&lt;=0,"",IF(J140=0,"Abgeschlossen",IF(G140&gt;0,"Sondertilgung","Regulär"))))</f>
        <v>Regulär</v>
      </c>
      <c r="N140" s="15">
        <f>IF(A140&gt;Rechner!$B$14,0,IF(R139&lt;=0,0,R139))</f>
        <v>184784.34933056624</v>
      </c>
      <c r="O140" s="15">
        <f>IF(N140&lt;=0,0,N140*Rechner!$B$8/Rechner!$B$11)</f>
        <v>562.05239588047232</v>
      </c>
      <c r="P140" s="15">
        <f t="shared" si="24"/>
        <v>801.48927078619442</v>
      </c>
      <c r="Q140" s="15">
        <f>IF(N140&lt;=0,0,MIN(Rechner!$G$5,N140+O140))</f>
        <v>1363.5416666666667</v>
      </c>
      <c r="R140" s="15">
        <f t="shared" si="25"/>
        <v>183982.86005978004</v>
      </c>
      <c r="S140" s="24">
        <f>IF(A140&gt;Rechner!$B$14,"",IF(D140&lt;=0,"",EDATE(Rechner!$Z$7,(A140-1)*12/Rechner!$B$11)))</f>
        <v>50406</v>
      </c>
      <c r="T140" s="2"/>
      <c r="U140" s="2"/>
      <c r="V140" s="2"/>
      <c r="W140" s="2"/>
      <c r="X140" s="2"/>
      <c r="Y140" s="2"/>
      <c r="Z140" s="2"/>
    </row>
    <row r="141" spans="1:26" x14ac:dyDescent="0.25">
      <c r="A141" s="14">
        <v>140</v>
      </c>
      <c r="B141" s="23" t="str">
        <f t="shared" si="18"/>
        <v>01.02.2038</v>
      </c>
      <c r="C141" s="14">
        <f t="shared" si="19"/>
        <v>2038</v>
      </c>
      <c r="D141" s="15">
        <f>IF(A141&gt;Rechner!$B$14,0,IF(J140&lt;=0,0,J140))</f>
        <v>95035.055790975384</v>
      </c>
      <c r="E141" s="15">
        <f>IF(D141&lt;=0,0,D141*Rechner!$B$8/Rechner!$B$11)</f>
        <v>289.0649613642168</v>
      </c>
      <c r="F141" s="15">
        <f t="shared" si="20"/>
        <v>1074.47670530245</v>
      </c>
      <c r="G141" s="15">
        <f>IF(D141&lt;=0,0,IF(AND(S141&lt;&gt;"",MONTH(S141)=Rechner!$B$13),MIN(Rechner!$B$12,MAX(D141-F141,0)),0))</f>
        <v>0</v>
      </c>
      <c r="H141" s="15">
        <f>IF(D141&lt;=0,0,MIN(Rechner!$G$5,D141+E141))</f>
        <v>1363.5416666666667</v>
      </c>
      <c r="I141" s="15">
        <f t="shared" si="21"/>
        <v>1363.5416666666667</v>
      </c>
      <c r="J141" s="15">
        <f t="shared" si="22"/>
        <v>93960.579085672929</v>
      </c>
      <c r="K141" s="15">
        <f t="shared" si="26"/>
        <v>81856.412419006097</v>
      </c>
      <c r="L141" s="16">
        <f t="shared" si="23"/>
        <v>0.78800430640974173</v>
      </c>
      <c r="M141" s="14" t="str">
        <f>IF(A141&gt;Rechner!$B$14,"",IF(D141&lt;=0,"",IF(J141=0,"Abgeschlossen",IF(G141&gt;0,"Sondertilgung","Regulär"))))</f>
        <v>Regulär</v>
      </c>
      <c r="N141" s="15">
        <f>IF(A141&gt;Rechner!$B$14,0,IF(R140&lt;=0,0,R140))</f>
        <v>183982.86005978004</v>
      </c>
      <c r="O141" s="15">
        <f>IF(N141&lt;=0,0,N141*Rechner!$B$8/Rechner!$B$11)</f>
        <v>559.61453268183095</v>
      </c>
      <c r="P141" s="15">
        <f t="shared" si="24"/>
        <v>803.92713398483579</v>
      </c>
      <c r="Q141" s="15">
        <f>IF(N141&lt;=0,0,MIN(Rechner!$G$5,N141+O141))</f>
        <v>1363.5416666666667</v>
      </c>
      <c r="R141" s="15">
        <f t="shared" si="25"/>
        <v>183178.9329257952</v>
      </c>
      <c r="S141" s="24">
        <f>IF(A141&gt;Rechner!$B$14,"",IF(D141&lt;=0,"",EDATE(Rechner!$Z$7,(A141-1)*12/Rechner!$B$11)))</f>
        <v>50437</v>
      </c>
      <c r="T141" s="2"/>
      <c r="U141" s="2"/>
      <c r="V141" s="2"/>
      <c r="W141" s="2"/>
      <c r="X141" s="2"/>
      <c r="Y141" s="2"/>
      <c r="Z141" s="2"/>
    </row>
    <row r="142" spans="1:26" x14ac:dyDescent="0.25">
      <c r="A142" s="14">
        <v>141</v>
      </c>
      <c r="B142" s="23" t="str">
        <f t="shared" si="18"/>
        <v>01.03.2038</v>
      </c>
      <c r="C142" s="14">
        <f t="shared" si="19"/>
        <v>2038</v>
      </c>
      <c r="D142" s="15">
        <f>IF(A142&gt;Rechner!$B$14,0,IF(J141&lt;=0,0,J141))</f>
        <v>93960.579085672929</v>
      </c>
      <c r="E142" s="15">
        <f>IF(D142&lt;=0,0,D142*Rechner!$B$8/Rechner!$B$11)</f>
        <v>285.79676138558847</v>
      </c>
      <c r="F142" s="15">
        <f t="shared" si="20"/>
        <v>1077.7449052810782</v>
      </c>
      <c r="G142" s="15">
        <f>IF(D142&lt;=0,0,IF(AND(S142&lt;&gt;"",MONTH(S142)=Rechner!$B$13),MIN(Rechner!$B$12,MAX(D142-F142,0)),0))</f>
        <v>0</v>
      </c>
      <c r="H142" s="15">
        <f>IF(D142&lt;=0,0,MIN(Rechner!$G$5,D142+E142))</f>
        <v>1363.5416666666667</v>
      </c>
      <c r="I142" s="15">
        <f t="shared" si="21"/>
        <v>1363.5416666666667</v>
      </c>
      <c r="J142" s="15">
        <f t="shared" si="22"/>
        <v>92882.834180391845</v>
      </c>
      <c r="K142" s="15">
        <f t="shared" si="26"/>
        <v>82142.209180391685</v>
      </c>
      <c r="L142" s="16">
        <f t="shared" si="23"/>
        <v>0.79040115284173795</v>
      </c>
      <c r="M142" s="14" t="str">
        <f>IF(A142&gt;Rechner!$B$14,"",IF(D142&lt;=0,"",IF(J142=0,"Abgeschlossen",IF(G142&gt;0,"Sondertilgung","Regulär"))))</f>
        <v>Regulär</v>
      </c>
      <c r="N142" s="15">
        <f>IF(A142&gt;Rechner!$B$14,0,IF(R141&lt;=0,0,R141))</f>
        <v>183178.9329257952</v>
      </c>
      <c r="O142" s="15">
        <f>IF(N142&lt;=0,0,N142*Rechner!$B$8/Rechner!$B$11)</f>
        <v>557.16925431596042</v>
      </c>
      <c r="P142" s="15">
        <f t="shared" si="24"/>
        <v>806.37241235070633</v>
      </c>
      <c r="Q142" s="15">
        <f>IF(N142&lt;=0,0,MIN(Rechner!$G$5,N142+O142))</f>
        <v>1363.5416666666667</v>
      </c>
      <c r="R142" s="15">
        <f t="shared" si="25"/>
        <v>182372.56051344451</v>
      </c>
      <c r="S142" s="24">
        <f>IF(A142&gt;Rechner!$B$14,"",IF(D142&lt;=0,"",EDATE(Rechner!$Z$7,(A142-1)*12/Rechner!$B$11)))</f>
        <v>50465</v>
      </c>
      <c r="T142" s="2"/>
      <c r="U142" s="2"/>
      <c r="V142" s="2"/>
      <c r="W142" s="2"/>
      <c r="X142" s="2"/>
      <c r="Y142" s="2"/>
      <c r="Z142" s="2"/>
    </row>
    <row r="143" spans="1:26" x14ac:dyDescent="0.25">
      <c r="A143" s="14">
        <v>142</v>
      </c>
      <c r="B143" s="23" t="str">
        <f t="shared" si="18"/>
        <v>01.04.2038</v>
      </c>
      <c r="C143" s="14">
        <f t="shared" si="19"/>
        <v>2038</v>
      </c>
      <c r="D143" s="15">
        <f>IF(A143&gt;Rechner!$B$14,0,IF(J142&lt;=0,0,J142))</f>
        <v>92882.834180391845</v>
      </c>
      <c r="E143" s="15">
        <f>IF(D143&lt;=0,0,D143*Rechner!$B$8/Rechner!$B$11)</f>
        <v>282.51862063202515</v>
      </c>
      <c r="F143" s="15">
        <f t="shared" si="20"/>
        <v>1081.0230460346415</v>
      </c>
      <c r="G143" s="15">
        <f>IF(D143&lt;=0,0,IF(AND(S143&lt;&gt;"",MONTH(S143)=Rechner!$B$13),MIN(Rechner!$B$12,MAX(D143-F143,0)),0))</f>
        <v>0</v>
      </c>
      <c r="H143" s="15">
        <f>IF(D143&lt;=0,0,MIN(Rechner!$G$5,D143+E143))</f>
        <v>1363.5416666666667</v>
      </c>
      <c r="I143" s="15">
        <f t="shared" si="21"/>
        <v>1363.5416666666667</v>
      </c>
      <c r="J143" s="15">
        <f t="shared" si="22"/>
        <v>91801.811134357209</v>
      </c>
      <c r="K143" s="15">
        <f t="shared" si="26"/>
        <v>82424.727801023706</v>
      </c>
      <c r="L143" s="16">
        <f t="shared" si="23"/>
        <v>0.79280528968163166</v>
      </c>
      <c r="M143" s="14" t="str">
        <f>IF(A143&gt;Rechner!$B$14,"",IF(D143&lt;=0,"",IF(J143=0,"Abgeschlossen",IF(G143&gt;0,"Sondertilgung","Regulär"))))</f>
        <v>Regulär</v>
      </c>
      <c r="N143" s="15">
        <f>IF(A143&gt;Rechner!$B$14,0,IF(R142&lt;=0,0,R142))</f>
        <v>182372.56051344451</v>
      </c>
      <c r="O143" s="15">
        <f>IF(N143&lt;=0,0,N143*Rechner!$B$8/Rechner!$B$11)</f>
        <v>554.71653822839369</v>
      </c>
      <c r="P143" s="15">
        <f t="shared" si="24"/>
        <v>808.82512843827305</v>
      </c>
      <c r="Q143" s="15">
        <f>IF(N143&lt;=0,0,MIN(Rechner!$G$5,N143+O143))</f>
        <v>1363.5416666666667</v>
      </c>
      <c r="R143" s="15">
        <f t="shared" si="25"/>
        <v>181563.73538500624</v>
      </c>
      <c r="S143" s="24">
        <f>IF(A143&gt;Rechner!$B$14,"",IF(D143&lt;=0,"",EDATE(Rechner!$Z$7,(A143-1)*12/Rechner!$B$11)))</f>
        <v>50496</v>
      </c>
      <c r="T143" s="2"/>
      <c r="U143" s="2"/>
      <c r="V143" s="2"/>
      <c r="W143" s="2"/>
      <c r="X143" s="2"/>
      <c r="Y143" s="2"/>
      <c r="Z143" s="2"/>
    </row>
    <row r="144" spans="1:26" x14ac:dyDescent="0.25">
      <c r="A144" s="14">
        <v>143</v>
      </c>
      <c r="B144" s="23" t="str">
        <f t="shared" si="18"/>
        <v>01.05.2038</v>
      </c>
      <c r="C144" s="14">
        <f t="shared" si="19"/>
        <v>2038</v>
      </c>
      <c r="D144" s="15">
        <f>IF(A144&gt;Rechner!$B$14,0,IF(J143&lt;=0,0,J143))</f>
        <v>91801.811134357209</v>
      </c>
      <c r="E144" s="15">
        <f>IF(D144&lt;=0,0,D144*Rechner!$B$8/Rechner!$B$11)</f>
        <v>279.23050886700315</v>
      </c>
      <c r="F144" s="15">
        <f t="shared" si="20"/>
        <v>1084.3111577996635</v>
      </c>
      <c r="G144" s="15">
        <f>IF(D144&lt;=0,0,IF(AND(S144&lt;&gt;"",MONTH(S144)=Rechner!$B$13),MIN(Rechner!$B$12,MAX(D144-F144,0)),0))</f>
        <v>0</v>
      </c>
      <c r="H144" s="15">
        <f>IF(D144&lt;=0,0,MIN(Rechner!$G$5,D144+E144))</f>
        <v>1363.5416666666667</v>
      </c>
      <c r="I144" s="15">
        <f t="shared" si="21"/>
        <v>1363.5416666666667</v>
      </c>
      <c r="J144" s="15">
        <f t="shared" si="22"/>
        <v>90717.499976557549</v>
      </c>
      <c r="K144" s="15">
        <f t="shared" si="26"/>
        <v>82703.958309890702</v>
      </c>
      <c r="L144" s="16">
        <f t="shared" si="23"/>
        <v>0.79521673910441326</v>
      </c>
      <c r="M144" s="14" t="str">
        <f>IF(A144&gt;Rechner!$B$14,"",IF(D144&lt;=0,"",IF(J144=0,"Abgeschlossen",IF(G144&gt;0,"Sondertilgung","Regulär"))))</f>
        <v>Regulär</v>
      </c>
      <c r="N144" s="15">
        <f>IF(A144&gt;Rechner!$B$14,0,IF(R143&lt;=0,0,R143))</f>
        <v>181563.73538500624</v>
      </c>
      <c r="O144" s="15">
        <f>IF(N144&lt;=0,0,N144*Rechner!$B$8/Rechner!$B$11)</f>
        <v>552.25636179606056</v>
      </c>
      <c r="P144" s="15">
        <f t="shared" si="24"/>
        <v>811.28530487060618</v>
      </c>
      <c r="Q144" s="15">
        <f>IF(N144&lt;=0,0,MIN(Rechner!$G$5,N144+O144))</f>
        <v>1363.5416666666667</v>
      </c>
      <c r="R144" s="15">
        <f t="shared" si="25"/>
        <v>180752.45008013563</v>
      </c>
      <c r="S144" s="24">
        <f>IF(A144&gt;Rechner!$B$14,"",IF(D144&lt;=0,"",EDATE(Rechner!$Z$7,(A144-1)*12/Rechner!$B$11)))</f>
        <v>50526</v>
      </c>
      <c r="T144" s="2"/>
      <c r="U144" s="2"/>
      <c r="V144" s="2"/>
      <c r="W144" s="2"/>
      <c r="X144" s="2"/>
      <c r="Y144" s="2"/>
      <c r="Z144" s="2"/>
    </row>
    <row r="145" spans="1:26" x14ac:dyDescent="0.25">
      <c r="A145" s="14">
        <v>144</v>
      </c>
      <c r="B145" s="23" t="str">
        <f t="shared" si="18"/>
        <v>01.06.2038</v>
      </c>
      <c r="C145" s="14">
        <f t="shared" si="19"/>
        <v>2038</v>
      </c>
      <c r="D145" s="15">
        <f>IF(A145&gt;Rechner!$B$14,0,IF(J144&lt;=0,0,J144))</f>
        <v>90717.499976557549</v>
      </c>
      <c r="E145" s="15">
        <f>IF(D145&lt;=0,0,D145*Rechner!$B$8/Rechner!$B$11)</f>
        <v>275.93239576202922</v>
      </c>
      <c r="F145" s="15">
        <f t="shared" si="20"/>
        <v>1087.6092709046375</v>
      </c>
      <c r="G145" s="15">
        <f>IF(D145&lt;=0,0,IF(AND(S145&lt;&gt;"",MONTH(S145)=Rechner!$B$13),MIN(Rechner!$B$12,MAX(D145-F145,0)),0))</f>
        <v>0</v>
      </c>
      <c r="H145" s="15">
        <f>IF(D145&lt;=0,0,MIN(Rechner!$G$5,D145+E145))</f>
        <v>1363.5416666666667</v>
      </c>
      <c r="I145" s="15">
        <f t="shared" si="21"/>
        <v>1363.5416666666667</v>
      </c>
      <c r="J145" s="15">
        <f t="shared" si="22"/>
        <v>89629.890705652913</v>
      </c>
      <c r="K145" s="15">
        <f t="shared" si="26"/>
        <v>82979.890705652739</v>
      </c>
      <c r="L145" s="16">
        <f t="shared" si="23"/>
        <v>0.79763552335252252</v>
      </c>
      <c r="M145" s="14" t="str">
        <f>IF(A145&gt;Rechner!$B$14,"",IF(D145&lt;=0,"",IF(J145=0,"Abgeschlossen",IF(G145&gt;0,"Sondertilgung","Regulär"))))</f>
        <v>Regulär</v>
      </c>
      <c r="N145" s="15">
        <f>IF(A145&gt;Rechner!$B$14,0,IF(R144&lt;=0,0,R144))</f>
        <v>180752.45008013563</v>
      </c>
      <c r="O145" s="15">
        <f>IF(N145&lt;=0,0,N145*Rechner!$B$8/Rechner!$B$11)</f>
        <v>549.78870232707925</v>
      </c>
      <c r="P145" s="15">
        <f t="shared" si="24"/>
        <v>813.75296433958749</v>
      </c>
      <c r="Q145" s="15">
        <f>IF(N145&lt;=0,0,MIN(Rechner!$G$5,N145+O145))</f>
        <v>1363.5416666666667</v>
      </c>
      <c r="R145" s="15">
        <f t="shared" si="25"/>
        <v>179938.69711579604</v>
      </c>
      <c r="S145" s="24">
        <f>IF(A145&gt;Rechner!$B$14,"",IF(D145&lt;=0,"",EDATE(Rechner!$Z$7,(A145-1)*12/Rechner!$B$11)))</f>
        <v>50557</v>
      </c>
      <c r="T145" s="2"/>
      <c r="U145" s="2"/>
      <c r="V145" s="2"/>
      <c r="W145" s="2"/>
      <c r="X145" s="2"/>
      <c r="Y145" s="2"/>
      <c r="Z145" s="2"/>
    </row>
    <row r="146" spans="1:26" x14ac:dyDescent="0.25">
      <c r="A146" s="14">
        <v>145</v>
      </c>
      <c r="B146" s="23" t="str">
        <f t="shared" si="18"/>
        <v>01.07.2038</v>
      </c>
      <c r="C146" s="14">
        <f t="shared" si="19"/>
        <v>2038</v>
      </c>
      <c r="D146" s="15">
        <f>IF(A146&gt;Rechner!$B$14,0,IF(J145&lt;=0,0,J145))</f>
        <v>89629.890705652913</v>
      </c>
      <c r="E146" s="15">
        <f>IF(D146&lt;=0,0,D146*Rechner!$B$8/Rechner!$B$11)</f>
        <v>272.62425089636093</v>
      </c>
      <c r="F146" s="15">
        <f t="shared" si="20"/>
        <v>1090.9174157703058</v>
      </c>
      <c r="G146" s="15">
        <f>IF(D146&lt;=0,0,IF(AND(S146&lt;&gt;"",MONTH(S146)=Rechner!$B$13),MIN(Rechner!$B$12,MAX(D146-F146,0)),0))</f>
        <v>0</v>
      </c>
      <c r="H146" s="15">
        <f>IF(D146&lt;=0,0,MIN(Rechner!$G$5,D146+E146))</f>
        <v>1363.5416666666667</v>
      </c>
      <c r="I146" s="15">
        <f t="shared" si="21"/>
        <v>1363.5416666666667</v>
      </c>
      <c r="J146" s="15">
        <f t="shared" si="22"/>
        <v>88538.973289882604</v>
      </c>
      <c r="K146" s="15">
        <f t="shared" si="26"/>
        <v>83252.514956549101</v>
      </c>
      <c r="L146" s="16">
        <f t="shared" si="23"/>
        <v>0.80006166473605311</v>
      </c>
      <c r="M146" s="14" t="str">
        <f>IF(A146&gt;Rechner!$B$14,"",IF(D146&lt;=0,"",IF(J146=0,"Abgeschlossen",IF(G146&gt;0,"Sondertilgung","Regulär"))))</f>
        <v>Regulär</v>
      </c>
      <c r="N146" s="15">
        <f>IF(A146&gt;Rechner!$B$14,0,IF(R145&lt;=0,0,R145))</f>
        <v>179938.69711579604</v>
      </c>
      <c r="O146" s="15">
        <f>IF(N146&lt;=0,0,N146*Rechner!$B$8/Rechner!$B$11)</f>
        <v>547.31353706054631</v>
      </c>
      <c r="P146" s="15">
        <f t="shared" si="24"/>
        <v>816.22812960612043</v>
      </c>
      <c r="Q146" s="15">
        <f>IF(N146&lt;=0,0,MIN(Rechner!$G$5,N146+O146))</f>
        <v>1363.5416666666667</v>
      </c>
      <c r="R146" s="15">
        <f t="shared" si="25"/>
        <v>179122.46898618992</v>
      </c>
      <c r="S146" s="24">
        <f>IF(A146&gt;Rechner!$B$14,"",IF(D146&lt;=0,"",EDATE(Rechner!$Z$7,(A146-1)*12/Rechner!$B$11)))</f>
        <v>50587</v>
      </c>
      <c r="T146" s="2"/>
      <c r="U146" s="2"/>
      <c r="V146" s="2"/>
      <c r="W146" s="2"/>
      <c r="X146" s="2"/>
      <c r="Y146" s="2"/>
      <c r="Z146" s="2"/>
    </row>
    <row r="147" spans="1:26" x14ac:dyDescent="0.25">
      <c r="A147" s="14">
        <v>146</v>
      </c>
      <c r="B147" s="23" t="str">
        <f t="shared" si="18"/>
        <v>01.08.2038</v>
      </c>
      <c r="C147" s="14">
        <f t="shared" si="19"/>
        <v>2038</v>
      </c>
      <c r="D147" s="15">
        <f>IF(A147&gt;Rechner!$B$14,0,IF(J146&lt;=0,0,J146))</f>
        <v>88538.973289882604</v>
      </c>
      <c r="E147" s="15">
        <f>IF(D147&lt;=0,0,D147*Rechner!$B$8/Rechner!$B$11)</f>
        <v>269.30604375672624</v>
      </c>
      <c r="F147" s="15">
        <f t="shared" si="20"/>
        <v>1094.2356229099405</v>
      </c>
      <c r="G147" s="15">
        <f>IF(D147&lt;=0,0,IF(AND(S147&lt;&gt;"",MONTH(S147)=Rechner!$B$13),MIN(Rechner!$B$12,MAX(D147-F147,0)),0))</f>
        <v>0</v>
      </c>
      <c r="H147" s="15">
        <f>IF(D147&lt;=0,0,MIN(Rechner!$G$5,D147+E147))</f>
        <v>1363.5416666666667</v>
      </c>
      <c r="I147" s="15">
        <f t="shared" si="21"/>
        <v>1363.5416666666667</v>
      </c>
      <c r="J147" s="15">
        <f t="shared" si="22"/>
        <v>87444.737666972665</v>
      </c>
      <c r="K147" s="15">
        <f t="shared" si="26"/>
        <v>83521.821000305834</v>
      </c>
      <c r="L147" s="16">
        <f t="shared" si="23"/>
        <v>0.80249518563295863</v>
      </c>
      <c r="M147" s="14" t="str">
        <f>IF(A147&gt;Rechner!$B$14,"",IF(D147&lt;=0,"",IF(J147=0,"Abgeschlossen",IF(G147&gt;0,"Sondertilgung","Regulär"))))</f>
        <v>Regulär</v>
      </c>
      <c r="N147" s="15">
        <f>IF(A147&gt;Rechner!$B$14,0,IF(R146&lt;=0,0,R146))</f>
        <v>179122.46898618992</v>
      </c>
      <c r="O147" s="15">
        <f>IF(N147&lt;=0,0,N147*Rechner!$B$8/Rechner!$B$11)</f>
        <v>544.83084316632767</v>
      </c>
      <c r="P147" s="15">
        <f t="shared" si="24"/>
        <v>818.71082350033907</v>
      </c>
      <c r="Q147" s="15">
        <f>IF(N147&lt;=0,0,MIN(Rechner!$G$5,N147+O147))</f>
        <v>1363.5416666666667</v>
      </c>
      <c r="R147" s="15">
        <f t="shared" si="25"/>
        <v>178303.7581626896</v>
      </c>
      <c r="S147" s="24">
        <f>IF(A147&gt;Rechner!$B$14,"",IF(D147&lt;=0,"",EDATE(Rechner!$Z$7,(A147-1)*12/Rechner!$B$11)))</f>
        <v>50618</v>
      </c>
      <c r="T147" s="2"/>
      <c r="U147" s="2"/>
      <c r="V147" s="2"/>
      <c r="W147" s="2"/>
      <c r="X147" s="2"/>
      <c r="Y147" s="2"/>
      <c r="Z147" s="2"/>
    </row>
    <row r="148" spans="1:26" x14ac:dyDescent="0.25">
      <c r="A148" s="14">
        <v>147</v>
      </c>
      <c r="B148" s="23" t="str">
        <f t="shared" si="18"/>
        <v>01.09.2038</v>
      </c>
      <c r="C148" s="14">
        <f t="shared" si="19"/>
        <v>2038</v>
      </c>
      <c r="D148" s="15">
        <f>IF(A148&gt;Rechner!$B$14,0,IF(J147&lt;=0,0,J147))</f>
        <v>87444.737666972665</v>
      </c>
      <c r="E148" s="15">
        <f>IF(D148&lt;=0,0,D148*Rechner!$B$8/Rechner!$B$11)</f>
        <v>265.97774373704186</v>
      </c>
      <c r="F148" s="15">
        <f t="shared" si="20"/>
        <v>1097.5639229296248</v>
      </c>
      <c r="G148" s="15">
        <f>IF(D148&lt;=0,0,IF(AND(S148&lt;&gt;"",MONTH(S148)=Rechner!$B$13),MIN(Rechner!$B$12,MAX(D148-F148,0)),0))</f>
        <v>0</v>
      </c>
      <c r="H148" s="15">
        <f>IF(D148&lt;=0,0,MIN(Rechner!$G$5,D148+E148))</f>
        <v>1363.5416666666667</v>
      </c>
      <c r="I148" s="15">
        <f t="shared" si="21"/>
        <v>1363.5416666666667</v>
      </c>
      <c r="J148" s="15">
        <f t="shared" si="22"/>
        <v>86347.173744043044</v>
      </c>
      <c r="K148" s="15">
        <f t="shared" si="26"/>
        <v>83787.79874404287</v>
      </c>
      <c r="L148" s="16">
        <f t="shared" si="23"/>
        <v>0.80493610848925878</v>
      </c>
      <c r="M148" s="14" t="str">
        <f>IF(A148&gt;Rechner!$B$14,"",IF(D148&lt;=0,"",IF(J148=0,"Abgeschlossen",IF(G148&gt;0,"Sondertilgung","Regulär"))))</f>
        <v>Regulär</v>
      </c>
      <c r="N148" s="15">
        <f>IF(A148&gt;Rechner!$B$14,0,IF(R147&lt;=0,0,R147))</f>
        <v>178303.7581626896</v>
      </c>
      <c r="O148" s="15">
        <f>IF(N148&lt;=0,0,N148*Rechner!$B$8/Rechner!$B$11)</f>
        <v>542.34059774484751</v>
      </c>
      <c r="P148" s="15">
        <f t="shared" si="24"/>
        <v>821.20106892181923</v>
      </c>
      <c r="Q148" s="15">
        <f>IF(N148&lt;=0,0,MIN(Rechner!$G$5,N148+O148))</f>
        <v>1363.5416666666667</v>
      </c>
      <c r="R148" s="15">
        <f t="shared" si="25"/>
        <v>177482.55709376777</v>
      </c>
      <c r="S148" s="24">
        <f>IF(A148&gt;Rechner!$B$14,"",IF(D148&lt;=0,"",EDATE(Rechner!$Z$7,(A148-1)*12/Rechner!$B$11)))</f>
        <v>50649</v>
      </c>
      <c r="T148" s="2"/>
      <c r="U148" s="2"/>
      <c r="V148" s="2"/>
      <c r="W148" s="2"/>
      <c r="X148" s="2"/>
      <c r="Y148" s="2"/>
      <c r="Z148" s="2"/>
    </row>
    <row r="149" spans="1:26" x14ac:dyDescent="0.25">
      <c r="A149" s="14">
        <v>148</v>
      </c>
      <c r="B149" s="23" t="str">
        <f t="shared" si="18"/>
        <v>01.10.2038</v>
      </c>
      <c r="C149" s="14">
        <f t="shared" si="19"/>
        <v>2038</v>
      </c>
      <c r="D149" s="15">
        <f>IF(A149&gt;Rechner!$B$14,0,IF(J148&lt;=0,0,J148))</f>
        <v>86347.173744043044</v>
      </c>
      <c r="E149" s="15">
        <f>IF(D149&lt;=0,0,D149*Rechner!$B$8/Rechner!$B$11)</f>
        <v>262.63932013813093</v>
      </c>
      <c r="F149" s="15">
        <f t="shared" si="20"/>
        <v>1100.9023465285359</v>
      </c>
      <c r="G149" s="15">
        <f>IF(D149&lt;=0,0,IF(AND(S149&lt;&gt;"",MONTH(S149)=Rechner!$B$13),MIN(Rechner!$B$12,MAX(D149-F149,0)),0))</f>
        <v>0</v>
      </c>
      <c r="H149" s="15">
        <f>IF(D149&lt;=0,0,MIN(Rechner!$G$5,D149+E149))</f>
        <v>1363.5416666666667</v>
      </c>
      <c r="I149" s="15">
        <f t="shared" si="21"/>
        <v>1363.5416666666667</v>
      </c>
      <c r="J149" s="15">
        <f t="shared" si="22"/>
        <v>85246.271397514502</v>
      </c>
      <c r="K149" s="15">
        <f t="shared" si="26"/>
        <v>84050.438064180998</v>
      </c>
      <c r="L149" s="16">
        <f t="shared" si="23"/>
        <v>0.807384455819247</v>
      </c>
      <c r="M149" s="14" t="str">
        <f>IF(A149&gt;Rechner!$B$14,"",IF(D149&lt;=0,"",IF(J149=0,"Abgeschlossen",IF(G149&gt;0,"Sondertilgung","Regulär"))))</f>
        <v>Regulär</v>
      </c>
      <c r="N149" s="15">
        <f>IF(A149&gt;Rechner!$B$14,0,IF(R148&lt;=0,0,R148))</f>
        <v>177482.55709376777</v>
      </c>
      <c r="O149" s="15">
        <f>IF(N149&lt;=0,0,N149*Rechner!$B$8/Rechner!$B$11)</f>
        <v>539.84277782687695</v>
      </c>
      <c r="P149" s="15">
        <f t="shared" si="24"/>
        <v>823.69888883978979</v>
      </c>
      <c r="Q149" s="15">
        <f>IF(N149&lt;=0,0,MIN(Rechner!$G$5,N149+O149))</f>
        <v>1363.5416666666667</v>
      </c>
      <c r="R149" s="15">
        <f t="shared" si="25"/>
        <v>176658.85820492799</v>
      </c>
      <c r="S149" s="24">
        <f>IF(A149&gt;Rechner!$B$14,"",IF(D149&lt;=0,"",EDATE(Rechner!$Z$7,(A149-1)*12/Rechner!$B$11)))</f>
        <v>50679</v>
      </c>
      <c r="T149" s="2"/>
      <c r="U149" s="2"/>
      <c r="V149" s="2"/>
      <c r="W149" s="2"/>
      <c r="X149" s="2"/>
      <c r="Y149" s="2"/>
      <c r="Z149" s="2"/>
    </row>
    <row r="150" spans="1:26" x14ac:dyDescent="0.25">
      <c r="A150" s="14">
        <v>149</v>
      </c>
      <c r="B150" s="23" t="str">
        <f t="shared" si="18"/>
        <v>01.11.2038</v>
      </c>
      <c r="C150" s="14">
        <f t="shared" si="19"/>
        <v>2038</v>
      </c>
      <c r="D150" s="15">
        <f>IF(A150&gt;Rechner!$B$14,0,IF(J149&lt;=0,0,J149))</f>
        <v>85246.271397514502</v>
      </c>
      <c r="E150" s="15">
        <f>IF(D150&lt;=0,0,D150*Rechner!$B$8/Rechner!$B$11)</f>
        <v>259.29074216743993</v>
      </c>
      <c r="F150" s="15">
        <f t="shared" si="20"/>
        <v>1104.2509244992268</v>
      </c>
      <c r="G150" s="15">
        <f>IF(D150&lt;=0,0,IF(AND(S150&lt;&gt;"",MONTH(S150)=Rechner!$B$13),MIN(Rechner!$B$12,MAX(D150-F150,0)),0))</f>
        <v>0</v>
      </c>
      <c r="H150" s="15">
        <f>IF(D150&lt;=0,0,MIN(Rechner!$G$5,D150+E150))</f>
        <v>1363.5416666666667</v>
      </c>
      <c r="I150" s="15">
        <f t="shared" si="21"/>
        <v>1363.5416666666667</v>
      </c>
      <c r="J150" s="15">
        <f t="shared" si="22"/>
        <v>84142.020473015276</v>
      </c>
      <c r="K150" s="15">
        <f t="shared" si="26"/>
        <v>84309.728806348445</v>
      </c>
      <c r="L150" s="16">
        <f t="shared" si="23"/>
        <v>0.80984025020569728</v>
      </c>
      <c r="M150" s="14" t="str">
        <f>IF(A150&gt;Rechner!$B$14,"",IF(D150&lt;=0,"",IF(J150=0,"Abgeschlossen",IF(G150&gt;0,"Sondertilgung","Regulär"))))</f>
        <v>Regulär</v>
      </c>
      <c r="N150" s="15">
        <f>IF(A150&gt;Rechner!$B$14,0,IF(R149&lt;=0,0,R149))</f>
        <v>176658.85820492799</v>
      </c>
      <c r="O150" s="15">
        <f>IF(N150&lt;=0,0,N150*Rechner!$B$8/Rechner!$B$11)</f>
        <v>537.33736037332267</v>
      </c>
      <c r="P150" s="15">
        <f t="shared" si="24"/>
        <v>826.20430629334408</v>
      </c>
      <c r="Q150" s="15">
        <f>IF(N150&lt;=0,0,MIN(Rechner!$G$5,N150+O150))</f>
        <v>1363.5416666666667</v>
      </c>
      <c r="R150" s="15">
        <f t="shared" si="25"/>
        <v>175832.65389863466</v>
      </c>
      <c r="S150" s="24">
        <f>IF(A150&gt;Rechner!$B$14,"",IF(D150&lt;=0,"",EDATE(Rechner!$Z$7,(A150-1)*12/Rechner!$B$11)))</f>
        <v>50710</v>
      </c>
      <c r="T150" s="2"/>
      <c r="U150" s="2"/>
      <c r="V150" s="2"/>
      <c r="W150" s="2"/>
      <c r="X150" s="2"/>
      <c r="Y150" s="2"/>
      <c r="Z150" s="2"/>
    </row>
    <row r="151" spans="1:26" x14ac:dyDescent="0.25">
      <c r="A151" s="14">
        <v>150</v>
      </c>
      <c r="B151" s="23" t="str">
        <f t="shared" si="18"/>
        <v>01.12.2038</v>
      </c>
      <c r="C151" s="14">
        <f t="shared" si="19"/>
        <v>2038</v>
      </c>
      <c r="D151" s="15">
        <f>IF(A151&gt;Rechner!$B$14,0,IF(J150&lt;=0,0,J150))</f>
        <v>84142.020473015276</v>
      </c>
      <c r="E151" s="15">
        <f>IF(D151&lt;=0,0,D151*Rechner!$B$8/Rechner!$B$11)</f>
        <v>255.93197893875478</v>
      </c>
      <c r="F151" s="15">
        <f t="shared" si="20"/>
        <v>1107.6096877279119</v>
      </c>
      <c r="G151" s="15">
        <f>IF(D151&lt;=0,0,IF(AND(S151&lt;&gt;"",MONTH(S151)=Rechner!$B$13),MIN(Rechner!$B$12,MAX(D151-F151,0)),0))</f>
        <v>6000</v>
      </c>
      <c r="H151" s="15">
        <f>IF(D151&lt;=0,0,MIN(Rechner!$G$5,D151+E151))</f>
        <v>1363.5416666666667</v>
      </c>
      <c r="I151" s="15">
        <f t="shared" si="21"/>
        <v>7363.541666666667</v>
      </c>
      <c r="J151" s="15">
        <f t="shared" si="22"/>
        <v>77034.410785287371</v>
      </c>
      <c r="K151" s="15">
        <f t="shared" si="26"/>
        <v>84565.660785287197</v>
      </c>
      <c r="L151" s="16">
        <f t="shared" si="23"/>
        <v>0.96524335835603281</v>
      </c>
      <c r="M151" s="14" t="str">
        <f>IF(A151&gt;Rechner!$B$14,"",IF(D151&lt;=0,"",IF(J151=0,"Abgeschlossen",IF(G151&gt;0,"Sondertilgung","Regulär"))))</f>
        <v>Sondertilgung</v>
      </c>
      <c r="N151" s="15">
        <f>IF(A151&gt;Rechner!$B$14,0,IF(R150&lt;=0,0,R150))</f>
        <v>175832.65389863466</v>
      </c>
      <c r="O151" s="15">
        <f>IF(N151&lt;=0,0,N151*Rechner!$B$8/Rechner!$B$11)</f>
        <v>534.82432227501374</v>
      </c>
      <c r="P151" s="15">
        <f t="shared" si="24"/>
        <v>828.717344391653</v>
      </c>
      <c r="Q151" s="15">
        <f>IF(N151&lt;=0,0,MIN(Rechner!$G$5,N151+O151))</f>
        <v>1363.5416666666667</v>
      </c>
      <c r="R151" s="15">
        <f t="shared" si="25"/>
        <v>175003.936554243</v>
      </c>
      <c r="S151" s="24">
        <f>IF(A151&gt;Rechner!$B$14,"",IF(D151&lt;=0,"",EDATE(Rechner!$Z$7,(A151-1)*12/Rechner!$B$11)))</f>
        <v>50740</v>
      </c>
      <c r="T151" s="2"/>
      <c r="U151" s="2"/>
      <c r="V151" s="2"/>
      <c r="W151" s="2"/>
      <c r="X151" s="2"/>
      <c r="Y151" s="2"/>
      <c r="Z151" s="2"/>
    </row>
    <row r="152" spans="1:26" x14ac:dyDescent="0.25">
      <c r="A152" s="14">
        <v>151</v>
      </c>
      <c r="B152" s="23" t="str">
        <f t="shared" si="18"/>
        <v>01.01.2039</v>
      </c>
      <c r="C152" s="14">
        <f t="shared" si="19"/>
        <v>2039</v>
      </c>
      <c r="D152" s="15">
        <f>IF(A152&gt;Rechner!$B$14,0,IF(J151&lt;=0,0,J151))</f>
        <v>77034.410785287371</v>
      </c>
      <c r="E152" s="15">
        <f>IF(D152&lt;=0,0,D152*Rechner!$B$8/Rechner!$B$11)</f>
        <v>234.31299947191573</v>
      </c>
      <c r="F152" s="15">
        <f t="shared" si="20"/>
        <v>1129.2286671947511</v>
      </c>
      <c r="G152" s="15">
        <f>IF(D152&lt;=0,0,IF(AND(S152&lt;&gt;"",MONTH(S152)=Rechner!$B$13),MIN(Rechner!$B$12,MAX(D152-F152,0)),0))</f>
        <v>0</v>
      </c>
      <c r="H152" s="15">
        <f>IF(D152&lt;=0,0,MIN(Rechner!$G$5,D152+E152))</f>
        <v>1363.5416666666667</v>
      </c>
      <c r="I152" s="15">
        <f t="shared" si="21"/>
        <v>1363.5416666666667</v>
      </c>
      <c r="J152" s="15">
        <f t="shared" si="22"/>
        <v>75905.18211809262</v>
      </c>
      <c r="K152" s="15">
        <f t="shared" si="26"/>
        <v>84799.973784759117</v>
      </c>
      <c r="L152" s="16">
        <f t="shared" si="23"/>
        <v>0.82815853361876313</v>
      </c>
      <c r="M152" s="14" t="str">
        <f>IF(A152&gt;Rechner!$B$14,"",IF(D152&lt;=0,"",IF(J152=0,"Abgeschlossen",IF(G152&gt;0,"Sondertilgung","Regulär"))))</f>
        <v>Regulär</v>
      </c>
      <c r="N152" s="15">
        <f>IF(A152&gt;Rechner!$B$14,0,IF(R151&lt;=0,0,R151))</f>
        <v>175003.936554243</v>
      </c>
      <c r="O152" s="15">
        <f>IF(N152&lt;=0,0,N152*Rechner!$B$8/Rechner!$B$11)</f>
        <v>532.30364035248908</v>
      </c>
      <c r="P152" s="15">
        <f t="shared" si="24"/>
        <v>831.23802631417766</v>
      </c>
      <c r="Q152" s="15">
        <f>IF(N152&lt;=0,0,MIN(Rechner!$G$5,N152+O152))</f>
        <v>1363.5416666666667</v>
      </c>
      <c r="R152" s="15">
        <f t="shared" si="25"/>
        <v>174172.69852792882</v>
      </c>
      <c r="S152" s="24">
        <f>IF(A152&gt;Rechner!$B$14,"",IF(D152&lt;=0,"",EDATE(Rechner!$Z$7,(A152-1)*12/Rechner!$B$11)))</f>
        <v>50771</v>
      </c>
      <c r="T152" s="2"/>
      <c r="U152" s="2"/>
      <c r="V152" s="2"/>
      <c r="W152" s="2"/>
      <c r="X152" s="2"/>
      <c r="Y152" s="2"/>
      <c r="Z152" s="2"/>
    </row>
    <row r="153" spans="1:26" x14ac:dyDescent="0.25">
      <c r="A153" s="14">
        <v>152</v>
      </c>
      <c r="B153" s="23" t="str">
        <f t="shared" si="18"/>
        <v>01.02.2039</v>
      </c>
      <c r="C153" s="14">
        <f t="shared" si="19"/>
        <v>2039</v>
      </c>
      <c r="D153" s="15">
        <f>IF(A153&gt;Rechner!$B$14,0,IF(J152&lt;=0,0,J152))</f>
        <v>75905.18211809262</v>
      </c>
      <c r="E153" s="15">
        <f>IF(D153&lt;=0,0,D153*Rechner!$B$8/Rechner!$B$11)</f>
        <v>230.87826227586504</v>
      </c>
      <c r="F153" s="15">
        <f t="shared" si="20"/>
        <v>1132.6634043908016</v>
      </c>
      <c r="G153" s="15">
        <f>IF(D153&lt;=0,0,IF(AND(S153&lt;&gt;"",MONTH(S153)=Rechner!$B$13),MIN(Rechner!$B$12,MAX(D153-F153,0)),0))</f>
        <v>0</v>
      </c>
      <c r="H153" s="15">
        <f>IF(D153&lt;=0,0,MIN(Rechner!$G$5,D153+E153))</f>
        <v>1363.5416666666667</v>
      </c>
      <c r="I153" s="15">
        <f t="shared" si="21"/>
        <v>1363.5416666666667</v>
      </c>
      <c r="J153" s="15">
        <f t="shared" si="22"/>
        <v>74772.518713701822</v>
      </c>
      <c r="K153" s="15">
        <f t="shared" si="26"/>
        <v>85030.852047034976</v>
      </c>
      <c r="L153" s="16">
        <f t="shared" si="23"/>
        <v>0.83067751582518679</v>
      </c>
      <c r="M153" s="14" t="str">
        <f>IF(A153&gt;Rechner!$B$14,"",IF(D153&lt;=0,"",IF(J153=0,"Abgeschlossen",IF(G153&gt;0,"Sondertilgung","Regulär"))))</f>
        <v>Regulär</v>
      </c>
      <c r="N153" s="15">
        <f>IF(A153&gt;Rechner!$B$14,0,IF(R152&lt;=0,0,R152))</f>
        <v>174172.69852792882</v>
      </c>
      <c r="O153" s="15">
        <f>IF(N153&lt;=0,0,N153*Rechner!$B$8/Rechner!$B$11)</f>
        <v>529.77529135578345</v>
      </c>
      <c r="P153" s="15">
        <f t="shared" si="24"/>
        <v>833.76637531088329</v>
      </c>
      <c r="Q153" s="15">
        <f>IF(N153&lt;=0,0,MIN(Rechner!$G$5,N153+O153))</f>
        <v>1363.5416666666667</v>
      </c>
      <c r="R153" s="15">
        <f t="shared" si="25"/>
        <v>173338.93215261793</v>
      </c>
      <c r="S153" s="24">
        <f>IF(A153&gt;Rechner!$B$14,"",IF(D153&lt;=0,"",EDATE(Rechner!$Z$7,(A153-1)*12/Rechner!$B$11)))</f>
        <v>50802</v>
      </c>
      <c r="T153" s="2"/>
      <c r="U153" s="2"/>
      <c r="V153" s="2"/>
      <c r="W153" s="2"/>
      <c r="X153" s="2"/>
      <c r="Y153" s="2"/>
      <c r="Z153" s="2"/>
    </row>
    <row r="154" spans="1:26" x14ac:dyDescent="0.25">
      <c r="A154" s="14">
        <v>153</v>
      </c>
      <c r="B154" s="23" t="str">
        <f t="shared" si="18"/>
        <v>01.03.2039</v>
      </c>
      <c r="C154" s="14">
        <f t="shared" si="19"/>
        <v>2039</v>
      </c>
      <c r="D154" s="15">
        <f>IF(A154&gt;Rechner!$B$14,0,IF(J153&lt;=0,0,J153))</f>
        <v>74772.518713701822</v>
      </c>
      <c r="E154" s="15">
        <f>IF(D154&lt;=0,0,D154*Rechner!$B$8/Rechner!$B$11)</f>
        <v>227.43307775417637</v>
      </c>
      <c r="F154" s="15">
        <f t="shared" si="20"/>
        <v>1136.1085889124904</v>
      </c>
      <c r="G154" s="15">
        <f>IF(D154&lt;=0,0,IF(AND(S154&lt;&gt;"",MONTH(S154)=Rechner!$B$13),MIN(Rechner!$B$12,MAX(D154-F154,0)),0))</f>
        <v>0</v>
      </c>
      <c r="H154" s="15">
        <f>IF(D154&lt;=0,0,MIN(Rechner!$G$5,D154+E154))</f>
        <v>1363.5416666666667</v>
      </c>
      <c r="I154" s="15">
        <f t="shared" si="21"/>
        <v>1363.5416666666667</v>
      </c>
      <c r="J154" s="15">
        <f t="shared" si="22"/>
        <v>73636.410124789327</v>
      </c>
      <c r="K154" s="15">
        <f t="shared" si="26"/>
        <v>85258.285124789152</v>
      </c>
      <c r="L154" s="16">
        <f t="shared" si="23"/>
        <v>0.83320415993582175</v>
      </c>
      <c r="M154" s="14" t="str">
        <f>IF(A154&gt;Rechner!$B$14,"",IF(D154&lt;=0,"",IF(J154=0,"Abgeschlossen",IF(G154&gt;0,"Sondertilgung","Regulär"))))</f>
        <v>Regulär</v>
      </c>
      <c r="N154" s="15">
        <f>IF(A154&gt;Rechner!$B$14,0,IF(R153&lt;=0,0,R153))</f>
        <v>173338.93215261793</v>
      </c>
      <c r="O154" s="15">
        <f>IF(N154&lt;=0,0,N154*Rechner!$B$8/Rechner!$B$11)</f>
        <v>527.23925196421283</v>
      </c>
      <c r="P154" s="15">
        <f t="shared" si="24"/>
        <v>836.30241470245392</v>
      </c>
      <c r="Q154" s="15">
        <f>IF(N154&lt;=0,0,MIN(Rechner!$G$5,N154+O154))</f>
        <v>1363.5416666666667</v>
      </c>
      <c r="R154" s="15">
        <f t="shared" si="25"/>
        <v>172502.62973791547</v>
      </c>
      <c r="S154" s="24">
        <f>IF(A154&gt;Rechner!$B$14,"",IF(D154&lt;=0,"",EDATE(Rechner!$Z$7,(A154-1)*12/Rechner!$B$11)))</f>
        <v>50830</v>
      </c>
      <c r="T154" s="2"/>
      <c r="U154" s="2"/>
      <c r="V154" s="2"/>
      <c r="W154" s="2"/>
      <c r="X154" s="2"/>
      <c r="Y154" s="2"/>
      <c r="Z154" s="2"/>
    </row>
    <row r="155" spans="1:26" x14ac:dyDescent="0.25">
      <c r="A155" s="14">
        <v>154</v>
      </c>
      <c r="B155" s="23" t="str">
        <f t="shared" si="18"/>
        <v>01.04.2039</v>
      </c>
      <c r="C155" s="14">
        <f t="shared" si="19"/>
        <v>2039</v>
      </c>
      <c r="D155" s="15">
        <f>IF(A155&gt;Rechner!$B$14,0,IF(J154&lt;=0,0,J154))</f>
        <v>73636.410124789327</v>
      </c>
      <c r="E155" s="15">
        <f>IF(D155&lt;=0,0,D155*Rechner!$B$8/Rechner!$B$11)</f>
        <v>223.97741412956751</v>
      </c>
      <c r="F155" s="15">
        <f t="shared" si="20"/>
        <v>1139.5642525370993</v>
      </c>
      <c r="G155" s="15">
        <f>IF(D155&lt;=0,0,IF(AND(S155&lt;&gt;"",MONTH(S155)=Rechner!$B$13),MIN(Rechner!$B$12,MAX(D155-F155,0)),0))</f>
        <v>0</v>
      </c>
      <c r="H155" s="15">
        <f>IF(D155&lt;=0,0,MIN(Rechner!$G$5,D155+E155))</f>
        <v>1363.5416666666667</v>
      </c>
      <c r="I155" s="15">
        <f t="shared" si="21"/>
        <v>1363.5416666666667</v>
      </c>
      <c r="J155" s="15">
        <f t="shared" si="22"/>
        <v>72496.845872252234</v>
      </c>
      <c r="K155" s="15">
        <f t="shared" si="26"/>
        <v>85482.262538918716</v>
      </c>
      <c r="L155" s="16">
        <f t="shared" si="23"/>
        <v>0.83573848925562666</v>
      </c>
      <c r="M155" s="14" t="str">
        <f>IF(A155&gt;Rechner!$B$14,"",IF(D155&lt;=0,"",IF(J155=0,"Abgeschlossen",IF(G155&gt;0,"Sondertilgung","Regulär"))))</f>
        <v>Regulär</v>
      </c>
      <c r="N155" s="15">
        <f>IF(A155&gt;Rechner!$B$14,0,IF(R154&lt;=0,0,R154))</f>
        <v>172502.62973791547</v>
      </c>
      <c r="O155" s="15">
        <f>IF(N155&lt;=0,0,N155*Rechner!$B$8/Rechner!$B$11)</f>
        <v>524.69549878615953</v>
      </c>
      <c r="P155" s="15">
        <f t="shared" si="24"/>
        <v>838.84616788050721</v>
      </c>
      <c r="Q155" s="15">
        <f>IF(N155&lt;=0,0,MIN(Rechner!$G$5,N155+O155))</f>
        <v>1363.5416666666667</v>
      </c>
      <c r="R155" s="15">
        <f t="shared" si="25"/>
        <v>171663.78357003495</v>
      </c>
      <c r="S155" s="24">
        <f>IF(A155&gt;Rechner!$B$14,"",IF(D155&lt;=0,"",EDATE(Rechner!$Z$7,(A155-1)*12/Rechner!$B$11)))</f>
        <v>50861</v>
      </c>
      <c r="T155" s="2"/>
      <c r="U155" s="2"/>
      <c r="V155" s="2"/>
      <c r="W155" s="2"/>
      <c r="X155" s="2"/>
      <c r="Y155" s="2"/>
      <c r="Z155" s="2"/>
    </row>
    <row r="156" spans="1:26" x14ac:dyDescent="0.25">
      <c r="A156" s="14">
        <v>155</v>
      </c>
      <c r="B156" s="23" t="str">
        <f t="shared" si="18"/>
        <v>01.05.2039</v>
      </c>
      <c r="C156" s="14">
        <f t="shared" si="19"/>
        <v>2039</v>
      </c>
      <c r="D156" s="15">
        <f>IF(A156&gt;Rechner!$B$14,0,IF(J155&lt;=0,0,J155))</f>
        <v>72496.845872252234</v>
      </c>
      <c r="E156" s="15">
        <f>IF(D156&lt;=0,0,D156*Rechner!$B$8/Rechner!$B$11)</f>
        <v>220.51123952810053</v>
      </c>
      <c r="F156" s="15">
        <f t="shared" si="20"/>
        <v>1143.0304271385662</v>
      </c>
      <c r="G156" s="15">
        <f>IF(D156&lt;=0,0,IF(AND(S156&lt;&gt;"",MONTH(S156)=Rechner!$B$13),MIN(Rechner!$B$12,MAX(D156-F156,0)),0))</f>
        <v>0</v>
      </c>
      <c r="H156" s="15">
        <f>IF(D156&lt;=0,0,MIN(Rechner!$G$5,D156+E156))</f>
        <v>1363.5416666666667</v>
      </c>
      <c r="I156" s="15">
        <f t="shared" si="21"/>
        <v>1363.5416666666667</v>
      </c>
      <c r="J156" s="15">
        <f t="shared" si="22"/>
        <v>71353.815445113665</v>
      </c>
      <c r="K156" s="15">
        <f t="shared" si="26"/>
        <v>85702.773778446819</v>
      </c>
      <c r="L156" s="16">
        <f t="shared" si="23"/>
        <v>0.83828052716044577</v>
      </c>
      <c r="M156" s="14" t="str">
        <f>IF(A156&gt;Rechner!$B$14,"",IF(D156&lt;=0,"",IF(J156=0,"Abgeschlossen",IF(G156&gt;0,"Sondertilgung","Regulär"))))</f>
        <v>Regulär</v>
      </c>
      <c r="N156" s="15">
        <f>IF(A156&gt;Rechner!$B$14,0,IF(R155&lt;=0,0,R155))</f>
        <v>171663.78357003495</v>
      </c>
      <c r="O156" s="15">
        <f>IF(N156&lt;=0,0,N156*Rechner!$B$8/Rechner!$B$11)</f>
        <v>522.14400835885624</v>
      </c>
      <c r="P156" s="15">
        <f t="shared" si="24"/>
        <v>841.3976583078105</v>
      </c>
      <c r="Q156" s="15">
        <f>IF(N156&lt;=0,0,MIN(Rechner!$G$5,N156+O156))</f>
        <v>1363.5416666666667</v>
      </c>
      <c r="R156" s="15">
        <f t="shared" si="25"/>
        <v>170822.38591172715</v>
      </c>
      <c r="S156" s="24">
        <f>IF(A156&gt;Rechner!$B$14,"",IF(D156&lt;=0,"",EDATE(Rechner!$Z$7,(A156-1)*12/Rechner!$B$11)))</f>
        <v>50891</v>
      </c>
      <c r="T156" s="2"/>
      <c r="U156" s="2"/>
      <c r="V156" s="2"/>
      <c r="W156" s="2"/>
      <c r="X156" s="2"/>
      <c r="Y156" s="2"/>
      <c r="Z156" s="2"/>
    </row>
    <row r="157" spans="1:26" x14ac:dyDescent="0.25">
      <c r="A157" s="14">
        <v>156</v>
      </c>
      <c r="B157" s="23" t="str">
        <f t="shared" si="18"/>
        <v>01.06.2039</v>
      </c>
      <c r="C157" s="14">
        <f t="shared" si="19"/>
        <v>2039</v>
      </c>
      <c r="D157" s="15">
        <f>IF(A157&gt;Rechner!$B$14,0,IF(J156&lt;=0,0,J156))</f>
        <v>71353.815445113665</v>
      </c>
      <c r="E157" s="15">
        <f>IF(D157&lt;=0,0,D157*Rechner!$B$8/Rechner!$B$11)</f>
        <v>217.03452197888737</v>
      </c>
      <c r="F157" s="15">
        <f t="shared" si="20"/>
        <v>1146.5071446877794</v>
      </c>
      <c r="G157" s="15">
        <f>IF(D157&lt;=0,0,IF(AND(S157&lt;&gt;"",MONTH(S157)=Rechner!$B$13),MIN(Rechner!$B$12,MAX(D157-F157,0)),0))</f>
        <v>0</v>
      </c>
      <c r="H157" s="15">
        <f>IF(D157&lt;=0,0,MIN(Rechner!$G$5,D157+E157))</f>
        <v>1363.5416666666667</v>
      </c>
      <c r="I157" s="15">
        <f t="shared" si="21"/>
        <v>1363.5416666666667</v>
      </c>
      <c r="J157" s="15">
        <f t="shared" si="22"/>
        <v>70207.308300425881</v>
      </c>
      <c r="K157" s="15">
        <f t="shared" si="26"/>
        <v>85919.808300425706</v>
      </c>
      <c r="L157" s="16">
        <f t="shared" si="23"/>
        <v>0.84083029709722545</v>
      </c>
      <c r="M157" s="14" t="str">
        <f>IF(A157&gt;Rechner!$B$14,"",IF(D157&lt;=0,"",IF(J157=0,"Abgeschlossen",IF(G157&gt;0,"Sondertilgung","Regulär"))))</f>
        <v>Regulär</v>
      </c>
      <c r="N157" s="15">
        <f>IF(A157&gt;Rechner!$B$14,0,IF(R156&lt;=0,0,R156))</f>
        <v>170822.38591172715</v>
      </c>
      <c r="O157" s="15">
        <f>IF(N157&lt;=0,0,N157*Rechner!$B$8/Rechner!$B$11)</f>
        <v>519.58475714817007</v>
      </c>
      <c r="P157" s="15">
        <f t="shared" si="24"/>
        <v>843.95690951849667</v>
      </c>
      <c r="Q157" s="15">
        <f>IF(N157&lt;=0,0,MIN(Rechner!$G$5,N157+O157))</f>
        <v>1363.5416666666667</v>
      </c>
      <c r="R157" s="15">
        <f t="shared" si="25"/>
        <v>169978.42900220866</v>
      </c>
      <c r="S157" s="24">
        <f>IF(A157&gt;Rechner!$B$14,"",IF(D157&lt;=0,"",EDATE(Rechner!$Z$7,(A157-1)*12/Rechner!$B$11)))</f>
        <v>50922</v>
      </c>
      <c r="T157" s="2"/>
      <c r="U157" s="2"/>
      <c r="V157" s="2"/>
      <c r="W157" s="2"/>
      <c r="X157" s="2"/>
      <c r="Y157" s="2"/>
      <c r="Z157" s="2"/>
    </row>
    <row r="158" spans="1:26" x14ac:dyDescent="0.25">
      <c r="A158" s="14">
        <v>157</v>
      </c>
      <c r="B158" s="23" t="str">
        <f t="shared" si="18"/>
        <v>01.07.2039</v>
      </c>
      <c r="C158" s="14">
        <f t="shared" si="19"/>
        <v>2039</v>
      </c>
      <c r="D158" s="15">
        <f>IF(A158&gt;Rechner!$B$14,0,IF(J157&lt;=0,0,J157))</f>
        <v>70207.308300425881</v>
      </c>
      <c r="E158" s="15">
        <f>IF(D158&lt;=0,0,D158*Rechner!$B$8/Rechner!$B$11)</f>
        <v>213.54722941379535</v>
      </c>
      <c r="F158" s="15">
        <f t="shared" si="20"/>
        <v>1149.9944372528714</v>
      </c>
      <c r="G158" s="15">
        <f>IF(D158&lt;=0,0,IF(AND(S158&lt;&gt;"",MONTH(S158)=Rechner!$B$13),MIN(Rechner!$B$12,MAX(D158-F158,0)),0))</f>
        <v>0</v>
      </c>
      <c r="H158" s="15">
        <f>IF(D158&lt;=0,0,MIN(Rechner!$G$5,D158+E158))</f>
        <v>1363.5416666666667</v>
      </c>
      <c r="I158" s="15">
        <f t="shared" si="21"/>
        <v>1363.5416666666667</v>
      </c>
      <c r="J158" s="15">
        <f t="shared" si="22"/>
        <v>69057.313863173011</v>
      </c>
      <c r="K158" s="15">
        <f t="shared" si="26"/>
        <v>86133.355529839508</v>
      </c>
      <c r="L158" s="16">
        <f t="shared" si="23"/>
        <v>0.84338782258422962</v>
      </c>
      <c r="M158" s="14" t="str">
        <f>IF(A158&gt;Rechner!$B$14,"",IF(D158&lt;=0,"",IF(J158=0,"Abgeschlossen",IF(G158&gt;0,"Sondertilgung","Regulär"))))</f>
        <v>Regulär</v>
      </c>
      <c r="N158" s="15">
        <f>IF(A158&gt;Rechner!$B$14,0,IF(R157&lt;=0,0,R157))</f>
        <v>169978.42900220866</v>
      </c>
      <c r="O158" s="15">
        <f>IF(N158&lt;=0,0,N158*Rechner!$B$8/Rechner!$B$11)</f>
        <v>517.01772154838466</v>
      </c>
      <c r="P158" s="15">
        <f t="shared" si="24"/>
        <v>846.52394511828209</v>
      </c>
      <c r="Q158" s="15">
        <f>IF(N158&lt;=0,0,MIN(Rechner!$G$5,N158+O158))</f>
        <v>1363.5416666666667</v>
      </c>
      <c r="R158" s="15">
        <f t="shared" si="25"/>
        <v>169131.90505709039</v>
      </c>
      <c r="S158" s="24">
        <f>IF(A158&gt;Rechner!$B$14,"",IF(D158&lt;=0,"",EDATE(Rechner!$Z$7,(A158-1)*12/Rechner!$B$11)))</f>
        <v>50952</v>
      </c>
      <c r="T158" s="2"/>
      <c r="U158" s="2"/>
      <c r="V158" s="2"/>
      <c r="W158" s="2"/>
      <c r="X158" s="2"/>
      <c r="Y158" s="2"/>
      <c r="Z158" s="2"/>
    </row>
    <row r="159" spans="1:26" x14ac:dyDescent="0.25">
      <c r="A159" s="14">
        <v>158</v>
      </c>
      <c r="B159" s="23" t="str">
        <f t="shared" si="18"/>
        <v>01.08.2039</v>
      </c>
      <c r="C159" s="14">
        <f t="shared" si="19"/>
        <v>2039</v>
      </c>
      <c r="D159" s="15">
        <f>IF(A159&gt;Rechner!$B$14,0,IF(J158&lt;=0,0,J158))</f>
        <v>69057.313863173011</v>
      </c>
      <c r="E159" s="15">
        <f>IF(D159&lt;=0,0,D159*Rechner!$B$8/Rechner!$B$11)</f>
        <v>210.04932966715123</v>
      </c>
      <c r="F159" s="15">
        <f t="shared" si="20"/>
        <v>1153.4923369995156</v>
      </c>
      <c r="G159" s="15">
        <f>IF(D159&lt;=0,0,IF(AND(S159&lt;&gt;"",MONTH(S159)=Rechner!$B$13),MIN(Rechner!$B$12,MAX(D159-F159,0)),0))</f>
        <v>0</v>
      </c>
      <c r="H159" s="15">
        <f>IF(D159&lt;=0,0,MIN(Rechner!$G$5,D159+E159))</f>
        <v>1363.5416666666667</v>
      </c>
      <c r="I159" s="15">
        <f t="shared" si="21"/>
        <v>1363.5416666666667</v>
      </c>
      <c r="J159" s="15">
        <f t="shared" si="22"/>
        <v>67903.821526173502</v>
      </c>
      <c r="K159" s="15">
        <f t="shared" si="26"/>
        <v>86343.404859506656</v>
      </c>
      <c r="L159" s="16">
        <f t="shared" si="23"/>
        <v>0.84595312721125659</v>
      </c>
      <c r="M159" s="14" t="str">
        <f>IF(A159&gt;Rechner!$B$14,"",IF(D159&lt;=0,"",IF(J159=0,"Abgeschlossen",IF(G159&gt;0,"Sondertilgung","Regulär"))))</f>
        <v>Regulär</v>
      </c>
      <c r="N159" s="15">
        <f>IF(A159&gt;Rechner!$B$14,0,IF(R158&lt;=0,0,R158))</f>
        <v>169131.90505709039</v>
      </c>
      <c r="O159" s="15">
        <f>IF(N159&lt;=0,0,N159*Rechner!$B$8/Rechner!$B$11)</f>
        <v>514.44287788198324</v>
      </c>
      <c r="P159" s="15">
        <f t="shared" si="24"/>
        <v>849.09878878468351</v>
      </c>
      <c r="Q159" s="15">
        <f>IF(N159&lt;=0,0,MIN(Rechner!$G$5,N159+O159))</f>
        <v>1363.5416666666667</v>
      </c>
      <c r="R159" s="15">
        <f t="shared" si="25"/>
        <v>168282.80626830572</v>
      </c>
      <c r="S159" s="24">
        <f>IF(A159&gt;Rechner!$B$14,"",IF(D159&lt;=0,"",EDATE(Rechner!$Z$7,(A159-1)*12/Rechner!$B$11)))</f>
        <v>50983</v>
      </c>
      <c r="T159" s="2"/>
      <c r="U159" s="2"/>
      <c r="V159" s="2"/>
      <c r="W159" s="2"/>
      <c r="X159" s="2"/>
      <c r="Y159" s="2"/>
      <c r="Z159" s="2"/>
    </row>
    <row r="160" spans="1:26" x14ac:dyDescent="0.25">
      <c r="A160" s="14">
        <v>159</v>
      </c>
      <c r="B160" s="23" t="str">
        <f t="shared" si="18"/>
        <v>01.09.2039</v>
      </c>
      <c r="C160" s="14">
        <f t="shared" si="19"/>
        <v>2039</v>
      </c>
      <c r="D160" s="15">
        <f>IF(A160&gt;Rechner!$B$14,0,IF(J159&lt;=0,0,J159))</f>
        <v>67903.821526173502</v>
      </c>
      <c r="E160" s="15">
        <f>IF(D160&lt;=0,0,D160*Rechner!$B$8/Rechner!$B$11)</f>
        <v>206.5407904754444</v>
      </c>
      <c r="F160" s="15">
        <f t="shared" si="20"/>
        <v>1157.0008761912222</v>
      </c>
      <c r="G160" s="15">
        <f>IF(D160&lt;=0,0,IF(AND(S160&lt;&gt;"",MONTH(S160)=Rechner!$B$13),MIN(Rechner!$B$12,MAX(D160-F160,0)),0))</f>
        <v>0</v>
      </c>
      <c r="H160" s="15">
        <f>IF(D160&lt;=0,0,MIN(Rechner!$G$5,D160+E160))</f>
        <v>1363.5416666666667</v>
      </c>
      <c r="I160" s="15">
        <f t="shared" si="21"/>
        <v>1363.5416666666667</v>
      </c>
      <c r="J160" s="15">
        <f t="shared" si="22"/>
        <v>66746.820649982285</v>
      </c>
      <c r="K160" s="15">
        <f t="shared" si="26"/>
        <v>86549.945649982095</v>
      </c>
      <c r="L160" s="16">
        <f t="shared" si="23"/>
        <v>0.84852623463985732</v>
      </c>
      <c r="M160" s="14" t="str">
        <f>IF(A160&gt;Rechner!$B$14,"",IF(D160&lt;=0,"",IF(J160=0,"Abgeschlossen",IF(G160&gt;0,"Sondertilgung","Regulär"))))</f>
        <v>Regulär</v>
      </c>
      <c r="N160" s="15">
        <f>IF(A160&gt;Rechner!$B$14,0,IF(R159&lt;=0,0,R159))</f>
        <v>168282.80626830572</v>
      </c>
      <c r="O160" s="15">
        <f>IF(N160&lt;=0,0,N160*Rechner!$B$8/Rechner!$B$11)</f>
        <v>511.86020239942985</v>
      </c>
      <c r="P160" s="15">
        <f t="shared" si="24"/>
        <v>851.68146426723683</v>
      </c>
      <c r="Q160" s="15">
        <f>IF(N160&lt;=0,0,MIN(Rechner!$G$5,N160+O160))</f>
        <v>1363.5416666666667</v>
      </c>
      <c r="R160" s="15">
        <f t="shared" si="25"/>
        <v>167431.1248040385</v>
      </c>
      <c r="S160" s="24">
        <f>IF(A160&gt;Rechner!$B$14,"",IF(D160&lt;=0,"",EDATE(Rechner!$Z$7,(A160-1)*12/Rechner!$B$11)))</f>
        <v>51014</v>
      </c>
      <c r="T160" s="2"/>
      <c r="U160" s="2"/>
      <c r="V160" s="2"/>
      <c r="W160" s="2"/>
      <c r="X160" s="2"/>
      <c r="Y160" s="2"/>
      <c r="Z160" s="2"/>
    </row>
    <row r="161" spans="1:26" x14ac:dyDescent="0.25">
      <c r="A161" s="14">
        <v>160</v>
      </c>
      <c r="B161" s="23" t="str">
        <f t="shared" si="18"/>
        <v>01.10.2039</v>
      </c>
      <c r="C161" s="14">
        <f t="shared" si="19"/>
        <v>2039</v>
      </c>
      <c r="D161" s="15">
        <f>IF(A161&gt;Rechner!$B$14,0,IF(J160&lt;=0,0,J160))</f>
        <v>66746.820649982285</v>
      </c>
      <c r="E161" s="15">
        <f>IF(D161&lt;=0,0,D161*Rechner!$B$8/Rechner!$B$11)</f>
        <v>203.02157947702946</v>
      </c>
      <c r="F161" s="15">
        <f t="shared" si="20"/>
        <v>1160.5200871896373</v>
      </c>
      <c r="G161" s="15">
        <f>IF(D161&lt;=0,0,IF(AND(S161&lt;&gt;"",MONTH(S161)=Rechner!$B$13),MIN(Rechner!$B$12,MAX(D161-F161,0)),0))</f>
        <v>0</v>
      </c>
      <c r="H161" s="15">
        <f>IF(D161&lt;=0,0,MIN(Rechner!$G$5,D161+E161))</f>
        <v>1363.5416666666667</v>
      </c>
      <c r="I161" s="15">
        <f t="shared" si="21"/>
        <v>1363.5416666666667</v>
      </c>
      <c r="J161" s="15">
        <f t="shared" si="22"/>
        <v>65586.300562792647</v>
      </c>
      <c r="K161" s="15">
        <f t="shared" si="26"/>
        <v>86752.967229459129</v>
      </c>
      <c r="L161" s="16">
        <f t="shared" si="23"/>
        <v>0.85110716860355362</v>
      </c>
      <c r="M161" s="14" t="str">
        <f>IF(A161&gt;Rechner!$B$14,"",IF(D161&lt;=0,"",IF(J161=0,"Abgeschlossen",IF(G161&gt;0,"Sondertilgung","Regulär"))))</f>
        <v>Regulär</v>
      </c>
      <c r="N161" s="15">
        <f>IF(A161&gt;Rechner!$B$14,0,IF(R160&lt;=0,0,R160))</f>
        <v>167431.1248040385</v>
      </c>
      <c r="O161" s="15">
        <f>IF(N161&lt;=0,0,N161*Rechner!$B$8/Rechner!$B$11)</f>
        <v>509.2696712789504</v>
      </c>
      <c r="P161" s="15">
        <f t="shared" si="24"/>
        <v>854.27199538771629</v>
      </c>
      <c r="Q161" s="15">
        <f>IF(N161&lt;=0,0,MIN(Rechner!$G$5,N161+O161))</f>
        <v>1363.5416666666667</v>
      </c>
      <c r="R161" s="15">
        <f t="shared" si="25"/>
        <v>166576.85280865079</v>
      </c>
      <c r="S161" s="24">
        <f>IF(A161&gt;Rechner!$B$14,"",IF(D161&lt;=0,"",EDATE(Rechner!$Z$7,(A161-1)*12/Rechner!$B$11)))</f>
        <v>51044</v>
      </c>
      <c r="T161" s="2"/>
      <c r="U161" s="2"/>
      <c r="V161" s="2"/>
      <c r="W161" s="2"/>
      <c r="X161" s="2"/>
      <c r="Y161" s="2"/>
      <c r="Z161" s="2"/>
    </row>
    <row r="162" spans="1:26" x14ac:dyDescent="0.25">
      <c r="A162" s="14">
        <v>161</v>
      </c>
      <c r="B162" s="23" t="str">
        <f t="shared" si="18"/>
        <v>01.11.2039</v>
      </c>
      <c r="C162" s="14">
        <f t="shared" si="19"/>
        <v>2039</v>
      </c>
      <c r="D162" s="15">
        <f>IF(A162&gt;Rechner!$B$14,0,IF(J161&lt;=0,0,J161))</f>
        <v>65586.300562792647</v>
      </c>
      <c r="E162" s="15">
        <f>IF(D162&lt;=0,0,D162*Rechner!$B$8/Rechner!$B$11)</f>
        <v>199.49166421182761</v>
      </c>
      <c r="F162" s="15">
        <f t="shared" si="20"/>
        <v>1164.0500024548392</v>
      </c>
      <c r="G162" s="15">
        <f>IF(D162&lt;=0,0,IF(AND(S162&lt;&gt;"",MONTH(S162)=Rechner!$B$13),MIN(Rechner!$B$12,MAX(D162-F162,0)),0))</f>
        <v>0</v>
      </c>
      <c r="H162" s="15">
        <f>IF(D162&lt;=0,0,MIN(Rechner!$G$5,D162+E162))</f>
        <v>1363.5416666666667</v>
      </c>
      <c r="I162" s="15">
        <f t="shared" si="21"/>
        <v>1363.5416666666667</v>
      </c>
      <c r="J162" s="15">
        <f t="shared" si="22"/>
        <v>64422.250560337809</v>
      </c>
      <c r="K162" s="15">
        <f t="shared" si="26"/>
        <v>86952.458893670962</v>
      </c>
      <c r="L162" s="16">
        <f t="shared" si="23"/>
        <v>0.85369595290805622</v>
      </c>
      <c r="M162" s="14" t="str">
        <f>IF(A162&gt;Rechner!$B$14,"",IF(D162&lt;=0,"",IF(J162=0,"Abgeschlossen",IF(G162&gt;0,"Sondertilgung","Regulär"))))</f>
        <v>Regulär</v>
      </c>
      <c r="N162" s="15">
        <f>IF(A162&gt;Rechner!$B$14,0,IF(R161&lt;=0,0,R161))</f>
        <v>166576.85280865079</v>
      </c>
      <c r="O162" s="15">
        <f>IF(N162&lt;=0,0,N162*Rechner!$B$8/Rechner!$B$11)</f>
        <v>506.67126062631274</v>
      </c>
      <c r="P162" s="15">
        <f t="shared" si="24"/>
        <v>856.87040604035406</v>
      </c>
      <c r="Q162" s="15">
        <f>IF(N162&lt;=0,0,MIN(Rechner!$G$5,N162+O162))</f>
        <v>1363.5416666666667</v>
      </c>
      <c r="R162" s="15">
        <f t="shared" si="25"/>
        <v>165719.98240261045</v>
      </c>
      <c r="S162" s="24">
        <f>IF(A162&gt;Rechner!$B$14,"",IF(D162&lt;=0,"",EDATE(Rechner!$Z$7,(A162-1)*12/Rechner!$B$11)))</f>
        <v>51075</v>
      </c>
      <c r="T162" s="2"/>
      <c r="U162" s="2"/>
      <c r="V162" s="2"/>
      <c r="W162" s="2"/>
      <c r="X162" s="2"/>
      <c r="Y162" s="2"/>
      <c r="Z162" s="2"/>
    </row>
    <row r="163" spans="1:26" x14ac:dyDescent="0.25">
      <c r="A163" s="14">
        <v>162</v>
      </c>
      <c r="B163" s="23" t="str">
        <f t="shared" si="18"/>
        <v>01.12.2039</v>
      </c>
      <c r="C163" s="14">
        <f t="shared" si="19"/>
        <v>2039</v>
      </c>
      <c r="D163" s="15">
        <f>IF(A163&gt;Rechner!$B$14,0,IF(J162&lt;=0,0,J162))</f>
        <v>64422.250560337809</v>
      </c>
      <c r="E163" s="15">
        <f>IF(D163&lt;=0,0,D163*Rechner!$B$8/Rechner!$B$11)</f>
        <v>195.95101212102747</v>
      </c>
      <c r="F163" s="15">
        <f t="shared" si="20"/>
        <v>1167.5906545456392</v>
      </c>
      <c r="G163" s="15">
        <f>IF(D163&lt;=0,0,IF(AND(S163&lt;&gt;"",MONTH(S163)=Rechner!$B$13),MIN(Rechner!$B$12,MAX(D163-F163,0)),0))</f>
        <v>6000</v>
      </c>
      <c r="H163" s="15">
        <f>IF(D163&lt;=0,0,MIN(Rechner!$G$5,D163+E163))</f>
        <v>1363.5416666666667</v>
      </c>
      <c r="I163" s="15">
        <f t="shared" si="21"/>
        <v>7363.541666666667</v>
      </c>
      <c r="J163" s="15">
        <f t="shared" si="22"/>
        <v>57254.65990579217</v>
      </c>
      <c r="K163" s="15">
        <f t="shared" si="26"/>
        <v>87148.409905791996</v>
      </c>
      <c r="L163" s="16">
        <f t="shared" si="23"/>
        <v>0.97338902650499548</v>
      </c>
      <c r="M163" s="14" t="str">
        <f>IF(A163&gt;Rechner!$B$14,"",IF(D163&lt;=0,"",IF(J163=0,"Abgeschlossen",IF(G163&gt;0,"Sondertilgung","Regulär"))))</f>
        <v>Sondertilgung</v>
      </c>
      <c r="N163" s="15">
        <f>IF(A163&gt;Rechner!$B$14,0,IF(R162&lt;=0,0,R162))</f>
        <v>165719.98240261045</v>
      </c>
      <c r="O163" s="15">
        <f>IF(N163&lt;=0,0,N163*Rechner!$B$8/Rechner!$B$11)</f>
        <v>504.06494647460676</v>
      </c>
      <c r="P163" s="15">
        <f t="shared" si="24"/>
        <v>859.47672019205993</v>
      </c>
      <c r="Q163" s="15">
        <f>IF(N163&lt;=0,0,MIN(Rechner!$G$5,N163+O163))</f>
        <v>1363.5416666666667</v>
      </c>
      <c r="R163" s="15">
        <f t="shared" si="25"/>
        <v>164860.50568241838</v>
      </c>
      <c r="S163" s="24">
        <f>IF(A163&gt;Rechner!$B$14,"",IF(D163&lt;=0,"",EDATE(Rechner!$Z$7,(A163-1)*12/Rechner!$B$11)))</f>
        <v>51105</v>
      </c>
      <c r="T163" s="2"/>
      <c r="U163" s="2"/>
      <c r="V163" s="2"/>
      <c r="W163" s="2"/>
      <c r="X163" s="2"/>
      <c r="Y163" s="2"/>
      <c r="Z163" s="2"/>
    </row>
    <row r="164" spans="1:26" x14ac:dyDescent="0.25">
      <c r="A164" s="14">
        <v>163</v>
      </c>
      <c r="B164" s="23" t="str">
        <f t="shared" si="18"/>
        <v>01.01.2040</v>
      </c>
      <c r="C164" s="14">
        <f t="shared" si="19"/>
        <v>2040</v>
      </c>
      <c r="D164" s="15">
        <f>IF(A164&gt;Rechner!$B$14,0,IF(J163&lt;=0,0,J163))</f>
        <v>57254.65990579217</v>
      </c>
      <c r="E164" s="15">
        <f>IF(D164&lt;=0,0,D164*Rechner!$B$8/Rechner!$B$11)</f>
        <v>174.14959054678448</v>
      </c>
      <c r="F164" s="15">
        <f t="shared" si="20"/>
        <v>1189.3920761198822</v>
      </c>
      <c r="G164" s="15">
        <f>IF(D164&lt;=0,0,IF(AND(S164&lt;&gt;"",MONTH(S164)=Rechner!$B$13),MIN(Rechner!$B$12,MAX(D164-F164,0)),0))</f>
        <v>0</v>
      </c>
      <c r="H164" s="15">
        <f>IF(D164&lt;=0,0,MIN(Rechner!$G$5,D164+E164))</f>
        <v>1363.5416666666667</v>
      </c>
      <c r="I164" s="15">
        <f t="shared" si="21"/>
        <v>1363.5416666666667</v>
      </c>
      <c r="J164" s="15">
        <f t="shared" si="22"/>
        <v>56065.267829672288</v>
      </c>
      <c r="K164" s="15">
        <f t="shared" si="26"/>
        <v>87322.559496338785</v>
      </c>
      <c r="L164" s="16">
        <f t="shared" si="23"/>
        <v>0.87228143092061639</v>
      </c>
      <c r="M164" s="14" t="str">
        <f>IF(A164&gt;Rechner!$B$14,"",IF(D164&lt;=0,"",IF(J164=0,"Abgeschlossen",IF(G164&gt;0,"Sondertilgung","Regulär"))))</f>
        <v>Regulär</v>
      </c>
      <c r="N164" s="15">
        <f>IF(A164&gt;Rechner!$B$14,0,IF(R163&lt;=0,0,R163))</f>
        <v>164860.50568241838</v>
      </c>
      <c r="O164" s="15">
        <f>IF(N164&lt;=0,0,N164*Rechner!$B$8/Rechner!$B$11)</f>
        <v>501.45070478402255</v>
      </c>
      <c r="P164" s="15">
        <f t="shared" si="24"/>
        <v>862.09096188264425</v>
      </c>
      <c r="Q164" s="15">
        <f>IF(N164&lt;=0,0,MIN(Rechner!$G$5,N164+O164))</f>
        <v>1363.5416666666667</v>
      </c>
      <c r="R164" s="15">
        <f t="shared" si="25"/>
        <v>163998.41472053574</v>
      </c>
      <c r="S164" s="24">
        <f>IF(A164&gt;Rechner!$B$14,"",IF(D164&lt;=0,"",EDATE(Rechner!$Z$7,(A164-1)*12/Rechner!$B$11)))</f>
        <v>51136</v>
      </c>
      <c r="T164" s="2"/>
      <c r="U164" s="2"/>
      <c r="V164" s="2"/>
      <c r="W164" s="2"/>
      <c r="X164" s="2"/>
      <c r="Y164" s="2"/>
      <c r="Z164" s="2"/>
    </row>
    <row r="165" spans="1:26" x14ac:dyDescent="0.25">
      <c r="A165" s="14">
        <v>164</v>
      </c>
      <c r="B165" s="23" t="str">
        <f t="shared" si="18"/>
        <v>01.02.2040</v>
      </c>
      <c r="C165" s="14">
        <f t="shared" si="19"/>
        <v>2040</v>
      </c>
      <c r="D165" s="15">
        <f>IF(A165&gt;Rechner!$B$14,0,IF(J164&lt;=0,0,J164))</f>
        <v>56065.267829672288</v>
      </c>
      <c r="E165" s="15">
        <f>IF(D165&lt;=0,0,D165*Rechner!$B$8/Rechner!$B$11)</f>
        <v>170.53185631525321</v>
      </c>
      <c r="F165" s="15">
        <f t="shared" si="20"/>
        <v>1193.0098103514135</v>
      </c>
      <c r="G165" s="15">
        <f>IF(D165&lt;=0,0,IF(AND(S165&lt;&gt;"",MONTH(S165)=Rechner!$B$13),MIN(Rechner!$B$12,MAX(D165-F165,0)),0))</f>
        <v>0</v>
      </c>
      <c r="H165" s="15">
        <f>IF(D165&lt;=0,0,MIN(Rechner!$G$5,D165+E165))</f>
        <v>1363.5416666666667</v>
      </c>
      <c r="I165" s="15">
        <f t="shared" si="21"/>
        <v>1363.5416666666667</v>
      </c>
      <c r="J165" s="15">
        <f t="shared" si="22"/>
        <v>54872.258019320878</v>
      </c>
      <c r="K165" s="15">
        <f t="shared" si="26"/>
        <v>87493.091352654039</v>
      </c>
      <c r="L165" s="16">
        <f t="shared" si="23"/>
        <v>0.87493462027299995</v>
      </c>
      <c r="M165" s="14" t="str">
        <f>IF(A165&gt;Rechner!$B$14,"",IF(D165&lt;=0,"",IF(J165=0,"Abgeschlossen",IF(G165&gt;0,"Sondertilgung","Regulär"))))</f>
        <v>Regulär</v>
      </c>
      <c r="N165" s="15">
        <f>IF(A165&gt;Rechner!$B$14,0,IF(R164&lt;=0,0,R164))</f>
        <v>163998.41472053574</v>
      </c>
      <c r="O165" s="15">
        <f>IF(N165&lt;=0,0,N165*Rechner!$B$8/Rechner!$B$11)</f>
        <v>498.82851144162947</v>
      </c>
      <c r="P165" s="15">
        <f t="shared" si="24"/>
        <v>864.71315522503733</v>
      </c>
      <c r="Q165" s="15">
        <f>IF(N165&lt;=0,0,MIN(Rechner!$G$5,N165+O165))</f>
        <v>1363.5416666666667</v>
      </c>
      <c r="R165" s="15">
        <f t="shared" si="25"/>
        <v>163133.70156531071</v>
      </c>
      <c r="S165" s="24">
        <f>IF(A165&gt;Rechner!$B$14,"",IF(D165&lt;=0,"",EDATE(Rechner!$Z$7,(A165-1)*12/Rechner!$B$11)))</f>
        <v>51167</v>
      </c>
      <c r="T165" s="2"/>
      <c r="U165" s="2"/>
      <c r="V165" s="2"/>
      <c r="W165" s="2"/>
      <c r="X165" s="2"/>
      <c r="Y165" s="2"/>
      <c r="Z165" s="2"/>
    </row>
    <row r="166" spans="1:26" x14ac:dyDescent="0.25">
      <c r="A166" s="14">
        <v>165</v>
      </c>
      <c r="B166" s="23" t="str">
        <f t="shared" si="18"/>
        <v>01.03.2040</v>
      </c>
      <c r="C166" s="14">
        <f t="shared" si="19"/>
        <v>2040</v>
      </c>
      <c r="D166" s="15">
        <f>IF(A166&gt;Rechner!$B$14,0,IF(J165&lt;=0,0,J165))</f>
        <v>54872.258019320878</v>
      </c>
      <c r="E166" s="15">
        <f>IF(D166&lt;=0,0,D166*Rechner!$B$8/Rechner!$B$11)</f>
        <v>166.90311814210099</v>
      </c>
      <c r="F166" s="15">
        <f t="shared" si="20"/>
        <v>1196.6385485245657</v>
      </c>
      <c r="G166" s="15">
        <f>IF(D166&lt;=0,0,IF(AND(S166&lt;&gt;"",MONTH(S166)=Rechner!$B$13),MIN(Rechner!$B$12,MAX(D166-F166,0)),0))</f>
        <v>0</v>
      </c>
      <c r="H166" s="15">
        <f>IF(D166&lt;=0,0,MIN(Rechner!$G$5,D166+E166))</f>
        <v>1363.5416666666667</v>
      </c>
      <c r="I166" s="15">
        <f t="shared" si="21"/>
        <v>1363.5416666666667</v>
      </c>
      <c r="J166" s="15">
        <f t="shared" si="22"/>
        <v>53675.619470796315</v>
      </c>
      <c r="K166" s="15">
        <f t="shared" si="26"/>
        <v>87659.99447079614</v>
      </c>
      <c r="L166" s="16">
        <f t="shared" si="23"/>
        <v>0.87759587974299702</v>
      </c>
      <c r="M166" s="14" t="str">
        <f>IF(A166&gt;Rechner!$B$14,"",IF(D166&lt;=0,"",IF(J166=0,"Abgeschlossen",IF(G166&gt;0,"Sondertilgung","Regulär"))))</f>
        <v>Regulär</v>
      </c>
      <c r="N166" s="15">
        <f>IF(A166&gt;Rechner!$B$14,0,IF(R165&lt;=0,0,R165))</f>
        <v>163133.70156531071</v>
      </c>
      <c r="O166" s="15">
        <f>IF(N166&lt;=0,0,N166*Rechner!$B$8/Rechner!$B$11)</f>
        <v>496.19834226115336</v>
      </c>
      <c r="P166" s="15">
        <f t="shared" si="24"/>
        <v>867.34332440551339</v>
      </c>
      <c r="Q166" s="15">
        <f>IF(N166&lt;=0,0,MIN(Rechner!$G$5,N166+O166))</f>
        <v>1363.5416666666667</v>
      </c>
      <c r="R166" s="15">
        <f t="shared" si="25"/>
        <v>162266.35824090519</v>
      </c>
      <c r="S166" s="24">
        <f>IF(A166&gt;Rechner!$B$14,"",IF(D166&lt;=0,"",EDATE(Rechner!$Z$7,(A166-1)*12/Rechner!$B$11)))</f>
        <v>51196</v>
      </c>
      <c r="T166" s="2"/>
      <c r="U166" s="2"/>
      <c r="V166" s="2"/>
      <c r="W166" s="2"/>
      <c r="X166" s="2"/>
      <c r="Y166" s="2"/>
      <c r="Z166" s="2"/>
    </row>
    <row r="167" spans="1:26" x14ac:dyDescent="0.25">
      <c r="A167" s="14">
        <v>166</v>
      </c>
      <c r="B167" s="23" t="str">
        <f t="shared" si="18"/>
        <v>01.04.2040</v>
      </c>
      <c r="C167" s="14">
        <f t="shared" si="19"/>
        <v>2040</v>
      </c>
      <c r="D167" s="15">
        <f>IF(A167&gt;Rechner!$B$14,0,IF(J166&lt;=0,0,J166))</f>
        <v>53675.619470796315</v>
      </c>
      <c r="E167" s="15">
        <f>IF(D167&lt;=0,0,D167*Rechner!$B$8/Rechner!$B$11)</f>
        <v>163.26334255700544</v>
      </c>
      <c r="F167" s="15">
        <f t="shared" si="20"/>
        <v>1200.2783241096613</v>
      </c>
      <c r="G167" s="15">
        <f>IF(D167&lt;=0,0,IF(AND(S167&lt;&gt;"",MONTH(S167)=Rechner!$B$13),MIN(Rechner!$B$12,MAX(D167-F167,0)),0))</f>
        <v>0</v>
      </c>
      <c r="H167" s="15">
        <f>IF(D167&lt;=0,0,MIN(Rechner!$G$5,D167+E167))</f>
        <v>1363.5416666666667</v>
      </c>
      <c r="I167" s="15">
        <f t="shared" si="21"/>
        <v>1363.5416666666667</v>
      </c>
      <c r="J167" s="15">
        <f t="shared" si="22"/>
        <v>52475.341146686653</v>
      </c>
      <c r="K167" s="15">
        <f t="shared" si="26"/>
        <v>87823.25781335315</v>
      </c>
      <c r="L167" s="16">
        <f t="shared" si="23"/>
        <v>0.88026523387721523</v>
      </c>
      <c r="M167" s="14" t="str">
        <f>IF(A167&gt;Rechner!$B$14,"",IF(D167&lt;=0,"",IF(J167=0,"Abgeschlossen",IF(G167&gt;0,"Sondertilgung","Regulär"))))</f>
        <v>Regulär</v>
      </c>
      <c r="N167" s="15">
        <f>IF(A167&gt;Rechner!$B$14,0,IF(R166&lt;=0,0,R166))</f>
        <v>162266.35824090519</v>
      </c>
      <c r="O167" s="15">
        <f>IF(N167&lt;=0,0,N167*Rechner!$B$8/Rechner!$B$11)</f>
        <v>493.56017298275327</v>
      </c>
      <c r="P167" s="15">
        <f t="shared" si="24"/>
        <v>869.98149368391341</v>
      </c>
      <c r="Q167" s="15">
        <f>IF(N167&lt;=0,0,MIN(Rechner!$G$5,N167+O167))</f>
        <v>1363.5416666666667</v>
      </c>
      <c r="R167" s="15">
        <f t="shared" si="25"/>
        <v>161396.37674722128</v>
      </c>
      <c r="S167" s="24">
        <f>IF(A167&gt;Rechner!$B$14,"",IF(D167&lt;=0,"",EDATE(Rechner!$Z$7,(A167-1)*12/Rechner!$B$11)))</f>
        <v>51227</v>
      </c>
      <c r="T167" s="2"/>
      <c r="U167" s="2"/>
      <c r="V167" s="2"/>
      <c r="W167" s="2"/>
      <c r="X167" s="2"/>
      <c r="Y167" s="2"/>
      <c r="Z167" s="2"/>
    </row>
    <row r="168" spans="1:26" x14ac:dyDescent="0.25">
      <c r="A168" s="14">
        <v>167</v>
      </c>
      <c r="B168" s="23" t="str">
        <f t="shared" si="18"/>
        <v>01.05.2040</v>
      </c>
      <c r="C168" s="14">
        <f t="shared" si="19"/>
        <v>2040</v>
      </c>
      <c r="D168" s="15">
        <f>IF(A168&gt;Rechner!$B$14,0,IF(J167&lt;=0,0,J167))</f>
        <v>52475.341146686653</v>
      </c>
      <c r="E168" s="15">
        <f>IF(D168&lt;=0,0,D168*Rechner!$B$8/Rechner!$B$11)</f>
        <v>159.61249598783857</v>
      </c>
      <c r="F168" s="15">
        <f t="shared" si="20"/>
        <v>1203.9291706788281</v>
      </c>
      <c r="G168" s="15">
        <f>IF(D168&lt;=0,0,IF(AND(S168&lt;&gt;"",MONTH(S168)=Rechner!$B$13),MIN(Rechner!$B$12,MAX(D168-F168,0)),0))</f>
        <v>0</v>
      </c>
      <c r="H168" s="15">
        <f>IF(D168&lt;=0,0,MIN(Rechner!$G$5,D168+E168))</f>
        <v>1363.5416666666667</v>
      </c>
      <c r="I168" s="15">
        <f t="shared" si="21"/>
        <v>1363.5416666666667</v>
      </c>
      <c r="J168" s="15">
        <f t="shared" si="22"/>
        <v>51271.411976007825</v>
      </c>
      <c r="K168" s="15">
        <f t="shared" si="26"/>
        <v>87982.870309340986</v>
      </c>
      <c r="L168" s="16">
        <f t="shared" si="23"/>
        <v>0.88294270729692503</v>
      </c>
      <c r="M168" s="14" t="str">
        <f>IF(A168&gt;Rechner!$B$14,"",IF(D168&lt;=0,"",IF(J168=0,"Abgeschlossen",IF(G168&gt;0,"Sondertilgung","Regulär"))))</f>
        <v>Regulär</v>
      </c>
      <c r="N168" s="15">
        <f>IF(A168&gt;Rechner!$B$14,0,IF(R167&lt;=0,0,R167))</f>
        <v>161396.37674722128</v>
      </c>
      <c r="O168" s="15">
        <f>IF(N168&lt;=0,0,N168*Rechner!$B$8/Rechner!$B$11)</f>
        <v>490.91397927279803</v>
      </c>
      <c r="P168" s="15">
        <f t="shared" si="24"/>
        <v>872.62768739386865</v>
      </c>
      <c r="Q168" s="15">
        <f>IF(N168&lt;=0,0,MIN(Rechner!$G$5,N168+O168))</f>
        <v>1363.5416666666667</v>
      </c>
      <c r="R168" s="15">
        <f t="shared" si="25"/>
        <v>160523.74905982742</v>
      </c>
      <c r="S168" s="24">
        <f>IF(A168&gt;Rechner!$B$14,"",IF(D168&lt;=0,"",EDATE(Rechner!$Z$7,(A168-1)*12/Rechner!$B$11)))</f>
        <v>51257</v>
      </c>
      <c r="T168" s="2"/>
      <c r="U168" s="2"/>
      <c r="V168" s="2"/>
      <c r="W168" s="2"/>
      <c r="X168" s="2"/>
      <c r="Y168" s="2"/>
      <c r="Z168" s="2"/>
    </row>
    <row r="169" spans="1:26" x14ac:dyDescent="0.25">
      <c r="A169" s="14">
        <v>168</v>
      </c>
      <c r="B169" s="23" t="str">
        <f t="shared" si="18"/>
        <v>01.06.2040</v>
      </c>
      <c r="C169" s="14">
        <f t="shared" si="19"/>
        <v>2040</v>
      </c>
      <c r="D169" s="15">
        <f>IF(A169&gt;Rechner!$B$14,0,IF(J168&lt;=0,0,J168))</f>
        <v>51271.411976007825</v>
      </c>
      <c r="E169" s="15">
        <f>IF(D169&lt;=0,0,D169*Rechner!$B$8/Rechner!$B$11)</f>
        <v>155.95054476035713</v>
      </c>
      <c r="F169" s="15">
        <f t="shared" si="20"/>
        <v>1207.5911219063096</v>
      </c>
      <c r="G169" s="15">
        <f>IF(D169&lt;=0,0,IF(AND(S169&lt;&gt;"",MONTH(S169)=Rechner!$B$13),MIN(Rechner!$B$12,MAX(D169-F169,0)),0))</f>
        <v>0</v>
      </c>
      <c r="H169" s="15">
        <f>IF(D169&lt;=0,0,MIN(Rechner!$G$5,D169+E169))</f>
        <v>1363.5416666666667</v>
      </c>
      <c r="I169" s="15">
        <f t="shared" si="21"/>
        <v>1363.5416666666667</v>
      </c>
      <c r="J169" s="15">
        <f t="shared" si="22"/>
        <v>50063.820854101512</v>
      </c>
      <c r="K169" s="15">
        <f t="shared" si="26"/>
        <v>88138.820854101345</v>
      </c>
      <c r="L169" s="16">
        <f t="shared" si="23"/>
        <v>0.88562832469828656</v>
      </c>
      <c r="M169" s="14" t="str">
        <f>IF(A169&gt;Rechner!$B$14,"",IF(D169&lt;=0,"",IF(J169=0,"Abgeschlossen",IF(G169&gt;0,"Sondertilgung","Regulär"))))</f>
        <v>Regulär</v>
      </c>
      <c r="N169" s="15">
        <f>IF(A169&gt;Rechner!$B$14,0,IF(R168&lt;=0,0,R168))</f>
        <v>160523.74905982742</v>
      </c>
      <c r="O169" s="15">
        <f>IF(N169&lt;=0,0,N169*Rechner!$B$8/Rechner!$B$11)</f>
        <v>488.25973672364171</v>
      </c>
      <c r="P169" s="15">
        <f t="shared" si="24"/>
        <v>875.28192994302503</v>
      </c>
      <c r="Q169" s="15">
        <f>IF(N169&lt;=0,0,MIN(Rechner!$G$5,N169+O169))</f>
        <v>1363.5416666666667</v>
      </c>
      <c r="R169" s="15">
        <f t="shared" si="25"/>
        <v>159648.4671298844</v>
      </c>
      <c r="S169" s="24">
        <f>IF(A169&gt;Rechner!$B$14,"",IF(D169&lt;=0,"",EDATE(Rechner!$Z$7,(A169-1)*12/Rechner!$B$11)))</f>
        <v>51288</v>
      </c>
      <c r="T169" s="2"/>
      <c r="U169" s="2"/>
      <c r="V169" s="2"/>
      <c r="W169" s="2"/>
      <c r="X169" s="2"/>
      <c r="Y169" s="2"/>
      <c r="Z169" s="2"/>
    </row>
    <row r="170" spans="1:26" x14ac:dyDescent="0.25">
      <c r="A170" s="14">
        <v>169</v>
      </c>
      <c r="B170" s="23" t="str">
        <f t="shared" si="18"/>
        <v>01.07.2040</v>
      </c>
      <c r="C170" s="14">
        <f t="shared" si="19"/>
        <v>2040</v>
      </c>
      <c r="D170" s="15">
        <f>IF(A170&gt;Rechner!$B$14,0,IF(J169&lt;=0,0,J169))</f>
        <v>50063.820854101512</v>
      </c>
      <c r="E170" s="15">
        <f>IF(D170&lt;=0,0,D170*Rechner!$B$8/Rechner!$B$11)</f>
        <v>152.2774550978921</v>
      </c>
      <c r="F170" s="15">
        <f t="shared" si="20"/>
        <v>1211.2642115687747</v>
      </c>
      <c r="G170" s="15">
        <f>IF(D170&lt;=0,0,IF(AND(S170&lt;&gt;"",MONTH(S170)=Rechner!$B$13),MIN(Rechner!$B$12,MAX(D170-F170,0)),0))</f>
        <v>0</v>
      </c>
      <c r="H170" s="15">
        <f>IF(D170&lt;=0,0,MIN(Rechner!$G$5,D170+E170))</f>
        <v>1363.5416666666667</v>
      </c>
      <c r="I170" s="15">
        <f t="shared" si="21"/>
        <v>1363.5416666666667</v>
      </c>
      <c r="J170" s="15">
        <f t="shared" si="22"/>
        <v>48852.556642532734</v>
      </c>
      <c r="K170" s="15">
        <f t="shared" si="26"/>
        <v>88291.098309199238</v>
      </c>
      <c r="L170" s="16">
        <f t="shared" si="23"/>
        <v>0.88832211085257728</v>
      </c>
      <c r="M170" s="14" t="str">
        <f>IF(A170&gt;Rechner!$B$14,"",IF(D170&lt;=0,"",IF(J170=0,"Abgeschlossen",IF(G170&gt;0,"Sondertilgung","Regulär"))))</f>
        <v>Regulär</v>
      </c>
      <c r="N170" s="15">
        <f>IF(A170&gt;Rechner!$B$14,0,IF(R169&lt;=0,0,R169))</f>
        <v>159648.4671298844</v>
      </c>
      <c r="O170" s="15">
        <f>IF(N170&lt;=0,0,N170*Rechner!$B$8/Rechner!$B$11)</f>
        <v>485.59742085339832</v>
      </c>
      <c r="P170" s="15">
        <f t="shared" si="24"/>
        <v>877.94424581326848</v>
      </c>
      <c r="Q170" s="15">
        <f>IF(N170&lt;=0,0,MIN(Rechner!$G$5,N170+O170))</f>
        <v>1363.5416666666667</v>
      </c>
      <c r="R170" s="15">
        <f t="shared" si="25"/>
        <v>158770.52288407114</v>
      </c>
      <c r="S170" s="24">
        <f>IF(A170&gt;Rechner!$B$14,"",IF(D170&lt;=0,"",EDATE(Rechner!$Z$7,(A170-1)*12/Rechner!$B$11)))</f>
        <v>51318</v>
      </c>
      <c r="T170" s="2"/>
      <c r="U170" s="2"/>
      <c r="V170" s="2"/>
      <c r="W170" s="2"/>
      <c r="X170" s="2"/>
      <c r="Y170" s="2"/>
      <c r="Z170" s="2"/>
    </row>
    <row r="171" spans="1:26" x14ac:dyDescent="0.25">
      <c r="A171" s="14">
        <v>170</v>
      </c>
      <c r="B171" s="23" t="str">
        <f t="shared" si="18"/>
        <v>01.08.2040</v>
      </c>
      <c r="C171" s="14">
        <f t="shared" si="19"/>
        <v>2040</v>
      </c>
      <c r="D171" s="15">
        <f>IF(A171&gt;Rechner!$B$14,0,IF(J170&lt;=0,0,J170))</f>
        <v>48852.556642532734</v>
      </c>
      <c r="E171" s="15">
        <f>IF(D171&lt;=0,0,D171*Rechner!$B$8/Rechner!$B$11)</f>
        <v>148.59319312103705</v>
      </c>
      <c r="F171" s="15">
        <f t="shared" si="20"/>
        <v>1214.9484735456297</v>
      </c>
      <c r="G171" s="15">
        <f>IF(D171&lt;=0,0,IF(AND(S171&lt;&gt;"",MONTH(S171)=Rechner!$B$13),MIN(Rechner!$B$12,MAX(D171-F171,0)),0))</f>
        <v>0</v>
      </c>
      <c r="H171" s="15">
        <f>IF(D171&lt;=0,0,MIN(Rechner!$G$5,D171+E171))</f>
        <v>1363.5416666666667</v>
      </c>
      <c r="I171" s="15">
        <f t="shared" si="21"/>
        <v>1363.5416666666667</v>
      </c>
      <c r="J171" s="15">
        <f t="shared" si="22"/>
        <v>47637.608168987106</v>
      </c>
      <c r="K171" s="15">
        <f t="shared" si="26"/>
        <v>88439.691502320275</v>
      </c>
      <c r="L171" s="16">
        <f t="shared" si="23"/>
        <v>0.89102409060642052</v>
      </c>
      <c r="M171" s="14" t="str">
        <f>IF(A171&gt;Rechner!$B$14,"",IF(D171&lt;=0,"",IF(J171=0,"Abgeschlossen",IF(G171&gt;0,"Sondertilgung","Regulär"))))</f>
        <v>Regulär</v>
      </c>
      <c r="N171" s="15">
        <f>IF(A171&gt;Rechner!$B$14,0,IF(R170&lt;=0,0,R170))</f>
        <v>158770.52288407114</v>
      </c>
      <c r="O171" s="15">
        <f>IF(N171&lt;=0,0,N171*Rechner!$B$8/Rechner!$B$11)</f>
        <v>482.92700710571631</v>
      </c>
      <c r="P171" s="15">
        <f t="shared" si="24"/>
        <v>880.61465956095049</v>
      </c>
      <c r="Q171" s="15">
        <f>IF(N171&lt;=0,0,MIN(Rechner!$G$5,N171+O171))</f>
        <v>1363.5416666666667</v>
      </c>
      <c r="R171" s="15">
        <f t="shared" si="25"/>
        <v>157889.90822451017</v>
      </c>
      <c r="S171" s="24">
        <f>IF(A171&gt;Rechner!$B$14,"",IF(D171&lt;=0,"",EDATE(Rechner!$Z$7,(A171-1)*12/Rechner!$B$11)))</f>
        <v>51349</v>
      </c>
      <c r="T171" s="2"/>
      <c r="U171" s="2"/>
      <c r="V171" s="2"/>
      <c r="W171" s="2"/>
      <c r="X171" s="2"/>
      <c r="Y171" s="2"/>
      <c r="Z171" s="2"/>
    </row>
    <row r="172" spans="1:26" x14ac:dyDescent="0.25">
      <c r="A172" s="14">
        <v>171</v>
      </c>
      <c r="B172" s="23" t="str">
        <f t="shared" si="18"/>
        <v>01.09.2040</v>
      </c>
      <c r="C172" s="14">
        <f t="shared" si="19"/>
        <v>2040</v>
      </c>
      <c r="D172" s="15">
        <f>IF(A172&gt;Rechner!$B$14,0,IF(J171&lt;=0,0,J171))</f>
        <v>47637.608168987106</v>
      </c>
      <c r="E172" s="15">
        <f>IF(D172&lt;=0,0,D172*Rechner!$B$8/Rechner!$B$11)</f>
        <v>144.89772484733578</v>
      </c>
      <c r="F172" s="15">
        <f t="shared" si="20"/>
        <v>1218.6439418193308</v>
      </c>
      <c r="G172" s="15">
        <f>IF(D172&lt;=0,0,IF(AND(S172&lt;&gt;"",MONTH(S172)=Rechner!$B$13),MIN(Rechner!$B$12,MAX(D172-F172,0)),0))</f>
        <v>0</v>
      </c>
      <c r="H172" s="15">
        <f>IF(D172&lt;=0,0,MIN(Rechner!$G$5,D172+E172))</f>
        <v>1363.5416666666667</v>
      </c>
      <c r="I172" s="15">
        <f t="shared" si="21"/>
        <v>1363.5416666666667</v>
      </c>
      <c r="J172" s="15">
        <f t="shared" si="22"/>
        <v>46418.964227167773</v>
      </c>
      <c r="K172" s="15">
        <f t="shared" si="26"/>
        <v>88584.589227167613</v>
      </c>
      <c r="L172" s="16">
        <f t="shared" si="23"/>
        <v>0.89373428888201489</v>
      </c>
      <c r="M172" s="14" t="str">
        <f>IF(A172&gt;Rechner!$B$14,"",IF(D172&lt;=0,"",IF(J172=0,"Abgeschlossen",IF(G172&gt;0,"Sondertilgung","Regulär"))))</f>
        <v>Regulär</v>
      </c>
      <c r="N172" s="15">
        <f>IF(A172&gt;Rechner!$B$14,0,IF(R171&lt;=0,0,R171))</f>
        <v>157889.90822451017</v>
      </c>
      <c r="O172" s="15">
        <f>IF(N172&lt;=0,0,N172*Rechner!$B$8/Rechner!$B$11)</f>
        <v>480.24847084955172</v>
      </c>
      <c r="P172" s="15">
        <f t="shared" si="24"/>
        <v>883.29319581711502</v>
      </c>
      <c r="Q172" s="15">
        <f>IF(N172&lt;=0,0,MIN(Rechner!$G$5,N172+O172))</f>
        <v>1363.5416666666667</v>
      </c>
      <c r="R172" s="15">
        <f t="shared" si="25"/>
        <v>157006.61502869305</v>
      </c>
      <c r="S172" s="24">
        <f>IF(A172&gt;Rechner!$B$14,"",IF(D172&lt;=0,"",EDATE(Rechner!$Z$7,(A172-1)*12/Rechner!$B$11)))</f>
        <v>51380</v>
      </c>
      <c r="T172" s="2"/>
      <c r="U172" s="2"/>
      <c r="V172" s="2"/>
      <c r="W172" s="2"/>
      <c r="X172" s="2"/>
      <c r="Y172" s="2"/>
      <c r="Z172" s="2"/>
    </row>
    <row r="173" spans="1:26" x14ac:dyDescent="0.25">
      <c r="A173" s="14">
        <v>172</v>
      </c>
      <c r="B173" s="23" t="str">
        <f t="shared" si="18"/>
        <v>01.10.2040</v>
      </c>
      <c r="C173" s="14">
        <f t="shared" si="19"/>
        <v>2040</v>
      </c>
      <c r="D173" s="15">
        <f>IF(A173&gt;Rechner!$B$14,0,IF(J172&lt;=0,0,J172))</f>
        <v>46418.964227167773</v>
      </c>
      <c r="E173" s="15">
        <f>IF(D173&lt;=0,0,D173*Rechner!$B$8/Rechner!$B$11)</f>
        <v>141.19101619096864</v>
      </c>
      <c r="F173" s="15">
        <f t="shared" si="20"/>
        <v>1222.3506504756981</v>
      </c>
      <c r="G173" s="15">
        <f>IF(D173&lt;=0,0,IF(AND(S173&lt;&gt;"",MONTH(S173)=Rechner!$B$13),MIN(Rechner!$B$12,MAX(D173-F173,0)),0))</f>
        <v>0</v>
      </c>
      <c r="H173" s="15">
        <f>IF(D173&lt;=0,0,MIN(Rechner!$G$5,D173+E173))</f>
        <v>1363.5416666666667</v>
      </c>
      <c r="I173" s="15">
        <f t="shared" si="21"/>
        <v>1363.5416666666667</v>
      </c>
      <c r="J173" s="15">
        <f t="shared" si="22"/>
        <v>45196.613576692078</v>
      </c>
      <c r="K173" s="15">
        <f t="shared" si="26"/>
        <v>88725.780243358575</v>
      </c>
      <c r="L173" s="16">
        <f t="shared" si="23"/>
        <v>0.89645273067736453</v>
      </c>
      <c r="M173" s="14" t="str">
        <f>IF(A173&gt;Rechner!$B$14,"",IF(D173&lt;=0,"",IF(J173=0,"Abgeschlossen",IF(G173&gt;0,"Sondertilgung","Regulär"))))</f>
        <v>Regulär</v>
      </c>
      <c r="N173" s="15">
        <f>IF(A173&gt;Rechner!$B$14,0,IF(R172&lt;=0,0,R172))</f>
        <v>157006.61502869305</v>
      </c>
      <c r="O173" s="15">
        <f>IF(N173&lt;=0,0,N173*Rechner!$B$8/Rechner!$B$11)</f>
        <v>477.56178737894135</v>
      </c>
      <c r="P173" s="15">
        <f t="shared" si="24"/>
        <v>885.97987928772545</v>
      </c>
      <c r="Q173" s="15">
        <f>IF(N173&lt;=0,0,MIN(Rechner!$G$5,N173+O173))</f>
        <v>1363.5416666666667</v>
      </c>
      <c r="R173" s="15">
        <f t="shared" si="25"/>
        <v>156120.63514940534</v>
      </c>
      <c r="S173" s="24">
        <f>IF(A173&gt;Rechner!$B$14,"",IF(D173&lt;=0,"",EDATE(Rechner!$Z$7,(A173-1)*12/Rechner!$B$11)))</f>
        <v>51410</v>
      </c>
      <c r="T173" s="2"/>
      <c r="U173" s="2"/>
      <c r="V173" s="2"/>
      <c r="W173" s="2"/>
      <c r="X173" s="2"/>
      <c r="Y173" s="2"/>
      <c r="Z173" s="2"/>
    </row>
    <row r="174" spans="1:26" x14ac:dyDescent="0.25">
      <c r="A174" s="14">
        <v>173</v>
      </c>
      <c r="B174" s="23" t="str">
        <f t="shared" si="18"/>
        <v>01.11.2040</v>
      </c>
      <c r="C174" s="14">
        <f t="shared" si="19"/>
        <v>2040</v>
      </c>
      <c r="D174" s="15">
        <f>IF(A174&gt;Rechner!$B$14,0,IF(J173&lt;=0,0,J173))</f>
        <v>45196.613576692078</v>
      </c>
      <c r="E174" s="15">
        <f>IF(D174&lt;=0,0,D174*Rechner!$B$8/Rechner!$B$11)</f>
        <v>137.4730329624384</v>
      </c>
      <c r="F174" s="15">
        <f t="shared" si="20"/>
        <v>1226.0686337042284</v>
      </c>
      <c r="G174" s="15">
        <f>IF(D174&lt;=0,0,IF(AND(S174&lt;&gt;"",MONTH(S174)=Rechner!$B$13),MIN(Rechner!$B$12,MAX(D174-F174,0)),0))</f>
        <v>0</v>
      </c>
      <c r="H174" s="15">
        <f>IF(D174&lt;=0,0,MIN(Rechner!$G$5,D174+E174))</f>
        <v>1363.5416666666667</v>
      </c>
      <c r="I174" s="15">
        <f t="shared" si="21"/>
        <v>1363.5416666666667</v>
      </c>
      <c r="J174" s="15">
        <f t="shared" si="22"/>
        <v>43970.54494298785</v>
      </c>
      <c r="K174" s="15">
        <f t="shared" si="26"/>
        <v>88863.253276321018</v>
      </c>
      <c r="L174" s="16">
        <f t="shared" si="23"/>
        <v>0.89917944106650816</v>
      </c>
      <c r="M174" s="14" t="str">
        <f>IF(A174&gt;Rechner!$B$14,"",IF(D174&lt;=0,"",IF(J174=0,"Abgeschlossen",IF(G174&gt;0,"Sondertilgung","Regulär"))))</f>
        <v>Regulär</v>
      </c>
      <c r="N174" s="15">
        <f>IF(A174&gt;Rechner!$B$14,0,IF(R173&lt;=0,0,R173))</f>
        <v>156120.63514940534</v>
      </c>
      <c r="O174" s="15">
        <f>IF(N174&lt;=0,0,N174*Rechner!$B$8/Rechner!$B$11)</f>
        <v>474.86693191277453</v>
      </c>
      <c r="P174" s="15">
        <f t="shared" si="24"/>
        <v>888.67473475389215</v>
      </c>
      <c r="Q174" s="15">
        <f>IF(N174&lt;=0,0,MIN(Rechner!$G$5,N174+O174))</f>
        <v>1363.5416666666667</v>
      </c>
      <c r="R174" s="15">
        <f t="shared" si="25"/>
        <v>155231.96041465143</v>
      </c>
      <c r="S174" s="24">
        <f>IF(A174&gt;Rechner!$B$14,"",IF(D174&lt;=0,"",EDATE(Rechner!$Z$7,(A174-1)*12/Rechner!$B$11)))</f>
        <v>51441</v>
      </c>
      <c r="T174" s="2"/>
      <c r="U174" s="2"/>
      <c r="V174" s="2"/>
      <c r="W174" s="2"/>
      <c r="X174" s="2"/>
      <c r="Y174" s="2"/>
      <c r="Z174" s="2"/>
    </row>
    <row r="175" spans="1:26" x14ac:dyDescent="0.25">
      <c r="A175" s="14">
        <v>174</v>
      </c>
      <c r="B175" s="23" t="str">
        <f t="shared" si="18"/>
        <v>01.12.2040</v>
      </c>
      <c r="C175" s="14">
        <f t="shared" si="19"/>
        <v>2040</v>
      </c>
      <c r="D175" s="15">
        <f>IF(A175&gt;Rechner!$B$14,0,IF(J174&lt;=0,0,J174))</f>
        <v>43970.54494298785</v>
      </c>
      <c r="E175" s="15">
        <f>IF(D175&lt;=0,0,D175*Rechner!$B$8/Rechner!$B$11)</f>
        <v>133.74374086825472</v>
      </c>
      <c r="F175" s="15">
        <f t="shared" si="20"/>
        <v>1229.7979257984121</v>
      </c>
      <c r="G175" s="15">
        <f>IF(D175&lt;=0,0,IF(AND(S175&lt;&gt;"",MONTH(S175)=Rechner!$B$13),MIN(Rechner!$B$12,MAX(D175-F175,0)),0))</f>
        <v>6000</v>
      </c>
      <c r="H175" s="15">
        <f>IF(D175&lt;=0,0,MIN(Rechner!$G$5,D175+E175))</f>
        <v>1363.5416666666667</v>
      </c>
      <c r="I175" s="15">
        <f t="shared" si="21"/>
        <v>7363.541666666667</v>
      </c>
      <c r="J175" s="15">
        <f t="shared" si="22"/>
        <v>36740.747017189438</v>
      </c>
      <c r="K175" s="15">
        <f t="shared" si="26"/>
        <v>88996.997017189278</v>
      </c>
      <c r="L175" s="16">
        <f t="shared" si="23"/>
        <v>0.98183703618142237</v>
      </c>
      <c r="M175" s="14" t="str">
        <f>IF(A175&gt;Rechner!$B$14,"",IF(D175&lt;=0,"",IF(J175=0,"Abgeschlossen",IF(G175&gt;0,"Sondertilgung","Regulär"))))</f>
        <v>Sondertilgung</v>
      </c>
      <c r="N175" s="15">
        <f>IF(A175&gt;Rechner!$B$14,0,IF(R174&lt;=0,0,R174))</f>
        <v>155231.96041465143</v>
      </c>
      <c r="O175" s="15">
        <f>IF(N175&lt;=0,0,N175*Rechner!$B$8/Rechner!$B$11)</f>
        <v>472.16387959456478</v>
      </c>
      <c r="P175" s="15">
        <f t="shared" si="24"/>
        <v>891.37778707210191</v>
      </c>
      <c r="Q175" s="15">
        <f>IF(N175&lt;=0,0,MIN(Rechner!$G$5,N175+O175))</f>
        <v>1363.5416666666667</v>
      </c>
      <c r="R175" s="15">
        <f t="shared" si="25"/>
        <v>154340.58262757934</v>
      </c>
      <c r="S175" s="24">
        <f>IF(A175&gt;Rechner!$B$14,"",IF(D175&lt;=0,"",EDATE(Rechner!$Z$7,(A175-1)*12/Rechner!$B$11)))</f>
        <v>51471</v>
      </c>
      <c r="T175" s="2"/>
      <c r="U175" s="2"/>
      <c r="V175" s="2"/>
      <c r="W175" s="2"/>
      <c r="X175" s="2"/>
      <c r="Y175" s="2"/>
      <c r="Z175" s="2"/>
    </row>
    <row r="176" spans="1:26" x14ac:dyDescent="0.25">
      <c r="A176" s="14">
        <v>175</v>
      </c>
      <c r="B176" s="23" t="str">
        <f t="shared" si="18"/>
        <v>01.01.2041</v>
      </c>
      <c r="C176" s="14">
        <f t="shared" si="19"/>
        <v>2041</v>
      </c>
      <c r="D176" s="15">
        <f>IF(A176&gt;Rechner!$B$14,0,IF(J175&lt;=0,0,J175))</f>
        <v>36740.747017189438</v>
      </c>
      <c r="E176" s="15">
        <f>IF(D176&lt;=0,0,D176*Rechner!$B$8/Rechner!$B$11)</f>
        <v>111.75310551061786</v>
      </c>
      <c r="F176" s="15">
        <f t="shared" si="20"/>
        <v>1251.7885611560489</v>
      </c>
      <c r="G176" s="15">
        <f>IF(D176&lt;=0,0,IF(AND(S176&lt;&gt;"",MONTH(S176)=Rechner!$B$13),MIN(Rechner!$B$12,MAX(D176-F176,0)),0))</f>
        <v>0</v>
      </c>
      <c r="H176" s="15">
        <f>IF(D176&lt;=0,0,MIN(Rechner!$G$5,D176+E176))</f>
        <v>1363.5416666666667</v>
      </c>
      <c r="I176" s="15">
        <f t="shared" si="21"/>
        <v>1363.5416666666667</v>
      </c>
      <c r="J176" s="15">
        <f t="shared" si="22"/>
        <v>35488.95845603339</v>
      </c>
      <c r="K176" s="15">
        <f t="shared" si="26"/>
        <v>89108.750122699901</v>
      </c>
      <c r="L176" s="16">
        <f t="shared" si="23"/>
        <v>0.91804203109992888</v>
      </c>
      <c r="M176" s="14" t="str">
        <f>IF(A176&gt;Rechner!$B$14,"",IF(D176&lt;=0,"",IF(J176=0,"Abgeschlossen",IF(G176&gt;0,"Sondertilgung","Regulär"))))</f>
        <v>Regulär</v>
      </c>
      <c r="N176" s="15">
        <f>IF(A176&gt;Rechner!$B$14,0,IF(R175&lt;=0,0,R175))</f>
        <v>154340.58262757934</v>
      </c>
      <c r="O176" s="15">
        <f>IF(N176&lt;=0,0,N176*Rechner!$B$8/Rechner!$B$11)</f>
        <v>469.45260549222047</v>
      </c>
      <c r="P176" s="15">
        <f t="shared" si="24"/>
        <v>894.08906117444621</v>
      </c>
      <c r="Q176" s="15">
        <f>IF(N176&lt;=0,0,MIN(Rechner!$G$5,N176+O176))</f>
        <v>1363.5416666666667</v>
      </c>
      <c r="R176" s="15">
        <f t="shared" si="25"/>
        <v>153446.49356640488</v>
      </c>
      <c r="S176" s="24">
        <f>IF(A176&gt;Rechner!$B$14,"",IF(D176&lt;=0,"",EDATE(Rechner!$Z$7,(A176-1)*12/Rechner!$B$11)))</f>
        <v>51502</v>
      </c>
      <c r="T176" s="2"/>
      <c r="U176" s="2"/>
      <c r="V176" s="2"/>
      <c r="W176" s="2"/>
      <c r="X176" s="2"/>
      <c r="Y176" s="2"/>
      <c r="Z176" s="2"/>
    </row>
    <row r="177" spans="1:26" x14ac:dyDescent="0.25">
      <c r="A177" s="14">
        <v>176</v>
      </c>
      <c r="B177" s="23" t="str">
        <f t="shared" si="18"/>
        <v>01.02.2041</v>
      </c>
      <c r="C177" s="14">
        <f t="shared" si="19"/>
        <v>2041</v>
      </c>
      <c r="D177" s="15">
        <f>IF(A177&gt;Rechner!$B$14,0,IF(J176&lt;=0,0,J176))</f>
        <v>35488.95845603339</v>
      </c>
      <c r="E177" s="15">
        <f>IF(D177&lt;=0,0,D177*Rechner!$B$8/Rechner!$B$11)</f>
        <v>107.94558197043489</v>
      </c>
      <c r="F177" s="15">
        <f t="shared" si="20"/>
        <v>1255.5960846962319</v>
      </c>
      <c r="G177" s="15">
        <f>IF(D177&lt;=0,0,IF(AND(S177&lt;&gt;"",MONTH(S177)=Rechner!$B$13),MIN(Rechner!$B$12,MAX(D177-F177,0)),0))</f>
        <v>0</v>
      </c>
      <c r="H177" s="15">
        <f>IF(D177&lt;=0,0,MIN(Rechner!$G$5,D177+E177))</f>
        <v>1363.5416666666667</v>
      </c>
      <c r="I177" s="15">
        <f t="shared" si="21"/>
        <v>1363.5416666666667</v>
      </c>
      <c r="J177" s="15">
        <f t="shared" si="22"/>
        <v>34233.362371337156</v>
      </c>
      <c r="K177" s="15">
        <f t="shared" si="26"/>
        <v>89216.695704670332</v>
      </c>
      <c r="L177" s="16">
        <f t="shared" si="23"/>
        <v>0.92083440894452451</v>
      </c>
      <c r="M177" s="14" t="str">
        <f>IF(A177&gt;Rechner!$B$14,"",IF(D177&lt;=0,"",IF(J177=0,"Abgeschlossen",IF(G177&gt;0,"Sondertilgung","Regulär"))))</f>
        <v>Regulär</v>
      </c>
      <c r="N177" s="15">
        <f>IF(A177&gt;Rechner!$B$14,0,IF(R176&lt;=0,0,R176))</f>
        <v>153446.49356640488</v>
      </c>
      <c r="O177" s="15">
        <f>IF(N177&lt;=0,0,N177*Rechner!$B$8/Rechner!$B$11)</f>
        <v>466.73308459781487</v>
      </c>
      <c r="P177" s="15">
        <f t="shared" si="24"/>
        <v>896.80858206885182</v>
      </c>
      <c r="Q177" s="15">
        <f>IF(N177&lt;=0,0,MIN(Rechner!$G$5,N177+O177))</f>
        <v>1363.5416666666667</v>
      </c>
      <c r="R177" s="15">
        <f t="shared" si="25"/>
        <v>152549.68498433603</v>
      </c>
      <c r="S177" s="24">
        <f>IF(A177&gt;Rechner!$B$14,"",IF(D177&lt;=0,"",EDATE(Rechner!$Z$7,(A177-1)*12/Rechner!$B$11)))</f>
        <v>51533</v>
      </c>
      <c r="T177" s="2"/>
      <c r="U177" s="2"/>
      <c r="V177" s="2"/>
      <c r="W177" s="2"/>
      <c r="X177" s="2"/>
      <c r="Y177" s="2"/>
      <c r="Z177" s="2"/>
    </row>
    <row r="178" spans="1:26" x14ac:dyDescent="0.25">
      <c r="A178" s="14">
        <v>177</v>
      </c>
      <c r="B178" s="23" t="str">
        <f t="shared" si="18"/>
        <v>01.03.2041</v>
      </c>
      <c r="C178" s="14">
        <f t="shared" si="19"/>
        <v>2041</v>
      </c>
      <c r="D178" s="15">
        <f>IF(A178&gt;Rechner!$B$14,0,IF(J177&lt;=0,0,J177))</f>
        <v>34233.362371337156</v>
      </c>
      <c r="E178" s="15">
        <f>IF(D178&lt;=0,0,D178*Rechner!$B$8/Rechner!$B$11)</f>
        <v>104.12647721281718</v>
      </c>
      <c r="F178" s="15">
        <f t="shared" si="20"/>
        <v>1259.4151894538495</v>
      </c>
      <c r="G178" s="15">
        <f>IF(D178&lt;=0,0,IF(AND(S178&lt;&gt;"",MONTH(S178)=Rechner!$B$13),MIN(Rechner!$B$12,MAX(D178-F178,0)),0))</f>
        <v>0</v>
      </c>
      <c r="H178" s="15">
        <f>IF(D178&lt;=0,0,MIN(Rechner!$G$5,D178+E178))</f>
        <v>1363.5416666666667</v>
      </c>
      <c r="I178" s="15">
        <f t="shared" si="21"/>
        <v>1363.5416666666667</v>
      </c>
      <c r="J178" s="15">
        <f t="shared" si="22"/>
        <v>32973.947181883304</v>
      </c>
      <c r="K178" s="15">
        <f t="shared" si="26"/>
        <v>89320.822181883152</v>
      </c>
      <c r="L178" s="16">
        <f t="shared" si="23"/>
        <v>0.9236352802717307</v>
      </c>
      <c r="M178" s="14" t="str">
        <f>IF(A178&gt;Rechner!$B$14,"",IF(D178&lt;=0,"",IF(J178=0,"Abgeschlossen",IF(G178&gt;0,"Sondertilgung","Regulär"))))</f>
        <v>Regulär</v>
      </c>
      <c r="N178" s="15">
        <f>IF(A178&gt;Rechner!$B$14,0,IF(R177&lt;=0,0,R177))</f>
        <v>152549.68498433603</v>
      </c>
      <c r="O178" s="15">
        <f>IF(N178&lt;=0,0,N178*Rechner!$B$8/Rechner!$B$11)</f>
        <v>464.00529182735539</v>
      </c>
      <c r="P178" s="15">
        <f t="shared" si="24"/>
        <v>899.53637483931129</v>
      </c>
      <c r="Q178" s="15">
        <f>IF(N178&lt;=0,0,MIN(Rechner!$G$5,N178+O178))</f>
        <v>1363.5416666666667</v>
      </c>
      <c r="R178" s="15">
        <f t="shared" si="25"/>
        <v>151650.14860949671</v>
      </c>
      <c r="S178" s="24">
        <f>IF(A178&gt;Rechner!$B$14,"",IF(D178&lt;=0,"",EDATE(Rechner!$Z$7,(A178-1)*12/Rechner!$B$11)))</f>
        <v>51561</v>
      </c>
      <c r="T178" s="2"/>
      <c r="U178" s="2"/>
      <c r="V178" s="2"/>
      <c r="W178" s="2"/>
      <c r="X178" s="2"/>
      <c r="Y178" s="2"/>
      <c r="Z178" s="2"/>
    </row>
    <row r="179" spans="1:26" x14ac:dyDescent="0.25">
      <c r="A179" s="14">
        <v>178</v>
      </c>
      <c r="B179" s="23" t="str">
        <f t="shared" si="18"/>
        <v>01.04.2041</v>
      </c>
      <c r="C179" s="14">
        <f t="shared" si="19"/>
        <v>2041</v>
      </c>
      <c r="D179" s="15">
        <f>IF(A179&gt;Rechner!$B$14,0,IF(J178&lt;=0,0,J178))</f>
        <v>32973.947181883304</v>
      </c>
      <c r="E179" s="15">
        <f>IF(D179&lt;=0,0,D179*Rechner!$B$8/Rechner!$B$11)</f>
        <v>100.29575601156171</v>
      </c>
      <c r="F179" s="15">
        <f t="shared" si="20"/>
        <v>1263.245910655105</v>
      </c>
      <c r="G179" s="15">
        <f>IF(D179&lt;=0,0,IF(AND(S179&lt;&gt;"",MONTH(S179)=Rechner!$B$13),MIN(Rechner!$B$12,MAX(D179-F179,0)),0))</f>
        <v>0</v>
      </c>
      <c r="H179" s="15">
        <f>IF(D179&lt;=0,0,MIN(Rechner!$G$5,D179+E179))</f>
        <v>1363.5416666666667</v>
      </c>
      <c r="I179" s="15">
        <f t="shared" si="21"/>
        <v>1363.5416666666667</v>
      </c>
      <c r="J179" s="15">
        <f t="shared" si="22"/>
        <v>31710.701271228201</v>
      </c>
      <c r="K179" s="15">
        <f t="shared" si="26"/>
        <v>89421.117937894713</v>
      </c>
      <c r="L179" s="16">
        <f t="shared" si="23"/>
        <v>0.92644467091589056</v>
      </c>
      <c r="M179" s="14" t="str">
        <f>IF(A179&gt;Rechner!$B$14,"",IF(D179&lt;=0,"",IF(J179=0,"Abgeschlossen",IF(G179&gt;0,"Sondertilgung","Regulär"))))</f>
        <v>Regulär</v>
      </c>
      <c r="N179" s="15">
        <f>IF(A179&gt;Rechner!$B$14,0,IF(R178&lt;=0,0,R178))</f>
        <v>151650.14860949671</v>
      </c>
      <c r="O179" s="15">
        <f>IF(N179&lt;=0,0,N179*Rechner!$B$8/Rechner!$B$11)</f>
        <v>461.26920202055248</v>
      </c>
      <c r="P179" s="15">
        <f t="shared" si="24"/>
        <v>902.27246464611426</v>
      </c>
      <c r="Q179" s="15">
        <f>IF(N179&lt;=0,0,MIN(Rechner!$G$5,N179+O179))</f>
        <v>1363.5416666666667</v>
      </c>
      <c r="R179" s="15">
        <f t="shared" si="25"/>
        <v>150747.8761448506</v>
      </c>
      <c r="S179" s="24">
        <f>IF(A179&gt;Rechner!$B$14,"",IF(D179&lt;=0,"",EDATE(Rechner!$Z$7,(A179-1)*12/Rechner!$B$11)))</f>
        <v>51592</v>
      </c>
      <c r="T179" s="2"/>
      <c r="U179" s="2"/>
      <c r="V179" s="2"/>
      <c r="W179" s="2"/>
      <c r="X179" s="2"/>
      <c r="Y179" s="2"/>
      <c r="Z179" s="2"/>
    </row>
    <row r="180" spans="1:26" x14ac:dyDescent="0.25">
      <c r="A180" s="14">
        <v>179</v>
      </c>
      <c r="B180" s="23" t="str">
        <f t="shared" si="18"/>
        <v>01.05.2041</v>
      </c>
      <c r="C180" s="14">
        <f t="shared" si="19"/>
        <v>2041</v>
      </c>
      <c r="D180" s="15">
        <f>IF(A180&gt;Rechner!$B$14,0,IF(J179&lt;=0,0,J179))</f>
        <v>31710.701271228201</v>
      </c>
      <c r="E180" s="15">
        <f>IF(D180&lt;=0,0,D180*Rechner!$B$8/Rechner!$B$11)</f>
        <v>96.453383033319099</v>
      </c>
      <c r="F180" s="15">
        <f t="shared" si="20"/>
        <v>1267.0882836333476</v>
      </c>
      <c r="G180" s="15">
        <f>IF(D180&lt;=0,0,IF(AND(S180&lt;&gt;"",MONTH(S180)=Rechner!$B$13),MIN(Rechner!$B$12,MAX(D180-F180,0)),0))</f>
        <v>0</v>
      </c>
      <c r="H180" s="15">
        <f>IF(D180&lt;=0,0,MIN(Rechner!$G$5,D180+E180))</f>
        <v>1363.5416666666667</v>
      </c>
      <c r="I180" s="15">
        <f t="shared" si="21"/>
        <v>1363.5416666666667</v>
      </c>
      <c r="J180" s="15">
        <f t="shared" si="22"/>
        <v>30443.612987594854</v>
      </c>
      <c r="K180" s="15">
        <f t="shared" si="26"/>
        <v>89517.571320928037</v>
      </c>
      <c r="L180" s="16">
        <f t="shared" si="23"/>
        <v>0.92926260678992634</v>
      </c>
      <c r="M180" s="14" t="str">
        <f>IF(A180&gt;Rechner!$B$14,"",IF(D180&lt;=0,"",IF(J180=0,"Abgeschlossen",IF(G180&gt;0,"Sondertilgung","Regulär"))))</f>
        <v>Regulär</v>
      </c>
      <c r="N180" s="15">
        <f>IF(A180&gt;Rechner!$B$14,0,IF(R179&lt;=0,0,R179))</f>
        <v>150747.8761448506</v>
      </c>
      <c r="O180" s="15">
        <f>IF(N180&lt;=0,0,N180*Rechner!$B$8/Rechner!$B$11)</f>
        <v>458.5247899405872</v>
      </c>
      <c r="P180" s="15">
        <f t="shared" si="24"/>
        <v>905.01687672607954</v>
      </c>
      <c r="Q180" s="15">
        <f>IF(N180&lt;=0,0,MIN(Rechner!$G$5,N180+O180))</f>
        <v>1363.5416666666667</v>
      </c>
      <c r="R180" s="15">
        <f t="shared" si="25"/>
        <v>149842.85926812451</v>
      </c>
      <c r="S180" s="24">
        <f>IF(A180&gt;Rechner!$B$14,"",IF(D180&lt;=0,"",EDATE(Rechner!$Z$7,(A180-1)*12/Rechner!$B$11)))</f>
        <v>51622</v>
      </c>
      <c r="T180" s="2"/>
      <c r="U180" s="2"/>
      <c r="V180" s="2"/>
      <c r="W180" s="2"/>
      <c r="X180" s="2"/>
      <c r="Y180" s="2"/>
      <c r="Z180" s="2"/>
    </row>
    <row r="181" spans="1:26" x14ac:dyDescent="0.25">
      <c r="A181" s="14">
        <v>180</v>
      </c>
      <c r="B181" s="23" t="str">
        <f t="shared" si="18"/>
        <v>01.06.2041</v>
      </c>
      <c r="C181" s="14">
        <f t="shared" si="19"/>
        <v>2041</v>
      </c>
      <c r="D181" s="15">
        <f>IF(A181&gt;Rechner!$B$14,0,IF(J180&lt;=0,0,J180))</f>
        <v>30443.612987594854</v>
      </c>
      <c r="E181" s="15">
        <f>IF(D181&lt;=0,0,D181*Rechner!$B$8/Rechner!$B$11)</f>
        <v>92.599322837267678</v>
      </c>
      <c r="F181" s="15">
        <f t="shared" si="20"/>
        <v>1270.9423438293991</v>
      </c>
      <c r="G181" s="15">
        <f>IF(D181&lt;=0,0,IF(AND(S181&lt;&gt;"",MONTH(S181)=Rechner!$B$13),MIN(Rechner!$B$12,MAX(D181-F181,0)),0))</f>
        <v>0</v>
      </c>
      <c r="H181" s="15">
        <f>IF(D181&lt;=0,0,MIN(Rechner!$G$5,D181+E181))</f>
        <v>1363.5416666666667</v>
      </c>
      <c r="I181" s="15">
        <f t="shared" si="21"/>
        <v>1363.5416666666667</v>
      </c>
      <c r="J181" s="15">
        <f t="shared" si="22"/>
        <v>29172.670643765454</v>
      </c>
      <c r="K181" s="15">
        <f t="shared" si="26"/>
        <v>89610.170643765305</v>
      </c>
      <c r="L181" s="16">
        <f t="shared" si="23"/>
        <v>0.93208911388557913</v>
      </c>
      <c r="M181" s="14" t="str">
        <f>IF(A181&gt;Rechner!$B$14,"",IF(D181&lt;=0,"",IF(J181=0,"Abgeschlossen",IF(G181&gt;0,"Sondertilgung","Regulär"))))</f>
        <v>Regulär</v>
      </c>
      <c r="N181" s="15">
        <f>IF(A181&gt;Rechner!$B$14,0,IF(R180&lt;=0,0,R180))</f>
        <v>149842.85926812451</v>
      </c>
      <c r="O181" s="15">
        <f>IF(N181&lt;=0,0,N181*Rechner!$B$8/Rechner!$B$11)</f>
        <v>455.77203027387867</v>
      </c>
      <c r="P181" s="15">
        <f t="shared" si="24"/>
        <v>907.76963639278802</v>
      </c>
      <c r="Q181" s="15">
        <f>IF(N181&lt;=0,0,MIN(Rechner!$G$5,N181+O181))</f>
        <v>1363.5416666666667</v>
      </c>
      <c r="R181" s="15">
        <f t="shared" si="25"/>
        <v>148935.08963173171</v>
      </c>
      <c r="S181" s="24">
        <f>IF(A181&gt;Rechner!$B$14,"",IF(D181&lt;=0,"",EDATE(Rechner!$Z$7,(A181-1)*12/Rechner!$B$11)))</f>
        <v>51653</v>
      </c>
      <c r="T181" s="2"/>
      <c r="U181" s="2"/>
      <c r="V181" s="2"/>
      <c r="W181" s="2"/>
      <c r="X181" s="2"/>
      <c r="Y181" s="2"/>
      <c r="Z181" s="2"/>
    </row>
    <row r="182" spans="1:26" x14ac:dyDescent="0.25">
      <c r="A182" s="14">
        <v>181</v>
      </c>
      <c r="B182" s="23" t="str">
        <f t="shared" si="18"/>
        <v>01.07.2041</v>
      </c>
      <c r="C182" s="14">
        <f t="shared" si="19"/>
        <v>2041</v>
      </c>
      <c r="D182" s="15">
        <f>IF(A182&gt;Rechner!$B$14,0,IF(J181&lt;=0,0,J181))</f>
        <v>29172.670643765454</v>
      </c>
      <c r="E182" s="15">
        <f>IF(D182&lt;=0,0,D182*Rechner!$B$8/Rechner!$B$11)</f>
        <v>88.733539874786587</v>
      </c>
      <c r="F182" s="15">
        <f t="shared" si="20"/>
        <v>1274.8081267918801</v>
      </c>
      <c r="G182" s="15">
        <f>IF(D182&lt;=0,0,IF(AND(S182&lt;&gt;"",MONTH(S182)=Rechner!$B$13),MIN(Rechner!$B$12,MAX(D182-F182,0)),0))</f>
        <v>0</v>
      </c>
      <c r="H182" s="15">
        <f>IF(D182&lt;=0,0,MIN(Rechner!$G$5,D182+E182))</f>
        <v>1363.5416666666667</v>
      </c>
      <c r="I182" s="15">
        <f t="shared" si="21"/>
        <v>1363.5416666666667</v>
      </c>
      <c r="J182" s="15">
        <f t="shared" si="22"/>
        <v>27897.862516973575</v>
      </c>
      <c r="K182" s="15">
        <f t="shared" si="26"/>
        <v>89698.904183640087</v>
      </c>
      <c r="L182" s="16">
        <f t="shared" si="23"/>
        <v>0.93492421827364769</v>
      </c>
      <c r="M182" s="14" t="str">
        <f>IF(A182&gt;Rechner!$B$14,"",IF(D182&lt;=0,"",IF(J182=0,"Abgeschlossen",IF(G182&gt;0,"Sondertilgung","Regulär"))))</f>
        <v>Regulär</v>
      </c>
      <c r="N182" s="15">
        <f>IF(A182&gt;Rechner!$B$14,0,IF(R181&lt;=0,0,R181))</f>
        <v>148935.08963173171</v>
      </c>
      <c r="O182" s="15">
        <f>IF(N182&lt;=0,0,N182*Rechner!$B$8/Rechner!$B$11)</f>
        <v>453.0108976298506</v>
      </c>
      <c r="P182" s="15">
        <f t="shared" si="24"/>
        <v>910.53076903681608</v>
      </c>
      <c r="Q182" s="15">
        <f>IF(N182&lt;=0,0,MIN(Rechner!$G$5,N182+O182))</f>
        <v>1363.5416666666667</v>
      </c>
      <c r="R182" s="15">
        <f t="shared" si="25"/>
        <v>148024.55886269489</v>
      </c>
      <c r="S182" s="24">
        <f>IF(A182&gt;Rechner!$B$14,"",IF(D182&lt;=0,"",EDATE(Rechner!$Z$7,(A182-1)*12/Rechner!$B$11)))</f>
        <v>51683</v>
      </c>
      <c r="T182" s="2"/>
      <c r="U182" s="2"/>
      <c r="V182" s="2"/>
      <c r="W182" s="2"/>
      <c r="X182" s="2"/>
      <c r="Y182" s="2"/>
      <c r="Z182" s="2"/>
    </row>
    <row r="183" spans="1:26" x14ac:dyDescent="0.25">
      <c r="A183" s="14">
        <v>182</v>
      </c>
      <c r="B183" s="23" t="str">
        <f t="shared" si="18"/>
        <v>01.08.2041</v>
      </c>
      <c r="C183" s="14">
        <f t="shared" si="19"/>
        <v>2041</v>
      </c>
      <c r="D183" s="15">
        <f>IF(A183&gt;Rechner!$B$14,0,IF(J182&lt;=0,0,J182))</f>
        <v>27897.862516973575</v>
      </c>
      <c r="E183" s="15">
        <f>IF(D183&lt;=0,0,D183*Rechner!$B$8/Rechner!$B$11)</f>
        <v>84.855998489127956</v>
      </c>
      <c r="F183" s="15">
        <f t="shared" si="20"/>
        <v>1278.6856681775389</v>
      </c>
      <c r="G183" s="15">
        <f>IF(D183&lt;=0,0,IF(AND(S183&lt;&gt;"",MONTH(S183)=Rechner!$B$13),MIN(Rechner!$B$12,MAX(D183-F183,0)),0))</f>
        <v>0</v>
      </c>
      <c r="H183" s="15">
        <f>IF(D183&lt;=0,0,MIN(Rechner!$G$5,D183+E183))</f>
        <v>1363.5416666666667</v>
      </c>
      <c r="I183" s="15">
        <f t="shared" si="21"/>
        <v>1363.5416666666667</v>
      </c>
      <c r="J183" s="15">
        <f t="shared" si="22"/>
        <v>26619.176848796036</v>
      </c>
      <c r="K183" s="15">
        <f t="shared" si="26"/>
        <v>89783.760182129219</v>
      </c>
      <c r="L183" s="16">
        <f t="shared" si="23"/>
        <v>0.9377679461042302</v>
      </c>
      <c r="M183" s="14" t="str">
        <f>IF(A183&gt;Rechner!$B$14,"",IF(D183&lt;=0,"",IF(J183=0,"Abgeschlossen",IF(G183&gt;0,"Sondertilgung","Regulär"))))</f>
        <v>Regulär</v>
      </c>
      <c r="N183" s="15">
        <f>IF(A183&gt;Rechner!$B$14,0,IF(R182&lt;=0,0,R182))</f>
        <v>148024.55886269489</v>
      </c>
      <c r="O183" s="15">
        <f>IF(N183&lt;=0,0,N183*Rechner!$B$8/Rechner!$B$11)</f>
        <v>450.2413665406969</v>
      </c>
      <c r="P183" s="15">
        <f t="shared" si="24"/>
        <v>913.3003001259699</v>
      </c>
      <c r="Q183" s="15">
        <f>IF(N183&lt;=0,0,MIN(Rechner!$G$5,N183+O183))</f>
        <v>1363.5416666666667</v>
      </c>
      <c r="R183" s="15">
        <f t="shared" si="25"/>
        <v>147111.25856256892</v>
      </c>
      <c r="S183" s="24">
        <f>IF(A183&gt;Rechner!$B$14,"",IF(D183&lt;=0,"",EDATE(Rechner!$Z$7,(A183-1)*12/Rechner!$B$11)))</f>
        <v>51714</v>
      </c>
      <c r="T183" s="2"/>
      <c r="U183" s="2"/>
      <c r="V183" s="2"/>
      <c r="W183" s="2"/>
      <c r="X183" s="2"/>
      <c r="Y183" s="2"/>
      <c r="Z183" s="2"/>
    </row>
    <row r="184" spans="1:26" x14ac:dyDescent="0.25">
      <c r="A184" s="14">
        <v>183</v>
      </c>
      <c r="B184" s="23" t="str">
        <f t="shared" si="18"/>
        <v>01.09.2041</v>
      </c>
      <c r="C184" s="14">
        <f t="shared" si="19"/>
        <v>2041</v>
      </c>
      <c r="D184" s="15">
        <f>IF(A184&gt;Rechner!$B$14,0,IF(J183&lt;=0,0,J183))</f>
        <v>26619.176848796036</v>
      </c>
      <c r="E184" s="15">
        <f>IF(D184&lt;=0,0,D184*Rechner!$B$8/Rechner!$B$11)</f>
        <v>80.966662915087937</v>
      </c>
      <c r="F184" s="15">
        <f t="shared" si="20"/>
        <v>1282.5750037515788</v>
      </c>
      <c r="G184" s="15">
        <f>IF(D184&lt;=0,0,IF(AND(S184&lt;&gt;"",MONTH(S184)=Rechner!$B$13),MIN(Rechner!$B$12,MAX(D184-F184,0)),0))</f>
        <v>0</v>
      </c>
      <c r="H184" s="15">
        <f>IF(D184&lt;=0,0,MIN(Rechner!$G$5,D184+E184))</f>
        <v>1363.5416666666667</v>
      </c>
      <c r="I184" s="15">
        <f t="shared" si="21"/>
        <v>1363.5416666666667</v>
      </c>
      <c r="J184" s="15">
        <f t="shared" si="22"/>
        <v>25336.601845044457</v>
      </c>
      <c r="K184" s="15">
        <f t="shared" si="26"/>
        <v>89864.726845044308</v>
      </c>
      <c r="L184" s="16">
        <f t="shared" si="23"/>
        <v>0.94062032360696379</v>
      </c>
      <c r="M184" s="14" t="str">
        <f>IF(A184&gt;Rechner!$B$14,"",IF(D184&lt;=0,"",IF(J184=0,"Abgeschlossen",IF(G184&gt;0,"Sondertilgung","Regulär"))))</f>
        <v>Regulär</v>
      </c>
      <c r="N184" s="15">
        <f>IF(A184&gt;Rechner!$B$14,0,IF(R183&lt;=0,0,R183))</f>
        <v>147111.25856256892</v>
      </c>
      <c r="O184" s="15">
        <f>IF(N184&lt;=0,0,N184*Rechner!$B$8/Rechner!$B$11)</f>
        <v>447.46341146114713</v>
      </c>
      <c r="P184" s="15">
        <f t="shared" si="24"/>
        <v>916.07825520551955</v>
      </c>
      <c r="Q184" s="15">
        <f>IF(N184&lt;=0,0,MIN(Rechner!$G$5,N184+O184))</f>
        <v>1363.5416666666667</v>
      </c>
      <c r="R184" s="15">
        <f t="shared" si="25"/>
        <v>146195.18030736339</v>
      </c>
      <c r="S184" s="24">
        <f>IF(A184&gt;Rechner!$B$14,"",IF(D184&lt;=0,"",EDATE(Rechner!$Z$7,(A184-1)*12/Rechner!$B$11)))</f>
        <v>51745</v>
      </c>
      <c r="T184" s="2"/>
      <c r="U184" s="2"/>
      <c r="V184" s="2"/>
      <c r="W184" s="2"/>
      <c r="X184" s="2"/>
      <c r="Y184" s="2"/>
      <c r="Z184" s="2"/>
    </row>
    <row r="185" spans="1:26" x14ac:dyDescent="0.25">
      <c r="A185" s="14">
        <v>184</v>
      </c>
      <c r="B185" s="23" t="str">
        <f t="shared" si="18"/>
        <v>01.10.2041</v>
      </c>
      <c r="C185" s="14">
        <f t="shared" si="19"/>
        <v>2041</v>
      </c>
      <c r="D185" s="15">
        <f>IF(A185&gt;Rechner!$B$14,0,IF(J184&lt;=0,0,J184))</f>
        <v>25336.601845044457</v>
      </c>
      <c r="E185" s="15">
        <f>IF(D185&lt;=0,0,D185*Rechner!$B$8/Rechner!$B$11)</f>
        <v>77.065497278676887</v>
      </c>
      <c r="F185" s="15">
        <f t="shared" si="20"/>
        <v>1286.4761693879898</v>
      </c>
      <c r="G185" s="15">
        <f>IF(D185&lt;=0,0,IF(AND(S185&lt;&gt;"",MONTH(S185)=Rechner!$B$13),MIN(Rechner!$B$12,MAX(D185-F185,0)),0))</f>
        <v>0</v>
      </c>
      <c r="H185" s="15">
        <f>IF(D185&lt;=0,0,MIN(Rechner!$G$5,D185+E185))</f>
        <v>1363.5416666666667</v>
      </c>
      <c r="I185" s="15">
        <f t="shared" si="21"/>
        <v>1363.5416666666667</v>
      </c>
      <c r="J185" s="15">
        <f t="shared" si="22"/>
        <v>24050.125675656469</v>
      </c>
      <c r="K185" s="15">
        <f t="shared" si="26"/>
        <v>89941.79234232298</v>
      </c>
      <c r="L185" s="16">
        <f t="shared" si="23"/>
        <v>0.94348137709126823</v>
      </c>
      <c r="M185" s="14" t="str">
        <f>IF(A185&gt;Rechner!$B$14,"",IF(D185&lt;=0,"",IF(J185=0,"Abgeschlossen",IF(G185&gt;0,"Sondertilgung","Regulär"))))</f>
        <v>Regulär</v>
      </c>
      <c r="N185" s="15">
        <f>IF(A185&gt;Rechner!$B$14,0,IF(R184&lt;=0,0,R184))</f>
        <v>146195.18030736339</v>
      </c>
      <c r="O185" s="15">
        <f>IF(N185&lt;=0,0,N185*Rechner!$B$8/Rechner!$B$11)</f>
        <v>444.67700676823029</v>
      </c>
      <c r="P185" s="15">
        <f t="shared" si="24"/>
        <v>918.86465989843646</v>
      </c>
      <c r="Q185" s="15">
        <f>IF(N185&lt;=0,0,MIN(Rechner!$G$5,N185+O185))</f>
        <v>1363.5416666666667</v>
      </c>
      <c r="R185" s="15">
        <f t="shared" si="25"/>
        <v>145276.31564746494</v>
      </c>
      <c r="S185" s="24">
        <f>IF(A185&gt;Rechner!$B$14,"",IF(D185&lt;=0,"",EDATE(Rechner!$Z$7,(A185-1)*12/Rechner!$B$11)))</f>
        <v>51775</v>
      </c>
      <c r="T185" s="2"/>
      <c r="U185" s="2"/>
      <c r="V185" s="2"/>
      <c r="W185" s="2"/>
      <c r="X185" s="2"/>
      <c r="Y185" s="2"/>
      <c r="Z185" s="2"/>
    </row>
    <row r="186" spans="1:26" x14ac:dyDescent="0.25">
      <c r="A186" s="14">
        <v>185</v>
      </c>
      <c r="B186" s="23" t="str">
        <f t="shared" si="18"/>
        <v>01.11.2041</v>
      </c>
      <c r="C186" s="14">
        <f t="shared" si="19"/>
        <v>2041</v>
      </c>
      <c r="D186" s="15">
        <f>IF(A186&gt;Rechner!$B$14,0,IF(J185&lt;=0,0,J185))</f>
        <v>24050.125675656469</v>
      </c>
      <c r="E186" s="15">
        <f>IF(D186&lt;=0,0,D186*Rechner!$B$8/Rechner!$B$11)</f>
        <v>73.152465596788417</v>
      </c>
      <c r="F186" s="15">
        <f t="shared" si="20"/>
        <v>1290.3892010698783</v>
      </c>
      <c r="G186" s="15">
        <f>IF(D186&lt;=0,0,IF(AND(S186&lt;&gt;"",MONTH(S186)=Rechner!$B$13),MIN(Rechner!$B$12,MAX(D186-F186,0)),0))</f>
        <v>0</v>
      </c>
      <c r="H186" s="15">
        <f>IF(D186&lt;=0,0,MIN(Rechner!$G$5,D186+E186))</f>
        <v>1363.5416666666667</v>
      </c>
      <c r="I186" s="15">
        <f t="shared" si="21"/>
        <v>1363.5416666666667</v>
      </c>
      <c r="J186" s="15">
        <f t="shared" si="22"/>
        <v>22759.736474586593</v>
      </c>
      <c r="K186" s="15">
        <f t="shared" si="26"/>
        <v>90014.944807919775</v>
      </c>
      <c r="L186" s="16">
        <f t="shared" si="23"/>
        <v>0.94635113294658746</v>
      </c>
      <c r="M186" s="14" t="str">
        <f>IF(A186&gt;Rechner!$B$14,"",IF(D186&lt;=0,"",IF(J186=0,"Abgeschlossen",IF(G186&gt;0,"Sondertilgung","Regulär"))))</f>
        <v>Regulär</v>
      </c>
      <c r="N186" s="15">
        <f>IF(A186&gt;Rechner!$B$14,0,IF(R185&lt;=0,0,R185))</f>
        <v>145276.31564746494</v>
      </c>
      <c r="O186" s="15">
        <f>IF(N186&lt;=0,0,N186*Rechner!$B$8/Rechner!$B$11)</f>
        <v>441.88212676103916</v>
      </c>
      <c r="P186" s="15">
        <f t="shared" si="24"/>
        <v>921.65953990562753</v>
      </c>
      <c r="Q186" s="15">
        <f>IF(N186&lt;=0,0,MIN(Rechner!$G$5,N186+O186))</f>
        <v>1363.5416666666667</v>
      </c>
      <c r="R186" s="15">
        <f t="shared" si="25"/>
        <v>144354.65610755931</v>
      </c>
      <c r="S186" s="24">
        <f>IF(A186&gt;Rechner!$B$14,"",IF(D186&lt;=0,"",EDATE(Rechner!$Z$7,(A186-1)*12/Rechner!$B$11)))</f>
        <v>51806</v>
      </c>
      <c r="T186" s="2"/>
      <c r="U186" s="2"/>
      <c r="V186" s="2"/>
      <c r="W186" s="2"/>
      <c r="X186" s="2"/>
      <c r="Y186" s="2"/>
      <c r="Z186" s="2"/>
    </row>
    <row r="187" spans="1:26" x14ac:dyDescent="0.25">
      <c r="A187" s="14">
        <v>186</v>
      </c>
      <c r="B187" s="23" t="str">
        <f t="shared" si="18"/>
        <v>01.12.2041</v>
      </c>
      <c r="C187" s="14">
        <f t="shared" si="19"/>
        <v>2041</v>
      </c>
      <c r="D187" s="15">
        <f>IF(A187&gt;Rechner!$B$14,0,IF(J186&lt;=0,0,J186))</f>
        <v>22759.736474586593</v>
      </c>
      <c r="E187" s="15">
        <f>IF(D187&lt;=0,0,D187*Rechner!$B$8/Rechner!$B$11)</f>
        <v>69.227531776867551</v>
      </c>
      <c r="F187" s="15">
        <f t="shared" si="20"/>
        <v>1294.3141348897991</v>
      </c>
      <c r="G187" s="15">
        <f>IF(D187&lt;=0,0,IF(AND(S187&lt;&gt;"",MONTH(S187)=Rechner!$B$13),MIN(Rechner!$B$12,MAX(D187-F187,0)),0))</f>
        <v>6000</v>
      </c>
      <c r="H187" s="15">
        <f>IF(D187&lt;=0,0,MIN(Rechner!$G$5,D187+E187))</f>
        <v>1363.5416666666667</v>
      </c>
      <c r="I187" s="15">
        <f t="shared" si="21"/>
        <v>7363.541666666667</v>
      </c>
      <c r="J187" s="15">
        <f t="shared" si="22"/>
        <v>15465.422339696794</v>
      </c>
      <c r="K187" s="15">
        <f t="shared" si="26"/>
        <v>90084.172339696641</v>
      </c>
      <c r="L187" s="16">
        <f t="shared" si="23"/>
        <v>0.99059860934986654</v>
      </c>
      <c r="M187" s="14" t="str">
        <f>IF(A187&gt;Rechner!$B$14,"",IF(D187&lt;=0,"",IF(J187=0,"Abgeschlossen",IF(G187&gt;0,"Sondertilgung","Regulär"))))</f>
        <v>Sondertilgung</v>
      </c>
      <c r="N187" s="15">
        <f>IF(A187&gt;Rechner!$B$14,0,IF(R186&lt;=0,0,R186))</f>
        <v>144354.65610755931</v>
      </c>
      <c r="O187" s="15">
        <f>IF(N187&lt;=0,0,N187*Rechner!$B$8/Rechner!$B$11)</f>
        <v>439.07874566049287</v>
      </c>
      <c r="P187" s="15">
        <f t="shared" si="24"/>
        <v>924.46292100617393</v>
      </c>
      <c r="Q187" s="15">
        <f>IF(N187&lt;=0,0,MIN(Rechner!$G$5,N187+O187))</f>
        <v>1363.5416666666667</v>
      </c>
      <c r="R187" s="15">
        <f t="shared" si="25"/>
        <v>143430.19318655314</v>
      </c>
      <c r="S187" s="24">
        <f>IF(A187&gt;Rechner!$B$14,"",IF(D187&lt;=0,"",EDATE(Rechner!$Z$7,(A187-1)*12/Rechner!$B$11)))</f>
        <v>51836</v>
      </c>
      <c r="T187" s="2"/>
      <c r="U187" s="2"/>
      <c r="V187" s="2"/>
      <c r="W187" s="2"/>
      <c r="X187" s="2"/>
      <c r="Y187" s="2"/>
      <c r="Z187" s="2"/>
    </row>
    <row r="188" spans="1:26" x14ac:dyDescent="0.25">
      <c r="A188" s="14">
        <v>187</v>
      </c>
      <c r="B188" s="23" t="str">
        <f t="shared" si="18"/>
        <v>01.01.2042</v>
      </c>
      <c r="C188" s="14">
        <f t="shared" si="19"/>
        <v>2042</v>
      </c>
      <c r="D188" s="15">
        <f>IF(A188&gt;Rechner!$B$14,0,IF(J187&lt;=0,0,J187))</f>
        <v>15465.422339696794</v>
      </c>
      <c r="E188" s="15">
        <f>IF(D188&lt;=0,0,D188*Rechner!$B$8/Rechner!$B$11)</f>
        <v>47.040659616577749</v>
      </c>
      <c r="F188" s="15">
        <f t="shared" si="20"/>
        <v>1316.5010070500889</v>
      </c>
      <c r="G188" s="15">
        <f>IF(D188&lt;=0,0,IF(AND(S188&lt;&gt;"",MONTH(S188)=Rechner!$B$13),MIN(Rechner!$B$12,MAX(D188-F188,0)),0))</f>
        <v>0</v>
      </c>
      <c r="H188" s="15">
        <f>IF(D188&lt;=0,0,MIN(Rechner!$G$5,D188+E188))</f>
        <v>1363.5416666666667</v>
      </c>
      <c r="I188" s="15">
        <f t="shared" si="21"/>
        <v>1363.5416666666667</v>
      </c>
      <c r="J188" s="15">
        <f t="shared" si="22"/>
        <v>14148.921332646705</v>
      </c>
      <c r="K188" s="15">
        <f t="shared" si="26"/>
        <v>90131.212999313226</v>
      </c>
      <c r="L188" s="16">
        <f t="shared" si="23"/>
        <v>0.96550112052565717</v>
      </c>
      <c r="M188" s="14" t="str">
        <f>IF(A188&gt;Rechner!$B$14,"",IF(D188&lt;=0,"",IF(J188=0,"Abgeschlossen",IF(G188&gt;0,"Sondertilgung","Regulär"))))</f>
        <v>Regulär</v>
      </c>
      <c r="N188" s="15">
        <f>IF(A188&gt;Rechner!$B$14,0,IF(R187&lt;=0,0,R187))</f>
        <v>143430.19318655314</v>
      </c>
      <c r="O188" s="15">
        <f>IF(N188&lt;=0,0,N188*Rechner!$B$8/Rechner!$B$11)</f>
        <v>436.26683760909913</v>
      </c>
      <c r="P188" s="15">
        <f t="shared" si="24"/>
        <v>927.27482905756756</v>
      </c>
      <c r="Q188" s="15">
        <f>IF(N188&lt;=0,0,MIN(Rechner!$G$5,N188+O188))</f>
        <v>1363.5416666666667</v>
      </c>
      <c r="R188" s="15">
        <f t="shared" si="25"/>
        <v>142502.91835749557</v>
      </c>
      <c r="S188" s="24">
        <f>IF(A188&gt;Rechner!$B$14,"",IF(D188&lt;=0,"",EDATE(Rechner!$Z$7,(A188-1)*12/Rechner!$B$11)))</f>
        <v>51867</v>
      </c>
      <c r="T188" s="2"/>
      <c r="U188" s="2"/>
      <c r="V188" s="2"/>
      <c r="W188" s="2"/>
      <c r="X188" s="2"/>
      <c r="Y188" s="2"/>
      <c r="Z188" s="2"/>
    </row>
    <row r="189" spans="1:26" x14ac:dyDescent="0.25">
      <c r="A189" s="14">
        <v>188</v>
      </c>
      <c r="B189" s="23" t="str">
        <f t="shared" si="18"/>
        <v>01.02.2042</v>
      </c>
      <c r="C189" s="14">
        <f t="shared" si="19"/>
        <v>2042</v>
      </c>
      <c r="D189" s="15">
        <f>IF(A189&gt;Rechner!$B$14,0,IF(J188&lt;=0,0,J188))</f>
        <v>14148.921332646705</v>
      </c>
      <c r="E189" s="15">
        <f>IF(D189&lt;=0,0,D189*Rechner!$B$8/Rechner!$B$11)</f>
        <v>43.036302386800394</v>
      </c>
      <c r="F189" s="15">
        <f t="shared" si="20"/>
        <v>1320.5053642798664</v>
      </c>
      <c r="G189" s="15">
        <f>IF(D189&lt;=0,0,IF(AND(S189&lt;&gt;"",MONTH(S189)=Rechner!$B$13),MIN(Rechner!$B$12,MAX(D189-F189,0)),0))</f>
        <v>0</v>
      </c>
      <c r="H189" s="15">
        <f>IF(D189&lt;=0,0,MIN(Rechner!$G$5,D189+E189))</f>
        <v>1363.5416666666667</v>
      </c>
      <c r="I189" s="15">
        <f t="shared" si="21"/>
        <v>1363.5416666666667</v>
      </c>
      <c r="J189" s="15">
        <f t="shared" si="22"/>
        <v>12828.415968366839</v>
      </c>
      <c r="K189" s="15">
        <f t="shared" si="26"/>
        <v>90174.249301700023</v>
      </c>
      <c r="L189" s="16">
        <f t="shared" si="23"/>
        <v>0.9684378531005895</v>
      </c>
      <c r="M189" s="14" t="str">
        <f>IF(A189&gt;Rechner!$B$14,"",IF(D189&lt;=0,"",IF(J189=0,"Abgeschlossen",IF(G189&gt;0,"Sondertilgung","Regulär"))))</f>
        <v>Regulär</v>
      </c>
      <c r="N189" s="15">
        <f>IF(A189&gt;Rechner!$B$14,0,IF(R188&lt;=0,0,R188))</f>
        <v>142502.91835749557</v>
      </c>
      <c r="O189" s="15">
        <f>IF(N189&lt;=0,0,N189*Rechner!$B$8/Rechner!$B$11)</f>
        <v>433.44637667071567</v>
      </c>
      <c r="P189" s="15">
        <f t="shared" si="24"/>
        <v>930.09528999595113</v>
      </c>
      <c r="Q189" s="15">
        <f>IF(N189&lt;=0,0,MIN(Rechner!$G$5,N189+O189))</f>
        <v>1363.5416666666667</v>
      </c>
      <c r="R189" s="15">
        <f t="shared" si="25"/>
        <v>141572.82306749962</v>
      </c>
      <c r="S189" s="24">
        <f>IF(A189&gt;Rechner!$B$14,"",IF(D189&lt;=0,"",EDATE(Rechner!$Z$7,(A189-1)*12/Rechner!$B$11)))</f>
        <v>51898</v>
      </c>
      <c r="T189" s="2"/>
      <c r="U189" s="2"/>
      <c r="V189" s="2"/>
      <c r="W189" s="2"/>
      <c r="X189" s="2"/>
      <c r="Y189" s="2"/>
      <c r="Z189" s="2"/>
    </row>
    <row r="190" spans="1:26" x14ac:dyDescent="0.25">
      <c r="A190" s="14">
        <v>189</v>
      </c>
      <c r="B190" s="23" t="str">
        <f t="shared" si="18"/>
        <v>01.03.2042</v>
      </c>
      <c r="C190" s="14">
        <f t="shared" si="19"/>
        <v>2042</v>
      </c>
      <c r="D190" s="15">
        <f>IF(A190&gt;Rechner!$B$14,0,IF(J189&lt;=0,0,J189))</f>
        <v>12828.415968366839</v>
      </c>
      <c r="E190" s="15">
        <f>IF(D190&lt;=0,0,D190*Rechner!$B$8/Rechner!$B$11)</f>
        <v>39.019765237115799</v>
      </c>
      <c r="F190" s="15">
        <f t="shared" si="20"/>
        <v>1324.521901429551</v>
      </c>
      <c r="G190" s="15">
        <f>IF(D190&lt;=0,0,IF(AND(S190&lt;&gt;"",MONTH(S190)=Rechner!$B$13),MIN(Rechner!$B$12,MAX(D190-F190,0)),0))</f>
        <v>0</v>
      </c>
      <c r="H190" s="15">
        <f>IF(D190&lt;=0,0,MIN(Rechner!$G$5,D190+E190))</f>
        <v>1363.5416666666667</v>
      </c>
      <c r="I190" s="15">
        <f t="shared" si="21"/>
        <v>1363.5416666666667</v>
      </c>
      <c r="J190" s="15">
        <f t="shared" si="22"/>
        <v>11503.894066937288</v>
      </c>
      <c r="K190" s="15">
        <f t="shared" si="26"/>
        <v>90213.269066937137</v>
      </c>
      <c r="L190" s="16">
        <f t="shared" si="23"/>
        <v>0.97138351823710378</v>
      </c>
      <c r="M190" s="14" t="str">
        <f>IF(A190&gt;Rechner!$B$14,"",IF(D190&lt;=0,"",IF(J190=0,"Abgeschlossen",IF(G190&gt;0,"Sondertilgung","Regulär"))))</f>
        <v>Regulär</v>
      </c>
      <c r="N190" s="15">
        <f>IF(A190&gt;Rechner!$B$14,0,IF(R189&lt;=0,0,R189))</f>
        <v>141572.82306749962</v>
      </c>
      <c r="O190" s="15">
        <f>IF(N190&lt;=0,0,N190*Rechner!$B$8/Rechner!$B$11)</f>
        <v>430.61733683031133</v>
      </c>
      <c r="P190" s="15">
        <f t="shared" si="24"/>
        <v>932.92432983635535</v>
      </c>
      <c r="Q190" s="15">
        <f>IF(N190&lt;=0,0,MIN(Rechner!$G$5,N190+O190))</f>
        <v>1363.5416666666667</v>
      </c>
      <c r="R190" s="15">
        <f t="shared" si="25"/>
        <v>140639.89873766326</v>
      </c>
      <c r="S190" s="24">
        <f>IF(A190&gt;Rechner!$B$14,"",IF(D190&lt;=0,"",EDATE(Rechner!$Z$7,(A190-1)*12/Rechner!$B$11)))</f>
        <v>51926</v>
      </c>
      <c r="T190" s="2"/>
      <c r="U190" s="2"/>
      <c r="V190" s="2"/>
      <c r="W190" s="2"/>
      <c r="X190" s="2"/>
      <c r="Y190" s="2"/>
      <c r="Z190" s="2"/>
    </row>
    <row r="191" spans="1:26" x14ac:dyDescent="0.25">
      <c r="A191" s="14">
        <v>190</v>
      </c>
      <c r="B191" s="23" t="str">
        <f t="shared" si="18"/>
        <v>01.04.2042</v>
      </c>
      <c r="C191" s="14">
        <f t="shared" si="19"/>
        <v>2042</v>
      </c>
      <c r="D191" s="15">
        <f>IF(A191&gt;Rechner!$B$14,0,IF(J190&lt;=0,0,J190))</f>
        <v>11503.894066937288</v>
      </c>
      <c r="E191" s="15">
        <f>IF(D191&lt;=0,0,D191*Rechner!$B$8/Rechner!$B$11)</f>
        <v>34.991011120267579</v>
      </c>
      <c r="F191" s="15">
        <f t="shared" si="20"/>
        <v>1328.5506555463992</v>
      </c>
      <c r="G191" s="15">
        <f>IF(D191&lt;=0,0,IF(AND(S191&lt;&gt;"",MONTH(S191)=Rechner!$B$13),MIN(Rechner!$B$12,MAX(D191-F191,0)),0))</f>
        <v>0</v>
      </c>
      <c r="H191" s="15">
        <f>IF(D191&lt;=0,0,MIN(Rechner!$G$5,D191+E191))</f>
        <v>1363.5416666666667</v>
      </c>
      <c r="I191" s="15">
        <f t="shared" si="21"/>
        <v>1363.5416666666667</v>
      </c>
      <c r="J191" s="15">
        <f t="shared" si="22"/>
        <v>10175.343411390888</v>
      </c>
      <c r="K191" s="15">
        <f t="shared" si="26"/>
        <v>90248.260078057399</v>
      </c>
      <c r="L191" s="16">
        <f t="shared" si="23"/>
        <v>0.97433814310507494</v>
      </c>
      <c r="M191" s="14" t="str">
        <f>IF(A191&gt;Rechner!$B$14,"",IF(D191&lt;=0,"",IF(J191=0,"Abgeschlossen",IF(G191&gt;0,"Sondertilgung","Regulär"))))</f>
        <v>Regulär</v>
      </c>
      <c r="N191" s="15">
        <f>IF(A191&gt;Rechner!$B$14,0,IF(R190&lt;=0,0,R190))</f>
        <v>140639.89873766326</v>
      </c>
      <c r="O191" s="15">
        <f>IF(N191&lt;=0,0,N191*Rechner!$B$8/Rechner!$B$11)</f>
        <v>427.77969199372569</v>
      </c>
      <c r="P191" s="15">
        <f t="shared" si="24"/>
        <v>935.76197467294105</v>
      </c>
      <c r="Q191" s="15">
        <f>IF(N191&lt;=0,0,MIN(Rechner!$G$5,N191+O191))</f>
        <v>1363.5416666666667</v>
      </c>
      <c r="R191" s="15">
        <f t="shared" si="25"/>
        <v>139704.13676299033</v>
      </c>
      <c r="S191" s="24">
        <f>IF(A191&gt;Rechner!$B$14,"",IF(D191&lt;=0,"",EDATE(Rechner!$Z$7,(A191-1)*12/Rechner!$B$11)))</f>
        <v>51957</v>
      </c>
      <c r="T191" s="2"/>
      <c r="U191" s="2"/>
      <c r="V191" s="2"/>
      <c r="W191" s="2"/>
      <c r="X191" s="2"/>
      <c r="Y191" s="2"/>
      <c r="Z191" s="2"/>
    </row>
    <row r="192" spans="1:26" x14ac:dyDescent="0.25">
      <c r="A192" s="14">
        <v>191</v>
      </c>
      <c r="B192" s="23" t="str">
        <f t="shared" si="18"/>
        <v>01.05.2042</v>
      </c>
      <c r="C192" s="14">
        <f t="shared" si="19"/>
        <v>2042</v>
      </c>
      <c r="D192" s="15">
        <f>IF(A192&gt;Rechner!$B$14,0,IF(J191&lt;=0,0,J191))</f>
        <v>10175.343411390888</v>
      </c>
      <c r="E192" s="15">
        <f>IF(D192&lt;=0,0,D192*Rechner!$B$8/Rechner!$B$11)</f>
        <v>30.950002876313949</v>
      </c>
      <c r="F192" s="15">
        <f t="shared" si="20"/>
        <v>1332.5916637903529</v>
      </c>
      <c r="G192" s="15">
        <f>IF(D192&lt;=0,0,IF(AND(S192&lt;&gt;"",MONTH(S192)=Rechner!$B$13),MIN(Rechner!$B$12,MAX(D192-F192,0)),0))</f>
        <v>0</v>
      </c>
      <c r="H192" s="15">
        <f>IF(D192&lt;=0,0,MIN(Rechner!$G$5,D192+E192))</f>
        <v>1363.5416666666667</v>
      </c>
      <c r="I192" s="15">
        <f t="shared" si="21"/>
        <v>1363.5416666666667</v>
      </c>
      <c r="J192" s="15">
        <f t="shared" si="22"/>
        <v>8842.7517476005341</v>
      </c>
      <c r="K192" s="15">
        <f t="shared" si="26"/>
        <v>90279.210080933713</v>
      </c>
      <c r="L192" s="16">
        <f t="shared" si="23"/>
        <v>0.97730175495701965</v>
      </c>
      <c r="M192" s="14" t="str">
        <f>IF(A192&gt;Rechner!$B$14,"",IF(D192&lt;=0,"",IF(J192=0,"Abgeschlossen",IF(G192&gt;0,"Sondertilgung","Regulär"))))</f>
        <v>Regulär</v>
      </c>
      <c r="N192" s="15">
        <f>IF(A192&gt;Rechner!$B$14,0,IF(R191&lt;=0,0,R191))</f>
        <v>139704.13676299033</v>
      </c>
      <c r="O192" s="15">
        <f>IF(N192&lt;=0,0,N192*Rechner!$B$8/Rechner!$B$11)</f>
        <v>424.93341598742887</v>
      </c>
      <c r="P192" s="15">
        <f t="shared" si="24"/>
        <v>938.60825067923793</v>
      </c>
      <c r="Q192" s="15">
        <f>IF(N192&lt;=0,0,MIN(Rechner!$G$5,N192+O192))</f>
        <v>1363.5416666666667</v>
      </c>
      <c r="R192" s="15">
        <f t="shared" si="25"/>
        <v>138765.52851231108</v>
      </c>
      <c r="S192" s="24">
        <f>IF(A192&gt;Rechner!$B$14,"",IF(D192&lt;=0,"",EDATE(Rechner!$Z$7,(A192-1)*12/Rechner!$B$11)))</f>
        <v>51987</v>
      </c>
      <c r="T192" s="2"/>
      <c r="U192" s="2"/>
      <c r="V192" s="2"/>
      <c r="W192" s="2"/>
      <c r="X192" s="2"/>
      <c r="Y192" s="2"/>
      <c r="Z192" s="2"/>
    </row>
    <row r="193" spans="1:26" x14ac:dyDescent="0.25">
      <c r="A193" s="14">
        <v>192</v>
      </c>
      <c r="B193" s="23" t="str">
        <f t="shared" si="18"/>
        <v>01.06.2042</v>
      </c>
      <c r="C193" s="14">
        <f t="shared" si="19"/>
        <v>2042</v>
      </c>
      <c r="D193" s="15">
        <f>IF(A193&gt;Rechner!$B$14,0,IF(J192&lt;=0,0,J192))</f>
        <v>8842.7517476005341</v>
      </c>
      <c r="E193" s="15">
        <f>IF(D193&lt;=0,0,D193*Rechner!$B$8/Rechner!$B$11)</f>
        <v>26.89670323228496</v>
      </c>
      <c r="F193" s="15">
        <f t="shared" si="20"/>
        <v>1336.6449634343817</v>
      </c>
      <c r="G193" s="15">
        <f>IF(D193&lt;=0,0,IF(AND(S193&lt;&gt;"",MONTH(S193)=Rechner!$B$13),MIN(Rechner!$B$12,MAX(D193-F193,0)),0))</f>
        <v>0</v>
      </c>
      <c r="H193" s="15">
        <f>IF(D193&lt;=0,0,MIN(Rechner!$G$5,D193+E193))</f>
        <v>1363.5416666666667</v>
      </c>
      <c r="I193" s="15">
        <f t="shared" si="21"/>
        <v>1363.5416666666667</v>
      </c>
      <c r="J193" s="15">
        <f t="shared" si="22"/>
        <v>7506.1067841661525</v>
      </c>
      <c r="K193" s="15">
        <f t="shared" si="26"/>
        <v>90306.106784165997</v>
      </c>
      <c r="L193" s="16">
        <f t="shared" si="23"/>
        <v>0.98027438112834708</v>
      </c>
      <c r="M193" s="14" t="str">
        <f>IF(A193&gt;Rechner!$B$14,"",IF(D193&lt;=0,"",IF(J193=0,"Abgeschlossen",IF(G193&gt;0,"Sondertilgung","Regulär"))))</f>
        <v>Regulär</v>
      </c>
      <c r="N193" s="15">
        <f>IF(A193&gt;Rechner!$B$14,0,IF(R192&lt;=0,0,R192))</f>
        <v>138765.52851231108</v>
      </c>
      <c r="O193" s="15">
        <f>IF(N193&lt;=0,0,N193*Rechner!$B$8/Rechner!$B$11)</f>
        <v>422.07848255827952</v>
      </c>
      <c r="P193" s="15">
        <f t="shared" si="24"/>
        <v>941.46318410838717</v>
      </c>
      <c r="Q193" s="15">
        <f>IF(N193&lt;=0,0,MIN(Rechner!$G$5,N193+O193))</f>
        <v>1363.5416666666667</v>
      </c>
      <c r="R193" s="15">
        <f t="shared" si="25"/>
        <v>137824.06532820271</v>
      </c>
      <c r="S193" s="24">
        <f>IF(A193&gt;Rechner!$B$14,"",IF(D193&lt;=0,"",EDATE(Rechner!$Z$7,(A193-1)*12/Rechner!$B$11)))</f>
        <v>52018</v>
      </c>
      <c r="T193" s="2"/>
      <c r="U193" s="2"/>
      <c r="V193" s="2"/>
      <c r="W193" s="2"/>
      <c r="X193" s="2"/>
      <c r="Y193" s="2"/>
      <c r="Z193" s="2"/>
    </row>
    <row r="194" spans="1:26" x14ac:dyDescent="0.25">
      <c r="A194" s="14">
        <v>193</v>
      </c>
      <c r="B194" s="23" t="str">
        <f t="shared" ref="B194:B257" si="27">IF(S194="","",IF(DAY(S194)&lt;10,"0","")&amp;DAY(S194)&amp;"."&amp;IF(MONTH(S194)&lt;10,"0","")&amp;MONTH(S194)&amp;"."&amp;YEAR(S194))</f>
        <v>01.07.2042</v>
      </c>
      <c r="C194" s="14">
        <f t="shared" ref="C194:C257" si="28">IF(S194="","",YEAR(S194))</f>
        <v>2042</v>
      </c>
      <c r="D194" s="15">
        <f>IF(A194&gt;Rechner!$B$14,0,IF(J193&lt;=0,0,J193))</f>
        <v>7506.1067841661525</v>
      </c>
      <c r="E194" s="15">
        <f>IF(D194&lt;=0,0,D194*Rechner!$B$8/Rechner!$B$11)</f>
        <v>22.83107480183871</v>
      </c>
      <c r="F194" s="15">
        <f t="shared" ref="F194:F257" si="29">IF(D194&lt;=0,0,MAX(MIN(H194-E194,D194),0))</f>
        <v>1340.7105918648281</v>
      </c>
      <c r="G194" s="15">
        <f>IF(D194&lt;=0,0,IF(AND(S194&lt;&gt;"",MONTH(S194)=Rechner!$B$13),MIN(Rechner!$B$12,MAX(D194-F194,0)),0))</f>
        <v>0</v>
      </c>
      <c r="H194" s="15">
        <f>IF(D194&lt;=0,0,MIN(Rechner!$G$5,D194+E194))</f>
        <v>1363.5416666666667</v>
      </c>
      <c r="I194" s="15">
        <f t="shared" ref="I194:I257" si="30">IF(D194&lt;=0,0,H194+G194)</f>
        <v>1363.5416666666667</v>
      </c>
      <c r="J194" s="15">
        <f t="shared" ref="J194:J257" si="31">MAX(D194-F194-G194,0)</f>
        <v>6165.3961923013248</v>
      </c>
      <c r="K194" s="15">
        <f t="shared" si="26"/>
        <v>90328.937858967838</v>
      </c>
      <c r="L194" s="16">
        <f t="shared" ref="L194:L257" si="32">IF(I194=0,"",(F194+G194)/I194)</f>
        <v>0.98325604903761255</v>
      </c>
      <c r="M194" s="14" t="str">
        <f>IF(A194&gt;Rechner!$B$14,"",IF(D194&lt;=0,"",IF(J194=0,"Abgeschlossen",IF(G194&gt;0,"Sondertilgung","Regulär"))))</f>
        <v>Regulär</v>
      </c>
      <c r="N194" s="15">
        <f>IF(A194&gt;Rechner!$B$14,0,IF(R193&lt;=0,0,R193))</f>
        <v>137824.06532820271</v>
      </c>
      <c r="O194" s="15">
        <f>IF(N194&lt;=0,0,N194*Rechner!$B$8/Rechner!$B$11)</f>
        <v>419.2148653732832</v>
      </c>
      <c r="P194" s="15">
        <f t="shared" ref="P194:P257" si="33">IF(N194&lt;=0,0,MAX(MIN(Q194-O194,N194),0))</f>
        <v>944.3268012933836</v>
      </c>
      <c r="Q194" s="15">
        <f>IF(N194&lt;=0,0,MIN(Rechner!$G$5,N194+O194))</f>
        <v>1363.5416666666667</v>
      </c>
      <c r="R194" s="15">
        <f t="shared" ref="R194:R257" si="34">MAX(N194-P194,0)</f>
        <v>136879.73852690932</v>
      </c>
      <c r="S194" s="24">
        <f>IF(A194&gt;Rechner!$B$14,"",IF(D194&lt;=0,"",EDATE(Rechner!$Z$7,(A194-1)*12/Rechner!$B$11)))</f>
        <v>52048</v>
      </c>
      <c r="T194" s="2"/>
      <c r="U194" s="2"/>
      <c r="V194" s="2"/>
      <c r="W194" s="2"/>
      <c r="X194" s="2"/>
      <c r="Y194" s="2"/>
      <c r="Z194" s="2"/>
    </row>
    <row r="195" spans="1:26" x14ac:dyDescent="0.25">
      <c r="A195" s="14">
        <v>194</v>
      </c>
      <c r="B195" s="23" t="str">
        <f t="shared" si="27"/>
        <v>01.08.2042</v>
      </c>
      <c r="C195" s="14">
        <f t="shared" si="28"/>
        <v>2042</v>
      </c>
      <c r="D195" s="15">
        <f>IF(A195&gt;Rechner!$B$14,0,IF(J194&lt;=0,0,J194))</f>
        <v>6165.3961923013248</v>
      </c>
      <c r="E195" s="15">
        <f>IF(D195&lt;=0,0,D195*Rechner!$B$8/Rechner!$B$11)</f>
        <v>18.75308008491653</v>
      </c>
      <c r="F195" s="15">
        <f t="shared" si="29"/>
        <v>1344.7885865817502</v>
      </c>
      <c r="G195" s="15">
        <f>IF(D195&lt;=0,0,IF(AND(S195&lt;&gt;"",MONTH(S195)=Rechner!$B$13),MIN(Rechner!$B$12,MAX(D195-F195,0)),0))</f>
        <v>0</v>
      </c>
      <c r="H195" s="15">
        <f>IF(D195&lt;=0,0,MIN(Rechner!$G$5,D195+E195))</f>
        <v>1363.5416666666667</v>
      </c>
      <c r="I195" s="15">
        <f t="shared" si="30"/>
        <v>1363.5416666666667</v>
      </c>
      <c r="J195" s="15">
        <f t="shared" si="31"/>
        <v>4820.6076057195751</v>
      </c>
      <c r="K195" s="15">
        <f t="shared" ref="K195:K258" si="35">K194+E195</f>
        <v>90347.690939052758</v>
      </c>
      <c r="L195" s="16">
        <f t="shared" si="32"/>
        <v>0.98624678618676864</v>
      </c>
      <c r="M195" s="14" t="str">
        <f>IF(A195&gt;Rechner!$B$14,"",IF(D195&lt;=0,"",IF(J195=0,"Abgeschlossen",IF(G195&gt;0,"Sondertilgung","Regulär"))))</f>
        <v>Regulär</v>
      </c>
      <c r="N195" s="15">
        <f>IF(A195&gt;Rechner!$B$14,0,IF(R194&lt;=0,0,R194))</f>
        <v>136879.73852690932</v>
      </c>
      <c r="O195" s="15">
        <f>IF(N195&lt;=0,0,N195*Rechner!$B$8/Rechner!$B$11)</f>
        <v>416.34253801934915</v>
      </c>
      <c r="P195" s="15">
        <f t="shared" si="33"/>
        <v>947.19912864731759</v>
      </c>
      <c r="Q195" s="15">
        <f>IF(N195&lt;=0,0,MIN(Rechner!$G$5,N195+O195))</f>
        <v>1363.5416666666667</v>
      </c>
      <c r="R195" s="15">
        <f t="shared" si="34"/>
        <v>135932.53939826202</v>
      </c>
      <c r="S195" s="24">
        <f>IF(A195&gt;Rechner!$B$14,"",IF(D195&lt;=0,"",EDATE(Rechner!$Z$7,(A195-1)*12/Rechner!$B$11)))</f>
        <v>52079</v>
      </c>
      <c r="T195" s="2"/>
      <c r="U195" s="2"/>
      <c r="V195" s="2"/>
      <c r="W195" s="2"/>
      <c r="X195" s="2"/>
      <c r="Y195" s="2"/>
      <c r="Z195" s="2"/>
    </row>
    <row r="196" spans="1:26" x14ac:dyDescent="0.25">
      <c r="A196" s="14">
        <v>195</v>
      </c>
      <c r="B196" s="23" t="str">
        <f t="shared" si="27"/>
        <v>01.09.2042</v>
      </c>
      <c r="C196" s="14">
        <f t="shared" si="28"/>
        <v>2042</v>
      </c>
      <c r="D196" s="15">
        <f>IF(A196&gt;Rechner!$B$14,0,IF(J195&lt;=0,0,J195))</f>
        <v>4820.6076057195751</v>
      </c>
      <c r="E196" s="15">
        <f>IF(D196&lt;=0,0,D196*Rechner!$B$8/Rechner!$B$11)</f>
        <v>14.662681467397041</v>
      </c>
      <c r="F196" s="15">
        <f t="shared" si="29"/>
        <v>1348.8789851992697</v>
      </c>
      <c r="G196" s="15">
        <f>IF(D196&lt;=0,0,IF(AND(S196&lt;&gt;"",MONTH(S196)=Rechner!$B$13),MIN(Rechner!$B$12,MAX(D196-F196,0)),0))</f>
        <v>0</v>
      </c>
      <c r="H196" s="15">
        <f>IF(D196&lt;=0,0,MIN(Rechner!$G$5,D196+E196))</f>
        <v>1363.5416666666667</v>
      </c>
      <c r="I196" s="15">
        <f t="shared" si="30"/>
        <v>1363.5416666666667</v>
      </c>
      <c r="J196" s="15">
        <f t="shared" si="31"/>
        <v>3471.7286205203054</v>
      </c>
      <c r="K196" s="15">
        <f t="shared" si="35"/>
        <v>90362.353620520153</v>
      </c>
      <c r="L196" s="16">
        <f t="shared" si="32"/>
        <v>0.98924662016142006</v>
      </c>
      <c r="M196" s="14" t="str">
        <f>IF(A196&gt;Rechner!$B$14,"",IF(D196&lt;=0,"",IF(J196=0,"Abgeschlossen",IF(G196&gt;0,"Sondertilgung","Regulär"))))</f>
        <v>Regulär</v>
      </c>
      <c r="N196" s="15">
        <f>IF(A196&gt;Rechner!$B$14,0,IF(R195&lt;=0,0,R195))</f>
        <v>135932.53939826202</v>
      </c>
      <c r="O196" s="15">
        <f>IF(N196&lt;=0,0,N196*Rechner!$B$8/Rechner!$B$11)</f>
        <v>413.46147400304693</v>
      </c>
      <c r="P196" s="15">
        <f t="shared" si="33"/>
        <v>950.08019266361975</v>
      </c>
      <c r="Q196" s="15">
        <f>IF(N196&lt;=0,0,MIN(Rechner!$G$5,N196+O196))</f>
        <v>1363.5416666666667</v>
      </c>
      <c r="R196" s="15">
        <f t="shared" si="34"/>
        <v>134982.4592055984</v>
      </c>
      <c r="S196" s="24">
        <f>IF(A196&gt;Rechner!$B$14,"",IF(D196&lt;=0,"",EDATE(Rechner!$Z$7,(A196-1)*12/Rechner!$B$11)))</f>
        <v>52110</v>
      </c>
      <c r="T196" s="2"/>
      <c r="U196" s="2"/>
      <c r="V196" s="2"/>
      <c r="W196" s="2"/>
      <c r="X196" s="2"/>
      <c r="Y196" s="2"/>
      <c r="Z196" s="2"/>
    </row>
    <row r="197" spans="1:26" x14ac:dyDescent="0.25">
      <c r="A197" s="14">
        <v>196</v>
      </c>
      <c r="B197" s="23" t="str">
        <f t="shared" si="27"/>
        <v>01.10.2042</v>
      </c>
      <c r="C197" s="14">
        <f t="shared" si="28"/>
        <v>2042</v>
      </c>
      <c r="D197" s="15">
        <f>IF(A197&gt;Rechner!$B$14,0,IF(J196&lt;=0,0,J196))</f>
        <v>3471.7286205203054</v>
      </c>
      <c r="E197" s="15">
        <f>IF(D197&lt;=0,0,D197*Rechner!$B$8/Rechner!$B$11)</f>
        <v>10.559841220749261</v>
      </c>
      <c r="F197" s="15">
        <f t="shared" si="29"/>
        <v>1352.9818254459176</v>
      </c>
      <c r="G197" s="15">
        <f>IF(D197&lt;=0,0,IF(AND(S197&lt;&gt;"",MONTH(S197)=Rechner!$B$13),MIN(Rechner!$B$12,MAX(D197-F197,0)),0))</f>
        <v>0</v>
      </c>
      <c r="H197" s="15">
        <f>IF(D197&lt;=0,0,MIN(Rechner!$G$5,D197+E197))</f>
        <v>1363.5416666666667</v>
      </c>
      <c r="I197" s="15">
        <f t="shared" si="30"/>
        <v>1363.5416666666667</v>
      </c>
      <c r="J197" s="15">
        <f t="shared" si="31"/>
        <v>2118.7467950743876</v>
      </c>
      <c r="K197" s="15">
        <f t="shared" si="35"/>
        <v>90372.9134617409</v>
      </c>
      <c r="L197" s="16">
        <f t="shared" si="32"/>
        <v>0.99225557863107783</v>
      </c>
      <c r="M197" s="14" t="str">
        <f>IF(A197&gt;Rechner!$B$14,"",IF(D197&lt;=0,"",IF(J197=0,"Abgeschlossen",IF(G197&gt;0,"Sondertilgung","Regulär"))))</f>
        <v>Regulär</v>
      </c>
      <c r="N197" s="15">
        <f>IF(A197&gt;Rechner!$B$14,0,IF(R196&lt;=0,0,R196))</f>
        <v>134982.4592055984</v>
      </c>
      <c r="O197" s="15">
        <f>IF(N197&lt;=0,0,N197*Rechner!$B$8/Rechner!$B$11)</f>
        <v>410.57164675036171</v>
      </c>
      <c r="P197" s="15">
        <f t="shared" si="33"/>
        <v>952.97001991630509</v>
      </c>
      <c r="Q197" s="15">
        <f>IF(N197&lt;=0,0,MIN(Rechner!$G$5,N197+O197))</f>
        <v>1363.5416666666667</v>
      </c>
      <c r="R197" s="15">
        <f t="shared" si="34"/>
        <v>134029.48918568209</v>
      </c>
      <c r="S197" s="24">
        <f>IF(A197&gt;Rechner!$B$14,"",IF(D197&lt;=0,"",EDATE(Rechner!$Z$7,(A197-1)*12/Rechner!$B$11)))</f>
        <v>52140</v>
      </c>
      <c r="T197" s="2"/>
      <c r="U197" s="2"/>
      <c r="V197" s="2"/>
      <c r="W197" s="2"/>
      <c r="X197" s="2"/>
      <c r="Y197" s="2"/>
      <c r="Z197" s="2"/>
    </row>
    <row r="198" spans="1:26" x14ac:dyDescent="0.25">
      <c r="A198" s="14">
        <v>197</v>
      </c>
      <c r="B198" s="23" t="str">
        <f t="shared" si="27"/>
        <v>01.11.2042</v>
      </c>
      <c r="C198" s="14">
        <f t="shared" si="28"/>
        <v>2042</v>
      </c>
      <c r="D198" s="15">
        <f>IF(A198&gt;Rechner!$B$14,0,IF(J197&lt;=0,0,J197))</f>
        <v>2118.7467950743876</v>
      </c>
      <c r="E198" s="15">
        <f>IF(D198&lt;=0,0,D198*Rechner!$B$8/Rechner!$B$11)</f>
        <v>6.4445215016845951</v>
      </c>
      <c r="F198" s="15">
        <f t="shared" si="29"/>
        <v>1357.0971451649821</v>
      </c>
      <c r="G198" s="15">
        <f>IF(D198&lt;=0,0,IF(AND(S198&lt;&gt;"",MONTH(S198)=Rechner!$B$13),MIN(Rechner!$B$12,MAX(D198-F198,0)),0))</f>
        <v>0</v>
      </c>
      <c r="H198" s="15">
        <f>IF(D198&lt;=0,0,MIN(Rechner!$G$5,D198+E198))</f>
        <v>1363.5416666666667</v>
      </c>
      <c r="I198" s="15">
        <f t="shared" si="30"/>
        <v>1363.5416666666667</v>
      </c>
      <c r="J198" s="15">
        <f t="shared" si="31"/>
        <v>761.64964990940553</v>
      </c>
      <c r="K198" s="15">
        <f t="shared" si="35"/>
        <v>90379.357983242589</v>
      </c>
      <c r="L198" s="16">
        <f t="shared" si="32"/>
        <v>0.99527368934941385</v>
      </c>
      <c r="M198" s="14" t="str">
        <f>IF(A198&gt;Rechner!$B$14,"",IF(D198&lt;=0,"",IF(J198=0,"Abgeschlossen",IF(G198&gt;0,"Sondertilgung","Regulär"))))</f>
        <v>Regulär</v>
      </c>
      <c r="N198" s="15">
        <f>IF(A198&gt;Rechner!$B$14,0,IF(R197&lt;=0,0,R197))</f>
        <v>134029.48918568209</v>
      </c>
      <c r="O198" s="15">
        <f>IF(N198&lt;=0,0,N198*Rechner!$B$8/Rechner!$B$11)</f>
        <v>407.67302960644969</v>
      </c>
      <c r="P198" s="15">
        <f t="shared" si="33"/>
        <v>955.868637060217</v>
      </c>
      <c r="Q198" s="15">
        <f>IF(N198&lt;=0,0,MIN(Rechner!$G$5,N198+O198))</f>
        <v>1363.5416666666667</v>
      </c>
      <c r="R198" s="15">
        <f t="shared" si="34"/>
        <v>133073.62054862187</v>
      </c>
      <c r="S198" s="24">
        <f>IF(A198&gt;Rechner!$B$14,"",IF(D198&lt;=0,"",EDATE(Rechner!$Z$7,(A198-1)*12/Rechner!$B$11)))</f>
        <v>52171</v>
      </c>
      <c r="T198" s="2"/>
      <c r="U198" s="2"/>
      <c r="V198" s="2"/>
      <c r="W198" s="2"/>
      <c r="X198" s="2"/>
      <c r="Y198" s="2"/>
      <c r="Z198" s="2"/>
    </row>
    <row r="199" spans="1:26" x14ac:dyDescent="0.25">
      <c r="A199" s="14">
        <v>198</v>
      </c>
      <c r="B199" s="23" t="str">
        <f t="shared" si="27"/>
        <v>01.12.2042</v>
      </c>
      <c r="C199" s="14">
        <f t="shared" si="28"/>
        <v>2042</v>
      </c>
      <c r="D199" s="15">
        <f>IF(A199&gt;Rechner!$B$14,0,IF(J198&lt;=0,0,J198))</f>
        <v>761.64964990940553</v>
      </c>
      <c r="E199" s="15">
        <f>IF(D199&lt;=0,0,D199*Rechner!$B$8/Rechner!$B$11)</f>
        <v>2.3166843518077749</v>
      </c>
      <c r="F199" s="15">
        <f t="shared" si="29"/>
        <v>761.64964990940553</v>
      </c>
      <c r="G199" s="15">
        <f>IF(D199&lt;=0,0,IF(AND(S199&lt;&gt;"",MONTH(S199)=Rechner!$B$13),MIN(Rechner!$B$12,MAX(D199-F199,0)),0))</f>
        <v>0</v>
      </c>
      <c r="H199" s="15">
        <f>IF(D199&lt;=0,0,MIN(Rechner!$G$5,D199+E199))</f>
        <v>763.96633426121332</v>
      </c>
      <c r="I199" s="15">
        <f t="shared" si="30"/>
        <v>763.96633426121332</v>
      </c>
      <c r="J199" s="15">
        <f t="shared" si="31"/>
        <v>0</v>
      </c>
      <c r="K199" s="15">
        <f t="shared" si="35"/>
        <v>90381.674667594401</v>
      </c>
      <c r="L199" s="16">
        <f t="shared" si="32"/>
        <v>0.99696755701408213</v>
      </c>
      <c r="M199" s="14" t="str">
        <f>IF(A199&gt;Rechner!$B$14,"",IF(D199&lt;=0,"",IF(J199=0,"Abgeschlossen",IF(G199&gt;0,"Sondertilgung","Regulär"))))</f>
        <v>Abgeschlossen</v>
      </c>
      <c r="N199" s="15">
        <f>IF(A199&gt;Rechner!$B$14,0,IF(R198&lt;=0,0,R198))</f>
        <v>133073.62054862187</v>
      </c>
      <c r="O199" s="15">
        <f>IF(N199&lt;=0,0,N199*Rechner!$B$8/Rechner!$B$11)</f>
        <v>404.76559583539148</v>
      </c>
      <c r="P199" s="15">
        <f t="shared" si="33"/>
        <v>958.77607083127532</v>
      </c>
      <c r="Q199" s="15">
        <f>IF(N199&lt;=0,0,MIN(Rechner!$G$5,N199+O199))</f>
        <v>1363.5416666666667</v>
      </c>
      <c r="R199" s="15">
        <f t="shared" si="34"/>
        <v>132114.84447779058</v>
      </c>
      <c r="S199" s="24">
        <f>IF(A199&gt;Rechner!$B$14,"",IF(D199&lt;=0,"",EDATE(Rechner!$Z$7,(A199-1)*12/Rechner!$B$11)))</f>
        <v>52201</v>
      </c>
      <c r="T199" s="2"/>
      <c r="U199" s="2"/>
      <c r="V199" s="2"/>
      <c r="W199" s="2"/>
      <c r="X199" s="2"/>
      <c r="Y199" s="2"/>
      <c r="Z199" s="2"/>
    </row>
    <row r="200" spans="1:26" x14ac:dyDescent="0.25">
      <c r="A200" s="14">
        <v>199</v>
      </c>
      <c r="B200" s="23" t="str">
        <f t="shared" si="27"/>
        <v/>
      </c>
      <c r="C200" s="14" t="str">
        <f t="shared" si="28"/>
        <v/>
      </c>
      <c r="D200" s="15">
        <f>IF(A200&gt;Rechner!$B$14,0,IF(J199&lt;=0,0,J199))</f>
        <v>0</v>
      </c>
      <c r="E200" s="15">
        <f>IF(D200&lt;=0,0,D200*Rechner!$B$8/Rechner!$B$11)</f>
        <v>0</v>
      </c>
      <c r="F200" s="15">
        <f t="shared" si="29"/>
        <v>0</v>
      </c>
      <c r="G200" s="15">
        <f>IF(D200&lt;=0,0,IF(AND(S200&lt;&gt;"",MONTH(S200)=Rechner!$B$13),MIN(Rechner!$B$12,MAX(D200-F200,0)),0))</f>
        <v>0</v>
      </c>
      <c r="H200" s="15">
        <f>IF(D200&lt;=0,0,MIN(Rechner!$G$5,D200+E200))</f>
        <v>0</v>
      </c>
      <c r="I200" s="15">
        <f t="shared" si="30"/>
        <v>0</v>
      </c>
      <c r="J200" s="15">
        <f t="shared" si="31"/>
        <v>0</v>
      </c>
      <c r="K200" s="15">
        <f t="shared" si="35"/>
        <v>90381.674667594401</v>
      </c>
      <c r="L200" s="16" t="str">
        <f t="shared" si="32"/>
        <v/>
      </c>
      <c r="M200" s="14" t="str">
        <f>IF(A200&gt;Rechner!$B$14,"",IF(D200&lt;=0,"",IF(J200=0,"Abgeschlossen",IF(G200&gt;0,"Sondertilgung","Regulär"))))</f>
        <v/>
      </c>
      <c r="N200" s="15">
        <f>IF(A200&gt;Rechner!$B$14,0,IF(R199&lt;=0,0,R199))</f>
        <v>132114.84447779058</v>
      </c>
      <c r="O200" s="15">
        <f>IF(N200&lt;=0,0,N200*Rechner!$B$8/Rechner!$B$11)</f>
        <v>401.84931861994636</v>
      </c>
      <c r="P200" s="15">
        <f t="shared" si="33"/>
        <v>961.69234804672033</v>
      </c>
      <c r="Q200" s="15">
        <f>IF(N200&lt;=0,0,MIN(Rechner!$G$5,N200+O200))</f>
        <v>1363.5416666666667</v>
      </c>
      <c r="R200" s="15">
        <f t="shared" si="34"/>
        <v>131153.15212974386</v>
      </c>
      <c r="S200" s="24" t="str">
        <f>IF(A200&gt;Rechner!$B$14,"",IF(D200&lt;=0,"",EDATE(Rechner!$Z$7,(A200-1)*12/Rechner!$B$11)))</f>
        <v/>
      </c>
      <c r="T200" s="2"/>
      <c r="U200" s="2"/>
      <c r="V200" s="2"/>
      <c r="W200" s="2"/>
      <c r="X200" s="2"/>
      <c r="Y200" s="2"/>
      <c r="Z200" s="2"/>
    </row>
    <row r="201" spans="1:26" x14ac:dyDescent="0.25">
      <c r="A201" s="14">
        <v>200</v>
      </c>
      <c r="B201" s="23" t="str">
        <f t="shared" si="27"/>
        <v/>
      </c>
      <c r="C201" s="14" t="str">
        <f t="shared" si="28"/>
        <v/>
      </c>
      <c r="D201" s="15">
        <f>IF(A201&gt;Rechner!$B$14,0,IF(J200&lt;=0,0,J200))</f>
        <v>0</v>
      </c>
      <c r="E201" s="15">
        <f>IF(D201&lt;=0,0,D201*Rechner!$B$8/Rechner!$B$11)</f>
        <v>0</v>
      </c>
      <c r="F201" s="15">
        <f t="shared" si="29"/>
        <v>0</v>
      </c>
      <c r="G201" s="15">
        <f>IF(D201&lt;=0,0,IF(AND(S201&lt;&gt;"",MONTH(S201)=Rechner!$B$13),MIN(Rechner!$B$12,MAX(D201-F201,0)),0))</f>
        <v>0</v>
      </c>
      <c r="H201" s="15">
        <f>IF(D201&lt;=0,0,MIN(Rechner!$G$5,D201+E201))</f>
        <v>0</v>
      </c>
      <c r="I201" s="15">
        <f t="shared" si="30"/>
        <v>0</v>
      </c>
      <c r="J201" s="15">
        <f t="shared" si="31"/>
        <v>0</v>
      </c>
      <c r="K201" s="15">
        <f t="shared" si="35"/>
        <v>90381.674667594401</v>
      </c>
      <c r="L201" s="16" t="str">
        <f t="shared" si="32"/>
        <v/>
      </c>
      <c r="M201" s="14" t="str">
        <f>IF(A201&gt;Rechner!$B$14,"",IF(D201&lt;=0,"",IF(J201=0,"Abgeschlossen",IF(G201&gt;0,"Sondertilgung","Regulär"))))</f>
        <v/>
      </c>
      <c r="N201" s="15">
        <f>IF(A201&gt;Rechner!$B$14,0,IF(R200&lt;=0,0,R200))</f>
        <v>131153.15212974386</v>
      </c>
      <c r="O201" s="15">
        <f>IF(N201&lt;=0,0,N201*Rechner!$B$8/Rechner!$B$11)</f>
        <v>398.92417106130421</v>
      </c>
      <c r="P201" s="15">
        <f t="shared" si="33"/>
        <v>964.61749560536259</v>
      </c>
      <c r="Q201" s="15">
        <f>IF(N201&lt;=0,0,MIN(Rechner!$G$5,N201+O201))</f>
        <v>1363.5416666666667</v>
      </c>
      <c r="R201" s="15">
        <f t="shared" si="34"/>
        <v>130188.5346341385</v>
      </c>
      <c r="S201" s="24" t="str">
        <f>IF(A201&gt;Rechner!$B$14,"",IF(D201&lt;=0,"",EDATE(Rechner!$Z$7,(A201-1)*12/Rechner!$B$11)))</f>
        <v/>
      </c>
      <c r="T201" s="2"/>
      <c r="U201" s="2"/>
      <c r="V201" s="2"/>
      <c r="W201" s="2"/>
      <c r="X201" s="2"/>
      <c r="Y201" s="2"/>
      <c r="Z201" s="2"/>
    </row>
    <row r="202" spans="1:26" x14ac:dyDescent="0.25">
      <c r="A202" s="14">
        <v>201</v>
      </c>
      <c r="B202" s="23" t="str">
        <f t="shared" si="27"/>
        <v/>
      </c>
      <c r="C202" s="14" t="str">
        <f t="shared" si="28"/>
        <v/>
      </c>
      <c r="D202" s="15">
        <f>IF(A202&gt;Rechner!$B$14,0,IF(J201&lt;=0,0,J201))</f>
        <v>0</v>
      </c>
      <c r="E202" s="15">
        <f>IF(D202&lt;=0,0,D202*Rechner!$B$8/Rechner!$B$11)</f>
        <v>0</v>
      </c>
      <c r="F202" s="15">
        <f t="shared" si="29"/>
        <v>0</v>
      </c>
      <c r="G202" s="15">
        <f>IF(D202&lt;=0,0,IF(AND(S202&lt;&gt;"",MONTH(S202)=Rechner!$B$13),MIN(Rechner!$B$12,MAX(D202-F202,0)),0))</f>
        <v>0</v>
      </c>
      <c r="H202" s="15">
        <f>IF(D202&lt;=0,0,MIN(Rechner!$G$5,D202+E202))</f>
        <v>0</v>
      </c>
      <c r="I202" s="15">
        <f t="shared" si="30"/>
        <v>0</v>
      </c>
      <c r="J202" s="15">
        <f t="shared" si="31"/>
        <v>0</v>
      </c>
      <c r="K202" s="15">
        <f t="shared" si="35"/>
        <v>90381.674667594401</v>
      </c>
      <c r="L202" s="16" t="str">
        <f t="shared" si="32"/>
        <v/>
      </c>
      <c r="M202" s="14" t="str">
        <f>IF(A202&gt;Rechner!$B$14,"",IF(D202&lt;=0,"",IF(J202=0,"Abgeschlossen",IF(G202&gt;0,"Sondertilgung","Regulär"))))</f>
        <v/>
      </c>
      <c r="N202" s="15">
        <f>IF(A202&gt;Rechner!$B$14,0,IF(R201&lt;=0,0,R201))</f>
        <v>130188.5346341385</v>
      </c>
      <c r="O202" s="15">
        <f>IF(N202&lt;=0,0,N202*Rechner!$B$8/Rechner!$B$11)</f>
        <v>395.9901261788379</v>
      </c>
      <c r="P202" s="15">
        <f t="shared" si="33"/>
        <v>967.55154048782879</v>
      </c>
      <c r="Q202" s="15">
        <f>IF(N202&lt;=0,0,MIN(Rechner!$G$5,N202+O202))</f>
        <v>1363.5416666666667</v>
      </c>
      <c r="R202" s="15">
        <f t="shared" si="34"/>
        <v>129220.98309365068</v>
      </c>
      <c r="S202" s="24" t="str">
        <f>IF(A202&gt;Rechner!$B$14,"",IF(D202&lt;=0,"",EDATE(Rechner!$Z$7,(A202-1)*12/Rechner!$B$11)))</f>
        <v/>
      </c>
      <c r="T202" s="2"/>
      <c r="U202" s="2"/>
      <c r="V202" s="2"/>
      <c r="W202" s="2"/>
      <c r="X202" s="2"/>
      <c r="Y202" s="2"/>
      <c r="Z202" s="2"/>
    </row>
    <row r="203" spans="1:26" x14ac:dyDescent="0.25">
      <c r="A203" s="14">
        <v>202</v>
      </c>
      <c r="B203" s="23" t="str">
        <f t="shared" si="27"/>
        <v/>
      </c>
      <c r="C203" s="14" t="str">
        <f t="shared" si="28"/>
        <v/>
      </c>
      <c r="D203" s="15">
        <f>IF(A203&gt;Rechner!$B$14,0,IF(J202&lt;=0,0,J202))</f>
        <v>0</v>
      </c>
      <c r="E203" s="15">
        <f>IF(D203&lt;=0,0,D203*Rechner!$B$8/Rechner!$B$11)</f>
        <v>0</v>
      </c>
      <c r="F203" s="15">
        <f t="shared" si="29"/>
        <v>0</v>
      </c>
      <c r="G203" s="15">
        <f>IF(D203&lt;=0,0,IF(AND(S203&lt;&gt;"",MONTH(S203)=Rechner!$B$13),MIN(Rechner!$B$12,MAX(D203-F203,0)),0))</f>
        <v>0</v>
      </c>
      <c r="H203" s="15">
        <f>IF(D203&lt;=0,0,MIN(Rechner!$G$5,D203+E203))</f>
        <v>0</v>
      </c>
      <c r="I203" s="15">
        <f t="shared" si="30"/>
        <v>0</v>
      </c>
      <c r="J203" s="15">
        <f t="shared" si="31"/>
        <v>0</v>
      </c>
      <c r="K203" s="15">
        <f t="shared" si="35"/>
        <v>90381.674667594401</v>
      </c>
      <c r="L203" s="16" t="str">
        <f t="shared" si="32"/>
        <v/>
      </c>
      <c r="M203" s="14" t="str">
        <f>IF(A203&gt;Rechner!$B$14,"",IF(D203&lt;=0,"",IF(J203=0,"Abgeschlossen",IF(G203&gt;0,"Sondertilgung","Regulär"))))</f>
        <v/>
      </c>
      <c r="N203" s="15">
        <f>IF(A203&gt;Rechner!$B$14,0,IF(R202&lt;=0,0,R202))</f>
        <v>129220.98309365068</v>
      </c>
      <c r="O203" s="15">
        <f>IF(N203&lt;=0,0,N203*Rechner!$B$8/Rechner!$B$11)</f>
        <v>393.0471569098541</v>
      </c>
      <c r="P203" s="15">
        <f t="shared" si="33"/>
        <v>970.4945097568127</v>
      </c>
      <c r="Q203" s="15">
        <f>IF(N203&lt;=0,0,MIN(Rechner!$G$5,N203+O203))</f>
        <v>1363.5416666666667</v>
      </c>
      <c r="R203" s="15">
        <f t="shared" si="34"/>
        <v>128250.48858389386</v>
      </c>
      <c r="S203" s="24" t="str">
        <f>IF(A203&gt;Rechner!$B$14,"",IF(D203&lt;=0,"",EDATE(Rechner!$Z$7,(A203-1)*12/Rechner!$B$11)))</f>
        <v/>
      </c>
      <c r="T203" s="2"/>
      <c r="U203" s="2"/>
      <c r="V203" s="2"/>
      <c r="W203" s="2"/>
      <c r="X203" s="2"/>
      <c r="Y203" s="2"/>
      <c r="Z203" s="2"/>
    </row>
    <row r="204" spans="1:26" x14ac:dyDescent="0.25">
      <c r="A204" s="14">
        <v>203</v>
      </c>
      <c r="B204" s="23" t="str">
        <f t="shared" si="27"/>
        <v/>
      </c>
      <c r="C204" s="14" t="str">
        <f t="shared" si="28"/>
        <v/>
      </c>
      <c r="D204" s="15">
        <f>IF(A204&gt;Rechner!$B$14,0,IF(J203&lt;=0,0,J203))</f>
        <v>0</v>
      </c>
      <c r="E204" s="15">
        <f>IF(D204&lt;=0,0,D204*Rechner!$B$8/Rechner!$B$11)</f>
        <v>0</v>
      </c>
      <c r="F204" s="15">
        <f t="shared" si="29"/>
        <v>0</v>
      </c>
      <c r="G204" s="15">
        <f>IF(D204&lt;=0,0,IF(AND(S204&lt;&gt;"",MONTH(S204)=Rechner!$B$13),MIN(Rechner!$B$12,MAX(D204-F204,0)),0))</f>
        <v>0</v>
      </c>
      <c r="H204" s="15">
        <f>IF(D204&lt;=0,0,MIN(Rechner!$G$5,D204+E204))</f>
        <v>0</v>
      </c>
      <c r="I204" s="15">
        <f t="shared" si="30"/>
        <v>0</v>
      </c>
      <c r="J204" s="15">
        <f t="shared" si="31"/>
        <v>0</v>
      </c>
      <c r="K204" s="15">
        <f t="shared" si="35"/>
        <v>90381.674667594401</v>
      </c>
      <c r="L204" s="16" t="str">
        <f t="shared" si="32"/>
        <v/>
      </c>
      <c r="M204" s="14" t="str">
        <f>IF(A204&gt;Rechner!$B$14,"",IF(D204&lt;=0,"",IF(J204=0,"Abgeschlossen",IF(G204&gt;0,"Sondertilgung","Regulär"))))</f>
        <v/>
      </c>
      <c r="N204" s="15">
        <f>IF(A204&gt;Rechner!$B$14,0,IF(R203&lt;=0,0,R203))</f>
        <v>128250.48858389386</v>
      </c>
      <c r="O204" s="15">
        <f>IF(N204&lt;=0,0,N204*Rechner!$B$8/Rechner!$B$11)</f>
        <v>390.09523610934383</v>
      </c>
      <c r="P204" s="15">
        <f t="shared" si="33"/>
        <v>973.44643055732286</v>
      </c>
      <c r="Q204" s="15">
        <f>IF(N204&lt;=0,0,MIN(Rechner!$G$5,N204+O204))</f>
        <v>1363.5416666666667</v>
      </c>
      <c r="R204" s="15">
        <f t="shared" si="34"/>
        <v>127277.04215333654</v>
      </c>
      <c r="S204" s="24" t="str">
        <f>IF(A204&gt;Rechner!$B$14,"",IF(D204&lt;=0,"",EDATE(Rechner!$Z$7,(A204-1)*12/Rechner!$B$11)))</f>
        <v/>
      </c>
      <c r="T204" s="2"/>
      <c r="U204" s="2"/>
      <c r="V204" s="2"/>
      <c r="W204" s="2"/>
      <c r="X204" s="2"/>
      <c r="Y204" s="2"/>
      <c r="Z204" s="2"/>
    </row>
    <row r="205" spans="1:26" x14ac:dyDescent="0.25">
      <c r="A205" s="14">
        <v>204</v>
      </c>
      <c r="B205" s="23" t="str">
        <f t="shared" si="27"/>
        <v/>
      </c>
      <c r="C205" s="14" t="str">
        <f t="shared" si="28"/>
        <v/>
      </c>
      <c r="D205" s="15">
        <f>IF(A205&gt;Rechner!$B$14,0,IF(J204&lt;=0,0,J204))</f>
        <v>0</v>
      </c>
      <c r="E205" s="15">
        <f>IF(D205&lt;=0,0,D205*Rechner!$B$8/Rechner!$B$11)</f>
        <v>0</v>
      </c>
      <c r="F205" s="15">
        <f t="shared" si="29"/>
        <v>0</v>
      </c>
      <c r="G205" s="15">
        <f>IF(D205&lt;=0,0,IF(AND(S205&lt;&gt;"",MONTH(S205)=Rechner!$B$13),MIN(Rechner!$B$12,MAX(D205-F205,0)),0))</f>
        <v>0</v>
      </c>
      <c r="H205" s="15">
        <f>IF(D205&lt;=0,0,MIN(Rechner!$G$5,D205+E205))</f>
        <v>0</v>
      </c>
      <c r="I205" s="15">
        <f t="shared" si="30"/>
        <v>0</v>
      </c>
      <c r="J205" s="15">
        <f t="shared" si="31"/>
        <v>0</v>
      </c>
      <c r="K205" s="15">
        <f t="shared" si="35"/>
        <v>90381.674667594401</v>
      </c>
      <c r="L205" s="16" t="str">
        <f t="shared" si="32"/>
        <v/>
      </c>
      <c r="M205" s="14" t="str">
        <f>IF(A205&gt;Rechner!$B$14,"",IF(D205&lt;=0,"",IF(J205=0,"Abgeschlossen",IF(G205&gt;0,"Sondertilgung","Regulär"))))</f>
        <v/>
      </c>
      <c r="N205" s="15">
        <f>IF(A205&gt;Rechner!$B$14,0,IF(R204&lt;=0,0,R204))</f>
        <v>127277.04215333654</v>
      </c>
      <c r="O205" s="15">
        <f>IF(N205&lt;=0,0,N205*Rechner!$B$8/Rechner!$B$11)</f>
        <v>387.13433654973193</v>
      </c>
      <c r="P205" s="15">
        <f t="shared" si="33"/>
        <v>976.40733011693487</v>
      </c>
      <c r="Q205" s="15">
        <f>IF(N205&lt;=0,0,MIN(Rechner!$G$5,N205+O205))</f>
        <v>1363.5416666666667</v>
      </c>
      <c r="R205" s="15">
        <f t="shared" si="34"/>
        <v>126300.6348232196</v>
      </c>
      <c r="S205" s="24" t="str">
        <f>IF(A205&gt;Rechner!$B$14,"",IF(D205&lt;=0,"",EDATE(Rechner!$Z$7,(A205-1)*12/Rechner!$B$11)))</f>
        <v/>
      </c>
      <c r="T205" s="2"/>
      <c r="U205" s="2"/>
      <c r="V205" s="2"/>
      <c r="W205" s="2"/>
      <c r="X205" s="2"/>
      <c r="Y205" s="2"/>
      <c r="Z205" s="2"/>
    </row>
    <row r="206" spans="1:26" x14ac:dyDescent="0.25">
      <c r="A206" s="14">
        <v>205</v>
      </c>
      <c r="B206" s="23" t="str">
        <f t="shared" si="27"/>
        <v/>
      </c>
      <c r="C206" s="14" t="str">
        <f t="shared" si="28"/>
        <v/>
      </c>
      <c r="D206" s="15">
        <f>IF(A206&gt;Rechner!$B$14,0,IF(J205&lt;=0,0,J205))</f>
        <v>0</v>
      </c>
      <c r="E206" s="15">
        <f>IF(D206&lt;=0,0,D206*Rechner!$B$8/Rechner!$B$11)</f>
        <v>0</v>
      </c>
      <c r="F206" s="15">
        <f t="shared" si="29"/>
        <v>0</v>
      </c>
      <c r="G206" s="15">
        <f>IF(D206&lt;=0,0,IF(AND(S206&lt;&gt;"",MONTH(S206)=Rechner!$B$13),MIN(Rechner!$B$12,MAX(D206-F206,0)),0))</f>
        <v>0</v>
      </c>
      <c r="H206" s="15">
        <f>IF(D206&lt;=0,0,MIN(Rechner!$G$5,D206+E206))</f>
        <v>0</v>
      </c>
      <c r="I206" s="15">
        <f t="shared" si="30"/>
        <v>0</v>
      </c>
      <c r="J206" s="15">
        <f t="shared" si="31"/>
        <v>0</v>
      </c>
      <c r="K206" s="15">
        <f t="shared" si="35"/>
        <v>90381.674667594401</v>
      </c>
      <c r="L206" s="16" t="str">
        <f t="shared" si="32"/>
        <v/>
      </c>
      <c r="M206" s="14" t="str">
        <f>IF(A206&gt;Rechner!$B$14,"",IF(D206&lt;=0,"",IF(J206=0,"Abgeschlossen",IF(G206&gt;0,"Sondertilgung","Regulär"))))</f>
        <v/>
      </c>
      <c r="N206" s="15">
        <f>IF(A206&gt;Rechner!$B$14,0,IF(R205&lt;=0,0,R205))</f>
        <v>126300.6348232196</v>
      </c>
      <c r="O206" s="15">
        <f>IF(N206&lt;=0,0,N206*Rechner!$B$8/Rechner!$B$11)</f>
        <v>384.16443092062627</v>
      </c>
      <c r="P206" s="15">
        <f t="shared" si="33"/>
        <v>979.37723574604047</v>
      </c>
      <c r="Q206" s="15">
        <f>IF(N206&lt;=0,0,MIN(Rechner!$G$5,N206+O206))</f>
        <v>1363.5416666666667</v>
      </c>
      <c r="R206" s="15">
        <f t="shared" si="34"/>
        <v>125321.25758747356</v>
      </c>
      <c r="S206" s="24" t="str">
        <f>IF(A206&gt;Rechner!$B$14,"",IF(D206&lt;=0,"",EDATE(Rechner!$Z$7,(A206-1)*12/Rechner!$B$11)))</f>
        <v/>
      </c>
      <c r="T206" s="2"/>
      <c r="U206" s="2"/>
      <c r="V206" s="2"/>
      <c r="W206" s="2"/>
      <c r="X206" s="2"/>
      <c r="Y206" s="2"/>
      <c r="Z206" s="2"/>
    </row>
    <row r="207" spans="1:26" x14ac:dyDescent="0.25">
      <c r="A207" s="14">
        <v>206</v>
      </c>
      <c r="B207" s="23" t="str">
        <f t="shared" si="27"/>
        <v/>
      </c>
      <c r="C207" s="14" t="str">
        <f t="shared" si="28"/>
        <v/>
      </c>
      <c r="D207" s="15">
        <f>IF(A207&gt;Rechner!$B$14,0,IF(J206&lt;=0,0,J206))</f>
        <v>0</v>
      </c>
      <c r="E207" s="15">
        <f>IF(D207&lt;=0,0,D207*Rechner!$B$8/Rechner!$B$11)</f>
        <v>0</v>
      </c>
      <c r="F207" s="15">
        <f t="shared" si="29"/>
        <v>0</v>
      </c>
      <c r="G207" s="15">
        <f>IF(D207&lt;=0,0,IF(AND(S207&lt;&gt;"",MONTH(S207)=Rechner!$B$13),MIN(Rechner!$B$12,MAX(D207-F207,0)),0))</f>
        <v>0</v>
      </c>
      <c r="H207" s="15">
        <f>IF(D207&lt;=0,0,MIN(Rechner!$G$5,D207+E207))</f>
        <v>0</v>
      </c>
      <c r="I207" s="15">
        <f t="shared" si="30"/>
        <v>0</v>
      </c>
      <c r="J207" s="15">
        <f t="shared" si="31"/>
        <v>0</v>
      </c>
      <c r="K207" s="15">
        <f t="shared" si="35"/>
        <v>90381.674667594401</v>
      </c>
      <c r="L207" s="16" t="str">
        <f t="shared" si="32"/>
        <v/>
      </c>
      <c r="M207" s="14" t="str">
        <f>IF(A207&gt;Rechner!$B$14,"",IF(D207&lt;=0,"",IF(J207=0,"Abgeschlossen",IF(G207&gt;0,"Sondertilgung","Regulär"))))</f>
        <v/>
      </c>
      <c r="N207" s="15">
        <f>IF(A207&gt;Rechner!$B$14,0,IF(R206&lt;=0,0,R206))</f>
        <v>125321.25758747356</v>
      </c>
      <c r="O207" s="15">
        <f>IF(N207&lt;=0,0,N207*Rechner!$B$8/Rechner!$B$11)</f>
        <v>381.18549182856538</v>
      </c>
      <c r="P207" s="15">
        <f t="shared" si="33"/>
        <v>982.35617483810142</v>
      </c>
      <c r="Q207" s="15">
        <f>IF(N207&lt;=0,0,MIN(Rechner!$G$5,N207+O207))</f>
        <v>1363.5416666666667</v>
      </c>
      <c r="R207" s="15">
        <f t="shared" si="34"/>
        <v>124338.90141263546</v>
      </c>
      <c r="S207" s="24" t="str">
        <f>IF(A207&gt;Rechner!$B$14,"",IF(D207&lt;=0,"",EDATE(Rechner!$Z$7,(A207-1)*12/Rechner!$B$11)))</f>
        <v/>
      </c>
      <c r="T207" s="2"/>
      <c r="U207" s="2"/>
      <c r="V207" s="2"/>
      <c r="W207" s="2"/>
      <c r="X207" s="2"/>
      <c r="Y207" s="2"/>
      <c r="Z207" s="2"/>
    </row>
    <row r="208" spans="1:26" x14ac:dyDescent="0.25">
      <c r="A208" s="14">
        <v>207</v>
      </c>
      <c r="B208" s="23" t="str">
        <f t="shared" si="27"/>
        <v/>
      </c>
      <c r="C208" s="14" t="str">
        <f t="shared" si="28"/>
        <v/>
      </c>
      <c r="D208" s="15">
        <f>IF(A208&gt;Rechner!$B$14,0,IF(J207&lt;=0,0,J207))</f>
        <v>0</v>
      </c>
      <c r="E208" s="15">
        <f>IF(D208&lt;=0,0,D208*Rechner!$B$8/Rechner!$B$11)</f>
        <v>0</v>
      </c>
      <c r="F208" s="15">
        <f t="shared" si="29"/>
        <v>0</v>
      </c>
      <c r="G208" s="15">
        <f>IF(D208&lt;=0,0,IF(AND(S208&lt;&gt;"",MONTH(S208)=Rechner!$B$13),MIN(Rechner!$B$12,MAX(D208-F208,0)),0))</f>
        <v>0</v>
      </c>
      <c r="H208" s="15">
        <f>IF(D208&lt;=0,0,MIN(Rechner!$G$5,D208+E208))</f>
        <v>0</v>
      </c>
      <c r="I208" s="15">
        <f t="shared" si="30"/>
        <v>0</v>
      </c>
      <c r="J208" s="15">
        <f t="shared" si="31"/>
        <v>0</v>
      </c>
      <c r="K208" s="15">
        <f t="shared" si="35"/>
        <v>90381.674667594401</v>
      </c>
      <c r="L208" s="16" t="str">
        <f t="shared" si="32"/>
        <v/>
      </c>
      <c r="M208" s="14" t="str">
        <f>IF(A208&gt;Rechner!$B$14,"",IF(D208&lt;=0,"",IF(J208=0,"Abgeschlossen",IF(G208&gt;0,"Sondertilgung","Regulär"))))</f>
        <v/>
      </c>
      <c r="N208" s="15">
        <f>IF(A208&gt;Rechner!$B$14,0,IF(R207&lt;=0,0,R207))</f>
        <v>124338.90141263546</v>
      </c>
      <c r="O208" s="15">
        <f>IF(N208&lt;=0,0,N208*Rechner!$B$8/Rechner!$B$11)</f>
        <v>378.19749179676614</v>
      </c>
      <c r="P208" s="15">
        <f t="shared" si="33"/>
        <v>985.3441748699006</v>
      </c>
      <c r="Q208" s="15">
        <f>IF(N208&lt;=0,0,MIN(Rechner!$G$5,N208+O208))</f>
        <v>1363.5416666666667</v>
      </c>
      <c r="R208" s="15">
        <f t="shared" si="34"/>
        <v>123353.55723776556</v>
      </c>
      <c r="S208" s="24" t="str">
        <f>IF(A208&gt;Rechner!$B$14,"",IF(D208&lt;=0,"",EDATE(Rechner!$Z$7,(A208-1)*12/Rechner!$B$11)))</f>
        <v/>
      </c>
      <c r="T208" s="2"/>
      <c r="U208" s="2"/>
      <c r="V208" s="2"/>
      <c r="W208" s="2"/>
      <c r="X208" s="2"/>
      <c r="Y208" s="2"/>
      <c r="Z208" s="2"/>
    </row>
    <row r="209" spans="1:26" x14ac:dyDescent="0.25">
      <c r="A209" s="14">
        <v>208</v>
      </c>
      <c r="B209" s="23" t="str">
        <f t="shared" si="27"/>
        <v/>
      </c>
      <c r="C209" s="14" t="str">
        <f t="shared" si="28"/>
        <v/>
      </c>
      <c r="D209" s="15">
        <f>IF(A209&gt;Rechner!$B$14,0,IF(J208&lt;=0,0,J208))</f>
        <v>0</v>
      </c>
      <c r="E209" s="15">
        <f>IF(D209&lt;=0,0,D209*Rechner!$B$8/Rechner!$B$11)</f>
        <v>0</v>
      </c>
      <c r="F209" s="15">
        <f t="shared" si="29"/>
        <v>0</v>
      </c>
      <c r="G209" s="15">
        <f>IF(D209&lt;=0,0,IF(AND(S209&lt;&gt;"",MONTH(S209)=Rechner!$B$13),MIN(Rechner!$B$12,MAX(D209-F209,0)),0))</f>
        <v>0</v>
      </c>
      <c r="H209" s="15">
        <f>IF(D209&lt;=0,0,MIN(Rechner!$G$5,D209+E209))</f>
        <v>0</v>
      </c>
      <c r="I209" s="15">
        <f t="shared" si="30"/>
        <v>0</v>
      </c>
      <c r="J209" s="15">
        <f t="shared" si="31"/>
        <v>0</v>
      </c>
      <c r="K209" s="15">
        <f t="shared" si="35"/>
        <v>90381.674667594401</v>
      </c>
      <c r="L209" s="16" t="str">
        <f t="shared" si="32"/>
        <v/>
      </c>
      <c r="M209" s="14" t="str">
        <f>IF(A209&gt;Rechner!$B$14,"",IF(D209&lt;=0,"",IF(J209=0,"Abgeschlossen",IF(G209&gt;0,"Sondertilgung","Regulär"))))</f>
        <v/>
      </c>
      <c r="N209" s="15">
        <f>IF(A209&gt;Rechner!$B$14,0,IF(R208&lt;=0,0,R208))</f>
        <v>123353.55723776556</v>
      </c>
      <c r="O209" s="15">
        <f>IF(N209&lt;=0,0,N209*Rechner!$B$8/Rechner!$B$11)</f>
        <v>375.2004032648702</v>
      </c>
      <c r="P209" s="15">
        <f t="shared" si="33"/>
        <v>988.3412634017966</v>
      </c>
      <c r="Q209" s="15">
        <f>IF(N209&lt;=0,0,MIN(Rechner!$G$5,N209+O209))</f>
        <v>1363.5416666666667</v>
      </c>
      <c r="R209" s="15">
        <f t="shared" si="34"/>
        <v>122365.21597436376</v>
      </c>
      <c r="S209" s="24" t="str">
        <f>IF(A209&gt;Rechner!$B$14,"",IF(D209&lt;=0,"",EDATE(Rechner!$Z$7,(A209-1)*12/Rechner!$B$11)))</f>
        <v/>
      </c>
      <c r="T209" s="2"/>
      <c r="U209" s="2"/>
      <c r="V209" s="2"/>
      <c r="W209" s="2"/>
      <c r="X209" s="2"/>
      <c r="Y209" s="2"/>
      <c r="Z209" s="2"/>
    </row>
    <row r="210" spans="1:26" x14ac:dyDescent="0.25">
      <c r="A210" s="14">
        <v>209</v>
      </c>
      <c r="B210" s="23" t="str">
        <f t="shared" si="27"/>
        <v/>
      </c>
      <c r="C210" s="14" t="str">
        <f t="shared" si="28"/>
        <v/>
      </c>
      <c r="D210" s="15">
        <f>IF(A210&gt;Rechner!$B$14,0,IF(J209&lt;=0,0,J209))</f>
        <v>0</v>
      </c>
      <c r="E210" s="15">
        <f>IF(D210&lt;=0,0,D210*Rechner!$B$8/Rechner!$B$11)</f>
        <v>0</v>
      </c>
      <c r="F210" s="15">
        <f t="shared" si="29"/>
        <v>0</v>
      </c>
      <c r="G210" s="15">
        <f>IF(D210&lt;=0,0,IF(AND(S210&lt;&gt;"",MONTH(S210)=Rechner!$B$13),MIN(Rechner!$B$12,MAX(D210-F210,0)),0))</f>
        <v>0</v>
      </c>
      <c r="H210" s="15">
        <f>IF(D210&lt;=0,0,MIN(Rechner!$G$5,D210+E210))</f>
        <v>0</v>
      </c>
      <c r="I210" s="15">
        <f t="shared" si="30"/>
        <v>0</v>
      </c>
      <c r="J210" s="15">
        <f t="shared" si="31"/>
        <v>0</v>
      </c>
      <c r="K210" s="15">
        <f t="shared" si="35"/>
        <v>90381.674667594401</v>
      </c>
      <c r="L210" s="16" t="str">
        <f t="shared" si="32"/>
        <v/>
      </c>
      <c r="M210" s="14" t="str">
        <f>IF(A210&gt;Rechner!$B$14,"",IF(D210&lt;=0,"",IF(J210=0,"Abgeschlossen",IF(G210&gt;0,"Sondertilgung","Regulär"))))</f>
        <v/>
      </c>
      <c r="N210" s="15">
        <f>IF(A210&gt;Rechner!$B$14,0,IF(R209&lt;=0,0,R209))</f>
        <v>122365.21597436376</v>
      </c>
      <c r="O210" s="15">
        <f>IF(N210&lt;=0,0,N210*Rechner!$B$8/Rechner!$B$11)</f>
        <v>372.19419858868974</v>
      </c>
      <c r="P210" s="15">
        <f t="shared" si="33"/>
        <v>991.34746807797706</v>
      </c>
      <c r="Q210" s="15">
        <f>IF(N210&lt;=0,0,MIN(Rechner!$G$5,N210+O210))</f>
        <v>1363.5416666666667</v>
      </c>
      <c r="R210" s="15">
        <f t="shared" si="34"/>
        <v>121373.86850628578</v>
      </c>
      <c r="S210" s="24" t="str">
        <f>IF(A210&gt;Rechner!$B$14,"",IF(D210&lt;=0,"",EDATE(Rechner!$Z$7,(A210-1)*12/Rechner!$B$11)))</f>
        <v/>
      </c>
      <c r="T210" s="2"/>
      <c r="U210" s="2"/>
      <c r="V210" s="2"/>
      <c r="W210" s="2"/>
      <c r="X210" s="2"/>
      <c r="Y210" s="2"/>
      <c r="Z210" s="2"/>
    </row>
    <row r="211" spans="1:26" x14ac:dyDescent="0.25">
      <c r="A211" s="14">
        <v>210</v>
      </c>
      <c r="B211" s="23" t="str">
        <f t="shared" si="27"/>
        <v/>
      </c>
      <c r="C211" s="14" t="str">
        <f t="shared" si="28"/>
        <v/>
      </c>
      <c r="D211" s="15">
        <f>IF(A211&gt;Rechner!$B$14,0,IF(J210&lt;=0,0,J210))</f>
        <v>0</v>
      </c>
      <c r="E211" s="15">
        <f>IF(D211&lt;=0,0,D211*Rechner!$B$8/Rechner!$B$11)</f>
        <v>0</v>
      </c>
      <c r="F211" s="15">
        <f t="shared" si="29"/>
        <v>0</v>
      </c>
      <c r="G211" s="15">
        <f>IF(D211&lt;=0,0,IF(AND(S211&lt;&gt;"",MONTH(S211)=Rechner!$B$13),MIN(Rechner!$B$12,MAX(D211-F211,0)),0))</f>
        <v>0</v>
      </c>
      <c r="H211" s="15">
        <f>IF(D211&lt;=0,0,MIN(Rechner!$G$5,D211+E211))</f>
        <v>0</v>
      </c>
      <c r="I211" s="15">
        <f t="shared" si="30"/>
        <v>0</v>
      </c>
      <c r="J211" s="15">
        <f t="shared" si="31"/>
        <v>0</v>
      </c>
      <c r="K211" s="15">
        <f t="shared" si="35"/>
        <v>90381.674667594401</v>
      </c>
      <c r="L211" s="16" t="str">
        <f t="shared" si="32"/>
        <v/>
      </c>
      <c r="M211" s="14" t="str">
        <f>IF(A211&gt;Rechner!$B$14,"",IF(D211&lt;=0,"",IF(J211=0,"Abgeschlossen",IF(G211&gt;0,"Sondertilgung","Regulär"))))</f>
        <v/>
      </c>
      <c r="N211" s="15">
        <f>IF(A211&gt;Rechner!$B$14,0,IF(R210&lt;=0,0,R210))</f>
        <v>121373.86850628578</v>
      </c>
      <c r="O211" s="15">
        <f>IF(N211&lt;=0,0,N211*Rechner!$B$8/Rechner!$B$11)</f>
        <v>369.17885003995258</v>
      </c>
      <c r="P211" s="15">
        <f t="shared" si="33"/>
        <v>994.36281662671422</v>
      </c>
      <c r="Q211" s="15">
        <f>IF(N211&lt;=0,0,MIN(Rechner!$G$5,N211+O211))</f>
        <v>1363.5416666666667</v>
      </c>
      <c r="R211" s="15">
        <f t="shared" si="34"/>
        <v>120379.50568965907</v>
      </c>
      <c r="S211" s="24" t="str">
        <f>IF(A211&gt;Rechner!$B$14,"",IF(D211&lt;=0,"",EDATE(Rechner!$Z$7,(A211-1)*12/Rechner!$B$11)))</f>
        <v/>
      </c>
      <c r="T211" s="2"/>
      <c r="U211" s="2"/>
      <c r="V211" s="2"/>
      <c r="W211" s="2"/>
      <c r="X211" s="2"/>
      <c r="Y211" s="2"/>
      <c r="Z211" s="2"/>
    </row>
    <row r="212" spans="1:26" x14ac:dyDescent="0.25">
      <c r="A212" s="14">
        <v>211</v>
      </c>
      <c r="B212" s="23" t="str">
        <f t="shared" si="27"/>
        <v/>
      </c>
      <c r="C212" s="14" t="str">
        <f t="shared" si="28"/>
        <v/>
      </c>
      <c r="D212" s="15">
        <f>IF(A212&gt;Rechner!$B$14,0,IF(J211&lt;=0,0,J211))</f>
        <v>0</v>
      </c>
      <c r="E212" s="15">
        <f>IF(D212&lt;=0,0,D212*Rechner!$B$8/Rechner!$B$11)</f>
        <v>0</v>
      </c>
      <c r="F212" s="15">
        <f t="shared" si="29"/>
        <v>0</v>
      </c>
      <c r="G212" s="15">
        <f>IF(D212&lt;=0,0,IF(AND(S212&lt;&gt;"",MONTH(S212)=Rechner!$B$13),MIN(Rechner!$B$12,MAX(D212-F212,0)),0))</f>
        <v>0</v>
      </c>
      <c r="H212" s="15">
        <f>IF(D212&lt;=0,0,MIN(Rechner!$G$5,D212+E212))</f>
        <v>0</v>
      </c>
      <c r="I212" s="15">
        <f t="shared" si="30"/>
        <v>0</v>
      </c>
      <c r="J212" s="15">
        <f t="shared" si="31"/>
        <v>0</v>
      </c>
      <c r="K212" s="15">
        <f t="shared" si="35"/>
        <v>90381.674667594401</v>
      </c>
      <c r="L212" s="16" t="str">
        <f t="shared" si="32"/>
        <v/>
      </c>
      <c r="M212" s="14" t="str">
        <f>IF(A212&gt;Rechner!$B$14,"",IF(D212&lt;=0,"",IF(J212=0,"Abgeschlossen",IF(G212&gt;0,"Sondertilgung","Regulär"))))</f>
        <v/>
      </c>
      <c r="N212" s="15">
        <f>IF(A212&gt;Rechner!$B$14,0,IF(R211&lt;=0,0,R211))</f>
        <v>120379.50568965907</v>
      </c>
      <c r="O212" s="15">
        <f>IF(N212&lt;=0,0,N212*Rechner!$B$8/Rechner!$B$11)</f>
        <v>366.15432980604629</v>
      </c>
      <c r="P212" s="15">
        <f t="shared" si="33"/>
        <v>997.38733686062051</v>
      </c>
      <c r="Q212" s="15">
        <f>IF(N212&lt;=0,0,MIN(Rechner!$G$5,N212+O212))</f>
        <v>1363.5416666666667</v>
      </c>
      <c r="R212" s="15">
        <f t="shared" si="34"/>
        <v>119382.11835279845</v>
      </c>
      <c r="S212" s="24" t="str">
        <f>IF(A212&gt;Rechner!$B$14,"",IF(D212&lt;=0,"",EDATE(Rechner!$Z$7,(A212-1)*12/Rechner!$B$11)))</f>
        <v/>
      </c>
      <c r="T212" s="2"/>
      <c r="U212" s="2"/>
      <c r="V212" s="2"/>
      <c r="W212" s="2"/>
      <c r="X212" s="2"/>
      <c r="Y212" s="2"/>
      <c r="Z212" s="2"/>
    </row>
    <row r="213" spans="1:26" x14ac:dyDescent="0.25">
      <c r="A213" s="14">
        <v>212</v>
      </c>
      <c r="B213" s="23" t="str">
        <f t="shared" si="27"/>
        <v/>
      </c>
      <c r="C213" s="14" t="str">
        <f t="shared" si="28"/>
        <v/>
      </c>
      <c r="D213" s="15">
        <f>IF(A213&gt;Rechner!$B$14,0,IF(J212&lt;=0,0,J212))</f>
        <v>0</v>
      </c>
      <c r="E213" s="15">
        <f>IF(D213&lt;=0,0,D213*Rechner!$B$8/Rechner!$B$11)</f>
        <v>0</v>
      </c>
      <c r="F213" s="15">
        <f t="shared" si="29"/>
        <v>0</v>
      </c>
      <c r="G213" s="15">
        <f>IF(D213&lt;=0,0,IF(AND(S213&lt;&gt;"",MONTH(S213)=Rechner!$B$13),MIN(Rechner!$B$12,MAX(D213-F213,0)),0))</f>
        <v>0</v>
      </c>
      <c r="H213" s="15">
        <f>IF(D213&lt;=0,0,MIN(Rechner!$G$5,D213+E213))</f>
        <v>0</v>
      </c>
      <c r="I213" s="15">
        <f t="shared" si="30"/>
        <v>0</v>
      </c>
      <c r="J213" s="15">
        <f t="shared" si="31"/>
        <v>0</v>
      </c>
      <c r="K213" s="15">
        <f t="shared" si="35"/>
        <v>90381.674667594401</v>
      </c>
      <c r="L213" s="16" t="str">
        <f t="shared" si="32"/>
        <v/>
      </c>
      <c r="M213" s="14" t="str">
        <f>IF(A213&gt;Rechner!$B$14,"",IF(D213&lt;=0,"",IF(J213=0,"Abgeschlossen",IF(G213&gt;0,"Sondertilgung","Regulär"))))</f>
        <v/>
      </c>
      <c r="N213" s="15">
        <f>IF(A213&gt;Rechner!$B$14,0,IF(R212&lt;=0,0,R212))</f>
        <v>119382.11835279845</v>
      </c>
      <c r="O213" s="15">
        <f>IF(N213&lt;=0,0,N213*Rechner!$B$8/Rechner!$B$11)</f>
        <v>363.12060998976193</v>
      </c>
      <c r="P213" s="15">
        <f t="shared" si="33"/>
        <v>1000.4210566769048</v>
      </c>
      <c r="Q213" s="15">
        <f>IF(N213&lt;=0,0,MIN(Rechner!$G$5,N213+O213))</f>
        <v>1363.5416666666667</v>
      </c>
      <c r="R213" s="15">
        <f t="shared" si="34"/>
        <v>118381.69729612155</v>
      </c>
      <c r="S213" s="24" t="str">
        <f>IF(A213&gt;Rechner!$B$14,"",IF(D213&lt;=0,"",EDATE(Rechner!$Z$7,(A213-1)*12/Rechner!$B$11)))</f>
        <v/>
      </c>
      <c r="T213" s="2"/>
      <c r="U213" s="2"/>
      <c r="V213" s="2"/>
      <c r="W213" s="2"/>
      <c r="X213" s="2"/>
      <c r="Y213" s="2"/>
      <c r="Z213" s="2"/>
    </row>
    <row r="214" spans="1:26" x14ac:dyDescent="0.25">
      <c r="A214" s="14">
        <v>213</v>
      </c>
      <c r="B214" s="23" t="str">
        <f t="shared" si="27"/>
        <v/>
      </c>
      <c r="C214" s="14" t="str">
        <f t="shared" si="28"/>
        <v/>
      </c>
      <c r="D214" s="15">
        <f>IF(A214&gt;Rechner!$B$14,0,IF(J213&lt;=0,0,J213))</f>
        <v>0</v>
      </c>
      <c r="E214" s="15">
        <f>IF(D214&lt;=0,0,D214*Rechner!$B$8/Rechner!$B$11)</f>
        <v>0</v>
      </c>
      <c r="F214" s="15">
        <f t="shared" si="29"/>
        <v>0</v>
      </c>
      <c r="G214" s="15">
        <f>IF(D214&lt;=0,0,IF(AND(S214&lt;&gt;"",MONTH(S214)=Rechner!$B$13),MIN(Rechner!$B$12,MAX(D214-F214,0)),0))</f>
        <v>0</v>
      </c>
      <c r="H214" s="15">
        <f>IF(D214&lt;=0,0,MIN(Rechner!$G$5,D214+E214))</f>
        <v>0</v>
      </c>
      <c r="I214" s="15">
        <f t="shared" si="30"/>
        <v>0</v>
      </c>
      <c r="J214" s="15">
        <f t="shared" si="31"/>
        <v>0</v>
      </c>
      <c r="K214" s="15">
        <f t="shared" si="35"/>
        <v>90381.674667594401</v>
      </c>
      <c r="L214" s="16" t="str">
        <f t="shared" si="32"/>
        <v/>
      </c>
      <c r="M214" s="14" t="str">
        <f>IF(A214&gt;Rechner!$B$14,"",IF(D214&lt;=0,"",IF(J214=0,"Abgeschlossen",IF(G214&gt;0,"Sondertilgung","Regulär"))))</f>
        <v/>
      </c>
      <c r="N214" s="15">
        <f>IF(A214&gt;Rechner!$B$14,0,IF(R213&lt;=0,0,R213))</f>
        <v>118381.69729612155</v>
      </c>
      <c r="O214" s="15">
        <f>IF(N214&lt;=0,0,N214*Rechner!$B$8/Rechner!$B$11)</f>
        <v>360.07766260903639</v>
      </c>
      <c r="P214" s="15">
        <f t="shared" si="33"/>
        <v>1003.4640040576303</v>
      </c>
      <c r="Q214" s="15">
        <f>IF(N214&lt;=0,0,MIN(Rechner!$G$5,N214+O214))</f>
        <v>1363.5416666666667</v>
      </c>
      <c r="R214" s="15">
        <f t="shared" si="34"/>
        <v>117378.23329206392</v>
      </c>
      <c r="S214" s="24" t="str">
        <f>IF(A214&gt;Rechner!$B$14,"",IF(D214&lt;=0,"",EDATE(Rechner!$Z$7,(A214-1)*12/Rechner!$B$11)))</f>
        <v/>
      </c>
      <c r="T214" s="2"/>
      <c r="U214" s="2"/>
      <c r="V214" s="2"/>
      <c r="W214" s="2"/>
      <c r="X214" s="2"/>
      <c r="Y214" s="2"/>
      <c r="Z214" s="2"/>
    </row>
    <row r="215" spans="1:26" x14ac:dyDescent="0.25">
      <c r="A215" s="14">
        <v>214</v>
      </c>
      <c r="B215" s="23" t="str">
        <f t="shared" si="27"/>
        <v/>
      </c>
      <c r="C215" s="14" t="str">
        <f t="shared" si="28"/>
        <v/>
      </c>
      <c r="D215" s="15">
        <f>IF(A215&gt;Rechner!$B$14,0,IF(J214&lt;=0,0,J214))</f>
        <v>0</v>
      </c>
      <c r="E215" s="15">
        <f>IF(D215&lt;=0,0,D215*Rechner!$B$8/Rechner!$B$11)</f>
        <v>0</v>
      </c>
      <c r="F215" s="15">
        <f t="shared" si="29"/>
        <v>0</v>
      </c>
      <c r="G215" s="15">
        <f>IF(D215&lt;=0,0,IF(AND(S215&lt;&gt;"",MONTH(S215)=Rechner!$B$13),MIN(Rechner!$B$12,MAX(D215-F215,0)),0))</f>
        <v>0</v>
      </c>
      <c r="H215" s="15">
        <f>IF(D215&lt;=0,0,MIN(Rechner!$G$5,D215+E215))</f>
        <v>0</v>
      </c>
      <c r="I215" s="15">
        <f t="shared" si="30"/>
        <v>0</v>
      </c>
      <c r="J215" s="15">
        <f t="shared" si="31"/>
        <v>0</v>
      </c>
      <c r="K215" s="15">
        <f t="shared" si="35"/>
        <v>90381.674667594401</v>
      </c>
      <c r="L215" s="16" t="str">
        <f t="shared" si="32"/>
        <v/>
      </c>
      <c r="M215" s="14" t="str">
        <f>IF(A215&gt;Rechner!$B$14,"",IF(D215&lt;=0,"",IF(J215=0,"Abgeschlossen",IF(G215&gt;0,"Sondertilgung","Regulär"))))</f>
        <v/>
      </c>
      <c r="N215" s="15">
        <f>IF(A215&gt;Rechner!$B$14,0,IF(R214&lt;=0,0,R214))</f>
        <v>117378.23329206392</v>
      </c>
      <c r="O215" s="15">
        <f>IF(N215&lt;=0,0,N215*Rechner!$B$8/Rechner!$B$11)</f>
        <v>357.02545959669442</v>
      </c>
      <c r="P215" s="15">
        <f t="shared" si="33"/>
        <v>1006.5162070699723</v>
      </c>
      <c r="Q215" s="15">
        <f>IF(N215&lt;=0,0,MIN(Rechner!$G$5,N215+O215))</f>
        <v>1363.5416666666667</v>
      </c>
      <c r="R215" s="15">
        <f t="shared" si="34"/>
        <v>116371.71708499394</v>
      </c>
      <c r="S215" s="24" t="str">
        <f>IF(A215&gt;Rechner!$B$14,"",IF(D215&lt;=0,"",EDATE(Rechner!$Z$7,(A215-1)*12/Rechner!$B$11)))</f>
        <v/>
      </c>
      <c r="T215" s="2"/>
      <c r="U215" s="2"/>
      <c r="V215" s="2"/>
      <c r="W215" s="2"/>
      <c r="X215" s="2"/>
      <c r="Y215" s="2"/>
      <c r="Z215" s="2"/>
    </row>
    <row r="216" spans="1:26" x14ac:dyDescent="0.25">
      <c r="A216" s="14">
        <v>215</v>
      </c>
      <c r="B216" s="23" t="str">
        <f t="shared" si="27"/>
        <v/>
      </c>
      <c r="C216" s="14" t="str">
        <f t="shared" si="28"/>
        <v/>
      </c>
      <c r="D216" s="15">
        <f>IF(A216&gt;Rechner!$B$14,0,IF(J215&lt;=0,0,J215))</f>
        <v>0</v>
      </c>
      <c r="E216" s="15">
        <f>IF(D216&lt;=0,0,D216*Rechner!$B$8/Rechner!$B$11)</f>
        <v>0</v>
      </c>
      <c r="F216" s="15">
        <f t="shared" si="29"/>
        <v>0</v>
      </c>
      <c r="G216" s="15">
        <f>IF(D216&lt;=0,0,IF(AND(S216&lt;&gt;"",MONTH(S216)=Rechner!$B$13),MIN(Rechner!$B$12,MAX(D216-F216,0)),0))</f>
        <v>0</v>
      </c>
      <c r="H216" s="15">
        <f>IF(D216&lt;=0,0,MIN(Rechner!$G$5,D216+E216))</f>
        <v>0</v>
      </c>
      <c r="I216" s="15">
        <f t="shared" si="30"/>
        <v>0</v>
      </c>
      <c r="J216" s="15">
        <f t="shared" si="31"/>
        <v>0</v>
      </c>
      <c r="K216" s="15">
        <f t="shared" si="35"/>
        <v>90381.674667594401</v>
      </c>
      <c r="L216" s="16" t="str">
        <f t="shared" si="32"/>
        <v/>
      </c>
      <c r="M216" s="14" t="str">
        <f>IF(A216&gt;Rechner!$B$14,"",IF(D216&lt;=0,"",IF(J216=0,"Abgeschlossen",IF(G216&gt;0,"Sondertilgung","Regulär"))))</f>
        <v/>
      </c>
      <c r="N216" s="15">
        <f>IF(A216&gt;Rechner!$B$14,0,IF(R215&lt;=0,0,R215))</f>
        <v>116371.71708499394</v>
      </c>
      <c r="O216" s="15">
        <f>IF(N216&lt;=0,0,N216*Rechner!$B$8/Rechner!$B$11)</f>
        <v>353.96397280018988</v>
      </c>
      <c r="P216" s="15">
        <f t="shared" si="33"/>
        <v>1009.5776938664769</v>
      </c>
      <c r="Q216" s="15">
        <f>IF(N216&lt;=0,0,MIN(Rechner!$G$5,N216+O216))</f>
        <v>1363.5416666666667</v>
      </c>
      <c r="R216" s="15">
        <f t="shared" si="34"/>
        <v>115362.13939112746</v>
      </c>
      <c r="S216" s="24" t="str">
        <f>IF(A216&gt;Rechner!$B$14,"",IF(D216&lt;=0,"",EDATE(Rechner!$Z$7,(A216-1)*12/Rechner!$B$11)))</f>
        <v/>
      </c>
      <c r="T216" s="2"/>
      <c r="U216" s="2"/>
      <c r="V216" s="2"/>
      <c r="W216" s="2"/>
      <c r="X216" s="2"/>
      <c r="Y216" s="2"/>
      <c r="Z216" s="2"/>
    </row>
    <row r="217" spans="1:26" x14ac:dyDescent="0.25">
      <c r="A217" s="14">
        <v>216</v>
      </c>
      <c r="B217" s="23" t="str">
        <f t="shared" si="27"/>
        <v/>
      </c>
      <c r="C217" s="14" t="str">
        <f t="shared" si="28"/>
        <v/>
      </c>
      <c r="D217" s="15">
        <f>IF(A217&gt;Rechner!$B$14,0,IF(J216&lt;=0,0,J216))</f>
        <v>0</v>
      </c>
      <c r="E217" s="15">
        <f>IF(D217&lt;=0,0,D217*Rechner!$B$8/Rechner!$B$11)</f>
        <v>0</v>
      </c>
      <c r="F217" s="15">
        <f t="shared" si="29"/>
        <v>0</v>
      </c>
      <c r="G217" s="15">
        <f>IF(D217&lt;=0,0,IF(AND(S217&lt;&gt;"",MONTH(S217)=Rechner!$B$13),MIN(Rechner!$B$12,MAX(D217-F217,0)),0))</f>
        <v>0</v>
      </c>
      <c r="H217" s="15">
        <f>IF(D217&lt;=0,0,MIN(Rechner!$G$5,D217+E217))</f>
        <v>0</v>
      </c>
      <c r="I217" s="15">
        <f t="shared" si="30"/>
        <v>0</v>
      </c>
      <c r="J217" s="15">
        <f t="shared" si="31"/>
        <v>0</v>
      </c>
      <c r="K217" s="15">
        <f t="shared" si="35"/>
        <v>90381.674667594401</v>
      </c>
      <c r="L217" s="16" t="str">
        <f t="shared" si="32"/>
        <v/>
      </c>
      <c r="M217" s="14" t="str">
        <f>IF(A217&gt;Rechner!$B$14,"",IF(D217&lt;=0,"",IF(J217=0,"Abgeschlossen",IF(G217&gt;0,"Sondertilgung","Regulär"))))</f>
        <v/>
      </c>
      <c r="N217" s="15">
        <f>IF(A217&gt;Rechner!$B$14,0,IF(R216&lt;=0,0,R216))</f>
        <v>115362.13939112746</v>
      </c>
      <c r="O217" s="15">
        <f>IF(N217&lt;=0,0,N217*Rechner!$B$8/Rechner!$B$11)</f>
        <v>350.89317398134602</v>
      </c>
      <c r="P217" s="15">
        <f t="shared" si="33"/>
        <v>1012.6484926853207</v>
      </c>
      <c r="Q217" s="15">
        <f>IF(N217&lt;=0,0,MIN(Rechner!$G$5,N217+O217))</f>
        <v>1363.5416666666667</v>
      </c>
      <c r="R217" s="15">
        <f t="shared" si="34"/>
        <v>114349.49089844215</v>
      </c>
      <c r="S217" s="24" t="str">
        <f>IF(A217&gt;Rechner!$B$14,"",IF(D217&lt;=0,"",EDATE(Rechner!$Z$7,(A217-1)*12/Rechner!$B$11)))</f>
        <v/>
      </c>
      <c r="T217" s="2"/>
      <c r="U217" s="2"/>
      <c r="V217" s="2"/>
      <c r="W217" s="2"/>
      <c r="X217" s="2"/>
      <c r="Y217" s="2"/>
      <c r="Z217" s="2"/>
    </row>
    <row r="218" spans="1:26" x14ac:dyDescent="0.25">
      <c r="A218" s="14">
        <v>217</v>
      </c>
      <c r="B218" s="23" t="str">
        <f t="shared" si="27"/>
        <v/>
      </c>
      <c r="C218" s="14" t="str">
        <f t="shared" si="28"/>
        <v/>
      </c>
      <c r="D218" s="15">
        <f>IF(A218&gt;Rechner!$B$14,0,IF(J217&lt;=0,0,J217))</f>
        <v>0</v>
      </c>
      <c r="E218" s="15">
        <f>IF(D218&lt;=0,0,D218*Rechner!$B$8/Rechner!$B$11)</f>
        <v>0</v>
      </c>
      <c r="F218" s="15">
        <f t="shared" si="29"/>
        <v>0</v>
      </c>
      <c r="G218" s="15">
        <f>IF(D218&lt;=0,0,IF(AND(S218&lt;&gt;"",MONTH(S218)=Rechner!$B$13),MIN(Rechner!$B$12,MAX(D218-F218,0)),0))</f>
        <v>0</v>
      </c>
      <c r="H218" s="15">
        <f>IF(D218&lt;=0,0,MIN(Rechner!$G$5,D218+E218))</f>
        <v>0</v>
      </c>
      <c r="I218" s="15">
        <f t="shared" si="30"/>
        <v>0</v>
      </c>
      <c r="J218" s="15">
        <f t="shared" si="31"/>
        <v>0</v>
      </c>
      <c r="K218" s="15">
        <f t="shared" si="35"/>
        <v>90381.674667594401</v>
      </c>
      <c r="L218" s="16" t="str">
        <f t="shared" si="32"/>
        <v/>
      </c>
      <c r="M218" s="14" t="str">
        <f>IF(A218&gt;Rechner!$B$14,"",IF(D218&lt;=0,"",IF(J218=0,"Abgeschlossen",IF(G218&gt;0,"Sondertilgung","Regulär"))))</f>
        <v/>
      </c>
      <c r="N218" s="15">
        <f>IF(A218&gt;Rechner!$B$14,0,IF(R217&lt;=0,0,R217))</f>
        <v>114349.49089844215</v>
      </c>
      <c r="O218" s="15">
        <f>IF(N218&lt;=0,0,N218*Rechner!$B$8/Rechner!$B$11)</f>
        <v>347.81303481609484</v>
      </c>
      <c r="P218" s="15">
        <f t="shared" si="33"/>
        <v>1015.7286318505719</v>
      </c>
      <c r="Q218" s="15">
        <f>IF(N218&lt;=0,0,MIN(Rechner!$G$5,N218+O218))</f>
        <v>1363.5416666666667</v>
      </c>
      <c r="R218" s="15">
        <f t="shared" si="34"/>
        <v>113333.76226659158</v>
      </c>
      <c r="S218" s="24" t="str">
        <f>IF(A218&gt;Rechner!$B$14,"",IF(D218&lt;=0,"",EDATE(Rechner!$Z$7,(A218-1)*12/Rechner!$B$11)))</f>
        <v/>
      </c>
      <c r="T218" s="2"/>
      <c r="U218" s="2"/>
      <c r="V218" s="2"/>
      <c r="W218" s="2"/>
      <c r="X218" s="2"/>
      <c r="Y218" s="2"/>
      <c r="Z218" s="2"/>
    </row>
    <row r="219" spans="1:26" x14ac:dyDescent="0.25">
      <c r="A219" s="14">
        <v>218</v>
      </c>
      <c r="B219" s="23" t="str">
        <f t="shared" si="27"/>
        <v/>
      </c>
      <c r="C219" s="14" t="str">
        <f t="shared" si="28"/>
        <v/>
      </c>
      <c r="D219" s="15">
        <f>IF(A219&gt;Rechner!$B$14,0,IF(J218&lt;=0,0,J218))</f>
        <v>0</v>
      </c>
      <c r="E219" s="15">
        <f>IF(D219&lt;=0,0,D219*Rechner!$B$8/Rechner!$B$11)</f>
        <v>0</v>
      </c>
      <c r="F219" s="15">
        <f t="shared" si="29"/>
        <v>0</v>
      </c>
      <c r="G219" s="15">
        <f>IF(D219&lt;=0,0,IF(AND(S219&lt;&gt;"",MONTH(S219)=Rechner!$B$13),MIN(Rechner!$B$12,MAX(D219-F219,0)),0))</f>
        <v>0</v>
      </c>
      <c r="H219" s="15">
        <f>IF(D219&lt;=0,0,MIN(Rechner!$G$5,D219+E219))</f>
        <v>0</v>
      </c>
      <c r="I219" s="15">
        <f t="shared" si="30"/>
        <v>0</v>
      </c>
      <c r="J219" s="15">
        <f t="shared" si="31"/>
        <v>0</v>
      </c>
      <c r="K219" s="15">
        <f t="shared" si="35"/>
        <v>90381.674667594401</v>
      </c>
      <c r="L219" s="16" t="str">
        <f t="shared" si="32"/>
        <v/>
      </c>
      <c r="M219" s="14" t="str">
        <f>IF(A219&gt;Rechner!$B$14,"",IF(D219&lt;=0,"",IF(J219=0,"Abgeschlossen",IF(G219&gt;0,"Sondertilgung","Regulär"))))</f>
        <v/>
      </c>
      <c r="N219" s="15">
        <f>IF(A219&gt;Rechner!$B$14,0,IF(R218&lt;=0,0,R218))</f>
        <v>113333.76226659158</v>
      </c>
      <c r="O219" s="15">
        <f>IF(N219&lt;=0,0,N219*Rechner!$B$8/Rechner!$B$11)</f>
        <v>344.72352689421604</v>
      </c>
      <c r="P219" s="15">
        <f t="shared" si="33"/>
        <v>1018.8181397724506</v>
      </c>
      <c r="Q219" s="15">
        <f>IF(N219&lt;=0,0,MIN(Rechner!$G$5,N219+O219))</f>
        <v>1363.5416666666667</v>
      </c>
      <c r="R219" s="15">
        <f t="shared" si="34"/>
        <v>112314.94412681913</v>
      </c>
      <c r="S219" s="24" t="str">
        <f>IF(A219&gt;Rechner!$B$14,"",IF(D219&lt;=0,"",EDATE(Rechner!$Z$7,(A219-1)*12/Rechner!$B$11)))</f>
        <v/>
      </c>
      <c r="T219" s="2"/>
      <c r="U219" s="2"/>
      <c r="V219" s="2"/>
      <c r="W219" s="2"/>
      <c r="X219" s="2"/>
      <c r="Y219" s="2"/>
      <c r="Z219" s="2"/>
    </row>
    <row r="220" spans="1:26" x14ac:dyDescent="0.25">
      <c r="A220" s="14">
        <v>219</v>
      </c>
      <c r="B220" s="23" t="str">
        <f t="shared" si="27"/>
        <v/>
      </c>
      <c r="C220" s="14" t="str">
        <f t="shared" si="28"/>
        <v/>
      </c>
      <c r="D220" s="15">
        <f>IF(A220&gt;Rechner!$B$14,0,IF(J219&lt;=0,0,J219))</f>
        <v>0</v>
      </c>
      <c r="E220" s="15">
        <f>IF(D220&lt;=0,0,D220*Rechner!$B$8/Rechner!$B$11)</f>
        <v>0</v>
      </c>
      <c r="F220" s="15">
        <f t="shared" si="29"/>
        <v>0</v>
      </c>
      <c r="G220" s="15">
        <f>IF(D220&lt;=0,0,IF(AND(S220&lt;&gt;"",MONTH(S220)=Rechner!$B$13),MIN(Rechner!$B$12,MAX(D220-F220,0)),0))</f>
        <v>0</v>
      </c>
      <c r="H220" s="15">
        <f>IF(D220&lt;=0,0,MIN(Rechner!$G$5,D220+E220))</f>
        <v>0</v>
      </c>
      <c r="I220" s="15">
        <f t="shared" si="30"/>
        <v>0</v>
      </c>
      <c r="J220" s="15">
        <f t="shared" si="31"/>
        <v>0</v>
      </c>
      <c r="K220" s="15">
        <f t="shared" si="35"/>
        <v>90381.674667594401</v>
      </c>
      <c r="L220" s="16" t="str">
        <f t="shared" si="32"/>
        <v/>
      </c>
      <c r="M220" s="14" t="str">
        <f>IF(A220&gt;Rechner!$B$14,"",IF(D220&lt;=0,"",IF(J220=0,"Abgeschlossen",IF(G220&gt;0,"Sondertilgung","Regulär"))))</f>
        <v/>
      </c>
      <c r="N220" s="15">
        <f>IF(A220&gt;Rechner!$B$14,0,IF(R219&lt;=0,0,R219))</f>
        <v>112314.94412681913</v>
      </c>
      <c r="O220" s="15">
        <f>IF(N220&lt;=0,0,N220*Rechner!$B$8/Rechner!$B$11)</f>
        <v>341.62462171907487</v>
      </c>
      <c r="P220" s="15">
        <f t="shared" si="33"/>
        <v>1021.9170449475919</v>
      </c>
      <c r="Q220" s="15">
        <f>IF(N220&lt;=0,0,MIN(Rechner!$G$5,N220+O220))</f>
        <v>1363.5416666666667</v>
      </c>
      <c r="R220" s="15">
        <f t="shared" si="34"/>
        <v>111293.02708187154</v>
      </c>
      <c r="S220" s="24" t="str">
        <f>IF(A220&gt;Rechner!$B$14,"",IF(D220&lt;=0,"",EDATE(Rechner!$Z$7,(A220-1)*12/Rechner!$B$11)))</f>
        <v/>
      </c>
      <c r="T220" s="2"/>
      <c r="U220" s="2"/>
      <c r="V220" s="2"/>
      <c r="W220" s="2"/>
      <c r="X220" s="2"/>
      <c r="Y220" s="2"/>
      <c r="Z220" s="2"/>
    </row>
    <row r="221" spans="1:26" x14ac:dyDescent="0.25">
      <c r="A221" s="14">
        <v>220</v>
      </c>
      <c r="B221" s="23" t="str">
        <f t="shared" si="27"/>
        <v/>
      </c>
      <c r="C221" s="14" t="str">
        <f t="shared" si="28"/>
        <v/>
      </c>
      <c r="D221" s="15">
        <f>IF(A221&gt;Rechner!$B$14,0,IF(J220&lt;=0,0,J220))</f>
        <v>0</v>
      </c>
      <c r="E221" s="15">
        <f>IF(D221&lt;=0,0,D221*Rechner!$B$8/Rechner!$B$11)</f>
        <v>0</v>
      </c>
      <c r="F221" s="15">
        <f t="shared" si="29"/>
        <v>0</v>
      </c>
      <c r="G221" s="15">
        <f>IF(D221&lt;=0,0,IF(AND(S221&lt;&gt;"",MONTH(S221)=Rechner!$B$13),MIN(Rechner!$B$12,MAX(D221-F221,0)),0))</f>
        <v>0</v>
      </c>
      <c r="H221" s="15">
        <f>IF(D221&lt;=0,0,MIN(Rechner!$G$5,D221+E221))</f>
        <v>0</v>
      </c>
      <c r="I221" s="15">
        <f t="shared" si="30"/>
        <v>0</v>
      </c>
      <c r="J221" s="15">
        <f t="shared" si="31"/>
        <v>0</v>
      </c>
      <c r="K221" s="15">
        <f t="shared" si="35"/>
        <v>90381.674667594401</v>
      </c>
      <c r="L221" s="16" t="str">
        <f t="shared" si="32"/>
        <v/>
      </c>
      <c r="M221" s="14" t="str">
        <f>IF(A221&gt;Rechner!$B$14,"",IF(D221&lt;=0,"",IF(J221=0,"Abgeschlossen",IF(G221&gt;0,"Sondertilgung","Regulär"))))</f>
        <v/>
      </c>
      <c r="N221" s="15">
        <f>IF(A221&gt;Rechner!$B$14,0,IF(R220&lt;=0,0,R220))</f>
        <v>111293.02708187154</v>
      </c>
      <c r="O221" s="15">
        <f>IF(N221&lt;=0,0,N221*Rechner!$B$8/Rechner!$B$11)</f>
        <v>338.51629070735925</v>
      </c>
      <c r="P221" s="15">
        <f t="shared" si="33"/>
        <v>1025.0253759593074</v>
      </c>
      <c r="Q221" s="15">
        <f>IF(N221&lt;=0,0,MIN(Rechner!$G$5,N221+O221))</f>
        <v>1363.5416666666667</v>
      </c>
      <c r="R221" s="15">
        <f t="shared" si="34"/>
        <v>110268.00170591223</v>
      </c>
      <c r="S221" s="24" t="str">
        <f>IF(A221&gt;Rechner!$B$14,"",IF(D221&lt;=0,"",EDATE(Rechner!$Z$7,(A221-1)*12/Rechner!$B$11)))</f>
        <v/>
      </c>
      <c r="T221" s="2"/>
      <c r="U221" s="2"/>
      <c r="V221" s="2"/>
      <c r="W221" s="2"/>
      <c r="X221" s="2"/>
      <c r="Y221" s="2"/>
      <c r="Z221" s="2"/>
    </row>
    <row r="222" spans="1:26" x14ac:dyDescent="0.25">
      <c r="A222" s="14">
        <v>221</v>
      </c>
      <c r="B222" s="23" t="str">
        <f t="shared" si="27"/>
        <v/>
      </c>
      <c r="C222" s="14" t="str">
        <f t="shared" si="28"/>
        <v/>
      </c>
      <c r="D222" s="15">
        <f>IF(A222&gt;Rechner!$B$14,0,IF(J221&lt;=0,0,J221))</f>
        <v>0</v>
      </c>
      <c r="E222" s="15">
        <f>IF(D222&lt;=0,0,D222*Rechner!$B$8/Rechner!$B$11)</f>
        <v>0</v>
      </c>
      <c r="F222" s="15">
        <f t="shared" si="29"/>
        <v>0</v>
      </c>
      <c r="G222" s="15">
        <f>IF(D222&lt;=0,0,IF(AND(S222&lt;&gt;"",MONTH(S222)=Rechner!$B$13),MIN(Rechner!$B$12,MAX(D222-F222,0)),0))</f>
        <v>0</v>
      </c>
      <c r="H222" s="15">
        <f>IF(D222&lt;=0,0,MIN(Rechner!$G$5,D222+E222))</f>
        <v>0</v>
      </c>
      <c r="I222" s="15">
        <f t="shared" si="30"/>
        <v>0</v>
      </c>
      <c r="J222" s="15">
        <f t="shared" si="31"/>
        <v>0</v>
      </c>
      <c r="K222" s="15">
        <f t="shared" si="35"/>
        <v>90381.674667594401</v>
      </c>
      <c r="L222" s="16" t="str">
        <f t="shared" si="32"/>
        <v/>
      </c>
      <c r="M222" s="14" t="str">
        <f>IF(A222&gt;Rechner!$B$14,"",IF(D222&lt;=0,"",IF(J222=0,"Abgeschlossen",IF(G222&gt;0,"Sondertilgung","Regulär"))))</f>
        <v/>
      </c>
      <c r="N222" s="15">
        <f>IF(A222&gt;Rechner!$B$14,0,IF(R221&lt;=0,0,R221))</f>
        <v>110268.00170591223</v>
      </c>
      <c r="O222" s="15">
        <f>IF(N222&lt;=0,0,N222*Rechner!$B$8/Rechner!$B$11)</f>
        <v>335.39850518881639</v>
      </c>
      <c r="P222" s="15">
        <f t="shared" si="33"/>
        <v>1028.1431614778503</v>
      </c>
      <c r="Q222" s="15">
        <f>IF(N222&lt;=0,0,MIN(Rechner!$G$5,N222+O222))</f>
        <v>1363.5416666666667</v>
      </c>
      <c r="R222" s="15">
        <f t="shared" si="34"/>
        <v>109239.85854443438</v>
      </c>
      <c r="S222" s="24" t="str">
        <f>IF(A222&gt;Rechner!$B$14,"",IF(D222&lt;=0,"",EDATE(Rechner!$Z$7,(A222-1)*12/Rechner!$B$11)))</f>
        <v/>
      </c>
      <c r="T222" s="2"/>
      <c r="U222" s="2"/>
      <c r="V222" s="2"/>
      <c r="W222" s="2"/>
      <c r="X222" s="2"/>
      <c r="Y222" s="2"/>
      <c r="Z222" s="2"/>
    </row>
    <row r="223" spans="1:26" x14ac:dyDescent="0.25">
      <c r="A223" s="14">
        <v>222</v>
      </c>
      <c r="B223" s="23" t="str">
        <f t="shared" si="27"/>
        <v/>
      </c>
      <c r="C223" s="14" t="str">
        <f t="shared" si="28"/>
        <v/>
      </c>
      <c r="D223" s="15">
        <f>IF(A223&gt;Rechner!$B$14,0,IF(J222&lt;=0,0,J222))</f>
        <v>0</v>
      </c>
      <c r="E223" s="15">
        <f>IF(D223&lt;=0,0,D223*Rechner!$B$8/Rechner!$B$11)</f>
        <v>0</v>
      </c>
      <c r="F223" s="15">
        <f t="shared" si="29"/>
        <v>0</v>
      </c>
      <c r="G223" s="15">
        <f>IF(D223&lt;=0,0,IF(AND(S223&lt;&gt;"",MONTH(S223)=Rechner!$B$13),MIN(Rechner!$B$12,MAX(D223-F223,0)),0))</f>
        <v>0</v>
      </c>
      <c r="H223" s="15">
        <f>IF(D223&lt;=0,0,MIN(Rechner!$G$5,D223+E223))</f>
        <v>0</v>
      </c>
      <c r="I223" s="15">
        <f t="shared" si="30"/>
        <v>0</v>
      </c>
      <c r="J223" s="15">
        <f t="shared" si="31"/>
        <v>0</v>
      </c>
      <c r="K223" s="15">
        <f t="shared" si="35"/>
        <v>90381.674667594401</v>
      </c>
      <c r="L223" s="16" t="str">
        <f t="shared" si="32"/>
        <v/>
      </c>
      <c r="M223" s="14" t="str">
        <f>IF(A223&gt;Rechner!$B$14,"",IF(D223&lt;=0,"",IF(J223=0,"Abgeschlossen",IF(G223&gt;0,"Sondertilgung","Regulär"))))</f>
        <v/>
      </c>
      <c r="N223" s="15">
        <f>IF(A223&gt;Rechner!$B$14,0,IF(R222&lt;=0,0,R222))</f>
        <v>109239.85854443438</v>
      </c>
      <c r="O223" s="15">
        <f>IF(N223&lt;=0,0,N223*Rechner!$B$8/Rechner!$B$11)</f>
        <v>332.27123640598785</v>
      </c>
      <c r="P223" s="15">
        <f t="shared" si="33"/>
        <v>1031.2704302606789</v>
      </c>
      <c r="Q223" s="15">
        <f>IF(N223&lt;=0,0,MIN(Rechner!$G$5,N223+O223))</f>
        <v>1363.5416666666667</v>
      </c>
      <c r="R223" s="15">
        <f t="shared" si="34"/>
        <v>108208.5881141737</v>
      </c>
      <c r="S223" s="24" t="str">
        <f>IF(A223&gt;Rechner!$B$14,"",IF(D223&lt;=0,"",EDATE(Rechner!$Z$7,(A223-1)*12/Rechner!$B$11)))</f>
        <v/>
      </c>
      <c r="T223" s="2"/>
      <c r="U223" s="2"/>
      <c r="V223" s="2"/>
      <c r="W223" s="2"/>
      <c r="X223" s="2"/>
      <c r="Y223" s="2"/>
      <c r="Z223" s="2"/>
    </row>
    <row r="224" spans="1:26" x14ac:dyDescent="0.25">
      <c r="A224" s="14">
        <v>223</v>
      </c>
      <c r="B224" s="23" t="str">
        <f t="shared" si="27"/>
        <v/>
      </c>
      <c r="C224" s="14" t="str">
        <f t="shared" si="28"/>
        <v/>
      </c>
      <c r="D224" s="15">
        <f>IF(A224&gt;Rechner!$B$14,0,IF(J223&lt;=0,0,J223))</f>
        <v>0</v>
      </c>
      <c r="E224" s="15">
        <f>IF(D224&lt;=0,0,D224*Rechner!$B$8/Rechner!$B$11)</f>
        <v>0</v>
      </c>
      <c r="F224" s="15">
        <f t="shared" si="29"/>
        <v>0</v>
      </c>
      <c r="G224" s="15">
        <f>IF(D224&lt;=0,0,IF(AND(S224&lt;&gt;"",MONTH(S224)=Rechner!$B$13),MIN(Rechner!$B$12,MAX(D224-F224,0)),0))</f>
        <v>0</v>
      </c>
      <c r="H224" s="15">
        <f>IF(D224&lt;=0,0,MIN(Rechner!$G$5,D224+E224))</f>
        <v>0</v>
      </c>
      <c r="I224" s="15">
        <f t="shared" si="30"/>
        <v>0</v>
      </c>
      <c r="J224" s="15">
        <f t="shared" si="31"/>
        <v>0</v>
      </c>
      <c r="K224" s="15">
        <f t="shared" si="35"/>
        <v>90381.674667594401</v>
      </c>
      <c r="L224" s="16" t="str">
        <f t="shared" si="32"/>
        <v/>
      </c>
      <c r="M224" s="14" t="str">
        <f>IF(A224&gt;Rechner!$B$14,"",IF(D224&lt;=0,"",IF(J224=0,"Abgeschlossen",IF(G224&gt;0,"Sondertilgung","Regulär"))))</f>
        <v/>
      </c>
      <c r="N224" s="15">
        <f>IF(A224&gt;Rechner!$B$14,0,IF(R223&lt;=0,0,R223))</f>
        <v>108208.5881141737</v>
      </c>
      <c r="O224" s="15">
        <f>IF(N224&lt;=0,0,N224*Rechner!$B$8/Rechner!$B$11)</f>
        <v>329.134455513945</v>
      </c>
      <c r="P224" s="15">
        <f t="shared" si="33"/>
        <v>1034.4072111527216</v>
      </c>
      <c r="Q224" s="15">
        <f>IF(N224&lt;=0,0,MIN(Rechner!$G$5,N224+O224))</f>
        <v>1363.5416666666667</v>
      </c>
      <c r="R224" s="15">
        <f t="shared" si="34"/>
        <v>107174.18090302098</v>
      </c>
      <c r="S224" s="24" t="str">
        <f>IF(A224&gt;Rechner!$B$14,"",IF(D224&lt;=0,"",EDATE(Rechner!$Z$7,(A224-1)*12/Rechner!$B$11)))</f>
        <v/>
      </c>
      <c r="T224" s="2"/>
      <c r="U224" s="2"/>
      <c r="V224" s="2"/>
      <c r="W224" s="2"/>
      <c r="X224" s="2"/>
      <c r="Y224" s="2"/>
      <c r="Z224" s="2"/>
    </row>
    <row r="225" spans="1:26" x14ac:dyDescent="0.25">
      <c r="A225" s="14">
        <v>224</v>
      </c>
      <c r="B225" s="23" t="str">
        <f t="shared" si="27"/>
        <v/>
      </c>
      <c r="C225" s="14" t="str">
        <f t="shared" si="28"/>
        <v/>
      </c>
      <c r="D225" s="15">
        <f>IF(A225&gt;Rechner!$B$14,0,IF(J224&lt;=0,0,J224))</f>
        <v>0</v>
      </c>
      <c r="E225" s="15">
        <f>IF(D225&lt;=0,0,D225*Rechner!$B$8/Rechner!$B$11)</f>
        <v>0</v>
      </c>
      <c r="F225" s="15">
        <f t="shared" si="29"/>
        <v>0</v>
      </c>
      <c r="G225" s="15">
        <f>IF(D225&lt;=0,0,IF(AND(S225&lt;&gt;"",MONTH(S225)=Rechner!$B$13),MIN(Rechner!$B$12,MAX(D225-F225,0)),0))</f>
        <v>0</v>
      </c>
      <c r="H225" s="15">
        <f>IF(D225&lt;=0,0,MIN(Rechner!$G$5,D225+E225))</f>
        <v>0</v>
      </c>
      <c r="I225" s="15">
        <f t="shared" si="30"/>
        <v>0</v>
      </c>
      <c r="J225" s="15">
        <f t="shared" si="31"/>
        <v>0</v>
      </c>
      <c r="K225" s="15">
        <f t="shared" si="35"/>
        <v>90381.674667594401</v>
      </c>
      <c r="L225" s="16" t="str">
        <f t="shared" si="32"/>
        <v/>
      </c>
      <c r="M225" s="14" t="str">
        <f>IF(A225&gt;Rechner!$B$14,"",IF(D225&lt;=0,"",IF(J225=0,"Abgeschlossen",IF(G225&gt;0,"Sondertilgung","Regulär"))))</f>
        <v/>
      </c>
      <c r="N225" s="15">
        <f>IF(A225&gt;Rechner!$B$14,0,IF(R224&lt;=0,0,R224))</f>
        <v>107174.18090302098</v>
      </c>
      <c r="O225" s="15">
        <f>IF(N225&lt;=0,0,N225*Rechner!$B$8/Rechner!$B$11)</f>
        <v>325.98813358002212</v>
      </c>
      <c r="P225" s="15">
        <f t="shared" si="33"/>
        <v>1037.5535330866446</v>
      </c>
      <c r="Q225" s="15">
        <f>IF(N225&lt;=0,0,MIN(Rechner!$G$5,N225+O225))</f>
        <v>1363.5416666666667</v>
      </c>
      <c r="R225" s="15">
        <f t="shared" si="34"/>
        <v>106136.62736993434</v>
      </c>
      <c r="S225" s="24" t="str">
        <f>IF(A225&gt;Rechner!$B$14,"",IF(D225&lt;=0,"",EDATE(Rechner!$Z$7,(A225-1)*12/Rechner!$B$11)))</f>
        <v/>
      </c>
      <c r="T225" s="2"/>
      <c r="U225" s="2"/>
      <c r="V225" s="2"/>
      <c r="W225" s="2"/>
      <c r="X225" s="2"/>
      <c r="Y225" s="2"/>
      <c r="Z225" s="2"/>
    </row>
    <row r="226" spans="1:26" x14ac:dyDescent="0.25">
      <c r="A226" s="14">
        <v>225</v>
      </c>
      <c r="B226" s="23" t="str">
        <f t="shared" si="27"/>
        <v/>
      </c>
      <c r="C226" s="14" t="str">
        <f t="shared" si="28"/>
        <v/>
      </c>
      <c r="D226" s="15">
        <f>IF(A226&gt;Rechner!$B$14,0,IF(J225&lt;=0,0,J225))</f>
        <v>0</v>
      </c>
      <c r="E226" s="15">
        <f>IF(D226&lt;=0,0,D226*Rechner!$B$8/Rechner!$B$11)</f>
        <v>0</v>
      </c>
      <c r="F226" s="15">
        <f t="shared" si="29"/>
        <v>0</v>
      </c>
      <c r="G226" s="15">
        <f>IF(D226&lt;=0,0,IF(AND(S226&lt;&gt;"",MONTH(S226)=Rechner!$B$13),MIN(Rechner!$B$12,MAX(D226-F226,0)),0))</f>
        <v>0</v>
      </c>
      <c r="H226" s="15">
        <f>IF(D226&lt;=0,0,MIN(Rechner!$G$5,D226+E226))</f>
        <v>0</v>
      </c>
      <c r="I226" s="15">
        <f t="shared" si="30"/>
        <v>0</v>
      </c>
      <c r="J226" s="15">
        <f t="shared" si="31"/>
        <v>0</v>
      </c>
      <c r="K226" s="15">
        <f t="shared" si="35"/>
        <v>90381.674667594401</v>
      </c>
      <c r="L226" s="16" t="str">
        <f t="shared" si="32"/>
        <v/>
      </c>
      <c r="M226" s="14" t="str">
        <f>IF(A226&gt;Rechner!$B$14,"",IF(D226&lt;=0,"",IF(J226=0,"Abgeschlossen",IF(G226&gt;0,"Sondertilgung","Regulär"))))</f>
        <v/>
      </c>
      <c r="N226" s="15">
        <f>IF(A226&gt;Rechner!$B$14,0,IF(R225&lt;=0,0,R225))</f>
        <v>106136.62736993434</v>
      </c>
      <c r="O226" s="15">
        <f>IF(N226&lt;=0,0,N226*Rechner!$B$8/Rechner!$B$11)</f>
        <v>322.83224158355029</v>
      </c>
      <c r="P226" s="15">
        <f t="shared" si="33"/>
        <v>1040.7094250831165</v>
      </c>
      <c r="Q226" s="15">
        <f>IF(N226&lt;=0,0,MIN(Rechner!$G$5,N226+O226))</f>
        <v>1363.5416666666667</v>
      </c>
      <c r="R226" s="15">
        <f t="shared" si="34"/>
        <v>105095.91794485123</v>
      </c>
      <c r="S226" s="24" t="str">
        <f>IF(A226&gt;Rechner!$B$14,"",IF(D226&lt;=0,"",EDATE(Rechner!$Z$7,(A226-1)*12/Rechner!$B$11)))</f>
        <v/>
      </c>
      <c r="T226" s="2"/>
      <c r="U226" s="2"/>
      <c r="V226" s="2"/>
      <c r="W226" s="2"/>
      <c r="X226" s="2"/>
      <c r="Y226" s="2"/>
      <c r="Z226" s="2"/>
    </row>
    <row r="227" spans="1:26" x14ac:dyDescent="0.25">
      <c r="A227" s="14">
        <v>226</v>
      </c>
      <c r="B227" s="23" t="str">
        <f t="shared" si="27"/>
        <v/>
      </c>
      <c r="C227" s="14" t="str">
        <f t="shared" si="28"/>
        <v/>
      </c>
      <c r="D227" s="15">
        <f>IF(A227&gt;Rechner!$B$14,0,IF(J226&lt;=0,0,J226))</f>
        <v>0</v>
      </c>
      <c r="E227" s="15">
        <f>IF(D227&lt;=0,0,D227*Rechner!$B$8/Rechner!$B$11)</f>
        <v>0</v>
      </c>
      <c r="F227" s="15">
        <f t="shared" si="29"/>
        <v>0</v>
      </c>
      <c r="G227" s="15">
        <f>IF(D227&lt;=0,0,IF(AND(S227&lt;&gt;"",MONTH(S227)=Rechner!$B$13),MIN(Rechner!$B$12,MAX(D227-F227,0)),0))</f>
        <v>0</v>
      </c>
      <c r="H227" s="15">
        <f>IF(D227&lt;=0,0,MIN(Rechner!$G$5,D227+E227))</f>
        <v>0</v>
      </c>
      <c r="I227" s="15">
        <f t="shared" si="30"/>
        <v>0</v>
      </c>
      <c r="J227" s="15">
        <f t="shared" si="31"/>
        <v>0</v>
      </c>
      <c r="K227" s="15">
        <f t="shared" si="35"/>
        <v>90381.674667594401</v>
      </c>
      <c r="L227" s="16" t="str">
        <f t="shared" si="32"/>
        <v/>
      </c>
      <c r="M227" s="14" t="str">
        <f>IF(A227&gt;Rechner!$B$14,"",IF(D227&lt;=0,"",IF(J227=0,"Abgeschlossen",IF(G227&gt;0,"Sondertilgung","Regulär"))))</f>
        <v/>
      </c>
      <c r="N227" s="15">
        <f>IF(A227&gt;Rechner!$B$14,0,IF(R226&lt;=0,0,R226))</f>
        <v>105095.91794485123</v>
      </c>
      <c r="O227" s="15">
        <f>IF(N227&lt;=0,0,N227*Rechner!$B$8/Rechner!$B$11)</f>
        <v>319.66675041558915</v>
      </c>
      <c r="P227" s="15">
        <f t="shared" si="33"/>
        <v>1043.8749162510776</v>
      </c>
      <c r="Q227" s="15">
        <f>IF(N227&lt;=0,0,MIN(Rechner!$G$5,N227+O227))</f>
        <v>1363.5416666666667</v>
      </c>
      <c r="R227" s="15">
        <f t="shared" si="34"/>
        <v>104052.04302860015</v>
      </c>
      <c r="S227" s="24" t="str">
        <f>IF(A227&gt;Rechner!$B$14,"",IF(D227&lt;=0,"",EDATE(Rechner!$Z$7,(A227-1)*12/Rechner!$B$11)))</f>
        <v/>
      </c>
      <c r="T227" s="2"/>
      <c r="U227" s="2"/>
      <c r="V227" s="2"/>
      <c r="W227" s="2"/>
      <c r="X227" s="2"/>
      <c r="Y227" s="2"/>
      <c r="Z227" s="2"/>
    </row>
    <row r="228" spans="1:26" x14ac:dyDescent="0.25">
      <c r="A228" s="14">
        <v>227</v>
      </c>
      <c r="B228" s="23" t="str">
        <f t="shared" si="27"/>
        <v/>
      </c>
      <c r="C228" s="14" t="str">
        <f t="shared" si="28"/>
        <v/>
      </c>
      <c r="D228" s="15">
        <f>IF(A228&gt;Rechner!$B$14,0,IF(J227&lt;=0,0,J227))</f>
        <v>0</v>
      </c>
      <c r="E228" s="15">
        <f>IF(D228&lt;=0,0,D228*Rechner!$B$8/Rechner!$B$11)</f>
        <v>0</v>
      </c>
      <c r="F228" s="15">
        <f t="shared" si="29"/>
        <v>0</v>
      </c>
      <c r="G228" s="15">
        <f>IF(D228&lt;=0,0,IF(AND(S228&lt;&gt;"",MONTH(S228)=Rechner!$B$13),MIN(Rechner!$B$12,MAX(D228-F228,0)),0))</f>
        <v>0</v>
      </c>
      <c r="H228" s="15">
        <f>IF(D228&lt;=0,0,MIN(Rechner!$G$5,D228+E228))</f>
        <v>0</v>
      </c>
      <c r="I228" s="15">
        <f t="shared" si="30"/>
        <v>0</v>
      </c>
      <c r="J228" s="15">
        <f t="shared" si="31"/>
        <v>0</v>
      </c>
      <c r="K228" s="15">
        <f t="shared" si="35"/>
        <v>90381.674667594401</v>
      </c>
      <c r="L228" s="16" t="str">
        <f t="shared" si="32"/>
        <v/>
      </c>
      <c r="M228" s="14" t="str">
        <f>IF(A228&gt;Rechner!$B$14,"",IF(D228&lt;=0,"",IF(J228=0,"Abgeschlossen",IF(G228&gt;0,"Sondertilgung","Regulär"))))</f>
        <v/>
      </c>
      <c r="N228" s="15">
        <f>IF(A228&gt;Rechner!$B$14,0,IF(R227&lt;=0,0,R227))</f>
        <v>104052.04302860015</v>
      </c>
      <c r="O228" s="15">
        <f>IF(N228&lt;=0,0,N228*Rechner!$B$8/Rechner!$B$11)</f>
        <v>316.49163087865878</v>
      </c>
      <c r="P228" s="15">
        <f t="shared" si="33"/>
        <v>1047.050035788008</v>
      </c>
      <c r="Q228" s="15">
        <f>IF(N228&lt;=0,0,MIN(Rechner!$G$5,N228+O228))</f>
        <v>1363.5416666666667</v>
      </c>
      <c r="R228" s="15">
        <f t="shared" si="34"/>
        <v>103004.99299281214</v>
      </c>
      <c r="S228" s="24" t="str">
        <f>IF(A228&gt;Rechner!$B$14,"",IF(D228&lt;=0,"",EDATE(Rechner!$Z$7,(A228-1)*12/Rechner!$B$11)))</f>
        <v/>
      </c>
      <c r="T228" s="2"/>
      <c r="U228" s="2"/>
      <c r="V228" s="2"/>
      <c r="W228" s="2"/>
      <c r="X228" s="2"/>
      <c r="Y228" s="2"/>
      <c r="Z228" s="2"/>
    </row>
    <row r="229" spans="1:26" x14ac:dyDescent="0.25">
      <c r="A229" s="14">
        <v>228</v>
      </c>
      <c r="B229" s="23" t="str">
        <f t="shared" si="27"/>
        <v/>
      </c>
      <c r="C229" s="14" t="str">
        <f t="shared" si="28"/>
        <v/>
      </c>
      <c r="D229" s="15">
        <f>IF(A229&gt;Rechner!$B$14,0,IF(J228&lt;=0,0,J228))</f>
        <v>0</v>
      </c>
      <c r="E229" s="15">
        <f>IF(D229&lt;=0,0,D229*Rechner!$B$8/Rechner!$B$11)</f>
        <v>0</v>
      </c>
      <c r="F229" s="15">
        <f t="shared" si="29"/>
        <v>0</v>
      </c>
      <c r="G229" s="15">
        <f>IF(D229&lt;=0,0,IF(AND(S229&lt;&gt;"",MONTH(S229)=Rechner!$B$13),MIN(Rechner!$B$12,MAX(D229-F229,0)),0))</f>
        <v>0</v>
      </c>
      <c r="H229" s="15">
        <f>IF(D229&lt;=0,0,MIN(Rechner!$G$5,D229+E229))</f>
        <v>0</v>
      </c>
      <c r="I229" s="15">
        <f t="shared" si="30"/>
        <v>0</v>
      </c>
      <c r="J229" s="15">
        <f t="shared" si="31"/>
        <v>0</v>
      </c>
      <c r="K229" s="15">
        <f t="shared" si="35"/>
        <v>90381.674667594401</v>
      </c>
      <c r="L229" s="16" t="str">
        <f t="shared" si="32"/>
        <v/>
      </c>
      <c r="M229" s="14" t="str">
        <f>IF(A229&gt;Rechner!$B$14,"",IF(D229&lt;=0,"",IF(J229=0,"Abgeschlossen",IF(G229&gt;0,"Sondertilgung","Regulär"))))</f>
        <v/>
      </c>
      <c r="N229" s="15">
        <f>IF(A229&gt;Rechner!$B$14,0,IF(R228&lt;=0,0,R228))</f>
        <v>103004.99299281214</v>
      </c>
      <c r="O229" s="15">
        <f>IF(N229&lt;=0,0,N229*Rechner!$B$8/Rechner!$B$11)</f>
        <v>313.30685368647022</v>
      </c>
      <c r="P229" s="15">
        <f t="shared" si="33"/>
        <v>1050.2348129801965</v>
      </c>
      <c r="Q229" s="15">
        <f>IF(N229&lt;=0,0,MIN(Rechner!$G$5,N229+O229))</f>
        <v>1363.5416666666667</v>
      </c>
      <c r="R229" s="15">
        <f t="shared" si="34"/>
        <v>101954.75817983194</v>
      </c>
      <c r="S229" s="24" t="str">
        <f>IF(A229&gt;Rechner!$B$14,"",IF(D229&lt;=0,"",EDATE(Rechner!$Z$7,(A229-1)*12/Rechner!$B$11)))</f>
        <v/>
      </c>
      <c r="T229" s="2"/>
      <c r="U229" s="2"/>
      <c r="V229" s="2"/>
      <c r="W229" s="2"/>
      <c r="X229" s="2"/>
      <c r="Y229" s="2"/>
      <c r="Z229" s="2"/>
    </row>
    <row r="230" spans="1:26" x14ac:dyDescent="0.25">
      <c r="A230" s="14">
        <v>229</v>
      </c>
      <c r="B230" s="23" t="str">
        <f t="shared" si="27"/>
        <v/>
      </c>
      <c r="C230" s="14" t="str">
        <f t="shared" si="28"/>
        <v/>
      </c>
      <c r="D230" s="15">
        <f>IF(A230&gt;Rechner!$B$14,0,IF(J229&lt;=0,0,J229))</f>
        <v>0</v>
      </c>
      <c r="E230" s="15">
        <f>IF(D230&lt;=0,0,D230*Rechner!$B$8/Rechner!$B$11)</f>
        <v>0</v>
      </c>
      <c r="F230" s="15">
        <f t="shared" si="29"/>
        <v>0</v>
      </c>
      <c r="G230" s="15">
        <f>IF(D230&lt;=0,0,IF(AND(S230&lt;&gt;"",MONTH(S230)=Rechner!$B$13),MIN(Rechner!$B$12,MAX(D230-F230,0)),0))</f>
        <v>0</v>
      </c>
      <c r="H230" s="15">
        <f>IF(D230&lt;=0,0,MIN(Rechner!$G$5,D230+E230))</f>
        <v>0</v>
      </c>
      <c r="I230" s="15">
        <f t="shared" si="30"/>
        <v>0</v>
      </c>
      <c r="J230" s="15">
        <f t="shared" si="31"/>
        <v>0</v>
      </c>
      <c r="K230" s="15">
        <f t="shared" si="35"/>
        <v>90381.674667594401</v>
      </c>
      <c r="L230" s="16" t="str">
        <f t="shared" si="32"/>
        <v/>
      </c>
      <c r="M230" s="14" t="str">
        <f>IF(A230&gt;Rechner!$B$14,"",IF(D230&lt;=0,"",IF(J230=0,"Abgeschlossen",IF(G230&gt;0,"Sondertilgung","Regulär"))))</f>
        <v/>
      </c>
      <c r="N230" s="15">
        <f>IF(A230&gt;Rechner!$B$14,0,IF(R229&lt;=0,0,R229))</f>
        <v>101954.75817983194</v>
      </c>
      <c r="O230" s="15">
        <f>IF(N230&lt;=0,0,N230*Rechner!$B$8/Rechner!$B$11)</f>
        <v>310.11238946365546</v>
      </c>
      <c r="P230" s="15">
        <f t="shared" si="33"/>
        <v>1053.4292772030112</v>
      </c>
      <c r="Q230" s="15">
        <f>IF(N230&lt;=0,0,MIN(Rechner!$G$5,N230+O230))</f>
        <v>1363.5416666666667</v>
      </c>
      <c r="R230" s="15">
        <f t="shared" si="34"/>
        <v>100901.32890262893</v>
      </c>
      <c r="S230" s="24" t="str">
        <f>IF(A230&gt;Rechner!$B$14,"",IF(D230&lt;=0,"",EDATE(Rechner!$Z$7,(A230-1)*12/Rechner!$B$11)))</f>
        <v/>
      </c>
      <c r="T230" s="2"/>
      <c r="U230" s="2"/>
      <c r="V230" s="2"/>
      <c r="W230" s="2"/>
      <c r="X230" s="2"/>
      <c r="Y230" s="2"/>
      <c r="Z230" s="2"/>
    </row>
    <row r="231" spans="1:26" x14ac:dyDescent="0.25">
      <c r="A231" s="14">
        <v>230</v>
      </c>
      <c r="B231" s="23" t="str">
        <f t="shared" si="27"/>
        <v/>
      </c>
      <c r="C231" s="14" t="str">
        <f t="shared" si="28"/>
        <v/>
      </c>
      <c r="D231" s="15">
        <f>IF(A231&gt;Rechner!$B$14,0,IF(J230&lt;=0,0,J230))</f>
        <v>0</v>
      </c>
      <c r="E231" s="15">
        <f>IF(D231&lt;=0,0,D231*Rechner!$B$8/Rechner!$B$11)</f>
        <v>0</v>
      </c>
      <c r="F231" s="15">
        <f t="shared" si="29"/>
        <v>0</v>
      </c>
      <c r="G231" s="15">
        <f>IF(D231&lt;=0,0,IF(AND(S231&lt;&gt;"",MONTH(S231)=Rechner!$B$13),MIN(Rechner!$B$12,MAX(D231-F231,0)),0))</f>
        <v>0</v>
      </c>
      <c r="H231" s="15">
        <f>IF(D231&lt;=0,0,MIN(Rechner!$G$5,D231+E231))</f>
        <v>0</v>
      </c>
      <c r="I231" s="15">
        <f t="shared" si="30"/>
        <v>0</v>
      </c>
      <c r="J231" s="15">
        <f t="shared" si="31"/>
        <v>0</v>
      </c>
      <c r="K231" s="15">
        <f t="shared" si="35"/>
        <v>90381.674667594401</v>
      </c>
      <c r="L231" s="16" t="str">
        <f t="shared" si="32"/>
        <v/>
      </c>
      <c r="M231" s="14" t="str">
        <f>IF(A231&gt;Rechner!$B$14,"",IF(D231&lt;=0,"",IF(J231=0,"Abgeschlossen",IF(G231&gt;0,"Sondertilgung","Regulär"))))</f>
        <v/>
      </c>
      <c r="N231" s="15">
        <f>IF(A231&gt;Rechner!$B$14,0,IF(R230&lt;=0,0,R230))</f>
        <v>100901.32890262893</v>
      </c>
      <c r="O231" s="15">
        <f>IF(N231&lt;=0,0,N231*Rechner!$B$8/Rechner!$B$11)</f>
        <v>306.90820874549632</v>
      </c>
      <c r="P231" s="15">
        <f t="shared" si="33"/>
        <v>1056.6334579211705</v>
      </c>
      <c r="Q231" s="15">
        <f>IF(N231&lt;=0,0,MIN(Rechner!$G$5,N231+O231))</f>
        <v>1363.5416666666667</v>
      </c>
      <c r="R231" s="15">
        <f t="shared" si="34"/>
        <v>99844.695444707759</v>
      </c>
      <c r="S231" s="24" t="str">
        <f>IF(A231&gt;Rechner!$B$14,"",IF(D231&lt;=0,"",EDATE(Rechner!$Z$7,(A231-1)*12/Rechner!$B$11)))</f>
        <v/>
      </c>
      <c r="T231" s="2"/>
      <c r="U231" s="2"/>
      <c r="V231" s="2"/>
      <c r="W231" s="2"/>
      <c r="X231" s="2"/>
      <c r="Y231" s="2"/>
      <c r="Z231" s="2"/>
    </row>
    <row r="232" spans="1:26" x14ac:dyDescent="0.25">
      <c r="A232" s="14">
        <v>231</v>
      </c>
      <c r="B232" s="23" t="str">
        <f t="shared" si="27"/>
        <v/>
      </c>
      <c r="C232" s="14" t="str">
        <f t="shared" si="28"/>
        <v/>
      </c>
      <c r="D232" s="15">
        <f>IF(A232&gt;Rechner!$B$14,0,IF(J231&lt;=0,0,J231))</f>
        <v>0</v>
      </c>
      <c r="E232" s="15">
        <f>IF(D232&lt;=0,0,D232*Rechner!$B$8/Rechner!$B$11)</f>
        <v>0</v>
      </c>
      <c r="F232" s="15">
        <f t="shared" si="29"/>
        <v>0</v>
      </c>
      <c r="G232" s="15">
        <f>IF(D232&lt;=0,0,IF(AND(S232&lt;&gt;"",MONTH(S232)=Rechner!$B$13),MIN(Rechner!$B$12,MAX(D232-F232,0)),0))</f>
        <v>0</v>
      </c>
      <c r="H232" s="15">
        <f>IF(D232&lt;=0,0,MIN(Rechner!$G$5,D232+E232))</f>
        <v>0</v>
      </c>
      <c r="I232" s="15">
        <f t="shared" si="30"/>
        <v>0</v>
      </c>
      <c r="J232" s="15">
        <f t="shared" si="31"/>
        <v>0</v>
      </c>
      <c r="K232" s="15">
        <f t="shared" si="35"/>
        <v>90381.674667594401</v>
      </c>
      <c r="L232" s="16" t="str">
        <f t="shared" si="32"/>
        <v/>
      </c>
      <c r="M232" s="14" t="str">
        <f>IF(A232&gt;Rechner!$B$14,"",IF(D232&lt;=0,"",IF(J232=0,"Abgeschlossen",IF(G232&gt;0,"Sondertilgung","Regulär"))))</f>
        <v/>
      </c>
      <c r="N232" s="15">
        <f>IF(A232&gt;Rechner!$B$14,0,IF(R231&lt;=0,0,R231))</f>
        <v>99844.695444707759</v>
      </c>
      <c r="O232" s="15">
        <f>IF(N232&lt;=0,0,N232*Rechner!$B$8/Rechner!$B$11)</f>
        <v>303.69428197765274</v>
      </c>
      <c r="P232" s="15">
        <f t="shared" si="33"/>
        <v>1059.847384689014</v>
      </c>
      <c r="Q232" s="15">
        <f>IF(N232&lt;=0,0,MIN(Rechner!$G$5,N232+O232))</f>
        <v>1363.5416666666667</v>
      </c>
      <c r="R232" s="15">
        <f t="shared" si="34"/>
        <v>98784.848060018747</v>
      </c>
      <c r="S232" s="24" t="str">
        <f>IF(A232&gt;Rechner!$B$14,"",IF(D232&lt;=0,"",EDATE(Rechner!$Z$7,(A232-1)*12/Rechner!$B$11)))</f>
        <v/>
      </c>
      <c r="T232" s="2"/>
      <c r="U232" s="2"/>
      <c r="V232" s="2"/>
      <c r="W232" s="2"/>
      <c r="X232" s="2"/>
      <c r="Y232" s="2"/>
      <c r="Z232" s="2"/>
    </row>
    <row r="233" spans="1:26" x14ac:dyDescent="0.25">
      <c r="A233" s="14">
        <v>232</v>
      </c>
      <c r="B233" s="23" t="str">
        <f t="shared" si="27"/>
        <v/>
      </c>
      <c r="C233" s="14" t="str">
        <f t="shared" si="28"/>
        <v/>
      </c>
      <c r="D233" s="15">
        <f>IF(A233&gt;Rechner!$B$14,0,IF(J232&lt;=0,0,J232))</f>
        <v>0</v>
      </c>
      <c r="E233" s="15">
        <f>IF(D233&lt;=0,0,D233*Rechner!$B$8/Rechner!$B$11)</f>
        <v>0</v>
      </c>
      <c r="F233" s="15">
        <f t="shared" si="29"/>
        <v>0</v>
      </c>
      <c r="G233" s="15">
        <f>IF(D233&lt;=0,0,IF(AND(S233&lt;&gt;"",MONTH(S233)=Rechner!$B$13),MIN(Rechner!$B$12,MAX(D233-F233,0)),0))</f>
        <v>0</v>
      </c>
      <c r="H233" s="15">
        <f>IF(D233&lt;=0,0,MIN(Rechner!$G$5,D233+E233))</f>
        <v>0</v>
      </c>
      <c r="I233" s="15">
        <f t="shared" si="30"/>
        <v>0</v>
      </c>
      <c r="J233" s="15">
        <f t="shared" si="31"/>
        <v>0</v>
      </c>
      <c r="K233" s="15">
        <f t="shared" si="35"/>
        <v>90381.674667594401</v>
      </c>
      <c r="L233" s="16" t="str">
        <f t="shared" si="32"/>
        <v/>
      </c>
      <c r="M233" s="14" t="str">
        <f>IF(A233&gt;Rechner!$B$14,"",IF(D233&lt;=0,"",IF(J233=0,"Abgeschlossen",IF(G233&gt;0,"Sondertilgung","Regulär"))))</f>
        <v/>
      </c>
      <c r="N233" s="15">
        <f>IF(A233&gt;Rechner!$B$14,0,IF(R232&lt;=0,0,R232))</f>
        <v>98784.848060018747</v>
      </c>
      <c r="O233" s="15">
        <f>IF(N233&lt;=0,0,N233*Rechner!$B$8/Rechner!$B$11)</f>
        <v>300.47057951589034</v>
      </c>
      <c r="P233" s="15">
        <f t="shared" si="33"/>
        <v>1063.0710871507763</v>
      </c>
      <c r="Q233" s="15">
        <f>IF(N233&lt;=0,0,MIN(Rechner!$G$5,N233+O233))</f>
        <v>1363.5416666666667</v>
      </c>
      <c r="R233" s="15">
        <f t="shared" si="34"/>
        <v>97721.77697286797</v>
      </c>
      <c r="S233" s="24" t="str">
        <f>IF(A233&gt;Rechner!$B$14,"",IF(D233&lt;=0,"",EDATE(Rechner!$Z$7,(A233-1)*12/Rechner!$B$11)))</f>
        <v/>
      </c>
      <c r="T233" s="2"/>
      <c r="U233" s="2"/>
      <c r="V233" s="2"/>
      <c r="W233" s="2"/>
      <c r="X233" s="2"/>
      <c r="Y233" s="2"/>
      <c r="Z233" s="2"/>
    </row>
    <row r="234" spans="1:26" x14ac:dyDescent="0.25">
      <c r="A234" s="14">
        <v>233</v>
      </c>
      <c r="B234" s="23" t="str">
        <f t="shared" si="27"/>
        <v/>
      </c>
      <c r="C234" s="14" t="str">
        <f t="shared" si="28"/>
        <v/>
      </c>
      <c r="D234" s="15">
        <f>IF(A234&gt;Rechner!$B$14,0,IF(J233&lt;=0,0,J233))</f>
        <v>0</v>
      </c>
      <c r="E234" s="15">
        <f>IF(D234&lt;=0,0,D234*Rechner!$B$8/Rechner!$B$11)</f>
        <v>0</v>
      </c>
      <c r="F234" s="15">
        <f t="shared" si="29"/>
        <v>0</v>
      </c>
      <c r="G234" s="15">
        <f>IF(D234&lt;=0,0,IF(AND(S234&lt;&gt;"",MONTH(S234)=Rechner!$B$13),MIN(Rechner!$B$12,MAX(D234-F234,0)),0))</f>
        <v>0</v>
      </c>
      <c r="H234" s="15">
        <f>IF(D234&lt;=0,0,MIN(Rechner!$G$5,D234+E234))</f>
        <v>0</v>
      </c>
      <c r="I234" s="15">
        <f t="shared" si="30"/>
        <v>0</v>
      </c>
      <c r="J234" s="15">
        <f t="shared" si="31"/>
        <v>0</v>
      </c>
      <c r="K234" s="15">
        <f t="shared" si="35"/>
        <v>90381.674667594401</v>
      </c>
      <c r="L234" s="16" t="str">
        <f t="shared" si="32"/>
        <v/>
      </c>
      <c r="M234" s="14" t="str">
        <f>IF(A234&gt;Rechner!$B$14,"",IF(D234&lt;=0,"",IF(J234=0,"Abgeschlossen",IF(G234&gt;0,"Sondertilgung","Regulär"))))</f>
        <v/>
      </c>
      <c r="N234" s="15">
        <f>IF(A234&gt;Rechner!$B$14,0,IF(R233&lt;=0,0,R233))</f>
        <v>97721.77697286797</v>
      </c>
      <c r="O234" s="15">
        <f>IF(N234&lt;=0,0,N234*Rechner!$B$8/Rechner!$B$11)</f>
        <v>297.23707162580672</v>
      </c>
      <c r="P234" s="15">
        <f t="shared" si="33"/>
        <v>1066.30459504086</v>
      </c>
      <c r="Q234" s="15">
        <f>IF(N234&lt;=0,0,MIN(Rechner!$G$5,N234+O234))</f>
        <v>1363.5416666666667</v>
      </c>
      <c r="R234" s="15">
        <f t="shared" si="34"/>
        <v>96655.472377827115</v>
      </c>
      <c r="S234" s="24" t="str">
        <f>IF(A234&gt;Rechner!$B$14,"",IF(D234&lt;=0,"",EDATE(Rechner!$Z$7,(A234-1)*12/Rechner!$B$11)))</f>
        <v/>
      </c>
      <c r="T234" s="2"/>
      <c r="U234" s="2"/>
      <c r="V234" s="2"/>
      <c r="W234" s="2"/>
      <c r="X234" s="2"/>
      <c r="Y234" s="2"/>
      <c r="Z234" s="2"/>
    </row>
    <row r="235" spans="1:26" x14ac:dyDescent="0.25">
      <c r="A235" s="14">
        <v>234</v>
      </c>
      <c r="B235" s="23" t="str">
        <f t="shared" si="27"/>
        <v/>
      </c>
      <c r="C235" s="14" t="str">
        <f t="shared" si="28"/>
        <v/>
      </c>
      <c r="D235" s="15">
        <f>IF(A235&gt;Rechner!$B$14,0,IF(J234&lt;=0,0,J234))</f>
        <v>0</v>
      </c>
      <c r="E235" s="15">
        <f>IF(D235&lt;=0,0,D235*Rechner!$B$8/Rechner!$B$11)</f>
        <v>0</v>
      </c>
      <c r="F235" s="15">
        <f t="shared" si="29"/>
        <v>0</v>
      </c>
      <c r="G235" s="15">
        <f>IF(D235&lt;=0,0,IF(AND(S235&lt;&gt;"",MONTH(S235)=Rechner!$B$13),MIN(Rechner!$B$12,MAX(D235-F235,0)),0))</f>
        <v>0</v>
      </c>
      <c r="H235" s="15">
        <f>IF(D235&lt;=0,0,MIN(Rechner!$G$5,D235+E235))</f>
        <v>0</v>
      </c>
      <c r="I235" s="15">
        <f t="shared" si="30"/>
        <v>0</v>
      </c>
      <c r="J235" s="15">
        <f t="shared" si="31"/>
        <v>0</v>
      </c>
      <c r="K235" s="15">
        <f t="shared" si="35"/>
        <v>90381.674667594401</v>
      </c>
      <c r="L235" s="16" t="str">
        <f t="shared" si="32"/>
        <v/>
      </c>
      <c r="M235" s="14" t="str">
        <f>IF(A235&gt;Rechner!$B$14,"",IF(D235&lt;=0,"",IF(J235=0,"Abgeschlossen",IF(G235&gt;0,"Sondertilgung","Regulär"))))</f>
        <v/>
      </c>
      <c r="N235" s="15">
        <f>IF(A235&gt;Rechner!$B$14,0,IF(R234&lt;=0,0,R234))</f>
        <v>96655.472377827115</v>
      </c>
      <c r="O235" s="15">
        <f>IF(N235&lt;=0,0,N235*Rechner!$B$8/Rechner!$B$11)</f>
        <v>293.99372848255746</v>
      </c>
      <c r="P235" s="15">
        <f t="shared" si="33"/>
        <v>1069.5479381841092</v>
      </c>
      <c r="Q235" s="15">
        <f>IF(N235&lt;=0,0,MIN(Rechner!$G$5,N235+O235))</f>
        <v>1363.5416666666667</v>
      </c>
      <c r="R235" s="15">
        <f t="shared" si="34"/>
        <v>95585.924439643</v>
      </c>
      <c r="S235" s="24" t="str">
        <f>IF(A235&gt;Rechner!$B$14,"",IF(D235&lt;=0,"",EDATE(Rechner!$Z$7,(A235-1)*12/Rechner!$B$11)))</f>
        <v/>
      </c>
      <c r="T235" s="2"/>
      <c r="U235" s="2"/>
      <c r="V235" s="2"/>
      <c r="W235" s="2"/>
      <c r="X235" s="2"/>
      <c r="Y235" s="2"/>
      <c r="Z235" s="2"/>
    </row>
    <row r="236" spans="1:26" x14ac:dyDescent="0.25">
      <c r="A236" s="14">
        <v>235</v>
      </c>
      <c r="B236" s="23" t="str">
        <f t="shared" si="27"/>
        <v/>
      </c>
      <c r="C236" s="14" t="str">
        <f t="shared" si="28"/>
        <v/>
      </c>
      <c r="D236" s="15">
        <f>IF(A236&gt;Rechner!$B$14,0,IF(J235&lt;=0,0,J235))</f>
        <v>0</v>
      </c>
      <c r="E236" s="15">
        <f>IF(D236&lt;=0,0,D236*Rechner!$B$8/Rechner!$B$11)</f>
        <v>0</v>
      </c>
      <c r="F236" s="15">
        <f t="shared" si="29"/>
        <v>0</v>
      </c>
      <c r="G236" s="15">
        <f>IF(D236&lt;=0,0,IF(AND(S236&lt;&gt;"",MONTH(S236)=Rechner!$B$13),MIN(Rechner!$B$12,MAX(D236-F236,0)),0))</f>
        <v>0</v>
      </c>
      <c r="H236" s="15">
        <f>IF(D236&lt;=0,0,MIN(Rechner!$G$5,D236+E236))</f>
        <v>0</v>
      </c>
      <c r="I236" s="15">
        <f t="shared" si="30"/>
        <v>0</v>
      </c>
      <c r="J236" s="15">
        <f t="shared" si="31"/>
        <v>0</v>
      </c>
      <c r="K236" s="15">
        <f t="shared" si="35"/>
        <v>90381.674667594401</v>
      </c>
      <c r="L236" s="16" t="str">
        <f t="shared" si="32"/>
        <v/>
      </c>
      <c r="M236" s="14" t="str">
        <f>IF(A236&gt;Rechner!$B$14,"",IF(D236&lt;=0,"",IF(J236=0,"Abgeschlossen",IF(G236&gt;0,"Sondertilgung","Regulär"))))</f>
        <v/>
      </c>
      <c r="N236" s="15">
        <f>IF(A236&gt;Rechner!$B$14,0,IF(R235&lt;=0,0,R235))</f>
        <v>95585.924439643</v>
      </c>
      <c r="O236" s="15">
        <f>IF(N236&lt;=0,0,N236*Rechner!$B$8/Rechner!$B$11)</f>
        <v>290.74052017058074</v>
      </c>
      <c r="P236" s="15">
        <f t="shared" si="33"/>
        <v>1072.8011464960859</v>
      </c>
      <c r="Q236" s="15">
        <f>IF(N236&lt;=0,0,MIN(Rechner!$G$5,N236+O236))</f>
        <v>1363.5416666666667</v>
      </c>
      <c r="R236" s="15">
        <f t="shared" si="34"/>
        <v>94513.123293146913</v>
      </c>
      <c r="S236" s="24" t="str">
        <f>IF(A236&gt;Rechner!$B$14,"",IF(D236&lt;=0,"",EDATE(Rechner!$Z$7,(A236-1)*12/Rechner!$B$11)))</f>
        <v/>
      </c>
      <c r="T236" s="2"/>
      <c r="U236" s="2"/>
      <c r="V236" s="2"/>
      <c r="W236" s="2"/>
      <c r="X236" s="2"/>
      <c r="Y236" s="2"/>
      <c r="Z236" s="2"/>
    </row>
    <row r="237" spans="1:26" x14ac:dyDescent="0.25">
      <c r="A237" s="14">
        <v>236</v>
      </c>
      <c r="B237" s="23" t="str">
        <f t="shared" si="27"/>
        <v/>
      </c>
      <c r="C237" s="14" t="str">
        <f t="shared" si="28"/>
        <v/>
      </c>
      <c r="D237" s="15">
        <f>IF(A237&gt;Rechner!$B$14,0,IF(J236&lt;=0,0,J236))</f>
        <v>0</v>
      </c>
      <c r="E237" s="15">
        <f>IF(D237&lt;=0,0,D237*Rechner!$B$8/Rechner!$B$11)</f>
        <v>0</v>
      </c>
      <c r="F237" s="15">
        <f t="shared" si="29"/>
        <v>0</v>
      </c>
      <c r="G237" s="15">
        <f>IF(D237&lt;=0,0,IF(AND(S237&lt;&gt;"",MONTH(S237)=Rechner!$B$13),MIN(Rechner!$B$12,MAX(D237-F237,0)),0))</f>
        <v>0</v>
      </c>
      <c r="H237" s="15">
        <f>IF(D237&lt;=0,0,MIN(Rechner!$G$5,D237+E237))</f>
        <v>0</v>
      </c>
      <c r="I237" s="15">
        <f t="shared" si="30"/>
        <v>0</v>
      </c>
      <c r="J237" s="15">
        <f t="shared" si="31"/>
        <v>0</v>
      </c>
      <c r="K237" s="15">
        <f t="shared" si="35"/>
        <v>90381.674667594401</v>
      </c>
      <c r="L237" s="16" t="str">
        <f t="shared" si="32"/>
        <v/>
      </c>
      <c r="M237" s="14" t="str">
        <f>IF(A237&gt;Rechner!$B$14,"",IF(D237&lt;=0,"",IF(J237=0,"Abgeschlossen",IF(G237&gt;0,"Sondertilgung","Regulär"))))</f>
        <v/>
      </c>
      <c r="N237" s="15">
        <f>IF(A237&gt;Rechner!$B$14,0,IF(R236&lt;=0,0,R236))</f>
        <v>94513.123293146913</v>
      </c>
      <c r="O237" s="15">
        <f>IF(N237&lt;=0,0,N237*Rechner!$B$8/Rechner!$B$11)</f>
        <v>287.47741668332185</v>
      </c>
      <c r="P237" s="15">
        <f t="shared" si="33"/>
        <v>1076.0642499833448</v>
      </c>
      <c r="Q237" s="15">
        <f>IF(N237&lt;=0,0,MIN(Rechner!$G$5,N237+O237))</f>
        <v>1363.5416666666667</v>
      </c>
      <c r="R237" s="15">
        <f t="shared" si="34"/>
        <v>93437.059043163565</v>
      </c>
      <c r="S237" s="24" t="str">
        <f>IF(A237&gt;Rechner!$B$14,"",IF(D237&lt;=0,"",EDATE(Rechner!$Z$7,(A237-1)*12/Rechner!$B$11)))</f>
        <v/>
      </c>
      <c r="T237" s="2"/>
      <c r="U237" s="2"/>
      <c r="V237" s="2"/>
      <c r="W237" s="2"/>
      <c r="X237" s="2"/>
      <c r="Y237" s="2"/>
      <c r="Z237" s="2"/>
    </row>
    <row r="238" spans="1:26" x14ac:dyDescent="0.25">
      <c r="A238" s="14">
        <v>237</v>
      </c>
      <c r="B238" s="23" t="str">
        <f t="shared" si="27"/>
        <v/>
      </c>
      <c r="C238" s="14" t="str">
        <f t="shared" si="28"/>
        <v/>
      </c>
      <c r="D238" s="15">
        <f>IF(A238&gt;Rechner!$B$14,0,IF(J237&lt;=0,0,J237))</f>
        <v>0</v>
      </c>
      <c r="E238" s="15">
        <f>IF(D238&lt;=0,0,D238*Rechner!$B$8/Rechner!$B$11)</f>
        <v>0</v>
      </c>
      <c r="F238" s="15">
        <f t="shared" si="29"/>
        <v>0</v>
      </c>
      <c r="G238" s="15">
        <f>IF(D238&lt;=0,0,IF(AND(S238&lt;&gt;"",MONTH(S238)=Rechner!$B$13),MIN(Rechner!$B$12,MAX(D238-F238,0)),0))</f>
        <v>0</v>
      </c>
      <c r="H238" s="15">
        <f>IF(D238&lt;=0,0,MIN(Rechner!$G$5,D238+E238))</f>
        <v>0</v>
      </c>
      <c r="I238" s="15">
        <f t="shared" si="30"/>
        <v>0</v>
      </c>
      <c r="J238" s="15">
        <f t="shared" si="31"/>
        <v>0</v>
      </c>
      <c r="K238" s="15">
        <f t="shared" si="35"/>
        <v>90381.674667594401</v>
      </c>
      <c r="L238" s="16" t="str">
        <f t="shared" si="32"/>
        <v/>
      </c>
      <c r="M238" s="14" t="str">
        <f>IF(A238&gt;Rechner!$B$14,"",IF(D238&lt;=0,"",IF(J238=0,"Abgeschlossen",IF(G238&gt;0,"Sondertilgung","Regulär"))))</f>
        <v/>
      </c>
      <c r="N238" s="15">
        <f>IF(A238&gt;Rechner!$B$14,0,IF(R237&lt;=0,0,R237))</f>
        <v>93437.059043163565</v>
      </c>
      <c r="O238" s="15">
        <f>IF(N238&lt;=0,0,N238*Rechner!$B$8/Rechner!$B$11)</f>
        <v>284.20438792295585</v>
      </c>
      <c r="P238" s="15">
        <f t="shared" si="33"/>
        <v>1079.3372787437108</v>
      </c>
      <c r="Q238" s="15">
        <f>IF(N238&lt;=0,0,MIN(Rechner!$G$5,N238+O238))</f>
        <v>1363.5416666666667</v>
      </c>
      <c r="R238" s="15">
        <f t="shared" si="34"/>
        <v>92357.721764419854</v>
      </c>
      <c r="S238" s="24" t="str">
        <f>IF(A238&gt;Rechner!$B$14,"",IF(D238&lt;=0,"",EDATE(Rechner!$Z$7,(A238-1)*12/Rechner!$B$11)))</f>
        <v/>
      </c>
      <c r="T238" s="2"/>
      <c r="U238" s="2"/>
      <c r="V238" s="2"/>
      <c r="W238" s="2"/>
      <c r="X238" s="2"/>
      <c r="Y238" s="2"/>
      <c r="Z238" s="2"/>
    </row>
    <row r="239" spans="1:26" x14ac:dyDescent="0.25">
      <c r="A239" s="14">
        <v>238</v>
      </c>
      <c r="B239" s="23" t="str">
        <f t="shared" si="27"/>
        <v/>
      </c>
      <c r="C239" s="14" t="str">
        <f t="shared" si="28"/>
        <v/>
      </c>
      <c r="D239" s="15">
        <f>IF(A239&gt;Rechner!$B$14,0,IF(J238&lt;=0,0,J238))</f>
        <v>0</v>
      </c>
      <c r="E239" s="15">
        <f>IF(D239&lt;=0,0,D239*Rechner!$B$8/Rechner!$B$11)</f>
        <v>0</v>
      </c>
      <c r="F239" s="15">
        <f t="shared" si="29"/>
        <v>0</v>
      </c>
      <c r="G239" s="15">
        <f>IF(D239&lt;=0,0,IF(AND(S239&lt;&gt;"",MONTH(S239)=Rechner!$B$13),MIN(Rechner!$B$12,MAX(D239-F239,0)),0))</f>
        <v>0</v>
      </c>
      <c r="H239" s="15">
        <f>IF(D239&lt;=0,0,MIN(Rechner!$G$5,D239+E239))</f>
        <v>0</v>
      </c>
      <c r="I239" s="15">
        <f t="shared" si="30"/>
        <v>0</v>
      </c>
      <c r="J239" s="15">
        <f t="shared" si="31"/>
        <v>0</v>
      </c>
      <c r="K239" s="15">
        <f t="shared" si="35"/>
        <v>90381.674667594401</v>
      </c>
      <c r="L239" s="16" t="str">
        <f t="shared" si="32"/>
        <v/>
      </c>
      <c r="M239" s="14" t="str">
        <f>IF(A239&gt;Rechner!$B$14,"",IF(D239&lt;=0,"",IF(J239=0,"Abgeschlossen",IF(G239&gt;0,"Sondertilgung","Regulär"))))</f>
        <v/>
      </c>
      <c r="N239" s="15">
        <f>IF(A239&gt;Rechner!$B$14,0,IF(R238&lt;=0,0,R238))</f>
        <v>92357.721764419854</v>
      </c>
      <c r="O239" s="15">
        <f>IF(N239&lt;=0,0,N239*Rechner!$B$8/Rechner!$B$11)</f>
        <v>280.92140370011037</v>
      </c>
      <c r="P239" s="15">
        <f t="shared" si="33"/>
        <v>1082.6202629665563</v>
      </c>
      <c r="Q239" s="15">
        <f>IF(N239&lt;=0,0,MIN(Rechner!$G$5,N239+O239))</f>
        <v>1363.5416666666667</v>
      </c>
      <c r="R239" s="15">
        <f t="shared" si="34"/>
        <v>91275.101501453304</v>
      </c>
      <c r="S239" s="24" t="str">
        <f>IF(A239&gt;Rechner!$B$14,"",IF(D239&lt;=0,"",EDATE(Rechner!$Z$7,(A239-1)*12/Rechner!$B$11)))</f>
        <v/>
      </c>
      <c r="T239" s="2"/>
      <c r="U239" s="2"/>
      <c r="V239" s="2"/>
      <c r="W239" s="2"/>
      <c r="X239" s="2"/>
      <c r="Y239" s="2"/>
      <c r="Z239" s="2"/>
    </row>
    <row r="240" spans="1:26" x14ac:dyDescent="0.25">
      <c r="A240" s="14">
        <v>239</v>
      </c>
      <c r="B240" s="23" t="str">
        <f t="shared" si="27"/>
        <v/>
      </c>
      <c r="C240" s="14" t="str">
        <f t="shared" si="28"/>
        <v/>
      </c>
      <c r="D240" s="15">
        <f>IF(A240&gt;Rechner!$B$14,0,IF(J239&lt;=0,0,J239))</f>
        <v>0</v>
      </c>
      <c r="E240" s="15">
        <f>IF(D240&lt;=0,0,D240*Rechner!$B$8/Rechner!$B$11)</f>
        <v>0</v>
      </c>
      <c r="F240" s="15">
        <f t="shared" si="29"/>
        <v>0</v>
      </c>
      <c r="G240" s="15">
        <f>IF(D240&lt;=0,0,IF(AND(S240&lt;&gt;"",MONTH(S240)=Rechner!$B$13),MIN(Rechner!$B$12,MAX(D240-F240,0)),0))</f>
        <v>0</v>
      </c>
      <c r="H240" s="15">
        <f>IF(D240&lt;=0,0,MIN(Rechner!$G$5,D240+E240))</f>
        <v>0</v>
      </c>
      <c r="I240" s="15">
        <f t="shared" si="30"/>
        <v>0</v>
      </c>
      <c r="J240" s="15">
        <f t="shared" si="31"/>
        <v>0</v>
      </c>
      <c r="K240" s="15">
        <f t="shared" si="35"/>
        <v>90381.674667594401</v>
      </c>
      <c r="L240" s="16" t="str">
        <f t="shared" si="32"/>
        <v/>
      </c>
      <c r="M240" s="14" t="str">
        <f>IF(A240&gt;Rechner!$B$14,"",IF(D240&lt;=0,"",IF(J240=0,"Abgeschlossen",IF(G240&gt;0,"Sondertilgung","Regulär"))))</f>
        <v/>
      </c>
      <c r="N240" s="15">
        <f>IF(A240&gt;Rechner!$B$14,0,IF(R239&lt;=0,0,R239))</f>
        <v>91275.101501453304</v>
      </c>
      <c r="O240" s="15">
        <f>IF(N240&lt;=0,0,N240*Rechner!$B$8/Rechner!$B$11)</f>
        <v>277.62843373358709</v>
      </c>
      <c r="P240" s="15">
        <f t="shared" si="33"/>
        <v>1085.9132329330796</v>
      </c>
      <c r="Q240" s="15">
        <f>IF(N240&lt;=0,0,MIN(Rechner!$G$5,N240+O240))</f>
        <v>1363.5416666666667</v>
      </c>
      <c r="R240" s="15">
        <f t="shared" si="34"/>
        <v>90189.188268520229</v>
      </c>
      <c r="S240" s="24" t="str">
        <f>IF(A240&gt;Rechner!$B$14,"",IF(D240&lt;=0,"",EDATE(Rechner!$Z$7,(A240-1)*12/Rechner!$B$11)))</f>
        <v/>
      </c>
      <c r="T240" s="2"/>
      <c r="U240" s="2"/>
      <c r="V240" s="2"/>
      <c r="W240" s="2"/>
      <c r="X240" s="2"/>
      <c r="Y240" s="2"/>
      <c r="Z240" s="2"/>
    </row>
    <row r="241" spans="1:26" x14ac:dyDescent="0.25">
      <c r="A241" s="14">
        <v>240</v>
      </c>
      <c r="B241" s="23" t="str">
        <f t="shared" si="27"/>
        <v/>
      </c>
      <c r="C241" s="14" t="str">
        <f t="shared" si="28"/>
        <v/>
      </c>
      <c r="D241" s="15">
        <f>IF(A241&gt;Rechner!$B$14,0,IF(J240&lt;=0,0,J240))</f>
        <v>0</v>
      </c>
      <c r="E241" s="15">
        <f>IF(D241&lt;=0,0,D241*Rechner!$B$8/Rechner!$B$11)</f>
        <v>0</v>
      </c>
      <c r="F241" s="15">
        <f t="shared" si="29"/>
        <v>0</v>
      </c>
      <c r="G241" s="15">
        <f>IF(D241&lt;=0,0,IF(AND(S241&lt;&gt;"",MONTH(S241)=Rechner!$B$13),MIN(Rechner!$B$12,MAX(D241-F241,0)),0))</f>
        <v>0</v>
      </c>
      <c r="H241" s="15">
        <f>IF(D241&lt;=0,0,MIN(Rechner!$G$5,D241+E241))</f>
        <v>0</v>
      </c>
      <c r="I241" s="15">
        <f t="shared" si="30"/>
        <v>0</v>
      </c>
      <c r="J241" s="15">
        <f t="shared" si="31"/>
        <v>0</v>
      </c>
      <c r="K241" s="15">
        <f t="shared" si="35"/>
        <v>90381.674667594401</v>
      </c>
      <c r="L241" s="16" t="str">
        <f t="shared" si="32"/>
        <v/>
      </c>
      <c r="M241" s="14" t="str">
        <f>IF(A241&gt;Rechner!$B$14,"",IF(D241&lt;=0,"",IF(J241=0,"Abgeschlossen",IF(G241&gt;0,"Sondertilgung","Regulär"))))</f>
        <v/>
      </c>
      <c r="N241" s="15">
        <f>IF(A241&gt;Rechner!$B$14,0,IF(R240&lt;=0,0,R240))</f>
        <v>90189.188268520229</v>
      </c>
      <c r="O241" s="15">
        <f>IF(N241&lt;=0,0,N241*Rechner!$B$8/Rechner!$B$11)</f>
        <v>274.32544765008237</v>
      </c>
      <c r="P241" s="15">
        <f t="shared" si="33"/>
        <v>1089.2162190165843</v>
      </c>
      <c r="Q241" s="15">
        <f>IF(N241&lt;=0,0,MIN(Rechner!$G$5,N241+O241))</f>
        <v>1363.5416666666667</v>
      </c>
      <c r="R241" s="15">
        <f t="shared" si="34"/>
        <v>89099.972049503645</v>
      </c>
      <c r="S241" s="24" t="str">
        <f>IF(A241&gt;Rechner!$B$14,"",IF(D241&lt;=0,"",EDATE(Rechner!$Z$7,(A241-1)*12/Rechner!$B$11)))</f>
        <v/>
      </c>
      <c r="T241" s="2"/>
      <c r="U241" s="2"/>
      <c r="V241" s="2"/>
      <c r="W241" s="2"/>
      <c r="X241" s="2"/>
      <c r="Y241" s="2"/>
      <c r="Z241" s="2"/>
    </row>
    <row r="242" spans="1:26" x14ac:dyDescent="0.25">
      <c r="A242" s="14">
        <v>241</v>
      </c>
      <c r="B242" s="23" t="str">
        <f t="shared" si="27"/>
        <v/>
      </c>
      <c r="C242" s="14" t="str">
        <f t="shared" si="28"/>
        <v/>
      </c>
      <c r="D242" s="15">
        <f>IF(A242&gt;Rechner!$B$14,0,IF(J241&lt;=0,0,J241))</f>
        <v>0</v>
      </c>
      <c r="E242" s="15">
        <f>IF(D242&lt;=0,0,D242*Rechner!$B$8/Rechner!$B$11)</f>
        <v>0</v>
      </c>
      <c r="F242" s="15">
        <f t="shared" si="29"/>
        <v>0</v>
      </c>
      <c r="G242" s="15">
        <f>IF(D242&lt;=0,0,IF(AND(S242&lt;&gt;"",MONTH(S242)=Rechner!$B$13),MIN(Rechner!$B$12,MAX(D242-F242,0)),0))</f>
        <v>0</v>
      </c>
      <c r="H242" s="15">
        <f>IF(D242&lt;=0,0,MIN(Rechner!$G$5,D242+E242))</f>
        <v>0</v>
      </c>
      <c r="I242" s="15">
        <f t="shared" si="30"/>
        <v>0</v>
      </c>
      <c r="J242" s="15">
        <f t="shared" si="31"/>
        <v>0</v>
      </c>
      <c r="K242" s="15">
        <f t="shared" si="35"/>
        <v>90381.674667594401</v>
      </c>
      <c r="L242" s="16" t="str">
        <f t="shared" si="32"/>
        <v/>
      </c>
      <c r="M242" s="14" t="str">
        <f>IF(A242&gt;Rechner!$B$14,"",IF(D242&lt;=0,"",IF(J242=0,"Abgeschlossen",IF(G242&gt;0,"Sondertilgung","Regulär"))))</f>
        <v/>
      </c>
      <c r="N242" s="15">
        <f>IF(A242&gt;Rechner!$B$14,0,IF(R241&lt;=0,0,R241))</f>
        <v>89099.972049503645</v>
      </c>
      <c r="O242" s="15">
        <f>IF(N242&lt;=0,0,N242*Rechner!$B$8/Rechner!$B$11)</f>
        <v>271.01241498390692</v>
      </c>
      <c r="P242" s="15">
        <f t="shared" si="33"/>
        <v>1092.5292516827599</v>
      </c>
      <c r="Q242" s="15">
        <f>IF(N242&lt;=0,0,MIN(Rechner!$G$5,N242+O242))</f>
        <v>1363.5416666666667</v>
      </c>
      <c r="R242" s="15">
        <f t="shared" si="34"/>
        <v>88007.442797820884</v>
      </c>
      <c r="S242" s="24" t="str">
        <f>IF(A242&gt;Rechner!$B$14,"",IF(D242&lt;=0,"",EDATE(Rechner!$Z$7,(A242-1)*12/Rechner!$B$11)))</f>
        <v/>
      </c>
      <c r="T242" s="2"/>
      <c r="U242" s="2"/>
      <c r="V242" s="2"/>
      <c r="W242" s="2"/>
      <c r="X242" s="2"/>
      <c r="Y242" s="2"/>
      <c r="Z242" s="2"/>
    </row>
    <row r="243" spans="1:26" x14ac:dyDescent="0.25">
      <c r="A243" s="14">
        <v>242</v>
      </c>
      <c r="B243" s="23" t="str">
        <f t="shared" si="27"/>
        <v/>
      </c>
      <c r="C243" s="14" t="str">
        <f t="shared" si="28"/>
        <v/>
      </c>
      <c r="D243" s="15">
        <f>IF(A243&gt;Rechner!$B$14,0,IF(J242&lt;=0,0,J242))</f>
        <v>0</v>
      </c>
      <c r="E243" s="15">
        <f>IF(D243&lt;=0,0,D243*Rechner!$B$8/Rechner!$B$11)</f>
        <v>0</v>
      </c>
      <c r="F243" s="15">
        <f t="shared" si="29"/>
        <v>0</v>
      </c>
      <c r="G243" s="15">
        <f>IF(D243&lt;=0,0,IF(AND(S243&lt;&gt;"",MONTH(S243)=Rechner!$B$13),MIN(Rechner!$B$12,MAX(D243-F243,0)),0))</f>
        <v>0</v>
      </c>
      <c r="H243" s="15">
        <f>IF(D243&lt;=0,0,MIN(Rechner!$G$5,D243+E243))</f>
        <v>0</v>
      </c>
      <c r="I243" s="15">
        <f t="shared" si="30"/>
        <v>0</v>
      </c>
      <c r="J243" s="15">
        <f t="shared" si="31"/>
        <v>0</v>
      </c>
      <c r="K243" s="15">
        <f t="shared" si="35"/>
        <v>90381.674667594401</v>
      </c>
      <c r="L243" s="16" t="str">
        <f t="shared" si="32"/>
        <v/>
      </c>
      <c r="M243" s="14" t="str">
        <f>IF(A243&gt;Rechner!$B$14,"",IF(D243&lt;=0,"",IF(J243=0,"Abgeschlossen",IF(G243&gt;0,"Sondertilgung","Regulär"))))</f>
        <v/>
      </c>
      <c r="N243" s="15">
        <f>IF(A243&gt;Rechner!$B$14,0,IF(R242&lt;=0,0,R242))</f>
        <v>88007.442797820884</v>
      </c>
      <c r="O243" s="15">
        <f>IF(N243&lt;=0,0,N243*Rechner!$B$8/Rechner!$B$11)</f>
        <v>267.6893051767052</v>
      </c>
      <c r="P243" s="15">
        <f t="shared" si="33"/>
        <v>1095.8523614899616</v>
      </c>
      <c r="Q243" s="15">
        <f>IF(N243&lt;=0,0,MIN(Rechner!$G$5,N243+O243))</f>
        <v>1363.5416666666667</v>
      </c>
      <c r="R243" s="15">
        <f t="shared" si="34"/>
        <v>86911.590436330924</v>
      </c>
      <c r="S243" s="24" t="str">
        <f>IF(A243&gt;Rechner!$B$14,"",IF(D243&lt;=0,"",EDATE(Rechner!$Z$7,(A243-1)*12/Rechner!$B$11)))</f>
        <v/>
      </c>
      <c r="T243" s="2"/>
      <c r="U243" s="2"/>
      <c r="V243" s="2"/>
      <c r="W243" s="2"/>
      <c r="X243" s="2"/>
      <c r="Y243" s="2"/>
      <c r="Z243" s="2"/>
    </row>
    <row r="244" spans="1:26" x14ac:dyDescent="0.25">
      <c r="A244" s="14">
        <v>243</v>
      </c>
      <c r="B244" s="23" t="str">
        <f t="shared" si="27"/>
        <v/>
      </c>
      <c r="C244" s="14" t="str">
        <f t="shared" si="28"/>
        <v/>
      </c>
      <c r="D244" s="15">
        <f>IF(A244&gt;Rechner!$B$14,0,IF(J243&lt;=0,0,J243))</f>
        <v>0</v>
      </c>
      <c r="E244" s="15">
        <f>IF(D244&lt;=0,0,D244*Rechner!$B$8/Rechner!$B$11)</f>
        <v>0</v>
      </c>
      <c r="F244" s="15">
        <f t="shared" si="29"/>
        <v>0</v>
      </c>
      <c r="G244" s="15">
        <f>IF(D244&lt;=0,0,IF(AND(S244&lt;&gt;"",MONTH(S244)=Rechner!$B$13),MIN(Rechner!$B$12,MAX(D244-F244,0)),0))</f>
        <v>0</v>
      </c>
      <c r="H244" s="15">
        <f>IF(D244&lt;=0,0,MIN(Rechner!$G$5,D244+E244))</f>
        <v>0</v>
      </c>
      <c r="I244" s="15">
        <f t="shared" si="30"/>
        <v>0</v>
      </c>
      <c r="J244" s="15">
        <f t="shared" si="31"/>
        <v>0</v>
      </c>
      <c r="K244" s="15">
        <f t="shared" si="35"/>
        <v>90381.674667594401</v>
      </c>
      <c r="L244" s="16" t="str">
        <f t="shared" si="32"/>
        <v/>
      </c>
      <c r="M244" s="14" t="str">
        <f>IF(A244&gt;Rechner!$B$14,"",IF(D244&lt;=0,"",IF(J244=0,"Abgeschlossen",IF(G244&gt;0,"Sondertilgung","Regulär"))))</f>
        <v/>
      </c>
      <c r="N244" s="15">
        <f>IF(A244&gt;Rechner!$B$14,0,IF(R243&lt;=0,0,R243))</f>
        <v>86911.590436330924</v>
      </c>
      <c r="O244" s="15">
        <f>IF(N244&lt;=0,0,N244*Rechner!$B$8/Rechner!$B$11)</f>
        <v>264.35608757717324</v>
      </c>
      <c r="P244" s="15">
        <f t="shared" si="33"/>
        <v>1099.1855790894936</v>
      </c>
      <c r="Q244" s="15">
        <f>IF(N244&lt;=0,0,MIN(Rechner!$G$5,N244+O244))</f>
        <v>1363.5416666666667</v>
      </c>
      <c r="R244" s="15">
        <f t="shared" si="34"/>
        <v>85812.404857241432</v>
      </c>
      <c r="S244" s="24" t="str">
        <f>IF(A244&gt;Rechner!$B$14,"",IF(D244&lt;=0,"",EDATE(Rechner!$Z$7,(A244-1)*12/Rechner!$B$11)))</f>
        <v/>
      </c>
      <c r="T244" s="2"/>
      <c r="U244" s="2"/>
      <c r="V244" s="2"/>
      <c r="W244" s="2"/>
      <c r="X244" s="2"/>
      <c r="Y244" s="2"/>
      <c r="Z244" s="2"/>
    </row>
    <row r="245" spans="1:26" x14ac:dyDescent="0.25">
      <c r="A245" s="14">
        <v>244</v>
      </c>
      <c r="B245" s="23" t="str">
        <f t="shared" si="27"/>
        <v/>
      </c>
      <c r="C245" s="14" t="str">
        <f t="shared" si="28"/>
        <v/>
      </c>
      <c r="D245" s="15">
        <f>IF(A245&gt;Rechner!$B$14,0,IF(J244&lt;=0,0,J244))</f>
        <v>0</v>
      </c>
      <c r="E245" s="15">
        <f>IF(D245&lt;=0,0,D245*Rechner!$B$8/Rechner!$B$11)</f>
        <v>0</v>
      </c>
      <c r="F245" s="15">
        <f t="shared" si="29"/>
        <v>0</v>
      </c>
      <c r="G245" s="15">
        <f>IF(D245&lt;=0,0,IF(AND(S245&lt;&gt;"",MONTH(S245)=Rechner!$B$13),MIN(Rechner!$B$12,MAX(D245-F245,0)),0))</f>
        <v>0</v>
      </c>
      <c r="H245" s="15">
        <f>IF(D245&lt;=0,0,MIN(Rechner!$G$5,D245+E245))</f>
        <v>0</v>
      </c>
      <c r="I245" s="15">
        <f t="shared" si="30"/>
        <v>0</v>
      </c>
      <c r="J245" s="15">
        <f t="shared" si="31"/>
        <v>0</v>
      </c>
      <c r="K245" s="15">
        <f t="shared" si="35"/>
        <v>90381.674667594401</v>
      </c>
      <c r="L245" s="16" t="str">
        <f t="shared" si="32"/>
        <v/>
      </c>
      <c r="M245" s="14" t="str">
        <f>IF(A245&gt;Rechner!$B$14,"",IF(D245&lt;=0,"",IF(J245=0,"Abgeschlossen",IF(G245&gt;0,"Sondertilgung","Regulär"))))</f>
        <v/>
      </c>
      <c r="N245" s="15">
        <f>IF(A245&gt;Rechner!$B$14,0,IF(R244&lt;=0,0,R244))</f>
        <v>85812.404857241432</v>
      </c>
      <c r="O245" s="15">
        <f>IF(N245&lt;=0,0,N245*Rechner!$B$8/Rechner!$B$11)</f>
        <v>261.01273144077601</v>
      </c>
      <c r="P245" s="15">
        <f t="shared" si="33"/>
        <v>1102.5289352258908</v>
      </c>
      <c r="Q245" s="15">
        <f>IF(N245&lt;=0,0,MIN(Rechner!$G$5,N245+O245))</f>
        <v>1363.5416666666667</v>
      </c>
      <c r="R245" s="15">
        <f t="shared" si="34"/>
        <v>84709.875922015548</v>
      </c>
      <c r="S245" s="24" t="str">
        <f>IF(A245&gt;Rechner!$B$14,"",IF(D245&lt;=0,"",EDATE(Rechner!$Z$7,(A245-1)*12/Rechner!$B$11)))</f>
        <v/>
      </c>
      <c r="T245" s="2"/>
      <c r="U245" s="2"/>
      <c r="V245" s="2"/>
      <c r="W245" s="2"/>
      <c r="X245" s="2"/>
      <c r="Y245" s="2"/>
      <c r="Z245" s="2"/>
    </row>
    <row r="246" spans="1:26" x14ac:dyDescent="0.25">
      <c r="A246" s="14">
        <v>245</v>
      </c>
      <c r="B246" s="23" t="str">
        <f t="shared" si="27"/>
        <v/>
      </c>
      <c r="C246" s="14" t="str">
        <f t="shared" si="28"/>
        <v/>
      </c>
      <c r="D246" s="15">
        <f>IF(A246&gt;Rechner!$B$14,0,IF(J245&lt;=0,0,J245))</f>
        <v>0</v>
      </c>
      <c r="E246" s="15">
        <f>IF(D246&lt;=0,0,D246*Rechner!$B$8/Rechner!$B$11)</f>
        <v>0</v>
      </c>
      <c r="F246" s="15">
        <f t="shared" si="29"/>
        <v>0</v>
      </c>
      <c r="G246" s="15">
        <f>IF(D246&lt;=0,0,IF(AND(S246&lt;&gt;"",MONTH(S246)=Rechner!$B$13),MIN(Rechner!$B$12,MAX(D246-F246,0)),0))</f>
        <v>0</v>
      </c>
      <c r="H246" s="15">
        <f>IF(D246&lt;=0,0,MIN(Rechner!$G$5,D246+E246))</f>
        <v>0</v>
      </c>
      <c r="I246" s="15">
        <f t="shared" si="30"/>
        <v>0</v>
      </c>
      <c r="J246" s="15">
        <f t="shared" si="31"/>
        <v>0</v>
      </c>
      <c r="K246" s="15">
        <f t="shared" si="35"/>
        <v>90381.674667594401</v>
      </c>
      <c r="L246" s="16" t="str">
        <f t="shared" si="32"/>
        <v/>
      </c>
      <c r="M246" s="14" t="str">
        <f>IF(A246&gt;Rechner!$B$14,"",IF(D246&lt;=0,"",IF(J246=0,"Abgeschlossen",IF(G246&gt;0,"Sondertilgung","Regulär"))))</f>
        <v/>
      </c>
      <c r="N246" s="15">
        <f>IF(A246&gt;Rechner!$B$14,0,IF(R245&lt;=0,0,R245))</f>
        <v>84709.875922015548</v>
      </c>
      <c r="O246" s="15">
        <f>IF(N246&lt;=0,0,N246*Rechner!$B$8/Rechner!$B$11)</f>
        <v>257.65920592946395</v>
      </c>
      <c r="P246" s="15">
        <f t="shared" si="33"/>
        <v>1105.8824607372028</v>
      </c>
      <c r="Q246" s="15">
        <f>IF(N246&lt;=0,0,MIN(Rechner!$G$5,N246+O246))</f>
        <v>1363.5416666666667</v>
      </c>
      <c r="R246" s="15">
        <f t="shared" si="34"/>
        <v>83603.99346127834</v>
      </c>
      <c r="S246" s="24" t="str">
        <f>IF(A246&gt;Rechner!$B$14,"",IF(D246&lt;=0,"",EDATE(Rechner!$Z$7,(A246-1)*12/Rechner!$B$11)))</f>
        <v/>
      </c>
      <c r="T246" s="2"/>
      <c r="U246" s="2"/>
      <c r="V246" s="2"/>
      <c r="W246" s="2"/>
      <c r="X246" s="2"/>
      <c r="Y246" s="2"/>
      <c r="Z246" s="2"/>
    </row>
    <row r="247" spans="1:26" x14ac:dyDescent="0.25">
      <c r="A247" s="14">
        <v>246</v>
      </c>
      <c r="B247" s="23" t="str">
        <f t="shared" si="27"/>
        <v/>
      </c>
      <c r="C247" s="14" t="str">
        <f t="shared" si="28"/>
        <v/>
      </c>
      <c r="D247" s="15">
        <f>IF(A247&gt;Rechner!$B$14,0,IF(J246&lt;=0,0,J246))</f>
        <v>0</v>
      </c>
      <c r="E247" s="15">
        <f>IF(D247&lt;=0,0,D247*Rechner!$B$8/Rechner!$B$11)</f>
        <v>0</v>
      </c>
      <c r="F247" s="15">
        <f t="shared" si="29"/>
        <v>0</v>
      </c>
      <c r="G247" s="15">
        <f>IF(D247&lt;=0,0,IF(AND(S247&lt;&gt;"",MONTH(S247)=Rechner!$B$13),MIN(Rechner!$B$12,MAX(D247-F247,0)),0))</f>
        <v>0</v>
      </c>
      <c r="H247" s="15">
        <f>IF(D247&lt;=0,0,MIN(Rechner!$G$5,D247+E247))</f>
        <v>0</v>
      </c>
      <c r="I247" s="15">
        <f t="shared" si="30"/>
        <v>0</v>
      </c>
      <c r="J247" s="15">
        <f t="shared" si="31"/>
        <v>0</v>
      </c>
      <c r="K247" s="15">
        <f t="shared" si="35"/>
        <v>90381.674667594401</v>
      </c>
      <c r="L247" s="16" t="str">
        <f t="shared" si="32"/>
        <v/>
      </c>
      <c r="M247" s="14" t="str">
        <f>IF(A247&gt;Rechner!$B$14,"",IF(D247&lt;=0,"",IF(J247=0,"Abgeschlossen",IF(G247&gt;0,"Sondertilgung","Regulär"))))</f>
        <v/>
      </c>
      <c r="N247" s="15">
        <f>IF(A247&gt;Rechner!$B$14,0,IF(R246&lt;=0,0,R246))</f>
        <v>83603.99346127834</v>
      </c>
      <c r="O247" s="15">
        <f>IF(N247&lt;=0,0,N247*Rechner!$B$8/Rechner!$B$11)</f>
        <v>254.29548011138829</v>
      </c>
      <c r="P247" s="15">
        <f t="shared" si="33"/>
        <v>1109.2461865552784</v>
      </c>
      <c r="Q247" s="15">
        <f>IF(N247&lt;=0,0,MIN(Rechner!$G$5,N247+O247))</f>
        <v>1363.5416666666667</v>
      </c>
      <c r="R247" s="15">
        <f t="shared" si="34"/>
        <v>82494.747274723064</v>
      </c>
      <c r="S247" s="24" t="str">
        <f>IF(A247&gt;Rechner!$B$14,"",IF(D247&lt;=0,"",EDATE(Rechner!$Z$7,(A247-1)*12/Rechner!$B$11)))</f>
        <v/>
      </c>
      <c r="T247" s="2"/>
      <c r="U247" s="2"/>
      <c r="V247" s="2"/>
      <c r="W247" s="2"/>
      <c r="X247" s="2"/>
      <c r="Y247" s="2"/>
      <c r="Z247" s="2"/>
    </row>
    <row r="248" spans="1:26" x14ac:dyDescent="0.25">
      <c r="A248" s="14">
        <v>247</v>
      </c>
      <c r="B248" s="23" t="str">
        <f t="shared" si="27"/>
        <v/>
      </c>
      <c r="C248" s="14" t="str">
        <f t="shared" si="28"/>
        <v/>
      </c>
      <c r="D248" s="15">
        <f>IF(A248&gt;Rechner!$B$14,0,IF(J247&lt;=0,0,J247))</f>
        <v>0</v>
      </c>
      <c r="E248" s="15">
        <f>IF(D248&lt;=0,0,D248*Rechner!$B$8/Rechner!$B$11)</f>
        <v>0</v>
      </c>
      <c r="F248" s="15">
        <f t="shared" si="29"/>
        <v>0</v>
      </c>
      <c r="G248" s="15">
        <f>IF(D248&lt;=0,0,IF(AND(S248&lt;&gt;"",MONTH(S248)=Rechner!$B$13),MIN(Rechner!$B$12,MAX(D248-F248,0)),0))</f>
        <v>0</v>
      </c>
      <c r="H248" s="15">
        <f>IF(D248&lt;=0,0,MIN(Rechner!$G$5,D248+E248))</f>
        <v>0</v>
      </c>
      <c r="I248" s="15">
        <f t="shared" si="30"/>
        <v>0</v>
      </c>
      <c r="J248" s="15">
        <f t="shared" si="31"/>
        <v>0</v>
      </c>
      <c r="K248" s="15">
        <f t="shared" si="35"/>
        <v>90381.674667594401</v>
      </c>
      <c r="L248" s="16" t="str">
        <f t="shared" si="32"/>
        <v/>
      </c>
      <c r="M248" s="14" t="str">
        <f>IF(A248&gt;Rechner!$B$14,"",IF(D248&lt;=0,"",IF(J248=0,"Abgeschlossen",IF(G248&gt;0,"Sondertilgung","Regulär"))))</f>
        <v/>
      </c>
      <c r="N248" s="15">
        <f>IF(A248&gt;Rechner!$B$14,0,IF(R247&lt;=0,0,R247))</f>
        <v>82494.747274723064</v>
      </c>
      <c r="O248" s="15">
        <f>IF(N248&lt;=0,0,N248*Rechner!$B$8/Rechner!$B$11)</f>
        <v>250.92152296061599</v>
      </c>
      <c r="P248" s="15">
        <f t="shared" si="33"/>
        <v>1112.6201437060508</v>
      </c>
      <c r="Q248" s="15">
        <f>IF(N248&lt;=0,0,MIN(Rechner!$G$5,N248+O248))</f>
        <v>1363.5416666666667</v>
      </c>
      <c r="R248" s="15">
        <f t="shared" si="34"/>
        <v>81382.127131017012</v>
      </c>
      <c r="S248" s="24" t="str">
        <f>IF(A248&gt;Rechner!$B$14,"",IF(D248&lt;=0,"",EDATE(Rechner!$Z$7,(A248-1)*12/Rechner!$B$11)))</f>
        <v/>
      </c>
      <c r="T248" s="2"/>
      <c r="U248" s="2"/>
      <c r="V248" s="2"/>
      <c r="W248" s="2"/>
      <c r="X248" s="2"/>
      <c r="Y248" s="2"/>
      <c r="Z248" s="2"/>
    </row>
    <row r="249" spans="1:26" x14ac:dyDescent="0.25">
      <c r="A249" s="14">
        <v>248</v>
      </c>
      <c r="B249" s="23" t="str">
        <f t="shared" si="27"/>
        <v/>
      </c>
      <c r="C249" s="14" t="str">
        <f t="shared" si="28"/>
        <v/>
      </c>
      <c r="D249" s="15">
        <f>IF(A249&gt;Rechner!$B$14,0,IF(J248&lt;=0,0,J248))</f>
        <v>0</v>
      </c>
      <c r="E249" s="15">
        <f>IF(D249&lt;=0,0,D249*Rechner!$B$8/Rechner!$B$11)</f>
        <v>0</v>
      </c>
      <c r="F249" s="15">
        <f t="shared" si="29"/>
        <v>0</v>
      </c>
      <c r="G249" s="15">
        <f>IF(D249&lt;=0,0,IF(AND(S249&lt;&gt;"",MONTH(S249)=Rechner!$B$13),MIN(Rechner!$B$12,MAX(D249-F249,0)),0))</f>
        <v>0</v>
      </c>
      <c r="H249" s="15">
        <f>IF(D249&lt;=0,0,MIN(Rechner!$G$5,D249+E249))</f>
        <v>0</v>
      </c>
      <c r="I249" s="15">
        <f t="shared" si="30"/>
        <v>0</v>
      </c>
      <c r="J249" s="15">
        <f t="shared" si="31"/>
        <v>0</v>
      </c>
      <c r="K249" s="15">
        <f t="shared" si="35"/>
        <v>90381.674667594401</v>
      </c>
      <c r="L249" s="16" t="str">
        <f t="shared" si="32"/>
        <v/>
      </c>
      <c r="M249" s="14" t="str">
        <f>IF(A249&gt;Rechner!$B$14,"",IF(D249&lt;=0,"",IF(J249=0,"Abgeschlossen",IF(G249&gt;0,"Sondertilgung","Regulär"))))</f>
        <v/>
      </c>
      <c r="N249" s="15">
        <f>IF(A249&gt;Rechner!$B$14,0,IF(R248&lt;=0,0,R248))</f>
        <v>81382.127131017012</v>
      </c>
      <c r="O249" s="15">
        <f>IF(N249&lt;=0,0,N249*Rechner!$B$8/Rechner!$B$11)</f>
        <v>247.53730335684338</v>
      </c>
      <c r="P249" s="15">
        <f t="shared" si="33"/>
        <v>1116.0043633098235</v>
      </c>
      <c r="Q249" s="15">
        <f>IF(N249&lt;=0,0,MIN(Rechner!$G$5,N249+O249))</f>
        <v>1363.5416666666667</v>
      </c>
      <c r="R249" s="15">
        <f t="shared" si="34"/>
        <v>80266.122767707187</v>
      </c>
      <c r="S249" s="24" t="str">
        <f>IF(A249&gt;Rechner!$B$14,"",IF(D249&lt;=0,"",EDATE(Rechner!$Z$7,(A249-1)*12/Rechner!$B$11)))</f>
        <v/>
      </c>
      <c r="T249" s="2"/>
      <c r="U249" s="2"/>
      <c r="V249" s="2"/>
      <c r="W249" s="2"/>
      <c r="X249" s="2"/>
      <c r="Y249" s="2"/>
      <c r="Z249" s="2"/>
    </row>
    <row r="250" spans="1:26" x14ac:dyDescent="0.25">
      <c r="A250" s="14">
        <v>249</v>
      </c>
      <c r="B250" s="23" t="str">
        <f t="shared" si="27"/>
        <v/>
      </c>
      <c r="C250" s="14" t="str">
        <f t="shared" si="28"/>
        <v/>
      </c>
      <c r="D250" s="15">
        <f>IF(A250&gt;Rechner!$B$14,0,IF(J249&lt;=0,0,J249))</f>
        <v>0</v>
      </c>
      <c r="E250" s="15">
        <f>IF(D250&lt;=0,0,D250*Rechner!$B$8/Rechner!$B$11)</f>
        <v>0</v>
      </c>
      <c r="F250" s="15">
        <f t="shared" si="29"/>
        <v>0</v>
      </c>
      <c r="G250" s="15">
        <f>IF(D250&lt;=0,0,IF(AND(S250&lt;&gt;"",MONTH(S250)=Rechner!$B$13),MIN(Rechner!$B$12,MAX(D250-F250,0)),0))</f>
        <v>0</v>
      </c>
      <c r="H250" s="15">
        <f>IF(D250&lt;=0,0,MIN(Rechner!$G$5,D250+E250))</f>
        <v>0</v>
      </c>
      <c r="I250" s="15">
        <f t="shared" si="30"/>
        <v>0</v>
      </c>
      <c r="J250" s="15">
        <f t="shared" si="31"/>
        <v>0</v>
      </c>
      <c r="K250" s="15">
        <f t="shared" si="35"/>
        <v>90381.674667594401</v>
      </c>
      <c r="L250" s="16" t="str">
        <f t="shared" si="32"/>
        <v/>
      </c>
      <c r="M250" s="14" t="str">
        <f>IF(A250&gt;Rechner!$B$14,"",IF(D250&lt;=0,"",IF(J250=0,"Abgeschlossen",IF(G250&gt;0,"Sondertilgung","Regulär"))))</f>
        <v/>
      </c>
      <c r="N250" s="15">
        <f>IF(A250&gt;Rechner!$B$14,0,IF(R249&lt;=0,0,R249))</f>
        <v>80266.122767707187</v>
      </c>
      <c r="O250" s="15">
        <f>IF(N250&lt;=0,0,N250*Rechner!$B$8/Rechner!$B$11)</f>
        <v>244.14279008510934</v>
      </c>
      <c r="P250" s="15">
        <f t="shared" si="33"/>
        <v>1119.3988765815575</v>
      </c>
      <c r="Q250" s="15">
        <f>IF(N250&lt;=0,0,MIN(Rechner!$G$5,N250+O250))</f>
        <v>1363.5416666666667</v>
      </c>
      <c r="R250" s="15">
        <f t="shared" si="34"/>
        <v>79146.723891125628</v>
      </c>
      <c r="S250" s="24" t="str">
        <f>IF(A250&gt;Rechner!$B$14,"",IF(D250&lt;=0,"",EDATE(Rechner!$Z$7,(A250-1)*12/Rechner!$B$11)))</f>
        <v/>
      </c>
      <c r="T250" s="2"/>
      <c r="U250" s="2"/>
      <c r="V250" s="2"/>
      <c r="W250" s="2"/>
      <c r="X250" s="2"/>
      <c r="Y250" s="2"/>
      <c r="Z250" s="2"/>
    </row>
    <row r="251" spans="1:26" x14ac:dyDescent="0.25">
      <c r="A251" s="14">
        <v>250</v>
      </c>
      <c r="B251" s="23" t="str">
        <f t="shared" si="27"/>
        <v/>
      </c>
      <c r="C251" s="14" t="str">
        <f t="shared" si="28"/>
        <v/>
      </c>
      <c r="D251" s="15">
        <f>IF(A251&gt;Rechner!$B$14,0,IF(J250&lt;=0,0,J250))</f>
        <v>0</v>
      </c>
      <c r="E251" s="15">
        <f>IF(D251&lt;=0,0,D251*Rechner!$B$8/Rechner!$B$11)</f>
        <v>0</v>
      </c>
      <c r="F251" s="15">
        <f t="shared" si="29"/>
        <v>0</v>
      </c>
      <c r="G251" s="15">
        <f>IF(D251&lt;=0,0,IF(AND(S251&lt;&gt;"",MONTH(S251)=Rechner!$B$13),MIN(Rechner!$B$12,MAX(D251-F251,0)),0))</f>
        <v>0</v>
      </c>
      <c r="H251" s="15">
        <f>IF(D251&lt;=0,0,MIN(Rechner!$G$5,D251+E251))</f>
        <v>0</v>
      </c>
      <c r="I251" s="15">
        <f t="shared" si="30"/>
        <v>0</v>
      </c>
      <c r="J251" s="15">
        <f t="shared" si="31"/>
        <v>0</v>
      </c>
      <c r="K251" s="15">
        <f t="shared" si="35"/>
        <v>90381.674667594401</v>
      </c>
      <c r="L251" s="16" t="str">
        <f t="shared" si="32"/>
        <v/>
      </c>
      <c r="M251" s="14" t="str">
        <f>IF(A251&gt;Rechner!$B$14,"",IF(D251&lt;=0,"",IF(J251=0,"Abgeschlossen",IF(G251&gt;0,"Sondertilgung","Regulär"))))</f>
        <v/>
      </c>
      <c r="N251" s="15">
        <f>IF(A251&gt;Rechner!$B$14,0,IF(R250&lt;=0,0,R250))</f>
        <v>79146.723891125628</v>
      </c>
      <c r="O251" s="15">
        <f>IF(N251&lt;=0,0,N251*Rechner!$B$8/Rechner!$B$11)</f>
        <v>240.73795183550712</v>
      </c>
      <c r="P251" s="15">
        <f t="shared" si="33"/>
        <v>1122.8037148311596</v>
      </c>
      <c r="Q251" s="15">
        <f>IF(N251&lt;=0,0,MIN(Rechner!$G$5,N251+O251))</f>
        <v>1363.5416666666667</v>
      </c>
      <c r="R251" s="15">
        <f t="shared" si="34"/>
        <v>78023.920176294472</v>
      </c>
      <c r="S251" s="24" t="str">
        <f>IF(A251&gt;Rechner!$B$14,"",IF(D251&lt;=0,"",EDATE(Rechner!$Z$7,(A251-1)*12/Rechner!$B$11)))</f>
        <v/>
      </c>
      <c r="T251" s="2"/>
      <c r="U251" s="2"/>
      <c r="V251" s="2"/>
      <c r="W251" s="2"/>
      <c r="X251" s="2"/>
      <c r="Y251" s="2"/>
      <c r="Z251" s="2"/>
    </row>
    <row r="252" spans="1:26" x14ac:dyDescent="0.25">
      <c r="A252" s="14">
        <v>251</v>
      </c>
      <c r="B252" s="23" t="str">
        <f t="shared" si="27"/>
        <v/>
      </c>
      <c r="C252" s="14" t="str">
        <f t="shared" si="28"/>
        <v/>
      </c>
      <c r="D252" s="15">
        <f>IF(A252&gt;Rechner!$B$14,0,IF(J251&lt;=0,0,J251))</f>
        <v>0</v>
      </c>
      <c r="E252" s="15">
        <f>IF(D252&lt;=0,0,D252*Rechner!$B$8/Rechner!$B$11)</f>
        <v>0</v>
      </c>
      <c r="F252" s="15">
        <f t="shared" si="29"/>
        <v>0</v>
      </c>
      <c r="G252" s="15">
        <f>IF(D252&lt;=0,0,IF(AND(S252&lt;&gt;"",MONTH(S252)=Rechner!$B$13),MIN(Rechner!$B$12,MAX(D252-F252,0)),0))</f>
        <v>0</v>
      </c>
      <c r="H252" s="15">
        <f>IF(D252&lt;=0,0,MIN(Rechner!$G$5,D252+E252))</f>
        <v>0</v>
      </c>
      <c r="I252" s="15">
        <f t="shared" si="30"/>
        <v>0</v>
      </c>
      <c r="J252" s="15">
        <f t="shared" si="31"/>
        <v>0</v>
      </c>
      <c r="K252" s="15">
        <f t="shared" si="35"/>
        <v>90381.674667594401</v>
      </c>
      <c r="L252" s="16" t="str">
        <f t="shared" si="32"/>
        <v/>
      </c>
      <c r="M252" s="14" t="str">
        <f>IF(A252&gt;Rechner!$B$14,"",IF(D252&lt;=0,"",IF(J252=0,"Abgeschlossen",IF(G252&gt;0,"Sondertilgung","Regulär"))))</f>
        <v/>
      </c>
      <c r="N252" s="15">
        <f>IF(A252&gt;Rechner!$B$14,0,IF(R251&lt;=0,0,R251))</f>
        <v>78023.920176294472</v>
      </c>
      <c r="O252" s="15">
        <f>IF(N252&lt;=0,0,N252*Rechner!$B$8/Rechner!$B$11)</f>
        <v>237.32275720289567</v>
      </c>
      <c r="P252" s="15">
        <f t="shared" si="33"/>
        <v>1126.2189094637711</v>
      </c>
      <c r="Q252" s="15">
        <f>IF(N252&lt;=0,0,MIN(Rechner!$G$5,N252+O252))</f>
        <v>1363.5416666666667</v>
      </c>
      <c r="R252" s="15">
        <f t="shared" si="34"/>
        <v>76897.7012668307</v>
      </c>
      <c r="S252" s="24" t="str">
        <f>IF(A252&gt;Rechner!$B$14,"",IF(D252&lt;=0,"",EDATE(Rechner!$Z$7,(A252-1)*12/Rechner!$B$11)))</f>
        <v/>
      </c>
      <c r="T252" s="2"/>
      <c r="U252" s="2"/>
      <c r="V252" s="2"/>
      <c r="W252" s="2"/>
      <c r="X252" s="2"/>
      <c r="Y252" s="2"/>
      <c r="Z252" s="2"/>
    </row>
    <row r="253" spans="1:26" x14ac:dyDescent="0.25">
      <c r="A253" s="14">
        <v>252</v>
      </c>
      <c r="B253" s="23" t="str">
        <f t="shared" si="27"/>
        <v/>
      </c>
      <c r="C253" s="14" t="str">
        <f t="shared" si="28"/>
        <v/>
      </c>
      <c r="D253" s="15">
        <f>IF(A253&gt;Rechner!$B$14,0,IF(J252&lt;=0,0,J252))</f>
        <v>0</v>
      </c>
      <c r="E253" s="15">
        <f>IF(D253&lt;=0,0,D253*Rechner!$B$8/Rechner!$B$11)</f>
        <v>0</v>
      </c>
      <c r="F253" s="15">
        <f t="shared" si="29"/>
        <v>0</v>
      </c>
      <c r="G253" s="15">
        <f>IF(D253&lt;=0,0,IF(AND(S253&lt;&gt;"",MONTH(S253)=Rechner!$B$13),MIN(Rechner!$B$12,MAX(D253-F253,0)),0))</f>
        <v>0</v>
      </c>
      <c r="H253" s="15">
        <f>IF(D253&lt;=0,0,MIN(Rechner!$G$5,D253+E253))</f>
        <v>0</v>
      </c>
      <c r="I253" s="15">
        <f t="shared" si="30"/>
        <v>0</v>
      </c>
      <c r="J253" s="15">
        <f t="shared" si="31"/>
        <v>0</v>
      </c>
      <c r="K253" s="15">
        <f t="shared" si="35"/>
        <v>90381.674667594401</v>
      </c>
      <c r="L253" s="16" t="str">
        <f t="shared" si="32"/>
        <v/>
      </c>
      <c r="M253" s="14" t="str">
        <f>IF(A253&gt;Rechner!$B$14,"",IF(D253&lt;=0,"",IF(J253=0,"Abgeschlossen",IF(G253&gt;0,"Sondertilgung","Regulär"))))</f>
        <v/>
      </c>
      <c r="N253" s="15">
        <f>IF(A253&gt;Rechner!$B$14,0,IF(R252&lt;=0,0,R252))</f>
        <v>76897.7012668307</v>
      </c>
      <c r="O253" s="15">
        <f>IF(N253&lt;=0,0,N253*Rechner!$B$8/Rechner!$B$11)</f>
        <v>233.89717468661001</v>
      </c>
      <c r="P253" s="15">
        <f t="shared" si="33"/>
        <v>1129.6444919800567</v>
      </c>
      <c r="Q253" s="15">
        <f>IF(N253&lt;=0,0,MIN(Rechner!$G$5,N253+O253))</f>
        <v>1363.5416666666667</v>
      </c>
      <c r="R253" s="15">
        <f t="shared" si="34"/>
        <v>75768.056774850644</v>
      </c>
      <c r="S253" s="24" t="str">
        <f>IF(A253&gt;Rechner!$B$14,"",IF(D253&lt;=0,"",EDATE(Rechner!$Z$7,(A253-1)*12/Rechner!$B$11)))</f>
        <v/>
      </c>
      <c r="T253" s="2"/>
      <c r="U253" s="2"/>
      <c r="V253" s="2"/>
      <c r="W253" s="2"/>
      <c r="X253" s="2"/>
      <c r="Y253" s="2"/>
      <c r="Z253" s="2"/>
    </row>
    <row r="254" spans="1:26" x14ac:dyDescent="0.25">
      <c r="A254" s="14">
        <v>253</v>
      </c>
      <c r="B254" s="23" t="str">
        <f t="shared" si="27"/>
        <v/>
      </c>
      <c r="C254" s="14" t="str">
        <f t="shared" si="28"/>
        <v/>
      </c>
      <c r="D254" s="15">
        <f>IF(A254&gt;Rechner!$B$14,0,IF(J253&lt;=0,0,J253))</f>
        <v>0</v>
      </c>
      <c r="E254" s="15">
        <f>IF(D254&lt;=0,0,D254*Rechner!$B$8/Rechner!$B$11)</f>
        <v>0</v>
      </c>
      <c r="F254" s="15">
        <f t="shared" si="29"/>
        <v>0</v>
      </c>
      <c r="G254" s="15">
        <f>IF(D254&lt;=0,0,IF(AND(S254&lt;&gt;"",MONTH(S254)=Rechner!$B$13),MIN(Rechner!$B$12,MAX(D254-F254,0)),0))</f>
        <v>0</v>
      </c>
      <c r="H254" s="15">
        <f>IF(D254&lt;=0,0,MIN(Rechner!$G$5,D254+E254))</f>
        <v>0</v>
      </c>
      <c r="I254" s="15">
        <f t="shared" si="30"/>
        <v>0</v>
      </c>
      <c r="J254" s="15">
        <f t="shared" si="31"/>
        <v>0</v>
      </c>
      <c r="K254" s="15">
        <f t="shared" si="35"/>
        <v>90381.674667594401</v>
      </c>
      <c r="L254" s="16" t="str">
        <f t="shared" si="32"/>
        <v/>
      </c>
      <c r="M254" s="14" t="str">
        <f>IF(A254&gt;Rechner!$B$14,"",IF(D254&lt;=0,"",IF(J254=0,"Abgeschlossen",IF(G254&gt;0,"Sondertilgung","Regulär"))))</f>
        <v/>
      </c>
      <c r="N254" s="15">
        <f>IF(A254&gt;Rechner!$B$14,0,IF(R253&lt;=0,0,R253))</f>
        <v>75768.056774850644</v>
      </c>
      <c r="O254" s="15">
        <f>IF(N254&lt;=0,0,N254*Rechner!$B$8/Rechner!$B$11)</f>
        <v>230.46117269017068</v>
      </c>
      <c r="P254" s="15">
        <f t="shared" si="33"/>
        <v>1133.080493976496</v>
      </c>
      <c r="Q254" s="15">
        <f>IF(N254&lt;=0,0,MIN(Rechner!$G$5,N254+O254))</f>
        <v>1363.5416666666667</v>
      </c>
      <c r="R254" s="15">
        <f t="shared" si="34"/>
        <v>74634.976280874151</v>
      </c>
      <c r="S254" s="24" t="str">
        <f>IF(A254&gt;Rechner!$B$14,"",IF(D254&lt;=0,"",EDATE(Rechner!$Z$7,(A254-1)*12/Rechner!$B$11)))</f>
        <v/>
      </c>
      <c r="T254" s="2"/>
      <c r="U254" s="2"/>
      <c r="V254" s="2"/>
      <c r="W254" s="2"/>
      <c r="X254" s="2"/>
      <c r="Y254" s="2"/>
      <c r="Z254" s="2"/>
    </row>
    <row r="255" spans="1:26" x14ac:dyDescent="0.25">
      <c r="A255" s="14">
        <v>254</v>
      </c>
      <c r="B255" s="23" t="str">
        <f t="shared" si="27"/>
        <v/>
      </c>
      <c r="C255" s="14" t="str">
        <f t="shared" si="28"/>
        <v/>
      </c>
      <c r="D255" s="15">
        <f>IF(A255&gt;Rechner!$B$14,0,IF(J254&lt;=0,0,J254))</f>
        <v>0</v>
      </c>
      <c r="E255" s="15">
        <f>IF(D255&lt;=0,0,D255*Rechner!$B$8/Rechner!$B$11)</f>
        <v>0</v>
      </c>
      <c r="F255" s="15">
        <f t="shared" si="29"/>
        <v>0</v>
      </c>
      <c r="G255" s="15">
        <f>IF(D255&lt;=0,0,IF(AND(S255&lt;&gt;"",MONTH(S255)=Rechner!$B$13),MIN(Rechner!$B$12,MAX(D255-F255,0)),0))</f>
        <v>0</v>
      </c>
      <c r="H255" s="15">
        <f>IF(D255&lt;=0,0,MIN(Rechner!$G$5,D255+E255))</f>
        <v>0</v>
      </c>
      <c r="I255" s="15">
        <f t="shared" si="30"/>
        <v>0</v>
      </c>
      <c r="J255" s="15">
        <f t="shared" si="31"/>
        <v>0</v>
      </c>
      <c r="K255" s="15">
        <f t="shared" si="35"/>
        <v>90381.674667594401</v>
      </c>
      <c r="L255" s="16" t="str">
        <f t="shared" si="32"/>
        <v/>
      </c>
      <c r="M255" s="14" t="str">
        <f>IF(A255&gt;Rechner!$B$14,"",IF(D255&lt;=0,"",IF(J255=0,"Abgeschlossen",IF(G255&gt;0,"Sondertilgung","Regulär"))))</f>
        <v/>
      </c>
      <c r="N255" s="15">
        <f>IF(A255&gt;Rechner!$B$14,0,IF(R254&lt;=0,0,R254))</f>
        <v>74634.976280874151</v>
      </c>
      <c r="O255" s="15">
        <f>IF(N255&lt;=0,0,N255*Rechner!$B$8/Rechner!$B$11)</f>
        <v>227.0147195209922</v>
      </c>
      <c r="P255" s="15">
        <f t="shared" si="33"/>
        <v>1136.5269471456745</v>
      </c>
      <c r="Q255" s="15">
        <f>IF(N255&lt;=0,0,MIN(Rechner!$G$5,N255+O255))</f>
        <v>1363.5416666666667</v>
      </c>
      <c r="R255" s="15">
        <f t="shared" si="34"/>
        <v>73498.44933372848</v>
      </c>
      <c r="S255" s="24" t="str">
        <f>IF(A255&gt;Rechner!$B$14,"",IF(D255&lt;=0,"",EDATE(Rechner!$Z$7,(A255-1)*12/Rechner!$B$11)))</f>
        <v/>
      </c>
      <c r="T255" s="2"/>
      <c r="U255" s="2"/>
      <c r="V255" s="2"/>
      <c r="W255" s="2"/>
      <c r="X255" s="2"/>
      <c r="Y255" s="2"/>
      <c r="Z255" s="2"/>
    </row>
    <row r="256" spans="1:26" x14ac:dyDescent="0.25">
      <c r="A256" s="14">
        <v>255</v>
      </c>
      <c r="B256" s="23" t="str">
        <f t="shared" si="27"/>
        <v/>
      </c>
      <c r="C256" s="14" t="str">
        <f t="shared" si="28"/>
        <v/>
      </c>
      <c r="D256" s="15">
        <f>IF(A256&gt;Rechner!$B$14,0,IF(J255&lt;=0,0,J255))</f>
        <v>0</v>
      </c>
      <c r="E256" s="15">
        <f>IF(D256&lt;=0,0,D256*Rechner!$B$8/Rechner!$B$11)</f>
        <v>0</v>
      </c>
      <c r="F256" s="15">
        <f t="shared" si="29"/>
        <v>0</v>
      </c>
      <c r="G256" s="15">
        <f>IF(D256&lt;=0,0,IF(AND(S256&lt;&gt;"",MONTH(S256)=Rechner!$B$13),MIN(Rechner!$B$12,MAX(D256-F256,0)),0))</f>
        <v>0</v>
      </c>
      <c r="H256" s="15">
        <f>IF(D256&lt;=0,0,MIN(Rechner!$G$5,D256+E256))</f>
        <v>0</v>
      </c>
      <c r="I256" s="15">
        <f t="shared" si="30"/>
        <v>0</v>
      </c>
      <c r="J256" s="15">
        <f t="shared" si="31"/>
        <v>0</v>
      </c>
      <c r="K256" s="15">
        <f t="shared" si="35"/>
        <v>90381.674667594401</v>
      </c>
      <c r="L256" s="16" t="str">
        <f t="shared" si="32"/>
        <v/>
      </c>
      <c r="M256" s="14" t="str">
        <f>IF(A256&gt;Rechner!$B$14,"",IF(D256&lt;=0,"",IF(J256=0,"Abgeschlossen",IF(G256&gt;0,"Sondertilgung","Regulär"))))</f>
        <v/>
      </c>
      <c r="N256" s="15">
        <f>IF(A256&gt;Rechner!$B$14,0,IF(R255&lt;=0,0,R255))</f>
        <v>73498.44933372848</v>
      </c>
      <c r="O256" s="15">
        <f>IF(N256&lt;=0,0,N256*Rechner!$B$8/Rechner!$B$11)</f>
        <v>223.55778339009078</v>
      </c>
      <c r="P256" s="15">
        <f t="shared" si="33"/>
        <v>1139.9838832765759</v>
      </c>
      <c r="Q256" s="15">
        <f>IF(N256&lt;=0,0,MIN(Rechner!$G$5,N256+O256))</f>
        <v>1363.5416666666667</v>
      </c>
      <c r="R256" s="15">
        <f t="shared" si="34"/>
        <v>72358.465450451899</v>
      </c>
      <c r="S256" s="24" t="str">
        <f>IF(A256&gt;Rechner!$B$14,"",IF(D256&lt;=0,"",EDATE(Rechner!$Z$7,(A256-1)*12/Rechner!$B$11)))</f>
        <v/>
      </c>
      <c r="T256" s="2"/>
      <c r="U256" s="2"/>
      <c r="V256" s="2"/>
      <c r="W256" s="2"/>
      <c r="X256" s="2"/>
      <c r="Y256" s="2"/>
      <c r="Z256" s="2"/>
    </row>
    <row r="257" spans="1:26" x14ac:dyDescent="0.25">
      <c r="A257" s="14">
        <v>256</v>
      </c>
      <c r="B257" s="23" t="str">
        <f t="shared" si="27"/>
        <v/>
      </c>
      <c r="C257" s="14" t="str">
        <f t="shared" si="28"/>
        <v/>
      </c>
      <c r="D257" s="15">
        <f>IF(A257&gt;Rechner!$B$14,0,IF(J256&lt;=0,0,J256))</f>
        <v>0</v>
      </c>
      <c r="E257" s="15">
        <f>IF(D257&lt;=0,0,D257*Rechner!$B$8/Rechner!$B$11)</f>
        <v>0</v>
      </c>
      <c r="F257" s="15">
        <f t="shared" si="29"/>
        <v>0</v>
      </c>
      <c r="G257" s="15">
        <f>IF(D257&lt;=0,0,IF(AND(S257&lt;&gt;"",MONTH(S257)=Rechner!$B$13),MIN(Rechner!$B$12,MAX(D257-F257,0)),0))</f>
        <v>0</v>
      </c>
      <c r="H257" s="15">
        <f>IF(D257&lt;=0,0,MIN(Rechner!$G$5,D257+E257))</f>
        <v>0</v>
      </c>
      <c r="I257" s="15">
        <f t="shared" si="30"/>
        <v>0</v>
      </c>
      <c r="J257" s="15">
        <f t="shared" si="31"/>
        <v>0</v>
      </c>
      <c r="K257" s="15">
        <f t="shared" si="35"/>
        <v>90381.674667594401</v>
      </c>
      <c r="L257" s="16" t="str">
        <f t="shared" si="32"/>
        <v/>
      </c>
      <c r="M257" s="14" t="str">
        <f>IF(A257&gt;Rechner!$B$14,"",IF(D257&lt;=0,"",IF(J257=0,"Abgeschlossen",IF(G257&gt;0,"Sondertilgung","Regulär"))))</f>
        <v/>
      </c>
      <c r="N257" s="15">
        <f>IF(A257&gt;Rechner!$B$14,0,IF(R256&lt;=0,0,R256))</f>
        <v>72358.465450451899</v>
      </c>
      <c r="O257" s="15">
        <f>IF(N257&lt;=0,0,N257*Rechner!$B$8/Rechner!$B$11)</f>
        <v>220.09033241179119</v>
      </c>
      <c r="P257" s="15">
        <f t="shared" si="33"/>
        <v>1143.4513342548755</v>
      </c>
      <c r="Q257" s="15">
        <f>IF(N257&lt;=0,0,MIN(Rechner!$G$5,N257+O257))</f>
        <v>1363.5416666666667</v>
      </c>
      <c r="R257" s="15">
        <f t="shared" si="34"/>
        <v>71215.014116197024</v>
      </c>
      <c r="S257" s="24" t="str">
        <f>IF(A257&gt;Rechner!$B$14,"",IF(D257&lt;=0,"",EDATE(Rechner!$Z$7,(A257-1)*12/Rechner!$B$11)))</f>
        <v/>
      </c>
      <c r="T257" s="2"/>
      <c r="U257" s="2"/>
      <c r="V257" s="2"/>
      <c r="W257" s="2"/>
      <c r="X257" s="2"/>
      <c r="Y257" s="2"/>
      <c r="Z257" s="2"/>
    </row>
    <row r="258" spans="1:26" x14ac:dyDescent="0.25">
      <c r="A258" s="14">
        <v>257</v>
      </c>
      <c r="B258" s="23" t="str">
        <f t="shared" ref="B258:B321" si="36">IF(S258="","",IF(DAY(S258)&lt;10,"0","")&amp;DAY(S258)&amp;"."&amp;IF(MONTH(S258)&lt;10,"0","")&amp;MONTH(S258)&amp;"."&amp;YEAR(S258))</f>
        <v/>
      </c>
      <c r="C258" s="14" t="str">
        <f t="shared" ref="C258:C321" si="37">IF(S258="","",YEAR(S258))</f>
        <v/>
      </c>
      <c r="D258" s="15">
        <f>IF(A258&gt;Rechner!$B$14,0,IF(J257&lt;=0,0,J257))</f>
        <v>0</v>
      </c>
      <c r="E258" s="15">
        <f>IF(D258&lt;=0,0,D258*Rechner!$B$8/Rechner!$B$11)</f>
        <v>0</v>
      </c>
      <c r="F258" s="15">
        <f t="shared" ref="F258:F321" si="38">IF(D258&lt;=0,0,MAX(MIN(H258-E258,D258),0))</f>
        <v>0</v>
      </c>
      <c r="G258" s="15">
        <f>IF(D258&lt;=0,0,IF(AND(S258&lt;&gt;"",MONTH(S258)=Rechner!$B$13),MIN(Rechner!$B$12,MAX(D258-F258,0)),0))</f>
        <v>0</v>
      </c>
      <c r="H258" s="15">
        <f>IF(D258&lt;=0,0,MIN(Rechner!$G$5,D258+E258))</f>
        <v>0</v>
      </c>
      <c r="I258" s="15">
        <f t="shared" ref="I258:I321" si="39">IF(D258&lt;=0,0,H258+G258)</f>
        <v>0</v>
      </c>
      <c r="J258" s="15">
        <f t="shared" ref="J258:J321" si="40">MAX(D258-F258-G258,0)</f>
        <v>0</v>
      </c>
      <c r="K258" s="15">
        <f t="shared" si="35"/>
        <v>90381.674667594401</v>
      </c>
      <c r="L258" s="16" t="str">
        <f t="shared" ref="L258:L321" si="41">IF(I258=0,"",(F258+G258)/I258)</f>
        <v/>
      </c>
      <c r="M258" s="14" t="str">
        <f>IF(A258&gt;Rechner!$B$14,"",IF(D258&lt;=0,"",IF(J258=0,"Abgeschlossen",IF(G258&gt;0,"Sondertilgung","Regulär"))))</f>
        <v/>
      </c>
      <c r="N258" s="15">
        <f>IF(A258&gt;Rechner!$B$14,0,IF(R257&lt;=0,0,R257))</f>
        <v>71215.014116197024</v>
      </c>
      <c r="O258" s="15">
        <f>IF(N258&lt;=0,0,N258*Rechner!$B$8/Rechner!$B$11)</f>
        <v>216.6123346034326</v>
      </c>
      <c r="P258" s="15">
        <f t="shared" ref="P258:P321" si="42">IF(N258&lt;=0,0,MAX(MIN(Q258-O258,N258),0))</f>
        <v>1146.9293320632341</v>
      </c>
      <c r="Q258" s="15">
        <f>IF(N258&lt;=0,0,MIN(Rechner!$G$5,N258+O258))</f>
        <v>1363.5416666666667</v>
      </c>
      <c r="R258" s="15">
        <f t="shared" ref="R258:R321" si="43">MAX(N258-P258,0)</f>
        <v>70068.084784133796</v>
      </c>
      <c r="S258" s="24" t="str">
        <f>IF(A258&gt;Rechner!$B$14,"",IF(D258&lt;=0,"",EDATE(Rechner!$Z$7,(A258-1)*12/Rechner!$B$11)))</f>
        <v/>
      </c>
      <c r="T258" s="2"/>
      <c r="U258" s="2"/>
      <c r="V258" s="2"/>
      <c r="W258" s="2"/>
      <c r="X258" s="2"/>
      <c r="Y258" s="2"/>
      <c r="Z258" s="2"/>
    </row>
    <row r="259" spans="1:26" x14ac:dyDescent="0.25">
      <c r="A259" s="14">
        <v>258</v>
      </c>
      <c r="B259" s="23" t="str">
        <f t="shared" si="36"/>
        <v/>
      </c>
      <c r="C259" s="14" t="str">
        <f t="shared" si="37"/>
        <v/>
      </c>
      <c r="D259" s="15">
        <f>IF(A259&gt;Rechner!$B$14,0,IF(J258&lt;=0,0,J258))</f>
        <v>0</v>
      </c>
      <c r="E259" s="15">
        <f>IF(D259&lt;=0,0,D259*Rechner!$B$8/Rechner!$B$11)</f>
        <v>0</v>
      </c>
      <c r="F259" s="15">
        <f t="shared" si="38"/>
        <v>0</v>
      </c>
      <c r="G259" s="15">
        <f>IF(D259&lt;=0,0,IF(AND(S259&lt;&gt;"",MONTH(S259)=Rechner!$B$13),MIN(Rechner!$B$12,MAX(D259-F259,0)),0))</f>
        <v>0</v>
      </c>
      <c r="H259" s="15">
        <f>IF(D259&lt;=0,0,MIN(Rechner!$G$5,D259+E259))</f>
        <v>0</v>
      </c>
      <c r="I259" s="15">
        <f t="shared" si="39"/>
        <v>0</v>
      </c>
      <c r="J259" s="15">
        <f t="shared" si="40"/>
        <v>0</v>
      </c>
      <c r="K259" s="15">
        <f t="shared" ref="K259:K322" si="44">K258+E259</f>
        <v>90381.674667594401</v>
      </c>
      <c r="L259" s="16" t="str">
        <f t="shared" si="41"/>
        <v/>
      </c>
      <c r="M259" s="14" t="str">
        <f>IF(A259&gt;Rechner!$B$14,"",IF(D259&lt;=0,"",IF(J259=0,"Abgeschlossen",IF(G259&gt;0,"Sondertilgung","Regulär"))))</f>
        <v/>
      </c>
      <c r="N259" s="15">
        <f>IF(A259&gt;Rechner!$B$14,0,IF(R258&lt;=0,0,R258))</f>
        <v>70068.084784133796</v>
      </c>
      <c r="O259" s="15">
        <f>IF(N259&lt;=0,0,N259*Rechner!$B$8/Rechner!$B$11)</f>
        <v>213.12375788507362</v>
      </c>
      <c r="P259" s="15">
        <f t="shared" si="42"/>
        <v>1150.417908781593</v>
      </c>
      <c r="Q259" s="15">
        <f>IF(N259&lt;=0,0,MIN(Rechner!$G$5,N259+O259))</f>
        <v>1363.5416666666667</v>
      </c>
      <c r="R259" s="15">
        <f t="shared" si="43"/>
        <v>68917.66687535221</v>
      </c>
      <c r="S259" s="24" t="str">
        <f>IF(A259&gt;Rechner!$B$14,"",IF(D259&lt;=0,"",EDATE(Rechner!$Z$7,(A259-1)*12/Rechner!$B$11)))</f>
        <v/>
      </c>
      <c r="T259" s="2"/>
      <c r="U259" s="2"/>
      <c r="V259" s="2"/>
      <c r="W259" s="2"/>
      <c r="X259" s="2"/>
      <c r="Y259" s="2"/>
      <c r="Z259" s="2"/>
    </row>
    <row r="260" spans="1:26" x14ac:dyDescent="0.25">
      <c r="A260" s="14">
        <v>259</v>
      </c>
      <c r="B260" s="23" t="str">
        <f t="shared" si="36"/>
        <v/>
      </c>
      <c r="C260" s="14" t="str">
        <f t="shared" si="37"/>
        <v/>
      </c>
      <c r="D260" s="15">
        <f>IF(A260&gt;Rechner!$B$14,0,IF(J259&lt;=0,0,J259))</f>
        <v>0</v>
      </c>
      <c r="E260" s="15">
        <f>IF(D260&lt;=0,0,D260*Rechner!$B$8/Rechner!$B$11)</f>
        <v>0</v>
      </c>
      <c r="F260" s="15">
        <f t="shared" si="38"/>
        <v>0</v>
      </c>
      <c r="G260" s="15">
        <f>IF(D260&lt;=0,0,IF(AND(S260&lt;&gt;"",MONTH(S260)=Rechner!$B$13),MIN(Rechner!$B$12,MAX(D260-F260,0)),0))</f>
        <v>0</v>
      </c>
      <c r="H260" s="15">
        <f>IF(D260&lt;=0,0,MIN(Rechner!$G$5,D260+E260))</f>
        <v>0</v>
      </c>
      <c r="I260" s="15">
        <f t="shared" si="39"/>
        <v>0</v>
      </c>
      <c r="J260" s="15">
        <f t="shared" si="40"/>
        <v>0</v>
      </c>
      <c r="K260" s="15">
        <f t="shared" si="44"/>
        <v>90381.674667594401</v>
      </c>
      <c r="L260" s="16" t="str">
        <f t="shared" si="41"/>
        <v/>
      </c>
      <c r="M260" s="14" t="str">
        <f>IF(A260&gt;Rechner!$B$14,"",IF(D260&lt;=0,"",IF(J260=0,"Abgeschlossen",IF(G260&gt;0,"Sondertilgung","Regulär"))))</f>
        <v/>
      </c>
      <c r="N260" s="15">
        <f>IF(A260&gt;Rechner!$B$14,0,IF(R259&lt;=0,0,R259))</f>
        <v>68917.66687535221</v>
      </c>
      <c r="O260" s="15">
        <f>IF(N260&lt;=0,0,N260*Rechner!$B$8/Rechner!$B$11)</f>
        <v>209.62457007919627</v>
      </c>
      <c r="P260" s="15">
        <f t="shared" si="42"/>
        <v>1153.9170965874705</v>
      </c>
      <c r="Q260" s="15">
        <f>IF(N260&lt;=0,0,MIN(Rechner!$G$5,N260+O260))</f>
        <v>1363.5416666666667</v>
      </c>
      <c r="R260" s="15">
        <f t="shared" si="43"/>
        <v>67763.749778764744</v>
      </c>
      <c r="S260" s="24" t="str">
        <f>IF(A260&gt;Rechner!$B$14,"",IF(D260&lt;=0,"",EDATE(Rechner!$Z$7,(A260-1)*12/Rechner!$B$11)))</f>
        <v/>
      </c>
      <c r="T260" s="2"/>
      <c r="U260" s="2"/>
      <c r="V260" s="2"/>
      <c r="W260" s="2"/>
      <c r="X260" s="2"/>
      <c r="Y260" s="2"/>
      <c r="Z260" s="2"/>
    </row>
    <row r="261" spans="1:26" x14ac:dyDescent="0.25">
      <c r="A261" s="14">
        <v>260</v>
      </c>
      <c r="B261" s="23" t="str">
        <f t="shared" si="36"/>
        <v/>
      </c>
      <c r="C261" s="14" t="str">
        <f t="shared" si="37"/>
        <v/>
      </c>
      <c r="D261" s="15">
        <f>IF(A261&gt;Rechner!$B$14,0,IF(J260&lt;=0,0,J260))</f>
        <v>0</v>
      </c>
      <c r="E261" s="15">
        <f>IF(D261&lt;=0,0,D261*Rechner!$B$8/Rechner!$B$11)</f>
        <v>0</v>
      </c>
      <c r="F261" s="15">
        <f t="shared" si="38"/>
        <v>0</v>
      </c>
      <c r="G261" s="15">
        <f>IF(D261&lt;=0,0,IF(AND(S261&lt;&gt;"",MONTH(S261)=Rechner!$B$13),MIN(Rechner!$B$12,MAX(D261-F261,0)),0))</f>
        <v>0</v>
      </c>
      <c r="H261" s="15">
        <f>IF(D261&lt;=0,0,MIN(Rechner!$G$5,D261+E261))</f>
        <v>0</v>
      </c>
      <c r="I261" s="15">
        <f t="shared" si="39"/>
        <v>0</v>
      </c>
      <c r="J261" s="15">
        <f t="shared" si="40"/>
        <v>0</v>
      </c>
      <c r="K261" s="15">
        <f t="shared" si="44"/>
        <v>90381.674667594401</v>
      </c>
      <c r="L261" s="16" t="str">
        <f t="shared" si="41"/>
        <v/>
      </c>
      <c r="M261" s="14" t="str">
        <f>IF(A261&gt;Rechner!$B$14,"",IF(D261&lt;=0,"",IF(J261=0,"Abgeschlossen",IF(G261&gt;0,"Sondertilgung","Regulär"))))</f>
        <v/>
      </c>
      <c r="N261" s="15">
        <f>IF(A261&gt;Rechner!$B$14,0,IF(R260&lt;=0,0,R260))</f>
        <v>67763.749778764744</v>
      </c>
      <c r="O261" s="15">
        <f>IF(N261&lt;=0,0,N261*Rechner!$B$8/Rechner!$B$11)</f>
        <v>206.11473891040941</v>
      </c>
      <c r="P261" s="15">
        <f t="shared" si="42"/>
        <v>1157.4269277562573</v>
      </c>
      <c r="Q261" s="15">
        <f>IF(N261&lt;=0,0,MIN(Rechner!$G$5,N261+O261))</f>
        <v>1363.5416666666667</v>
      </c>
      <c r="R261" s="15">
        <f t="shared" si="43"/>
        <v>66606.322851008488</v>
      </c>
      <c r="S261" s="24" t="str">
        <f>IF(A261&gt;Rechner!$B$14,"",IF(D261&lt;=0,"",EDATE(Rechner!$Z$7,(A261-1)*12/Rechner!$B$11)))</f>
        <v/>
      </c>
      <c r="T261" s="2"/>
      <c r="U261" s="2"/>
      <c r="V261" s="2"/>
      <c r="W261" s="2"/>
      <c r="X261" s="2"/>
      <c r="Y261" s="2"/>
      <c r="Z261" s="2"/>
    </row>
    <row r="262" spans="1:26" x14ac:dyDescent="0.25">
      <c r="A262" s="14">
        <v>261</v>
      </c>
      <c r="B262" s="23" t="str">
        <f t="shared" si="36"/>
        <v/>
      </c>
      <c r="C262" s="14" t="str">
        <f t="shared" si="37"/>
        <v/>
      </c>
      <c r="D262" s="15">
        <f>IF(A262&gt;Rechner!$B$14,0,IF(J261&lt;=0,0,J261))</f>
        <v>0</v>
      </c>
      <c r="E262" s="15">
        <f>IF(D262&lt;=0,0,D262*Rechner!$B$8/Rechner!$B$11)</f>
        <v>0</v>
      </c>
      <c r="F262" s="15">
        <f t="shared" si="38"/>
        <v>0</v>
      </c>
      <c r="G262" s="15">
        <f>IF(D262&lt;=0,0,IF(AND(S262&lt;&gt;"",MONTH(S262)=Rechner!$B$13),MIN(Rechner!$B$12,MAX(D262-F262,0)),0))</f>
        <v>0</v>
      </c>
      <c r="H262" s="15">
        <f>IF(D262&lt;=0,0,MIN(Rechner!$G$5,D262+E262))</f>
        <v>0</v>
      </c>
      <c r="I262" s="15">
        <f t="shared" si="39"/>
        <v>0</v>
      </c>
      <c r="J262" s="15">
        <f t="shared" si="40"/>
        <v>0</v>
      </c>
      <c r="K262" s="15">
        <f t="shared" si="44"/>
        <v>90381.674667594401</v>
      </c>
      <c r="L262" s="16" t="str">
        <f t="shared" si="41"/>
        <v/>
      </c>
      <c r="M262" s="14" t="str">
        <f>IF(A262&gt;Rechner!$B$14,"",IF(D262&lt;=0,"",IF(J262=0,"Abgeschlossen",IF(G262&gt;0,"Sondertilgung","Regulär"))))</f>
        <v/>
      </c>
      <c r="N262" s="15">
        <f>IF(A262&gt;Rechner!$B$14,0,IF(R261&lt;=0,0,R261))</f>
        <v>66606.322851008488</v>
      </c>
      <c r="O262" s="15">
        <f>IF(N262&lt;=0,0,N262*Rechner!$B$8/Rechner!$B$11)</f>
        <v>202.59423200515081</v>
      </c>
      <c r="P262" s="15">
        <f t="shared" si="42"/>
        <v>1160.9474346615159</v>
      </c>
      <c r="Q262" s="15">
        <f>IF(N262&lt;=0,0,MIN(Rechner!$G$5,N262+O262))</f>
        <v>1363.5416666666667</v>
      </c>
      <c r="R262" s="15">
        <f t="shared" si="43"/>
        <v>65445.375416346971</v>
      </c>
      <c r="S262" s="24" t="str">
        <f>IF(A262&gt;Rechner!$B$14,"",IF(D262&lt;=0,"",EDATE(Rechner!$Z$7,(A262-1)*12/Rechner!$B$11)))</f>
        <v/>
      </c>
      <c r="T262" s="2"/>
      <c r="U262" s="2"/>
      <c r="V262" s="2"/>
      <c r="W262" s="2"/>
      <c r="X262" s="2"/>
      <c r="Y262" s="2"/>
      <c r="Z262" s="2"/>
    </row>
    <row r="263" spans="1:26" x14ac:dyDescent="0.25">
      <c r="A263" s="14">
        <v>262</v>
      </c>
      <c r="B263" s="23" t="str">
        <f t="shared" si="36"/>
        <v/>
      </c>
      <c r="C263" s="14" t="str">
        <f t="shared" si="37"/>
        <v/>
      </c>
      <c r="D263" s="15">
        <f>IF(A263&gt;Rechner!$B$14,0,IF(J262&lt;=0,0,J262))</f>
        <v>0</v>
      </c>
      <c r="E263" s="15">
        <f>IF(D263&lt;=0,0,D263*Rechner!$B$8/Rechner!$B$11)</f>
        <v>0</v>
      </c>
      <c r="F263" s="15">
        <f t="shared" si="38"/>
        <v>0</v>
      </c>
      <c r="G263" s="15">
        <f>IF(D263&lt;=0,0,IF(AND(S263&lt;&gt;"",MONTH(S263)=Rechner!$B$13),MIN(Rechner!$B$12,MAX(D263-F263,0)),0))</f>
        <v>0</v>
      </c>
      <c r="H263" s="15">
        <f>IF(D263&lt;=0,0,MIN(Rechner!$G$5,D263+E263))</f>
        <v>0</v>
      </c>
      <c r="I263" s="15">
        <f t="shared" si="39"/>
        <v>0</v>
      </c>
      <c r="J263" s="15">
        <f t="shared" si="40"/>
        <v>0</v>
      </c>
      <c r="K263" s="15">
        <f t="shared" si="44"/>
        <v>90381.674667594401</v>
      </c>
      <c r="L263" s="16" t="str">
        <f t="shared" si="41"/>
        <v/>
      </c>
      <c r="M263" s="14" t="str">
        <f>IF(A263&gt;Rechner!$B$14,"",IF(D263&lt;=0,"",IF(J263=0,"Abgeschlossen",IF(G263&gt;0,"Sondertilgung","Regulär"))))</f>
        <v/>
      </c>
      <c r="N263" s="15">
        <f>IF(A263&gt;Rechner!$B$14,0,IF(R262&lt;=0,0,R262))</f>
        <v>65445.375416346971</v>
      </c>
      <c r="O263" s="15">
        <f>IF(N263&lt;=0,0,N263*Rechner!$B$8/Rechner!$B$11)</f>
        <v>199.06301689138868</v>
      </c>
      <c r="P263" s="15">
        <f t="shared" si="42"/>
        <v>1164.478649775278</v>
      </c>
      <c r="Q263" s="15">
        <f>IF(N263&lt;=0,0,MIN(Rechner!$G$5,N263+O263))</f>
        <v>1363.5416666666667</v>
      </c>
      <c r="R263" s="15">
        <f t="shared" si="43"/>
        <v>64280.896766571692</v>
      </c>
      <c r="S263" s="24" t="str">
        <f>IF(A263&gt;Rechner!$B$14,"",IF(D263&lt;=0,"",EDATE(Rechner!$Z$7,(A263-1)*12/Rechner!$B$11)))</f>
        <v/>
      </c>
      <c r="T263" s="2"/>
      <c r="U263" s="2"/>
      <c r="V263" s="2"/>
      <c r="W263" s="2"/>
      <c r="X263" s="2"/>
      <c r="Y263" s="2"/>
      <c r="Z263" s="2"/>
    </row>
    <row r="264" spans="1:26" x14ac:dyDescent="0.25">
      <c r="A264" s="14">
        <v>263</v>
      </c>
      <c r="B264" s="23" t="str">
        <f t="shared" si="36"/>
        <v/>
      </c>
      <c r="C264" s="14" t="str">
        <f t="shared" si="37"/>
        <v/>
      </c>
      <c r="D264" s="15">
        <f>IF(A264&gt;Rechner!$B$14,0,IF(J263&lt;=0,0,J263))</f>
        <v>0</v>
      </c>
      <c r="E264" s="15">
        <f>IF(D264&lt;=0,0,D264*Rechner!$B$8/Rechner!$B$11)</f>
        <v>0</v>
      </c>
      <c r="F264" s="15">
        <f t="shared" si="38"/>
        <v>0</v>
      </c>
      <c r="G264" s="15">
        <f>IF(D264&lt;=0,0,IF(AND(S264&lt;&gt;"",MONTH(S264)=Rechner!$B$13),MIN(Rechner!$B$12,MAX(D264-F264,0)),0))</f>
        <v>0</v>
      </c>
      <c r="H264" s="15">
        <f>IF(D264&lt;=0,0,MIN(Rechner!$G$5,D264+E264))</f>
        <v>0</v>
      </c>
      <c r="I264" s="15">
        <f t="shared" si="39"/>
        <v>0</v>
      </c>
      <c r="J264" s="15">
        <f t="shared" si="40"/>
        <v>0</v>
      </c>
      <c r="K264" s="15">
        <f t="shared" si="44"/>
        <v>90381.674667594401</v>
      </c>
      <c r="L264" s="16" t="str">
        <f t="shared" si="41"/>
        <v/>
      </c>
      <c r="M264" s="14" t="str">
        <f>IF(A264&gt;Rechner!$B$14,"",IF(D264&lt;=0,"",IF(J264=0,"Abgeschlossen",IF(G264&gt;0,"Sondertilgung","Regulär"))))</f>
        <v/>
      </c>
      <c r="N264" s="15">
        <f>IF(A264&gt;Rechner!$B$14,0,IF(R263&lt;=0,0,R263))</f>
        <v>64280.896766571692</v>
      </c>
      <c r="O264" s="15">
        <f>IF(N264&lt;=0,0,N264*Rechner!$B$8/Rechner!$B$11)</f>
        <v>195.52106099832221</v>
      </c>
      <c r="P264" s="15">
        <f t="shared" si="42"/>
        <v>1168.0206056683446</v>
      </c>
      <c r="Q264" s="15">
        <f>IF(N264&lt;=0,0,MIN(Rechner!$G$5,N264+O264))</f>
        <v>1363.5416666666667</v>
      </c>
      <c r="R264" s="15">
        <f t="shared" si="43"/>
        <v>63112.876160903346</v>
      </c>
      <c r="S264" s="24" t="str">
        <f>IF(A264&gt;Rechner!$B$14,"",IF(D264&lt;=0,"",EDATE(Rechner!$Z$7,(A264-1)*12/Rechner!$B$11)))</f>
        <v/>
      </c>
      <c r="T264" s="2"/>
      <c r="U264" s="2"/>
      <c r="V264" s="2"/>
      <c r="W264" s="2"/>
      <c r="X264" s="2"/>
      <c r="Y264" s="2"/>
      <c r="Z264" s="2"/>
    </row>
    <row r="265" spans="1:26" x14ac:dyDescent="0.25">
      <c r="A265" s="14">
        <v>264</v>
      </c>
      <c r="B265" s="23" t="str">
        <f t="shared" si="36"/>
        <v/>
      </c>
      <c r="C265" s="14" t="str">
        <f t="shared" si="37"/>
        <v/>
      </c>
      <c r="D265" s="15">
        <f>IF(A265&gt;Rechner!$B$14,0,IF(J264&lt;=0,0,J264))</f>
        <v>0</v>
      </c>
      <c r="E265" s="15">
        <f>IF(D265&lt;=0,0,D265*Rechner!$B$8/Rechner!$B$11)</f>
        <v>0</v>
      </c>
      <c r="F265" s="15">
        <f t="shared" si="38"/>
        <v>0</v>
      </c>
      <c r="G265" s="15">
        <f>IF(D265&lt;=0,0,IF(AND(S265&lt;&gt;"",MONTH(S265)=Rechner!$B$13),MIN(Rechner!$B$12,MAX(D265-F265,0)),0))</f>
        <v>0</v>
      </c>
      <c r="H265" s="15">
        <f>IF(D265&lt;=0,0,MIN(Rechner!$G$5,D265+E265))</f>
        <v>0</v>
      </c>
      <c r="I265" s="15">
        <f t="shared" si="39"/>
        <v>0</v>
      </c>
      <c r="J265" s="15">
        <f t="shared" si="40"/>
        <v>0</v>
      </c>
      <c r="K265" s="15">
        <f t="shared" si="44"/>
        <v>90381.674667594401</v>
      </c>
      <c r="L265" s="16" t="str">
        <f t="shared" si="41"/>
        <v/>
      </c>
      <c r="M265" s="14" t="str">
        <f>IF(A265&gt;Rechner!$B$14,"",IF(D265&lt;=0,"",IF(J265=0,"Abgeschlossen",IF(G265&gt;0,"Sondertilgung","Regulär"))))</f>
        <v/>
      </c>
      <c r="N265" s="15">
        <f>IF(A265&gt;Rechner!$B$14,0,IF(R264&lt;=0,0,R264))</f>
        <v>63112.876160903346</v>
      </c>
      <c r="O265" s="15">
        <f>IF(N265&lt;=0,0,N265*Rechner!$B$8/Rechner!$B$11)</f>
        <v>191.96833165608101</v>
      </c>
      <c r="P265" s="15">
        <f t="shared" si="42"/>
        <v>1171.5733350105857</v>
      </c>
      <c r="Q265" s="15">
        <f>IF(N265&lt;=0,0,MIN(Rechner!$G$5,N265+O265))</f>
        <v>1363.5416666666667</v>
      </c>
      <c r="R265" s="15">
        <f t="shared" si="43"/>
        <v>61941.302825892759</v>
      </c>
      <c r="S265" s="24" t="str">
        <f>IF(A265&gt;Rechner!$B$14,"",IF(D265&lt;=0,"",EDATE(Rechner!$Z$7,(A265-1)*12/Rechner!$B$11)))</f>
        <v/>
      </c>
      <c r="T265" s="2"/>
      <c r="U265" s="2"/>
      <c r="V265" s="2"/>
      <c r="W265" s="2"/>
      <c r="X265" s="2"/>
      <c r="Y265" s="2"/>
      <c r="Z265" s="2"/>
    </row>
    <row r="266" spans="1:26" x14ac:dyDescent="0.25">
      <c r="A266" s="14">
        <v>265</v>
      </c>
      <c r="B266" s="23" t="str">
        <f t="shared" si="36"/>
        <v/>
      </c>
      <c r="C266" s="14" t="str">
        <f t="shared" si="37"/>
        <v/>
      </c>
      <c r="D266" s="15">
        <f>IF(A266&gt;Rechner!$B$14,0,IF(J265&lt;=0,0,J265))</f>
        <v>0</v>
      </c>
      <c r="E266" s="15">
        <f>IF(D266&lt;=0,0,D266*Rechner!$B$8/Rechner!$B$11)</f>
        <v>0</v>
      </c>
      <c r="F266" s="15">
        <f t="shared" si="38"/>
        <v>0</v>
      </c>
      <c r="G266" s="15">
        <f>IF(D266&lt;=0,0,IF(AND(S266&lt;&gt;"",MONTH(S266)=Rechner!$B$13),MIN(Rechner!$B$12,MAX(D266-F266,0)),0))</f>
        <v>0</v>
      </c>
      <c r="H266" s="15">
        <f>IF(D266&lt;=0,0,MIN(Rechner!$G$5,D266+E266))</f>
        <v>0</v>
      </c>
      <c r="I266" s="15">
        <f t="shared" si="39"/>
        <v>0</v>
      </c>
      <c r="J266" s="15">
        <f t="shared" si="40"/>
        <v>0</v>
      </c>
      <c r="K266" s="15">
        <f t="shared" si="44"/>
        <v>90381.674667594401</v>
      </c>
      <c r="L266" s="16" t="str">
        <f t="shared" si="41"/>
        <v/>
      </c>
      <c r="M266" s="14" t="str">
        <f>IF(A266&gt;Rechner!$B$14,"",IF(D266&lt;=0,"",IF(J266=0,"Abgeschlossen",IF(G266&gt;0,"Sondertilgung","Regulär"))))</f>
        <v/>
      </c>
      <c r="N266" s="15">
        <f>IF(A266&gt;Rechner!$B$14,0,IF(R265&lt;=0,0,R265))</f>
        <v>61941.302825892759</v>
      </c>
      <c r="O266" s="15">
        <f>IF(N266&lt;=0,0,N266*Rechner!$B$8/Rechner!$B$11)</f>
        <v>188.40479609542379</v>
      </c>
      <c r="P266" s="15">
        <f t="shared" si="42"/>
        <v>1175.136870571243</v>
      </c>
      <c r="Q266" s="15">
        <f>IF(N266&lt;=0,0,MIN(Rechner!$G$5,N266+O266))</f>
        <v>1363.5416666666667</v>
      </c>
      <c r="R266" s="15">
        <f t="shared" si="43"/>
        <v>60766.165955321514</v>
      </c>
      <c r="S266" s="24" t="str">
        <f>IF(A266&gt;Rechner!$B$14,"",IF(D266&lt;=0,"",EDATE(Rechner!$Z$7,(A266-1)*12/Rechner!$B$11)))</f>
        <v/>
      </c>
      <c r="T266" s="2"/>
      <c r="U266" s="2"/>
      <c r="V266" s="2"/>
      <c r="W266" s="2"/>
      <c r="X266" s="2"/>
      <c r="Y266" s="2"/>
      <c r="Z266" s="2"/>
    </row>
    <row r="267" spans="1:26" x14ac:dyDescent="0.25">
      <c r="A267" s="14">
        <v>266</v>
      </c>
      <c r="B267" s="23" t="str">
        <f t="shared" si="36"/>
        <v/>
      </c>
      <c r="C267" s="14" t="str">
        <f t="shared" si="37"/>
        <v/>
      </c>
      <c r="D267" s="15">
        <f>IF(A267&gt;Rechner!$B$14,0,IF(J266&lt;=0,0,J266))</f>
        <v>0</v>
      </c>
      <c r="E267" s="15">
        <f>IF(D267&lt;=0,0,D267*Rechner!$B$8/Rechner!$B$11)</f>
        <v>0</v>
      </c>
      <c r="F267" s="15">
        <f t="shared" si="38"/>
        <v>0</v>
      </c>
      <c r="G267" s="15">
        <f>IF(D267&lt;=0,0,IF(AND(S267&lt;&gt;"",MONTH(S267)=Rechner!$B$13),MIN(Rechner!$B$12,MAX(D267-F267,0)),0))</f>
        <v>0</v>
      </c>
      <c r="H267" s="15">
        <f>IF(D267&lt;=0,0,MIN(Rechner!$G$5,D267+E267))</f>
        <v>0</v>
      </c>
      <c r="I267" s="15">
        <f t="shared" si="39"/>
        <v>0</v>
      </c>
      <c r="J267" s="15">
        <f t="shared" si="40"/>
        <v>0</v>
      </c>
      <c r="K267" s="15">
        <f t="shared" si="44"/>
        <v>90381.674667594401</v>
      </c>
      <c r="L267" s="16" t="str">
        <f t="shared" si="41"/>
        <v/>
      </c>
      <c r="M267" s="14" t="str">
        <f>IF(A267&gt;Rechner!$B$14,"",IF(D267&lt;=0,"",IF(J267=0,"Abgeschlossen",IF(G267&gt;0,"Sondertilgung","Regulär"))))</f>
        <v/>
      </c>
      <c r="N267" s="15">
        <f>IF(A267&gt;Rechner!$B$14,0,IF(R266&lt;=0,0,R266))</f>
        <v>60766.165955321514</v>
      </c>
      <c r="O267" s="15">
        <f>IF(N267&lt;=0,0,N267*Rechner!$B$8/Rechner!$B$11)</f>
        <v>184.83042144743627</v>
      </c>
      <c r="P267" s="15">
        <f t="shared" si="42"/>
        <v>1178.7112452192305</v>
      </c>
      <c r="Q267" s="15">
        <f>IF(N267&lt;=0,0,MIN(Rechner!$G$5,N267+O267))</f>
        <v>1363.5416666666667</v>
      </c>
      <c r="R267" s="15">
        <f t="shared" si="43"/>
        <v>59587.454710102284</v>
      </c>
      <c r="S267" s="24" t="str">
        <f>IF(A267&gt;Rechner!$B$14,"",IF(D267&lt;=0,"",EDATE(Rechner!$Z$7,(A267-1)*12/Rechner!$B$11)))</f>
        <v/>
      </c>
      <c r="T267" s="2"/>
      <c r="U267" s="2"/>
      <c r="V267" s="2"/>
      <c r="W267" s="2"/>
      <c r="X267" s="2"/>
      <c r="Y267" s="2"/>
      <c r="Z267" s="2"/>
    </row>
    <row r="268" spans="1:26" x14ac:dyDescent="0.25">
      <c r="A268" s="14">
        <v>267</v>
      </c>
      <c r="B268" s="23" t="str">
        <f t="shared" si="36"/>
        <v/>
      </c>
      <c r="C268" s="14" t="str">
        <f t="shared" si="37"/>
        <v/>
      </c>
      <c r="D268" s="15">
        <f>IF(A268&gt;Rechner!$B$14,0,IF(J267&lt;=0,0,J267))</f>
        <v>0</v>
      </c>
      <c r="E268" s="15">
        <f>IF(D268&lt;=0,0,D268*Rechner!$B$8/Rechner!$B$11)</f>
        <v>0</v>
      </c>
      <c r="F268" s="15">
        <f t="shared" si="38"/>
        <v>0</v>
      </c>
      <c r="G268" s="15">
        <f>IF(D268&lt;=0,0,IF(AND(S268&lt;&gt;"",MONTH(S268)=Rechner!$B$13),MIN(Rechner!$B$12,MAX(D268-F268,0)),0))</f>
        <v>0</v>
      </c>
      <c r="H268" s="15">
        <f>IF(D268&lt;=0,0,MIN(Rechner!$G$5,D268+E268))</f>
        <v>0</v>
      </c>
      <c r="I268" s="15">
        <f t="shared" si="39"/>
        <v>0</v>
      </c>
      <c r="J268" s="15">
        <f t="shared" si="40"/>
        <v>0</v>
      </c>
      <c r="K268" s="15">
        <f t="shared" si="44"/>
        <v>90381.674667594401</v>
      </c>
      <c r="L268" s="16" t="str">
        <f t="shared" si="41"/>
        <v/>
      </c>
      <c r="M268" s="14" t="str">
        <f>IF(A268&gt;Rechner!$B$14,"",IF(D268&lt;=0,"",IF(J268=0,"Abgeschlossen",IF(G268&gt;0,"Sondertilgung","Regulär"))))</f>
        <v/>
      </c>
      <c r="N268" s="15">
        <f>IF(A268&gt;Rechner!$B$14,0,IF(R267&lt;=0,0,R267))</f>
        <v>59587.454710102284</v>
      </c>
      <c r="O268" s="15">
        <f>IF(N268&lt;=0,0,N268*Rechner!$B$8/Rechner!$B$11)</f>
        <v>181.24517474322775</v>
      </c>
      <c r="P268" s="15">
        <f t="shared" si="42"/>
        <v>1182.2964919234389</v>
      </c>
      <c r="Q268" s="15">
        <f>IF(N268&lt;=0,0,MIN(Rechner!$G$5,N268+O268))</f>
        <v>1363.5416666666667</v>
      </c>
      <c r="R268" s="15">
        <f t="shared" si="43"/>
        <v>58405.158218178847</v>
      </c>
      <c r="S268" s="24" t="str">
        <f>IF(A268&gt;Rechner!$B$14,"",IF(D268&lt;=0,"",EDATE(Rechner!$Z$7,(A268-1)*12/Rechner!$B$11)))</f>
        <v/>
      </c>
      <c r="T268" s="2"/>
      <c r="U268" s="2"/>
      <c r="V268" s="2"/>
      <c r="W268" s="2"/>
      <c r="X268" s="2"/>
      <c r="Y268" s="2"/>
      <c r="Z268" s="2"/>
    </row>
    <row r="269" spans="1:26" x14ac:dyDescent="0.25">
      <c r="A269" s="14">
        <v>268</v>
      </c>
      <c r="B269" s="23" t="str">
        <f t="shared" si="36"/>
        <v/>
      </c>
      <c r="C269" s="14" t="str">
        <f t="shared" si="37"/>
        <v/>
      </c>
      <c r="D269" s="15">
        <f>IF(A269&gt;Rechner!$B$14,0,IF(J268&lt;=0,0,J268))</f>
        <v>0</v>
      </c>
      <c r="E269" s="15">
        <f>IF(D269&lt;=0,0,D269*Rechner!$B$8/Rechner!$B$11)</f>
        <v>0</v>
      </c>
      <c r="F269" s="15">
        <f t="shared" si="38"/>
        <v>0</v>
      </c>
      <c r="G269" s="15">
        <f>IF(D269&lt;=0,0,IF(AND(S269&lt;&gt;"",MONTH(S269)=Rechner!$B$13),MIN(Rechner!$B$12,MAX(D269-F269,0)),0))</f>
        <v>0</v>
      </c>
      <c r="H269" s="15">
        <f>IF(D269&lt;=0,0,MIN(Rechner!$G$5,D269+E269))</f>
        <v>0</v>
      </c>
      <c r="I269" s="15">
        <f t="shared" si="39"/>
        <v>0</v>
      </c>
      <c r="J269" s="15">
        <f t="shared" si="40"/>
        <v>0</v>
      </c>
      <c r="K269" s="15">
        <f t="shared" si="44"/>
        <v>90381.674667594401</v>
      </c>
      <c r="L269" s="16" t="str">
        <f t="shared" si="41"/>
        <v/>
      </c>
      <c r="M269" s="14" t="str">
        <f>IF(A269&gt;Rechner!$B$14,"",IF(D269&lt;=0,"",IF(J269=0,"Abgeschlossen",IF(G269&gt;0,"Sondertilgung","Regulär"))))</f>
        <v/>
      </c>
      <c r="N269" s="15">
        <f>IF(A269&gt;Rechner!$B$14,0,IF(R268&lt;=0,0,R268))</f>
        <v>58405.158218178847</v>
      </c>
      <c r="O269" s="15">
        <f>IF(N269&lt;=0,0,N269*Rechner!$B$8/Rechner!$B$11)</f>
        <v>177.64902291362731</v>
      </c>
      <c r="P269" s="15">
        <f t="shared" si="42"/>
        <v>1185.8926437530395</v>
      </c>
      <c r="Q269" s="15">
        <f>IF(N269&lt;=0,0,MIN(Rechner!$G$5,N269+O269))</f>
        <v>1363.5416666666667</v>
      </c>
      <c r="R269" s="15">
        <f t="shared" si="43"/>
        <v>57219.265574425808</v>
      </c>
      <c r="S269" s="24" t="str">
        <f>IF(A269&gt;Rechner!$B$14,"",IF(D269&lt;=0,"",EDATE(Rechner!$Z$7,(A269-1)*12/Rechner!$B$11)))</f>
        <v/>
      </c>
      <c r="T269" s="2"/>
      <c r="U269" s="2"/>
      <c r="V269" s="2"/>
      <c r="W269" s="2"/>
      <c r="X269" s="2"/>
      <c r="Y269" s="2"/>
      <c r="Z269" s="2"/>
    </row>
    <row r="270" spans="1:26" x14ac:dyDescent="0.25">
      <c r="A270" s="14">
        <v>269</v>
      </c>
      <c r="B270" s="23" t="str">
        <f t="shared" si="36"/>
        <v/>
      </c>
      <c r="C270" s="14" t="str">
        <f t="shared" si="37"/>
        <v/>
      </c>
      <c r="D270" s="15">
        <f>IF(A270&gt;Rechner!$B$14,0,IF(J269&lt;=0,0,J269))</f>
        <v>0</v>
      </c>
      <c r="E270" s="15">
        <f>IF(D270&lt;=0,0,D270*Rechner!$B$8/Rechner!$B$11)</f>
        <v>0</v>
      </c>
      <c r="F270" s="15">
        <f t="shared" si="38"/>
        <v>0</v>
      </c>
      <c r="G270" s="15">
        <f>IF(D270&lt;=0,0,IF(AND(S270&lt;&gt;"",MONTH(S270)=Rechner!$B$13),MIN(Rechner!$B$12,MAX(D270-F270,0)),0))</f>
        <v>0</v>
      </c>
      <c r="H270" s="15">
        <f>IF(D270&lt;=0,0,MIN(Rechner!$G$5,D270+E270))</f>
        <v>0</v>
      </c>
      <c r="I270" s="15">
        <f t="shared" si="39"/>
        <v>0</v>
      </c>
      <c r="J270" s="15">
        <f t="shared" si="40"/>
        <v>0</v>
      </c>
      <c r="K270" s="15">
        <f t="shared" si="44"/>
        <v>90381.674667594401</v>
      </c>
      <c r="L270" s="16" t="str">
        <f t="shared" si="41"/>
        <v/>
      </c>
      <c r="M270" s="14" t="str">
        <f>IF(A270&gt;Rechner!$B$14,"",IF(D270&lt;=0,"",IF(J270=0,"Abgeschlossen",IF(G270&gt;0,"Sondertilgung","Regulär"))))</f>
        <v/>
      </c>
      <c r="N270" s="15">
        <f>IF(A270&gt;Rechner!$B$14,0,IF(R269&lt;=0,0,R269))</f>
        <v>57219.265574425808</v>
      </c>
      <c r="O270" s="15">
        <f>IF(N270&lt;=0,0,N270*Rechner!$B$8/Rechner!$B$11)</f>
        <v>174.04193278887848</v>
      </c>
      <c r="P270" s="15">
        <f t="shared" si="42"/>
        <v>1189.4997338777882</v>
      </c>
      <c r="Q270" s="15">
        <f>IF(N270&lt;=0,0,MIN(Rechner!$G$5,N270+O270))</f>
        <v>1363.5416666666667</v>
      </c>
      <c r="R270" s="15">
        <f t="shared" si="43"/>
        <v>56029.765840548018</v>
      </c>
      <c r="S270" s="24" t="str">
        <f>IF(A270&gt;Rechner!$B$14,"",IF(D270&lt;=0,"",EDATE(Rechner!$Z$7,(A270-1)*12/Rechner!$B$11)))</f>
        <v/>
      </c>
      <c r="T270" s="2"/>
      <c r="U270" s="2"/>
      <c r="V270" s="2"/>
      <c r="W270" s="2"/>
      <c r="X270" s="2"/>
      <c r="Y270" s="2"/>
      <c r="Z270" s="2"/>
    </row>
    <row r="271" spans="1:26" x14ac:dyDescent="0.25">
      <c r="A271" s="14">
        <v>270</v>
      </c>
      <c r="B271" s="23" t="str">
        <f t="shared" si="36"/>
        <v/>
      </c>
      <c r="C271" s="14" t="str">
        <f t="shared" si="37"/>
        <v/>
      </c>
      <c r="D271" s="15">
        <f>IF(A271&gt;Rechner!$B$14,0,IF(J270&lt;=0,0,J270))</f>
        <v>0</v>
      </c>
      <c r="E271" s="15">
        <f>IF(D271&lt;=0,0,D271*Rechner!$B$8/Rechner!$B$11)</f>
        <v>0</v>
      </c>
      <c r="F271" s="15">
        <f t="shared" si="38"/>
        <v>0</v>
      </c>
      <c r="G271" s="15">
        <f>IF(D271&lt;=0,0,IF(AND(S271&lt;&gt;"",MONTH(S271)=Rechner!$B$13),MIN(Rechner!$B$12,MAX(D271-F271,0)),0))</f>
        <v>0</v>
      </c>
      <c r="H271" s="15">
        <f>IF(D271&lt;=0,0,MIN(Rechner!$G$5,D271+E271))</f>
        <v>0</v>
      </c>
      <c r="I271" s="15">
        <f t="shared" si="39"/>
        <v>0</v>
      </c>
      <c r="J271" s="15">
        <f t="shared" si="40"/>
        <v>0</v>
      </c>
      <c r="K271" s="15">
        <f t="shared" si="44"/>
        <v>90381.674667594401</v>
      </c>
      <c r="L271" s="16" t="str">
        <f t="shared" si="41"/>
        <v/>
      </c>
      <c r="M271" s="14" t="str">
        <f>IF(A271&gt;Rechner!$B$14,"",IF(D271&lt;=0,"",IF(J271=0,"Abgeschlossen",IF(G271&gt;0,"Sondertilgung","Regulär"))))</f>
        <v/>
      </c>
      <c r="N271" s="15">
        <f>IF(A271&gt;Rechner!$B$14,0,IF(R270&lt;=0,0,R270))</f>
        <v>56029.765840548018</v>
      </c>
      <c r="O271" s="15">
        <f>IF(N271&lt;=0,0,N271*Rechner!$B$8/Rechner!$B$11)</f>
        <v>170.42387109833354</v>
      </c>
      <c r="P271" s="15">
        <f t="shared" si="42"/>
        <v>1193.1177955683331</v>
      </c>
      <c r="Q271" s="15">
        <f>IF(N271&lt;=0,0,MIN(Rechner!$G$5,N271+O271))</f>
        <v>1363.5416666666667</v>
      </c>
      <c r="R271" s="15">
        <f t="shared" si="43"/>
        <v>54836.648044979687</v>
      </c>
      <c r="S271" s="24" t="str">
        <f>IF(A271&gt;Rechner!$B$14,"",IF(D271&lt;=0,"",EDATE(Rechner!$Z$7,(A271-1)*12/Rechner!$B$11)))</f>
        <v/>
      </c>
      <c r="T271" s="2"/>
      <c r="U271" s="2"/>
      <c r="V271" s="2"/>
      <c r="W271" s="2"/>
      <c r="X271" s="2"/>
      <c r="Y271" s="2"/>
      <c r="Z271" s="2"/>
    </row>
    <row r="272" spans="1:26" x14ac:dyDescent="0.25">
      <c r="A272" s="14">
        <v>271</v>
      </c>
      <c r="B272" s="23" t="str">
        <f t="shared" si="36"/>
        <v/>
      </c>
      <c r="C272" s="14" t="str">
        <f t="shared" si="37"/>
        <v/>
      </c>
      <c r="D272" s="15">
        <f>IF(A272&gt;Rechner!$B$14,0,IF(J271&lt;=0,0,J271))</f>
        <v>0</v>
      </c>
      <c r="E272" s="15">
        <f>IF(D272&lt;=0,0,D272*Rechner!$B$8/Rechner!$B$11)</f>
        <v>0</v>
      </c>
      <c r="F272" s="15">
        <f t="shared" si="38"/>
        <v>0</v>
      </c>
      <c r="G272" s="15">
        <f>IF(D272&lt;=0,0,IF(AND(S272&lt;&gt;"",MONTH(S272)=Rechner!$B$13),MIN(Rechner!$B$12,MAX(D272-F272,0)),0))</f>
        <v>0</v>
      </c>
      <c r="H272" s="15">
        <f>IF(D272&lt;=0,0,MIN(Rechner!$G$5,D272+E272))</f>
        <v>0</v>
      </c>
      <c r="I272" s="15">
        <f t="shared" si="39"/>
        <v>0</v>
      </c>
      <c r="J272" s="15">
        <f t="shared" si="40"/>
        <v>0</v>
      </c>
      <c r="K272" s="15">
        <f t="shared" si="44"/>
        <v>90381.674667594401</v>
      </c>
      <c r="L272" s="16" t="str">
        <f t="shared" si="41"/>
        <v/>
      </c>
      <c r="M272" s="14" t="str">
        <f>IF(A272&gt;Rechner!$B$14,"",IF(D272&lt;=0,"",IF(J272=0,"Abgeschlossen",IF(G272&gt;0,"Sondertilgung","Regulär"))))</f>
        <v/>
      </c>
      <c r="N272" s="15">
        <f>IF(A272&gt;Rechner!$B$14,0,IF(R271&lt;=0,0,R271))</f>
        <v>54836.648044979687</v>
      </c>
      <c r="O272" s="15">
        <f>IF(N272&lt;=0,0,N272*Rechner!$B$8/Rechner!$B$11)</f>
        <v>166.79480447014654</v>
      </c>
      <c r="P272" s="15">
        <f t="shared" si="42"/>
        <v>1196.7468621965202</v>
      </c>
      <c r="Q272" s="15">
        <f>IF(N272&lt;=0,0,MIN(Rechner!$G$5,N272+O272))</f>
        <v>1363.5416666666667</v>
      </c>
      <c r="R272" s="15">
        <f t="shared" si="43"/>
        <v>53639.901182783164</v>
      </c>
      <c r="S272" s="24" t="str">
        <f>IF(A272&gt;Rechner!$B$14,"",IF(D272&lt;=0,"",EDATE(Rechner!$Z$7,(A272-1)*12/Rechner!$B$11)))</f>
        <v/>
      </c>
      <c r="T272" s="2"/>
      <c r="U272" s="2"/>
      <c r="V272" s="2"/>
      <c r="W272" s="2"/>
      <c r="X272" s="2"/>
      <c r="Y272" s="2"/>
      <c r="Z272" s="2"/>
    </row>
    <row r="273" spans="1:26" x14ac:dyDescent="0.25">
      <c r="A273" s="14">
        <v>272</v>
      </c>
      <c r="B273" s="23" t="str">
        <f t="shared" si="36"/>
        <v/>
      </c>
      <c r="C273" s="14" t="str">
        <f t="shared" si="37"/>
        <v/>
      </c>
      <c r="D273" s="15">
        <f>IF(A273&gt;Rechner!$B$14,0,IF(J272&lt;=0,0,J272))</f>
        <v>0</v>
      </c>
      <c r="E273" s="15">
        <f>IF(D273&lt;=0,0,D273*Rechner!$B$8/Rechner!$B$11)</f>
        <v>0</v>
      </c>
      <c r="F273" s="15">
        <f t="shared" si="38"/>
        <v>0</v>
      </c>
      <c r="G273" s="15">
        <f>IF(D273&lt;=0,0,IF(AND(S273&lt;&gt;"",MONTH(S273)=Rechner!$B$13),MIN(Rechner!$B$12,MAX(D273-F273,0)),0))</f>
        <v>0</v>
      </c>
      <c r="H273" s="15">
        <f>IF(D273&lt;=0,0,MIN(Rechner!$G$5,D273+E273))</f>
        <v>0</v>
      </c>
      <c r="I273" s="15">
        <f t="shared" si="39"/>
        <v>0</v>
      </c>
      <c r="J273" s="15">
        <f t="shared" si="40"/>
        <v>0</v>
      </c>
      <c r="K273" s="15">
        <f t="shared" si="44"/>
        <v>90381.674667594401</v>
      </c>
      <c r="L273" s="16" t="str">
        <f t="shared" si="41"/>
        <v/>
      </c>
      <c r="M273" s="14" t="str">
        <f>IF(A273&gt;Rechner!$B$14,"",IF(D273&lt;=0,"",IF(J273=0,"Abgeschlossen",IF(G273&gt;0,"Sondertilgung","Regulär"))))</f>
        <v/>
      </c>
      <c r="N273" s="15">
        <f>IF(A273&gt;Rechner!$B$14,0,IF(R272&lt;=0,0,R272))</f>
        <v>53639.901182783164</v>
      </c>
      <c r="O273" s="15">
        <f>IF(N273&lt;=0,0,N273*Rechner!$B$8/Rechner!$B$11)</f>
        <v>163.15469943096545</v>
      </c>
      <c r="P273" s="15">
        <f t="shared" si="42"/>
        <v>1200.3869672357014</v>
      </c>
      <c r="Q273" s="15">
        <f>IF(N273&lt;=0,0,MIN(Rechner!$G$5,N273+O273))</f>
        <v>1363.5416666666667</v>
      </c>
      <c r="R273" s="15">
        <f t="shared" si="43"/>
        <v>52439.51421554746</v>
      </c>
      <c r="S273" s="24" t="str">
        <f>IF(A273&gt;Rechner!$B$14,"",IF(D273&lt;=0,"",EDATE(Rechner!$Z$7,(A273-1)*12/Rechner!$B$11)))</f>
        <v/>
      </c>
      <c r="T273" s="2"/>
      <c r="U273" s="2"/>
      <c r="V273" s="2"/>
      <c r="W273" s="2"/>
      <c r="X273" s="2"/>
      <c r="Y273" s="2"/>
      <c r="Z273" s="2"/>
    </row>
    <row r="274" spans="1:26" x14ac:dyDescent="0.25">
      <c r="A274" s="14">
        <v>273</v>
      </c>
      <c r="B274" s="23" t="str">
        <f t="shared" si="36"/>
        <v/>
      </c>
      <c r="C274" s="14" t="str">
        <f t="shared" si="37"/>
        <v/>
      </c>
      <c r="D274" s="15">
        <f>IF(A274&gt;Rechner!$B$14,0,IF(J273&lt;=0,0,J273))</f>
        <v>0</v>
      </c>
      <c r="E274" s="15">
        <f>IF(D274&lt;=0,0,D274*Rechner!$B$8/Rechner!$B$11)</f>
        <v>0</v>
      </c>
      <c r="F274" s="15">
        <f t="shared" si="38"/>
        <v>0</v>
      </c>
      <c r="G274" s="15">
        <f>IF(D274&lt;=0,0,IF(AND(S274&lt;&gt;"",MONTH(S274)=Rechner!$B$13),MIN(Rechner!$B$12,MAX(D274-F274,0)),0))</f>
        <v>0</v>
      </c>
      <c r="H274" s="15">
        <f>IF(D274&lt;=0,0,MIN(Rechner!$G$5,D274+E274))</f>
        <v>0</v>
      </c>
      <c r="I274" s="15">
        <f t="shared" si="39"/>
        <v>0</v>
      </c>
      <c r="J274" s="15">
        <f t="shared" si="40"/>
        <v>0</v>
      </c>
      <c r="K274" s="15">
        <f t="shared" si="44"/>
        <v>90381.674667594401</v>
      </c>
      <c r="L274" s="16" t="str">
        <f t="shared" si="41"/>
        <v/>
      </c>
      <c r="M274" s="14" t="str">
        <f>IF(A274&gt;Rechner!$B$14,"",IF(D274&lt;=0,"",IF(J274=0,"Abgeschlossen",IF(G274&gt;0,"Sondertilgung","Regulär"))))</f>
        <v/>
      </c>
      <c r="N274" s="15">
        <f>IF(A274&gt;Rechner!$B$14,0,IF(R273&lt;=0,0,R273))</f>
        <v>52439.51421554746</v>
      </c>
      <c r="O274" s="15">
        <f>IF(N274&lt;=0,0,N274*Rechner!$B$8/Rechner!$B$11)</f>
        <v>159.5035224056235</v>
      </c>
      <c r="P274" s="15">
        <f t="shared" si="42"/>
        <v>1204.0381442610433</v>
      </c>
      <c r="Q274" s="15">
        <f>IF(N274&lt;=0,0,MIN(Rechner!$G$5,N274+O274))</f>
        <v>1363.5416666666667</v>
      </c>
      <c r="R274" s="15">
        <f t="shared" si="43"/>
        <v>51235.476071286415</v>
      </c>
      <c r="S274" s="24" t="str">
        <f>IF(A274&gt;Rechner!$B$14,"",IF(D274&lt;=0,"",EDATE(Rechner!$Z$7,(A274-1)*12/Rechner!$B$11)))</f>
        <v/>
      </c>
      <c r="T274" s="2"/>
      <c r="U274" s="2"/>
      <c r="V274" s="2"/>
      <c r="W274" s="2"/>
      <c r="X274" s="2"/>
      <c r="Y274" s="2"/>
      <c r="Z274" s="2"/>
    </row>
    <row r="275" spans="1:26" x14ac:dyDescent="0.25">
      <c r="A275" s="14">
        <v>274</v>
      </c>
      <c r="B275" s="23" t="str">
        <f t="shared" si="36"/>
        <v/>
      </c>
      <c r="C275" s="14" t="str">
        <f t="shared" si="37"/>
        <v/>
      </c>
      <c r="D275" s="15">
        <f>IF(A275&gt;Rechner!$B$14,0,IF(J274&lt;=0,0,J274))</f>
        <v>0</v>
      </c>
      <c r="E275" s="15">
        <f>IF(D275&lt;=0,0,D275*Rechner!$B$8/Rechner!$B$11)</f>
        <v>0</v>
      </c>
      <c r="F275" s="15">
        <f t="shared" si="38"/>
        <v>0</v>
      </c>
      <c r="G275" s="15">
        <f>IF(D275&lt;=0,0,IF(AND(S275&lt;&gt;"",MONTH(S275)=Rechner!$B$13),MIN(Rechner!$B$12,MAX(D275-F275,0)),0))</f>
        <v>0</v>
      </c>
      <c r="H275" s="15">
        <f>IF(D275&lt;=0,0,MIN(Rechner!$G$5,D275+E275))</f>
        <v>0</v>
      </c>
      <c r="I275" s="15">
        <f t="shared" si="39"/>
        <v>0</v>
      </c>
      <c r="J275" s="15">
        <f t="shared" si="40"/>
        <v>0</v>
      </c>
      <c r="K275" s="15">
        <f t="shared" si="44"/>
        <v>90381.674667594401</v>
      </c>
      <c r="L275" s="16" t="str">
        <f t="shared" si="41"/>
        <v/>
      </c>
      <c r="M275" s="14" t="str">
        <f>IF(A275&gt;Rechner!$B$14,"",IF(D275&lt;=0,"",IF(J275=0,"Abgeschlossen",IF(G275&gt;0,"Sondertilgung","Regulär"))))</f>
        <v/>
      </c>
      <c r="N275" s="15">
        <f>IF(A275&gt;Rechner!$B$14,0,IF(R274&lt;=0,0,R274))</f>
        <v>51235.476071286415</v>
      </c>
      <c r="O275" s="15">
        <f>IF(N275&lt;=0,0,N275*Rechner!$B$8/Rechner!$B$11)</f>
        <v>155.84123971682951</v>
      </c>
      <c r="P275" s="15">
        <f t="shared" si="42"/>
        <v>1207.7004269498373</v>
      </c>
      <c r="Q275" s="15">
        <f>IF(N275&lt;=0,0,MIN(Rechner!$G$5,N275+O275))</f>
        <v>1363.5416666666667</v>
      </c>
      <c r="R275" s="15">
        <f t="shared" si="43"/>
        <v>50027.77564433658</v>
      </c>
      <c r="S275" s="24" t="str">
        <f>IF(A275&gt;Rechner!$B$14,"",IF(D275&lt;=0,"",EDATE(Rechner!$Z$7,(A275-1)*12/Rechner!$B$11)))</f>
        <v/>
      </c>
      <c r="T275" s="2"/>
      <c r="U275" s="2"/>
      <c r="V275" s="2"/>
      <c r="W275" s="2"/>
      <c r="X275" s="2"/>
      <c r="Y275" s="2"/>
      <c r="Z275" s="2"/>
    </row>
    <row r="276" spans="1:26" x14ac:dyDescent="0.25">
      <c r="A276" s="14">
        <v>275</v>
      </c>
      <c r="B276" s="23" t="str">
        <f t="shared" si="36"/>
        <v/>
      </c>
      <c r="C276" s="14" t="str">
        <f t="shared" si="37"/>
        <v/>
      </c>
      <c r="D276" s="15">
        <f>IF(A276&gt;Rechner!$B$14,0,IF(J275&lt;=0,0,J275))</f>
        <v>0</v>
      </c>
      <c r="E276" s="15">
        <f>IF(D276&lt;=0,0,D276*Rechner!$B$8/Rechner!$B$11)</f>
        <v>0</v>
      </c>
      <c r="F276" s="15">
        <f t="shared" si="38"/>
        <v>0</v>
      </c>
      <c r="G276" s="15">
        <f>IF(D276&lt;=0,0,IF(AND(S276&lt;&gt;"",MONTH(S276)=Rechner!$B$13),MIN(Rechner!$B$12,MAX(D276-F276,0)),0))</f>
        <v>0</v>
      </c>
      <c r="H276" s="15">
        <f>IF(D276&lt;=0,0,MIN(Rechner!$G$5,D276+E276))</f>
        <v>0</v>
      </c>
      <c r="I276" s="15">
        <f t="shared" si="39"/>
        <v>0</v>
      </c>
      <c r="J276" s="15">
        <f t="shared" si="40"/>
        <v>0</v>
      </c>
      <c r="K276" s="15">
        <f t="shared" si="44"/>
        <v>90381.674667594401</v>
      </c>
      <c r="L276" s="16" t="str">
        <f t="shared" si="41"/>
        <v/>
      </c>
      <c r="M276" s="14" t="str">
        <f>IF(A276&gt;Rechner!$B$14,"",IF(D276&lt;=0,"",IF(J276=0,"Abgeschlossen",IF(G276&gt;0,"Sondertilgung","Regulär"))))</f>
        <v/>
      </c>
      <c r="N276" s="15">
        <f>IF(A276&gt;Rechner!$B$14,0,IF(R275&lt;=0,0,R275))</f>
        <v>50027.77564433658</v>
      </c>
      <c r="O276" s="15">
        <f>IF(N276&lt;=0,0,N276*Rechner!$B$8/Rechner!$B$11)</f>
        <v>152.16781758485709</v>
      </c>
      <c r="P276" s="15">
        <f t="shared" si="42"/>
        <v>1211.3738490818096</v>
      </c>
      <c r="Q276" s="15">
        <f>IF(N276&lt;=0,0,MIN(Rechner!$G$5,N276+O276))</f>
        <v>1363.5416666666667</v>
      </c>
      <c r="R276" s="15">
        <f t="shared" si="43"/>
        <v>48816.401795254773</v>
      </c>
      <c r="S276" s="24" t="str">
        <f>IF(A276&gt;Rechner!$B$14,"",IF(D276&lt;=0,"",EDATE(Rechner!$Z$7,(A276-1)*12/Rechner!$B$11)))</f>
        <v/>
      </c>
      <c r="T276" s="2"/>
      <c r="U276" s="2"/>
      <c r="V276" s="2"/>
      <c r="W276" s="2"/>
      <c r="X276" s="2"/>
      <c r="Y276" s="2"/>
      <c r="Z276" s="2"/>
    </row>
    <row r="277" spans="1:26" x14ac:dyDescent="0.25">
      <c r="A277" s="14">
        <v>276</v>
      </c>
      <c r="B277" s="23" t="str">
        <f t="shared" si="36"/>
        <v/>
      </c>
      <c r="C277" s="14" t="str">
        <f t="shared" si="37"/>
        <v/>
      </c>
      <c r="D277" s="15">
        <f>IF(A277&gt;Rechner!$B$14,0,IF(J276&lt;=0,0,J276))</f>
        <v>0</v>
      </c>
      <c r="E277" s="15">
        <f>IF(D277&lt;=0,0,D277*Rechner!$B$8/Rechner!$B$11)</f>
        <v>0</v>
      </c>
      <c r="F277" s="15">
        <f t="shared" si="38"/>
        <v>0</v>
      </c>
      <c r="G277" s="15">
        <f>IF(D277&lt;=0,0,IF(AND(S277&lt;&gt;"",MONTH(S277)=Rechner!$B$13),MIN(Rechner!$B$12,MAX(D277-F277,0)),0))</f>
        <v>0</v>
      </c>
      <c r="H277" s="15">
        <f>IF(D277&lt;=0,0,MIN(Rechner!$G$5,D277+E277))</f>
        <v>0</v>
      </c>
      <c r="I277" s="15">
        <f t="shared" si="39"/>
        <v>0</v>
      </c>
      <c r="J277" s="15">
        <f t="shared" si="40"/>
        <v>0</v>
      </c>
      <c r="K277" s="15">
        <f t="shared" si="44"/>
        <v>90381.674667594401</v>
      </c>
      <c r="L277" s="16" t="str">
        <f t="shared" si="41"/>
        <v/>
      </c>
      <c r="M277" s="14" t="str">
        <f>IF(A277&gt;Rechner!$B$14,"",IF(D277&lt;=0,"",IF(J277=0,"Abgeschlossen",IF(G277&gt;0,"Sondertilgung","Regulär"))))</f>
        <v/>
      </c>
      <c r="N277" s="15">
        <f>IF(A277&gt;Rechner!$B$14,0,IF(R276&lt;=0,0,R276))</f>
        <v>48816.401795254773</v>
      </c>
      <c r="O277" s="15">
        <f>IF(N277&lt;=0,0,N277*Rechner!$B$8/Rechner!$B$11)</f>
        <v>148.48322212723326</v>
      </c>
      <c r="P277" s="15">
        <f t="shared" si="42"/>
        <v>1215.0584445394334</v>
      </c>
      <c r="Q277" s="15">
        <f>IF(N277&lt;=0,0,MIN(Rechner!$G$5,N277+O277))</f>
        <v>1363.5416666666667</v>
      </c>
      <c r="R277" s="15">
        <f t="shared" si="43"/>
        <v>47601.343350715339</v>
      </c>
      <c r="S277" s="24" t="str">
        <f>IF(A277&gt;Rechner!$B$14,"",IF(D277&lt;=0,"",EDATE(Rechner!$Z$7,(A277-1)*12/Rechner!$B$11)))</f>
        <v/>
      </c>
      <c r="T277" s="2"/>
      <c r="U277" s="2"/>
      <c r="V277" s="2"/>
      <c r="W277" s="2"/>
      <c r="X277" s="2"/>
      <c r="Y277" s="2"/>
      <c r="Z277" s="2"/>
    </row>
    <row r="278" spans="1:26" x14ac:dyDescent="0.25">
      <c r="A278" s="14">
        <v>277</v>
      </c>
      <c r="B278" s="23" t="str">
        <f t="shared" si="36"/>
        <v/>
      </c>
      <c r="C278" s="14" t="str">
        <f t="shared" si="37"/>
        <v/>
      </c>
      <c r="D278" s="15">
        <f>IF(A278&gt;Rechner!$B$14,0,IF(J277&lt;=0,0,J277))</f>
        <v>0</v>
      </c>
      <c r="E278" s="15">
        <f>IF(D278&lt;=0,0,D278*Rechner!$B$8/Rechner!$B$11)</f>
        <v>0</v>
      </c>
      <c r="F278" s="15">
        <f t="shared" si="38"/>
        <v>0</v>
      </c>
      <c r="G278" s="15">
        <f>IF(D278&lt;=0,0,IF(AND(S278&lt;&gt;"",MONTH(S278)=Rechner!$B$13),MIN(Rechner!$B$12,MAX(D278-F278,0)),0))</f>
        <v>0</v>
      </c>
      <c r="H278" s="15">
        <f>IF(D278&lt;=0,0,MIN(Rechner!$G$5,D278+E278))</f>
        <v>0</v>
      </c>
      <c r="I278" s="15">
        <f t="shared" si="39"/>
        <v>0</v>
      </c>
      <c r="J278" s="15">
        <f t="shared" si="40"/>
        <v>0</v>
      </c>
      <c r="K278" s="15">
        <f t="shared" si="44"/>
        <v>90381.674667594401</v>
      </c>
      <c r="L278" s="16" t="str">
        <f t="shared" si="41"/>
        <v/>
      </c>
      <c r="M278" s="14" t="str">
        <f>IF(A278&gt;Rechner!$B$14,"",IF(D278&lt;=0,"",IF(J278=0,"Abgeschlossen",IF(G278&gt;0,"Sondertilgung","Regulär"))))</f>
        <v/>
      </c>
      <c r="N278" s="15">
        <f>IF(A278&gt;Rechner!$B$14,0,IF(R277&lt;=0,0,R277))</f>
        <v>47601.343350715339</v>
      </c>
      <c r="O278" s="15">
        <f>IF(N278&lt;=0,0,N278*Rechner!$B$8/Rechner!$B$11)</f>
        <v>144.78741935842581</v>
      </c>
      <c r="P278" s="15">
        <f t="shared" si="42"/>
        <v>1218.754247308241</v>
      </c>
      <c r="Q278" s="15">
        <f>IF(N278&lt;=0,0,MIN(Rechner!$G$5,N278+O278))</f>
        <v>1363.5416666666667</v>
      </c>
      <c r="R278" s="15">
        <f t="shared" si="43"/>
        <v>46382.589103407096</v>
      </c>
      <c r="S278" s="24" t="str">
        <f>IF(A278&gt;Rechner!$B$14,"",IF(D278&lt;=0,"",EDATE(Rechner!$Z$7,(A278-1)*12/Rechner!$B$11)))</f>
        <v/>
      </c>
      <c r="T278" s="2"/>
      <c r="U278" s="2"/>
      <c r="V278" s="2"/>
      <c r="W278" s="2"/>
      <c r="X278" s="2"/>
      <c r="Y278" s="2"/>
      <c r="Z278" s="2"/>
    </row>
    <row r="279" spans="1:26" x14ac:dyDescent="0.25">
      <c r="A279" s="14">
        <v>278</v>
      </c>
      <c r="B279" s="23" t="str">
        <f t="shared" si="36"/>
        <v/>
      </c>
      <c r="C279" s="14" t="str">
        <f t="shared" si="37"/>
        <v/>
      </c>
      <c r="D279" s="15">
        <f>IF(A279&gt;Rechner!$B$14,0,IF(J278&lt;=0,0,J278))</f>
        <v>0</v>
      </c>
      <c r="E279" s="15">
        <f>IF(D279&lt;=0,0,D279*Rechner!$B$8/Rechner!$B$11)</f>
        <v>0</v>
      </c>
      <c r="F279" s="15">
        <f t="shared" si="38"/>
        <v>0</v>
      </c>
      <c r="G279" s="15">
        <f>IF(D279&lt;=0,0,IF(AND(S279&lt;&gt;"",MONTH(S279)=Rechner!$B$13),MIN(Rechner!$B$12,MAX(D279-F279,0)),0))</f>
        <v>0</v>
      </c>
      <c r="H279" s="15">
        <f>IF(D279&lt;=0,0,MIN(Rechner!$G$5,D279+E279))</f>
        <v>0</v>
      </c>
      <c r="I279" s="15">
        <f t="shared" si="39"/>
        <v>0</v>
      </c>
      <c r="J279" s="15">
        <f t="shared" si="40"/>
        <v>0</v>
      </c>
      <c r="K279" s="15">
        <f t="shared" si="44"/>
        <v>90381.674667594401</v>
      </c>
      <c r="L279" s="16" t="str">
        <f t="shared" si="41"/>
        <v/>
      </c>
      <c r="M279" s="14" t="str">
        <f>IF(A279&gt;Rechner!$B$14,"",IF(D279&lt;=0,"",IF(J279=0,"Abgeschlossen",IF(G279&gt;0,"Sondertilgung","Regulär"))))</f>
        <v/>
      </c>
      <c r="N279" s="15">
        <f>IF(A279&gt;Rechner!$B$14,0,IF(R278&lt;=0,0,R278))</f>
        <v>46382.589103407096</v>
      </c>
      <c r="O279" s="15">
        <f>IF(N279&lt;=0,0,N279*Rechner!$B$8/Rechner!$B$11)</f>
        <v>141.08037518952992</v>
      </c>
      <c r="P279" s="15">
        <f t="shared" si="42"/>
        <v>1222.4612914771369</v>
      </c>
      <c r="Q279" s="15">
        <f>IF(N279&lt;=0,0,MIN(Rechner!$G$5,N279+O279))</f>
        <v>1363.5416666666667</v>
      </c>
      <c r="R279" s="15">
        <f t="shared" si="43"/>
        <v>45160.12781192996</v>
      </c>
      <c r="S279" s="24" t="str">
        <f>IF(A279&gt;Rechner!$B$14,"",IF(D279&lt;=0,"",EDATE(Rechner!$Z$7,(A279-1)*12/Rechner!$B$11)))</f>
        <v/>
      </c>
      <c r="T279" s="2"/>
      <c r="U279" s="2"/>
      <c r="V279" s="2"/>
      <c r="W279" s="2"/>
      <c r="X279" s="2"/>
      <c r="Y279" s="2"/>
      <c r="Z279" s="2"/>
    </row>
    <row r="280" spans="1:26" x14ac:dyDescent="0.25">
      <c r="A280" s="14">
        <v>279</v>
      </c>
      <c r="B280" s="23" t="str">
        <f t="shared" si="36"/>
        <v/>
      </c>
      <c r="C280" s="14" t="str">
        <f t="shared" si="37"/>
        <v/>
      </c>
      <c r="D280" s="15">
        <f>IF(A280&gt;Rechner!$B$14,0,IF(J279&lt;=0,0,J279))</f>
        <v>0</v>
      </c>
      <c r="E280" s="15">
        <f>IF(D280&lt;=0,0,D280*Rechner!$B$8/Rechner!$B$11)</f>
        <v>0</v>
      </c>
      <c r="F280" s="15">
        <f t="shared" si="38"/>
        <v>0</v>
      </c>
      <c r="G280" s="15">
        <f>IF(D280&lt;=0,0,IF(AND(S280&lt;&gt;"",MONTH(S280)=Rechner!$B$13),MIN(Rechner!$B$12,MAX(D280-F280,0)),0))</f>
        <v>0</v>
      </c>
      <c r="H280" s="15">
        <f>IF(D280&lt;=0,0,MIN(Rechner!$G$5,D280+E280))</f>
        <v>0</v>
      </c>
      <c r="I280" s="15">
        <f t="shared" si="39"/>
        <v>0</v>
      </c>
      <c r="J280" s="15">
        <f t="shared" si="40"/>
        <v>0</v>
      </c>
      <c r="K280" s="15">
        <f t="shared" si="44"/>
        <v>90381.674667594401</v>
      </c>
      <c r="L280" s="16" t="str">
        <f t="shared" si="41"/>
        <v/>
      </c>
      <c r="M280" s="14" t="str">
        <f>IF(A280&gt;Rechner!$B$14,"",IF(D280&lt;=0,"",IF(J280=0,"Abgeschlossen",IF(G280&gt;0,"Sondertilgung","Regulär"))))</f>
        <v/>
      </c>
      <c r="N280" s="15">
        <f>IF(A280&gt;Rechner!$B$14,0,IF(R279&lt;=0,0,R279))</f>
        <v>45160.12781192996</v>
      </c>
      <c r="O280" s="15">
        <f>IF(N280&lt;=0,0,N280*Rechner!$B$8/Rechner!$B$11)</f>
        <v>137.36205542795361</v>
      </c>
      <c r="P280" s="15">
        <f t="shared" si="42"/>
        <v>1226.1796112387131</v>
      </c>
      <c r="Q280" s="15">
        <f>IF(N280&lt;=0,0,MIN(Rechner!$G$5,N280+O280))</f>
        <v>1363.5416666666667</v>
      </c>
      <c r="R280" s="15">
        <f t="shared" si="43"/>
        <v>43933.948200691244</v>
      </c>
      <c r="S280" s="24" t="str">
        <f>IF(A280&gt;Rechner!$B$14,"",IF(D280&lt;=0,"",EDATE(Rechner!$Z$7,(A280-1)*12/Rechner!$B$11)))</f>
        <v/>
      </c>
      <c r="T280" s="2"/>
      <c r="U280" s="2"/>
      <c r="V280" s="2"/>
      <c r="W280" s="2"/>
      <c r="X280" s="2"/>
      <c r="Y280" s="2"/>
      <c r="Z280" s="2"/>
    </row>
    <row r="281" spans="1:26" x14ac:dyDescent="0.25">
      <c r="A281" s="14">
        <v>280</v>
      </c>
      <c r="B281" s="23" t="str">
        <f t="shared" si="36"/>
        <v/>
      </c>
      <c r="C281" s="14" t="str">
        <f t="shared" si="37"/>
        <v/>
      </c>
      <c r="D281" s="15">
        <f>IF(A281&gt;Rechner!$B$14,0,IF(J280&lt;=0,0,J280))</f>
        <v>0</v>
      </c>
      <c r="E281" s="15">
        <f>IF(D281&lt;=0,0,D281*Rechner!$B$8/Rechner!$B$11)</f>
        <v>0</v>
      </c>
      <c r="F281" s="15">
        <f t="shared" si="38"/>
        <v>0</v>
      </c>
      <c r="G281" s="15">
        <f>IF(D281&lt;=0,0,IF(AND(S281&lt;&gt;"",MONTH(S281)=Rechner!$B$13),MIN(Rechner!$B$12,MAX(D281-F281,0)),0))</f>
        <v>0</v>
      </c>
      <c r="H281" s="15">
        <f>IF(D281&lt;=0,0,MIN(Rechner!$G$5,D281+E281))</f>
        <v>0</v>
      </c>
      <c r="I281" s="15">
        <f t="shared" si="39"/>
        <v>0</v>
      </c>
      <c r="J281" s="15">
        <f t="shared" si="40"/>
        <v>0</v>
      </c>
      <c r="K281" s="15">
        <f t="shared" si="44"/>
        <v>90381.674667594401</v>
      </c>
      <c r="L281" s="16" t="str">
        <f t="shared" si="41"/>
        <v/>
      </c>
      <c r="M281" s="14" t="str">
        <f>IF(A281&gt;Rechner!$B$14,"",IF(D281&lt;=0,"",IF(J281=0,"Abgeschlossen",IF(G281&gt;0,"Sondertilgung","Regulär"))))</f>
        <v/>
      </c>
      <c r="N281" s="15">
        <f>IF(A281&gt;Rechner!$B$14,0,IF(R280&lt;=0,0,R280))</f>
        <v>43933.948200691244</v>
      </c>
      <c r="O281" s="15">
        <f>IF(N281&lt;=0,0,N281*Rechner!$B$8/Rechner!$B$11)</f>
        <v>133.63242577710253</v>
      </c>
      <c r="P281" s="15">
        <f t="shared" si="42"/>
        <v>1229.9092408895642</v>
      </c>
      <c r="Q281" s="15">
        <f>IF(N281&lt;=0,0,MIN(Rechner!$G$5,N281+O281))</f>
        <v>1363.5416666666667</v>
      </c>
      <c r="R281" s="15">
        <f t="shared" si="43"/>
        <v>42704.038959801677</v>
      </c>
      <c r="S281" s="24" t="str">
        <f>IF(A281&gt;Rechner!$B$14,"",IF(D281&lt;=0,"",EDATE(Rechner!$Z$7,(A281-1)*12/Rechner!$B$11)))</f>
        <v/>
      </c>
      <c r="T281" s="2"/>
      <c r="U281" s="2"/>
      <c r="V281" s="2"/>
      <c r="W281" s="2"/>
      <c r="X281" s="2"/>
      <c r="Y281" s="2"/>
      <c r="Z281" s="2"/>
    </row>
    <row r="282" spans="1:26" x14ac:dyDescent="0.25">
      <c r="A282" s="14">
        <v>281</v>
      </c>
      <c r="B282" s="23" t="str">
        <f t="shared" si="36"/>
        <v/>
      </c>
      <c r="C282" s="14" t="str">
        <f t="shared" si="37"/>
        <v/>
      </c>
      <c r="D282" s="15">
        <f>IF(A282&gt;Rechner!$B$14,0,IF(J281&lt;=0,0,J281))</f>
        <v>0</v>
      </c>
      <c r="E282" s="15">
        <f>IF(D282&lt;=0,0,D282*Rechner!$B$8/Rechner!$B$11)</f>
        <v>0</v>
      </c>
      <c r="F282" s="15">
        <f t="shared" si="38"/>
        <v>0</v>
      </c>
      <c r="G282" s="15">
        <f>IF(D282&lt;=0,0,IF(AND(S282&lt;&gt;"",MONTH(S282)=Rechner!$B$13),MIN(Rechner!$B$12,MAX(D282-F282,0)),0))</f>
        <v>0</v>
      </c>
      <c r="H282" s="15">
        <f>IF(D282&lt;=0,0,MIN(Rechner!$G$5,D282+E282))</f>
        <v>0</v>
      </c>
      <c r="I282" s="15">
        <f t="shared" si="39"/>
        <v>0</v>
      </c>
      <c r="J282" s="15">
        <f t="shared" si="40"/>
        <v>0</v>
      </c>
      <c r="K282" s="15">
        <f t="shared" si="44"/>
        <v>90381.674667594401</v>
      </c>
      <c r="L282" s="16" t="str">
        <f t="shared" si="41"/>
        <v/>
      </c>
      <c r="M282" s="14" t="str">
        <f>IF(A282&gt;Rechner!$B$14,"",IF(D282&lt;=0,"",IF(J282=0,"Abgeschlossen",IF(G282&gt;0,"Sondertilgung","Regulär"))))</f>
        <v/>
      </c>
      <c r="N282" s="15">
        <f>IF(A282&gt;Rechner!$B$14,0,IF(R281&lt;=0,0,R281))</f>
        <v>42704.038959801677</v>
      </c>
      <c r="O282" s="15">
        <f>IF(N282&lt;=0,0,N282*Rechner!$B$8/Rechner!$B$11)</f>
        <v>129.89145183606342</v>
      </c>
      <c r="P282" s="15">
        <f t="shared" si="42"/>
        <v>1233.6502148306033</v>
      </c>
      <c r="Q282" s="15">
        <f>IF(N282&lt;=0,0,MIN(Rechner!$G$5,N282+O282))</f>
        <v>1363.5416666666667</v>
      </c>
      <c r="R282" s="15">
        <f t="shared" si="43"/>
        <v>41470.388744971075</v>
      </c>
      <c r="S282" s="24" t="str">
        <f>IF(A282&gt;Rechner!$B$14,"",IF(D282&lt;=0,"",EDATE(Rechner!$Z$7,(A282-1)*12/Rechner!$B$11)))</f>
        <v/>
      </c>
      <c r="T282" s="2"/>
      <c r="U282" s="2"/>
      <c r="V282" s="2"/>
      <c r="W282" s="2"/>
      <c r="X282" s="2"/>
      <c r="Y282" s="2"/>
      <c r="Z282" s="2"/>
    </row>
    <row r="283" spans="1:26" x14ac:dyDescent="0.25">
      <c r="A283" s="14">
        <v>282</v>
      </c>
      <c r="B283" s="23" t="str">
        <f t="shared" si="36"/>
        <v/>
      </c>
      <c r="C283" s="14" t="str">
        <f t="shared" si="37"/>
        <v/>
      </c>
      <c r="D283" s="15">
        <f>IF(A283&gt;Rechner!$B$14,0,IF(J282&lt;=0,0,J282))</f>
        <v>0</v>
      </c>
      <c r="E283" s="15">
        <f>IF(D283&lt;=0,0,D283*Rechner!$B$8/Rechner!$B$11)</f>
        <v>0</v>
      </c>
      <c r="F283" s="15">
        <f t="shared" si="38"/>
        <v>0</v>
      </c>
      <c r="G283" s="15">
        <f>IF(D283&lt;=0,0,IF(AND(S283&lt;&gt;"",MONTH(S283)=Rechner!$B$13),MIN(Rechner!$B$12,MAX(D283-F283,0)),0))</f>
        <v>0</v>
      </c>
      <c r="H283" s="15">
        <f>IF(D283&lt;=0,0,MIN(Rechner!$G$5,D283+E283))</f>
        <v>0</v>
      </c>
      <c r="I283" s="15">
        <f t="shared" si="39"/>
        <v>0</v>
      </c>
      <c r="J283" s="15">
        <f t="shared" si="40"/>
        <v>0</v>
      </c>
      <c r="K283" s="15">
        <f t="shared" si="44"/>
        <v>90381.674667594401</v>
      </c>
      <c r="L283" s="16" t="str">
        <f t="shared" si="41"/>
        <v/>
      </c>
      <c r="M283" s="14" t="str">
        <f>IF(A283&gt;Rechner!$B$14,"",IF(D283&lt;=0,"",IF(J283=0,"Abgeschlossen",IF(G283&gt;0,"Sondertilgung","Regulär"))))</f>
        <v/>
      </c>
      <c r="N283" s="15">
        <f>IF(A283&gt;Rechner!$B$14,0,IF(R282&lt;=0,0,R282))</f>
        <v>41470.388744971075</v>
      </c>
      <c r="O283" s="15">
        <f>IF(N283&lt;=0,0,N283*Rechner!$B$8/Rechner!$B$11)</f>
        <v>126.13909909928701</v>
      </c>
      <c r="P283" s="15">
        <f t="shared" si="42"/>
        <v>1237.4025675673797</v>
      </c>
      <c r="Q283" s="15">
        <f>IF(N283&lt;=0,0,MIN(Rechner!$G$5,N283+O283))</f>
        <v>1363.5416666666667</v>
      </c>
      <c r="R283" s="15">
        <f t="shared" si="43"/>
        <v>40232.986177403698</v>
      </c>
      <c r="S283" s="24" t="str">
        <f>IF(A283&gt;Rechner!$B$14,"",IF(D283&lt;=0,"",EDATE(Rechner!$Z$7,(A283-1)*12/Rechner!$B$11)))</f>
        <v/>
      </c>
      <c r="T283" s="2"/>
      <c r="U283" s="2"/>
      <c r="V283" s="2"/>
      <c r="W283" s="2"/>
      <c r="X283" s="2"/>
      <c r="Y283" s="2"/>
      <c r="Z283" s="2"/>
    </row>
    <row r="284" spans="1:26" x14ac:dyDescent="0.25">
      <c r="A284" s="14">
        <v>283</v>
      </c>
      <c r="B284" s="23" t="str">
        <f t="shared" si="36"/>
        <v/>
      </c>
      <c r="C284" s="14" t="str">
        <f t="shared" si="37"/>
        <v/>
      </c>
      <c r="D284" s="15">
        <f>IF(A284&gt;Rechner!$B$14,0,IF(J283&lt;=0,0,J283))</f>
        <v>0</v>
      </c>
      <c r="E284" s="15">
        <f>IF(D284&lt;=0,0,D284*Rechner!$B$8/Rechner!$B$11)</f>
        <v>0</v>
      </c>
      <c r="F284" s="15">
        <f t="shared" si="38"/>
        <v>0</v>
      </c>
      <c r="G284" s="15">
        <f>IF(D284&lt;=0,0,IF(AND(S284&lt;&gt;"",MONTH(S284)=Rechner!$B$13),MIN(Rechner!$B$12,MAX(D284-F284,0)),0))</f>
        <v>0</v>
      </c>
      <c r="H284" s="15">
        <f>IF(D284&lt;=0,0,MIN(Rechner!$G$5,D284+E284))</f>
        <v>0</v>
      </c>
      <c r="I284" s="15">
        <f t="shared" si="39"/>
        <v>0</v>
      </c>
      <c r="J284" s="15">
        <f t="shared" si="40"/>
        <v>0</v>
      </c>
      <c r="K284" s="15">
        <f t="shared" si="44"/>
        <v>90381.674667594401</v>
      </c>
      <c r="L284" s="16" t="str">
        <f t="shared" si="41"/>
        <v/>
      </c>
      <c r="M284" s="14" t="str">
        <f>IF(A284&gt;Rechner!$B$14,"",IF(D284&lt;=0,"",IF(J284=0,"Abgeschlossen",IF(G284&gt;0,"Sondertilgung","Regulär"))))</f>
        <v/>
      </c>
      <c r="N284" s="15">
        <f>IF(A284&gt;Rechner!$B$14,0,IF(R283&lt;=0,0,R283))</f>
        <v>40232.986177403698</v>
      </c>
      <c r="O284" s="15">
        <f>IF(N284&lt;=0,0,N284*Rechner!$B$8/Rechner!$B$11)</f>
        <v>122.37533295626957</v>
      </c>
      <c r="P284" s="15">
        <f t="shared" si="42"/>
        <v>1241.1663337103971</v>
      </c>
      <c r="Q284" s="15">
        <f>IF(N284&lt;=0,0,MIN(Rechner!$G$5,N284+O284))</f>
        <v>1363.5416666666667</v>
      </c>
      <c r="R284" s="15">
        <f t="shared" si="43"/>
        <v>38991.819843693302</v>
      </c>
      <c r="S284" s="24" t="str">
        <f>IF(A284&gt;Rechner!$B$14,"",IF(D284&lt;=0,"",EDATE(Rechner!$Z$7,(A284-1)*12/Rechner!$B$11)))</f>
        <v/>
      </c>
      <c r="T284" s="2"/>
      <c r="U284" s="2"/>
      <c r="V284" s="2"/>
      <c r="W284" s="2"/>
      <c r="X284" s="2"/>
      <c r="Y284" s="2"/>
      <c r="Z284" s="2"/>
    </row>
    <row r="285" spans="1:26" x14ac:dyDescent="0.25">
      <c r="A285" s="14">
        <v>284</v>
      </c>
      <c r="B285" s="23" t="str">
        <f t="shared" si="36"/>
        <v/>
      </c>
      <c r="C285" s="14" t="str">
        <f t="shared" si="37"/>
        <v/>
      </c>
      <c r="D285" s="15">
        <f>IF(A285&gt;Rechner!$B$14,0,IF(J284&lt;=0,0,J284))</f>
        <v>0</v>
      </c>
      <c r="E285" s="15">
        <f>IF(D285&lt;=0,0,D285*Rechner!$B$8/Rechner!$B$11)</f>
        <v>0</v>
      </c>
      <c r="F285" s="15">
        <f t="shared" si="38"/>
        <v>0</v>
      </c>
      <c r="G285" s="15">
        <f>IF(D285&lt;=0,0,IF(AND(S285&lt;&gt;"",MONTH(S285)=Rechner!$B$13),MIN(Rechner!$B$12,MAX(D285-F285,0)),0))</f>
        <v>0</v>
      </c>
      <c r="H285" s="15">
        <f>IF(D285&lt;=0,0,MIN(Rechner!$G$5,D285+E285))</f>
        <v>0</v>
      </c>
      <c r="I285" s="15">
        <f t="shared" si="39"/>
        <v>0</v>
      </c>
      <c r="J285" s="15">
        <f t="shared" si="40"/>
        <v>0</v>
      </c>
      <c r="K285" s="15">
        <f t="shared" si="44"/>
        <v>90381.674667594401</v>
      </c>
      <c r="L285" s="16" t="str">
        <f t="shared" si="41"/>
        <v/>
      </c>
      <c r="M285" s="14" t="str">
        <f>IF(A285&gt;Rechner!$B$14,"",IF(D285&lt;=0,"",IF(J285=0,"Abgeschlossen",IF(G285&gt;0,"Sondertilgung","Regulär"))))</f>
        <v/>
      </c>
      <c r="N285" s="15">
        <f>IF(A285&gt;Rechner!$B$14,0,IF(R284&lt;=0,0,R284))</f>
        <v>38991.819843693302</v>
      </c>
      <c r="O285" s="15">
        <f>IF(N285&lt;=0,0,N285*Rechner!$B$8/Rechner!$B$11)</f>
        <v>118.60011869123379</v>
      </c>
      <c r="P285" s="15">
        <f t="shared" si="42"/>
        <v>1244.941547975433</v>
      </c>
      <c r="Q285" s="15">
        <f>IF(N285&lt;=0,0,MIN(Rechner!$G$5,N285+O285))</f>
        <v>1363.5416666666667</v>
      </c>
      <c r="R285" s="15">
        <f t="shared" si="43"/>
        <v>37746.87829571787</v>
      </c>
      <c r="S285" s="24" t="str">
        <f>IF(A285&gt;Rechner!$B$14,"",IF(D285&lt;=0,"",EDATE(Rechner!$Z$7,(A285-1)*12/Rechner!$B$11)))</f>
        <v/>
      </c>
      <c r="T285" s="2"/>
      <c r="U285" s="2"/>
      <c r="V285" s="2"/>
      <c r="W285" s="2"/>
      <c r="X285" s="2"/>
      <c r="Y285" s="2"/>
      <c r="Z285" s="2"/>
    </row>
    <row r="286" spans="1:26" x14ac:dyDescent="0.25">
      <c r="A286" s="14">
        <v>285</v>
      </c>
      <c r="B286" s="23" t="str">
        <f t="shared" si="36"/>
        <v/>
      </c>
      <c r="C286" s="14" t="str">
        <f t="shared" si="37"/>
        <v/>
      </c>
      <c r="D286" s="15">
        <f>IF(A286&gt;Rechner!$B$14,0,IF(J285&lt;=0,0,J285))</f>
        <v>0</v>
      </c>
      <c r="E286" s="15">
        <f>IF(D286&lt;=0,0,D286*Rechner!$B$8/Rechner!$B$11)</f>
        <v>0</v>
      </c>
      <c r="F286" s="15">
        <f t="shared" si="38"/>
        <v>0</v>
      </c>
      <c r="G286" s="15">
        <f>IF(D286&lt;=0,0,IF(AND(S286&lt;&gt;"",MONTH(S286)=Rechner!$B$13),MIN(Rechner!$B$12,MAX(D286-F286,0)),0))</f>
        <v>0</v>
      </c>
      <c r="H286" s="15">
        <f>IF(D286&lt;=0,0,MIN(Rechner!$G$5,D286+E286))</f>
        <v>0</v>
      </c>
      <c r="I286" s="15">
        <f t="shared" si="39"/>
        <v>0</v>
      </c>
      <c r="J286" s="15">
        <f t="shared" si="40"/>
        <v>0</v>
      </c>
      <c r="K286" s="15">
        <f t="shared" si="44"/>
        <v>90381.674667594401</v>
      </c>
      <c r="L286" s="16" t="str">
        <f t="shared" si="41"/>
        <v/>
      </c>
      <c r="M286" s="14" t="str">
        <f>IF(A286&gt;Rechner!$B$14,"",IF(D286&lt;=0,"",IF(J286=0,"Abgeschlossen",IF(G286&gt;0,"Sondertilgung","Regulär"))))</f>
        <v/>
      </c>
      <c r="N286" s="15">
        <f>IF(A286&gt;Rechner!$B$14,0,IF(R285&lt;=0,0,R285))</f>
        <v>37746.87829571787</v>
      </c>
      <c r="O286" s="15">
        <f>IF(N286&lt;=0,0,N286*Rechner!$B$8/Rechner!$B$11)</f>
        <v>114.81342148280851</v>
      </c>
      <c r="P286" s="15">
        <f t="shared" si="42"/>
        <v>1248.7282451838582</v>
      </c>
      <c r="Q286" s="15">
        <f>IF(N286&lt;=0,0,MIN(Rechner!$G$5,N286+O286))</f>
        <v>1363.5416666666667</v>
      </c>
      <c r="R286" s="15">
        <f t="shared" si="43"/>
        <v>36498.150050534008</v>
      </c>
      <c r="S286" s="24" t="str">
        <f>IF(A286&gt;Rechner!$B$14,"",IF(D286&lt;=0,"",EDATE(Rechner!$Z$7,(A286-1)*12/Rechner!$B$11)))</f>
        <v/>
      </c>
      <c r="T286" s="2"/>
      <c r="U286" s="2"/>
      <c r="V286" s="2"/>
      <c r="W286" s="2"/>
      <c r="X286" s="2"/>
      <c r="Y286" s="2"/>
      <c r="Z286" s="2"/>
    </row>
    <row r="287" spans="1:26" x14ac:dyDescent="0.25">
      <c r="A287" s="14">
        <v>286</v>
      </c>
      <c r="B287" s="23" t="str">
        <f t="shared" si="36"/>
        <v/>
      </c>
      <c r="C287" s="14" t="str">
        <f t="shared" si="37"/>
        <v/>
      </c>
      <c r="D287" s="15">
        <f>IF(A287&gt;Rechner!$B$14,0,IF(J286&lt;=0,0,J286))</f>
        <v>0</v>
      </c>
      <c r="E287" s="15">
        <f>IF(D287&lt;=0,0,D287*Rechner!$B$8/Rechner!$B$11)</f>
        <v>0</v>
      </c>
      <c r="F287" s="15">
        <f t="shared" si="38"/>
        <v>0</v>
      </c>
      <c r="G287" s="15">
        <f>IF(D287&lt;=0,0,IF(AND(S287&lt;&gt;"",MONTH(S287)=Rechner!$B$13),MIN(Rechner!$B$12,MAX(D287-F287,0)),0))</f>
        <v>0</v>
      </c>
      <c r="H287" s="15">
        <f>IF(D287&lt;=0,0,MIN(Rechner!$G$5,D287+E287))</f>
        <v>0</v>
      </c>
      <c r="I287" s="15">
        <f t="shared" si="39"/>
        <v>0</v>
      </c>
      <c r="J287" s="15">
        <f t="shared" si="40"/>
        <v>0</v>
      </c>
      <c r="K287" s="15">
        <f t="shared" si="44"/>
        <v>90381.674667594401</v>
      </c>
      <c r="L287" s="16" t="str">
        <f t="shared" si="41"/>
        <v/>
      </c>
      <c r="M287" s="14" t="str">
        <f>IF(A287&gt;Rechner!$B$14,"",IF(D287&lt;=0,"",IF(J287=0,"Abgeschlossen",IF(G287&gt;0,"Sondertilgung","Regulär"))))</f>
        <v/>
      </c>
      <c r="N287" s="15">
        <f>IF(A287&gt;Rechner!$B$14,0,IF(R286&lt;=0,0,R286))</f>
        <v>36498.150050534008</v>
      </c>
      <c r="O287" s="15">
        <f>IF(N287&lt;=0,0,N287*Rechner!$B$8/Rechner!$B$11)</f>
        <v>111.01520640370761</v>
      </c>
      <c r="P287" s="15">
        <f t="shared" si="42"/>
        <v>1252.5264602629591</v>
      </c>
      <c r="Q287" s="15">
        <f>IF(N287&lt;=0,0,MIN(Rechner!$G$5,N287+O287))</f>
        <v>1363.5416666666667</v>
      </c>
      <c r="R287" s="15">
        <f t="shared" si="43"/>
        <v>35245.623590271047</v>
      </c>
      <c r="S287" s="24" t="str">
        <f>IF(A287&gt;Rechner!$B$14,"",IF(D287&lt;=0,"",EDATE(Rechner!$Z$7,(A287-1)*12/Rechner!$B$11)))</f>
        <v/>
      </c>
      <c r="T287" s="2"/>
      <c r="U287" s="2"/>
      <c r="V287" s="2"/>
      <c r="W287" s="2"/>
      <c r="X287" s="2"/>
      <c r="Y287" s="2"/>
      <c r="Z287" s="2"/>
    </row>
    <row r="288" spans="1:26" x14ac:dyDescent="0.25">
      <c r="A288" s="14">
        <v>287</v>
      </c>
      <c r="B288" s="23" t="str">
        <f t="shared" si="36"/>
        <v/>
      </c>
      <c r="C288" s="14" t="str">
        <f t="shared" si="37"/>
        <v/>
      </c>
      <c r="D288" s="15">
        <f>IF(A288&gt;Rechner!$B$14,0,IF(J287&lt;=0,0,J287))</f>
        <v>0</v>
      </c>
      <c r="E288" s="15">
        <f>IF(D288&lt;=0,0,D288*Rechner!$B$8/Rechner!$B$11)</f>
        <v>0</v>
      </c>
      <c r="F288" s="15">
        <f t="shared" si="38"/>
        <v>0</v>
      </c>
      <c r="G288" s="15">
        <f>IF(D288&lt;=0,0,IF(AND(S288&lt;&gt;"",MONTH(S288)=Rechner!$B$13),MIN(Rechner!$B$12,MAX(D288-F288,0)),0))</f>
        <v>0</v>
      </c>
      <c r="H288" s="15">
        <f>IF(D288&lt;=0,0,MIN(Rechner!$G$5,D288+E288))</f>
        <v>0</v>
      </c>
      <c r="I288" s="15">
        <f t="shared" si="39"/>
        <v>0</v>
      </c>
      <c r="J288" s="15">
        <f t="shared" si="40"/>
        <v>0</v>
      </c>
      <c r="K288" s="15">
        <f t="shared" si="44"/>
        <v>90381.674667594401</v>
      </c>
      <c r="L288" s="16" t="str">
        <f t="shared" si="41"/>
        <v/>
      </c>
      <c r="M288" s="14" t="str">
        <f>IF(A288&gt;Rechner!$B$14,"",IF(D288&lt;=0,"",IF(J288=0,"Abgeschlossen",IF(G288&gt;0,"Sondertilgung","Regulär"))))</f>
        <v/>
      </c>
      <c r="N288" s="15">
        <f>IF(A288&gt;Rechner!$B$14,0,IF(R287&lt;=0,0,R287))</f>
        <v>35245.623590271047</v>
      </c>
      <c r="O288" s="15">
        <f>IF(N288&lt;=0,0,N288*Rechner!$B$8/Rechner!$B$11)</f>
        <v>107.20543842040776</v>
      </c>
      <c r="P288" s="15">
        <f t="shared" si="42"/>
        <v>1256.336228246259</v>
      </c>
      <c r="Q288" s="15">
        <f>IF(N288&lt;=0,0,MIN(Rechner!$G$5,N288+O288))</f>
        <v>1363.5416666666667</v>
      </c>
      <c r="R288" s="15">
        <f t="shared" si="43"/>
        <v>33989.287362024785</v>
      </c>
      <c r="S288" s="24" t="str">
        <f>IF(A288&gt;Rechner!$B$14,"",IF(D288&lt;=0,"",EDATE(Rechner!$Z$7,(A288-1)*12/Rechner!$B$11)))</f>
        <v/>
      </c>
      <c r="T288" s="2"/>
      <c r="U288" s="2"/>
      <c r="V288" s="2"/>
      <c r="W288" s="2"/>
      <c r="X288" s="2"/>
      <c r="Y288" s="2"/>
      <c r="Z288" s="2"/>
    </row>
    <row r="289" spans="1:26" x14ac:dyDescent="0.25">
      <c r="A289" s="14">
        <v>288</v>
      </c>
      <c r="B289" s="23" t="str">
        <f t="shared" si="36"/>
        <v/>
      </c>
      <c r="C289" s="14" t="str">
        <f t="shared" si="37"/>
        <v/>
      </c>
      <c r="D289" s="15">
        <f>IF(A289&gt;Rechner!$B$14,0,IF(J288&lt;=0,0,J288))</f>
        <v>0</v>
      </c>
      <c r="E289" s="15">
        <f>IF(D289&lt;=0,0,D289*Rechner!$B$8/Rechner!$B$11)</f>
        <v>0</v>
      </c>
      <c r="F289" s="15">
        <f t="shared" si="38"/>
        <v>0</v>
      </c>
      <c r="G289" s="15">
        <f>IF(D289&lt;=0,0,IF(AND(S289&lt;&gt;"",MONTH(S289)=Rechner!$B$13),MIN(Rechner!$B$12,MAX(D289-F289,0)),0))</f>
        <v>0</v>
      </c>
      <c r="H289" s="15">
        <f>IF(D289&lt;=0,0,MIN(Rechner!$G$5,D289+E289))</f>
        <v>0</v>
      </c>
      <c r="I289" s="15">
        <f t="shared" si="39"/>
        <v>0</v>
      </c>
      <c r="J289" s="15">
        <f t="shared" si="40"/>
        <v>0</v>
      </c>
      <c r="K289" s="15">
        <f t="shared" si="44"/>
        <v>90381.674667594401</v>
      </c>
      <c r="L289" s="16" t="str">
        <f t="shared" si="41"/>
        <v/>
      </c>
      <c r="M289" s="14" t="str">
        <f>IF(A289&gt;Rechner!$B$14,"",IF(D289&lt;=0,"",IF(J289=0,"Abgeschlossen",IF(G289&gt;0,"Sondertilgung","Regulär"))))</f>
        <v/>
      </c>
      <c r="N289" s="15">
        <f>IF(A289&gt;Rechner!$B$14,0,IF(R288&lt;=0,0,R288))</f>
        <v>33989.287362024785</v>
      </c>
      <c r="O289" s="15">
        <f>IF(N289&lt;=0,0,N289*Rechner!$B$8/Rechner!$B$11)</f>
        <v>103.38408239282539</v>
      </c>
      <c r="P289" s="15">
        <f t="shared" si="42"/>
        <v>1260.1575842738414</v>
      </c>
      <c r="Q289" s="15">
        <f>IF(N289&lt;=0,0,MIN(Rechner!$G$5,N289+O289))</f>
        <v>1363.5416666666667</v>
      </c>
      <c r="R289" s="15">
        <f t="shared" si="43"/>
        <v>32729.129777750943</v>
      </c>
      <c r="S289" s="24" t="str">
        <f>IF(A289&gt;Rechner!$B$14,"",IF(D289&lt;=0,"",EDATE(Rechner!$Z$7,(A289-1)*12/Rechner!$B$11)))</f>
        <v/>
      </c>
      <c r="T289" s="2"/>
      <c r="U289" s="2"/>
      <c r="V289" s="2"/>
      <c r="W289" s="2"/>
      <c r="X289" s="2"/>
      <c r="Y289" s="2"/>
      <c r="Z289" s="2"/>
    </row>
    <row r="290" spans="1:26" x14ac:dyDescent="0.25">
      <c r="A290" s="14">
        <v>289</v>
      </c>
      <c r="B290" s="23" t="str">
        <f t="shared" si="36"/>
        <v/>
      </c>
      <c r="C290" s="14" t="str">
        <f t="shared" si="37"/>
        <v/>
      </c>
      <c r="D290" s="15">
        <f>IF(A290&gt;Rechner!$B$14,0,IF(J289&lt;=0,0,J289))</f>
        <v>0</v>
      </c>
      <c r="E290" s="15">
        <f>IF(D290&lt;=0,0,D290*Rechner!$B$8/Rechner!$B$11)</f>
        <v>0</v>
      </c>
      <c r="F290" s="15">
        <f t="shared" si="38"/>
        <v>0</v>
      </c>
      <c r="G290" s="15">
        <f>IF(D290&lt;=0,0,IF(AND(S290&lt;&gt;"",MONTH(S290)=Rechner!$B$13),MIN(Rechner!$B$12,MAX(D290-F290,0)),0))</f>
        <v>0</v>
      </c>
      <c r="H290" s="15">
        <f>IF(D290&lt;=0,0,MIN(Rechner!$G$5,D290+E290))</f>
        <v>0</v>
      </c>
      <c r="I290" s="15">
        <f t="shared" si="39"/>
        <v>0</v>
      </c>
      <c r="J290" s="15">
        <f t="shared" si="40"/>
        <v>0</v>
      </c>
      <c r="K290" s="15">
        <f t="shared" si="44"/>
        <v>90381.674667594401</v>
      </c>
      <c r="L290" s="16" t="str">
        <f t="shared" si="41"/>
        <v/>
      </c>
      <c r="M290" s="14" t="str">
        <f>IF(A290&gt;Rechner!$B$14,"",IF(D290&lt;=0,"",IF(J290=0,"Abgeschlossen",IF(G290&gt;0,"Sondertilgung","Regulär"))))</f>
        <v/>
      </c>
      <c r="N290" s="15">
        <f>IF(A290&gt;Rechner!$B$14,0,IF(R289&lt;=0,0,R289))</f>
        <v>32729.129777750943</v>
      </c>
      <c r="O290" s="15">
        <f>IF(N290&lt;=0,0,N290*Rechner!$B$8/Rechner!$B$11)</f>
        <v>99.551103073992451</v>
      </c>
      <c r="P290" s="15">
        <f t="shared" si="42"/>
        <v>1263.9905635926743</v>
      </c>
      <c r="Q290" s="15">
        <f>IF(N290&lt;=0,0,MIN(Rechner!$G$5,N290+O290))</f>
        <v>1363.5416666666667</v>
      </c>
      <c r="R290" s="15">
        <f t="shared" si="43"/>
        <v>31465.139214158269</v>
      </c>
      <c r="S290" s="24" t="str">
        <f>IF(A290&gt;Rechner!$B$14,"",IF(D290&lt;=0,"",EDATE(Rechner!$Z$7,(A290-1)*12/Rechner!$B$11)))</f>
        <v/>
      </c>
      <c r="T290" s="2"/>
      <c r="U290" s="2"/>
      <c r="V290" s="2"/>
      <c r="W290" s="2"/>
      <c r="X290" s="2"/>
      <c r="Y290" s="2"/>
      <c r="Z290" s="2"/>
    </row>
    <row r="291" spans="1:26" x14ac:dyDescent="0.25">
      <c r="A291" s="14">
        <v>290</v>
      </c>
      <c r="B291" s="23" t="str">
        <f t="shared" si="36"/>
        <v/>
      </c>
      <c r="C291" s="14" t="str">
        <f t="shared" si="37"/>
        <v/>
      </c>
      <c r="D291" s="15">
        <f>IF(A291&gt;Rechner!$B$14,0,IF(J290&lt;=0,0,J290))</f>
        <v>0</v>
      </c>
      <c r="E291" s="15">
        <f>IF(D291&lt;=0,0,D291*Rechner!$B$8/Rechner!$B$11)</f>
        <v>0</v>
      </c>
      <c r="F291" s="15">
        <f t="shared" si="38"/>
        <v>0</v>
      </c>
      <c r="G291" s="15">
        <f>IF(D291&lt;=0,0,IF(AND(S291&lt;&gt;"",MONTH(S291)=Rechner!$B$13),MIN(Rechner!$B$12,MAX(D291-F291,0)),0))</f>
        <v>0</v>
      </c>
      <c r="H291" s="15">
        <f>IF(D291&lt;=0,0,MIN(Rechner!$G$5,D291+E291))</f>
        <v>0</v>
      </c>
      <c r="I291" s="15">
        <f t="shared" si="39"/>
        <v>0</v>
      </c>
      <c r="J291" s="15">
        <f t="shared" si="40"/>
        <v>0</v>
      </c>
      <c r="K291" s="15">
        <f t="shared" si="44"/>
        <v>90381.674667594401</v>
      </c>
      <c r="L291" s="16" t="str">
        <f t="shared" si="41"/>
        <v/>
      </c>
      <c r="M291" s="14" t="str">
        <f>IF(A291&gt;Rechner!$B$14,"",IF(D291&lt;=0,"",IF(J291=0,"Abgeschlossen",IF(G291&gt;0,"Sondertilgung","Regulär"))))</f>
        <v/>
      </c>
      <c r="N291" s="15">
        <f>IF(A291&gt;Rechner!$B$14,0,IF(R290&lt;=0,0,R290))</f>
        <v>31465.139214158269</v>
      </c>
      <c r="O291" s="15">
        <f>IF(N291&lt;=0,0,N291*Rechner!$B$8/Rechner!$B$11)</f>
        <v>95.706465109731383</v>
      </c>
      <c r="P291" s="15">
        <f t="shared" si="42"/>
        <v>1267.8352015569353</v>
      </c>
      <c r="Q291" s="15">
        <f>IF(N291&lt;=0,0,MIN(Rechner!$G$5,N291+O291))</f>
        <v>1363.5416666666667</v>
      </c>
      <c r="R291" s="15">
        <f t="shared" si="43"/>
        <v>30197.304012601333</v>
      </c>
      <c r="S291" s="24" t="str">
        <f>IF(A291&gt;Rechner!$B$14,"",IF(D291&lt;=0,"",EDATE(Rechner!$Z$7,(A291-1)*12/Rechner!$B$11)))</f>
        <v/>
      </c>
      <c r="T291" s="2"/>
      <c r="U291" s="2"/>
      <c r="V291" s="2"/>
      <c r="W291" s="2"/>
      <c r="X291" s="2"/>
      <c r="Y291" s="2"/>
      <c r="Z291" s="2"/>
    </row>
    <row r="292" spans="1:26" x14ac:dyDescent="0.25">
      <c r="A292" s="14">
        <v>291</v>
      </c>
      <c r="B292" s="23" t="str">
        <f t="shared" si="36"/>
        <v/>
      </c>
      <c r="C292" s="14" t="str">
        <f t="shared" si="37"/>
        <v/>
      </c>
      <c r="D292" s="15">
        <f>IF(A292&gt;Rechner!$B$14,0,IF(J291&lt;=0,0,J291))</f>
        <v>0</v>
      </c>
      <c r="E292" s="15">
        <f>IF(D292&lt;=0,0,D292*Rechner!$B$8/Rechner!$B$11)</f>
        <v>0</v>
      </c>
      <c r="F292" s="15">
        <f t="shared" si="38"/>
        <v>0</v>
      </c>
      <c r="G292" s="15">
        <f>IF(D292&lt;=0,0,IF(AND(S292&lt;&gt;"",MONTH(S292)=Rechner!$B$13),MIN(Rechner!$B$12,MAX(D292-F292,0)),0))</f>
        <v>0</v>
      </c>
      <c r="H292" s="15">
        <f>IF(D292&lt;=0,0,MIN(Rechner!$G$5,D292+E292))</f>
        <v>0</v>
      </c>
      <c r="I292" s="15">
        <f t="shared" si="39"/>
        <v>0</v>
      </c>
      <c r="J292" s="15">
        <f t="shared" si="40"/>
        <v>0</v>
      </c>
      <c r="K292" s="15">
        <f t="shared" si="44"/>
        <v>90381.674667594401</v>
      </c>
      <c r="L292" s="16" t="str">
        <f t="shared" si="41"/>
        <v/>
      </c>
      <c r="M292" s="14" t="str">
        <f>IF(A292&gt;Rechner!$B$14,"",IF(D292&lt;=0,"",IF(J292=0,"Abgeschlossen",IF(G292&gt;0,"Sondertilgung","Regulär"))))</f>
        <v/>
      </c>
      <c r="N292" s="15">
        <f>IF(A292&gt;Rechner!$B$14,0,IF(R291&lt;=0,0,R291))</f>
        <v>30197.304012601333</v>
      </c>
      <c r="O292" s="15">
        <f>IF(N292&lt;=0,0,N292*Rechner!$B$8/Rechner!$B$11)</f>
        <v>91.850133038329048</v>
      </c>
      <c r="P292" s="15">
        <f t="shared" si="42"/>
        <v>1271.6915336283378</v>
      </c>
      <c r="Q292" s="15">
        <f>IF(N292&lt;=0,0,MIN(Rechner!$G$5,N292+O292))</f>
        <v>1363.5416666666667</v>
      </c>
      <c r="R292" s="15">
        <f t="shared" si="43"/>
        <v>28925.612478972995</v>
      </c>
      <c r="S292" s="24" t="str">
        <f>IF(A292&gt;Rechner!$B$14,"",IF(D292&lt;=0,"",EDATE(Rechner!$Z$7,(A292-1)*12/Rechner!$B$11)))</f>
        <v/>
      </c>
      <c r="T292" s="2"/>
      <c r="U292" s="2"/>
      <c r="V292" s="2"/>
      <c r="W292" s="2"/>
      <c r="X292" s="2"/>
      <c r="Y292" s="2"/>
      <c r="Z292" s="2"/>
    </row>
    <row r="293" spans="1:26" x14ac:dyDescent="0.25">
      <c r="A293" s="14">
        <v>292</v>
      </c>
      <c r="B293" s="23" t="str">
        <f t="shared" si="36"/>
        <v/>
      </c>
      <c r="C293" s="14" t="str">
        <f t="shared" si="37"/>
        <v/>
      </c>
      <c r="D293" s="15">
        <f>IF(A293&gt;Rechner!$B$14,0,IF(J292&lt;=0,0,J292))</f>
        <v>0</v>
      </c>
      <c r="E293" s="15">
        <f>IF(D293&lt;=0,0,D293*Rechner!$B$8/Rechner!$B$11)</f>
        <v>0</v>
      </c>
      <c r="F293" s="15">
        <f t="shared" si="38"/>
        <v>0</v>
      </c>
      <c r="G293" s="15">
        <f>IF(D293&lt;=0,0,IF(AND(S293&lt;&gt;"",MONTH(S293)=Rechner!$B$13),MIN(Rechner!$B$12,MAX(D293-F293,0)),0))</f>
        <v>0</v>
      </c>
      <c r="H293" s="15">
        <f>IF(D293&lt;=0,0,MIN(Rechner!$G$5,D293+E293))</f>
        <v>0</v>
      </c>
      <c r="I293" s="15">
        <f t="shared" si="39"/>
        <v>0</v>
      </c>
      <c r="J293" s="15">
        <f t="shared" si="40"/>
        <v>0</v>
      </c>
      <c r="K293" s="15">
        <f t="shared" si="44"/>
        <v>90381.674667594401</v>
      </c>
      <c r="L293" s="16" t="str">
        <f t="shared" si="41"/>
        <v/>
      </c>
      <c r="M293" s="14" t="str">
        <f>IF(A293&gt;Rechner!$B$14,"",IF(D293&lt;=0,"",IF(J293=0,"Abgeschlossen",IF(G293&gt;0,"Sondertilgung","Regulär"))))</f>
        <v/>
      </c>
      <c r="N293" s="15">
        <f>IF(A293&gt;Rechner!$B$14,0,IF(R292&lt;=0,0,R292))</f>
        <v>28925.612478972995</v>
      </c>
      <c r="O293" s="15">
        <f>IF(N293&lt;=0,0,N293*Rechner!$B$8/Rechner!$B$11)</f>
        <v>87.982071290209532</v>
      </c>
      <c r="P293" s="15">
        <f t="shared" si="42"/>
        <v>1275.5595953764573</v>
      </c>
      <c r="Q293" s="15">
        <f>IF(N293&lt;=0,0,MIN(Rechner!$G$5,N293+O293))</f>
        <v>1363.5416666666667</v>
      </c>
      <c r="R293" s="15">
        <f t="shared" si="43"/>
        <v>27650.052883596538</v>
      </c>
      <c r="S293" s="24" t="str">
        <f>IF(A293&gt;Rechner!$B$14,"",IF(D293&lt;=0,"",EDATE(Rechner!$Z$7,(A293-1)*12/Rechner!$B$11)))</f>
        <v/>
      </c>
      <c r="T293" s="2"/>
      <c r="U293" s="2"/>
      <c r="V293" s="2"/>
      <c r="W293" s="2"/>
      <c r="X293" s="2"/>
      <c r="Y293" s="2"/>
      <c r="Z293" s="2"/>
    </row>
    <row r="294" spans="1:26" x14ac:dyDescent="0.25">
      <c r="A294" s="14">
        <v>293</v>
      </c>
      <c r="B294" s="23" t="str">
        <f t="shared" si="36"/>
        <v/>
      </c>
      <c r="C294" s="14" t="str">
        <f t="shared" si="37"/>
        <v/>
      </c>
      <c r="D294" s="15">
        <f>IF(A294&gt;Rechner!$B$14,0,IF(J293&lt;=0,0,J293))</f>
        <v>0</v>
      </c>
      <c r="E294" s="15">
        <f>IF(D294&lt;=0,0,D294*Rechner!$B$8/Rechner!$B$11)</f>
        <v>0</v>
      </c>
      <c r="F294" s="15">
        <f t="shared" si="38"/>
        <v>0</v>
      </c>
      <c r="G294" s="15">
        <f>IF(D294&lt;=0,0,IF(AND(S294&lt;&gt;"",MONTH(S294)=Rechner!$B$13),MIN(Rechner!$B$12,MAX(D294-F294,0)),0))</f>
        <v>0</v>
      </c>
      <c r="H294" s="15">
        <f>IF(D294&lt;=0,0,MIN(Rechner!$G$5,D294+E294))</f>
        <v>0</v>
      </c>
      <c r="I294" s="15">
        <f t="shared" si="39"/>
        <v>0</v>
      </c>
      <c r="J294" s="15">
        <f t="shared" si="40"/>
        <v>0</v>
      </c>
      <c r="K294" s="15">
        <f t="shared" si="44"/>
        <v>90381.674667594401</v>
      </c>
      <c r="L294" s="16" t="str">
        <f t="shared" si="41"/>
        <v/>
      </c>
      <c r="M294" s="14" t="str">
        <f>IF(A294&gt;Rechner!$B$14,"",IF(D294&lt;=0,"",IF(J294=0,"Abgeschlossen",IF(G294&gt;0,"Sondertilgung","Regulär"))))</f>
        <v/>
      </c>
      <c r="N294" s="15">
        <f>IF(A294&gt;Rechner!$B$14,0,IF(R293&lt;=0,0,R293))</f>
        <v>27650.052883596538</v>
      </c>
      <c r="O294" s="15">
        <f>IF(N294&lt;=0,0,N294*Rechner!$B$8/Rechner!$B$11)</f>
        <v>84.102244187606132</v>
      </c>
      <c r="P294" s="15">
        <f t="shared" si="42"/>
        <v>1279.4394224790606</v>
      </c>
      <c r="Q294" s="15">
        <f>IF(N294&lt;=0,0,MIN(Rechner!$G$5,N294+O294))</f>
        <v>1363.5416666666667</v>
      </c>
      <c r="R294" s="15">
        <f t="shared" si="43"/>
        <v>26370.613461117478</v>
      </c>
      <c r="S294" s="24" t="str">
        <f>IF(A294&gt;Rechner!$B$14,"",IF(D294&lt;=0,"",EDATE(Rechner!$Z$7,(A294-1)*12/Rechner!$B$11)))</f>
        <v/>
      </c>
      <c r="T294" s="2"/>
      <c r="U294" s="2"/>
      <c r="V294" s="2"/>
      <c r="W294" s="2"/>
      <c r="X294" s="2"/>
      <c r="Y294" s="2"/>
      <c r="Z294" s="2"/>
    </row>
    <row r="295" spans="1:26" x14ac:dyDescent="0.25">
      <c r="A295" s="14">
        <v>294</v>
      </c>
      <c r="B295" s="23" t="str">
        <f t="shared" si="36"/>
        <v/>
      </c>
      <c r="C295" s="14" t="str">
        <f t="shared" si="37"/>
        <v/>
      </c>
      <c r="D295" s="15">
        <f>IF(A295&gt;Rechner!$B$14,0,IF(J294&lt;=0,0,J294))</f>
        <v>0</v>
      </c>
      <c r="E295" s="15">
        <f>IF(D295&lt;=0,0,D295*Rechner!$B$8/Rechner!$B$11)</f>
        <v>0</v>
      </c>
      <c r="F295" s="15">
        <f t="shared" si="38"/>
        <v>0</v>
      </c>
      <c r="G295" s="15">
        <f>IF(D295&lt;=0,0,IF(AND(S295&lt;&gt;"",MONTH(S295)=Rechner!$B$13),MIN(Rechner!$B$12,MAX(D295-F295,0)),0))</f>
        <v>0</v>
      </c>
      <c r="H295" s="15">
        <f>IF(D295&lt;=0,0,MIN(Rechner!$G$5,D295+E295))</f>
        <v>0</v>
      </c>
      <c r="I295" s="15">
        <f t="shared" si="39"/>
        <v>0</v>
      </c>
      <c r="J295" s="15">
        <f t="shared" si="40"/>
        <v>0</v>
      </c>
      <c r="K295" s="15">
        <f t="shared" si="44"/>
        <v>90381.674667594401</v>
      </c>
      <c r="L295" s="16" t="str">
        <f t="shared" si="41"/>
        <v/>
      </c>
      <c r="M295" s="14" t="str">
        <f>IF(A295&gt;Rechner!$B$14,"",IF(D295&lt;=0,"",IF(J295=0,"Abgeschlossen",IF(G295&gt;0,"Sondertilgung","Regulär"))))</f>
        <v/>
      </c>
      <c r="N295" s="15">
        <f>IF(A295&gt;Rechner!$B$14,0,IF(R294&lt;=0,0,R294))</f>
        <v>26370.613461117478</v>
      </c>
      <c r="O295" s="15">
        <f>IF(N295&lt;=0,0,N295*Rechner!$B$8/Rechner!$B$11)</f>
        <v>80.210615944232316</v>
      </c>
      <c r="P295" s="15">
        <f t="shared" si="42"/>
        <v>1283.3310507224344</v>
      </c>
      <c r="Q295" s="15">
        <f>IF(N295&lt;=0,0,MIN(Rechner!$G$5,N295+O295))</f>
        <v>1363.5416666666667</v>
      </c>
      <c r="R295" s="15">
        <f t="shared" si="43"/>
        <v>25087.282410395044</v>
      </c>
      <c r="S295" s="24" t="str">
        <f>IF(A295&gt;Rechner!$B$14,"",IF(D295&lt;=0,"",EDATE(Rechner!$Z$7,(A295-1)*12/Rechner!$B$11)))</f>
        <v/>
      </c>
      <c r="T295" s="2"/>
      <c r="U295" s="2"/>
      <c r="V295" s="2"/>
      <c r="W295" s="2"/>
      <c r="X295" s="2"/>
      <c r="Y295" s="2"/>
      <c r="Z295" s="2"/>
    </row>
    <row r="296" spans="1:26" x14ac:dyDescent="0.25">
      <c r="A296" s="14">
        <v>295</v>
      </c>
      <c r="B296" s="23" t="str">
        <f t="shared" si="36"/>
        <v/>
      </c>
      <c r="C296" s="14" t="str">
        <f t="shared" si="37"/>
        <v/>
      </c>
      <c r="D296" s="15">
        <f>IF(A296&gt;Rechner!$B$14,0,IF(J295&lt;=0,0,J295))</f>
        <v>0</v>
      </c>
      <c r="E296" s="15">
        <f>IF(D296&lt;=0,0,D296*Rechner!$B$8/Rechner!$B$11)</f>
        <v>0</v>
      </c>
      <c r="F296" s="15">
        <f t="shared" si="38"/>
        <v>0</v>
      </c>
      <c r="G296" s="15">
        <f>IF(D296&lt;=0,0,IF(AND(S296&lt;&gt;"",MONTH(S296)=Rechner!$B$13),MIN(Rechner!$B$12,MAX(D296-F296,0)),0))</f>
        <v>0</v>
      </c>
      <c r="H296" s="15">
        <f>IF(D296&lt;=0,0,MIN(Rechner!$G$5,D296+E296))</f>
        <v>0</v>
      </c>
      <c r="I296" s="15">
        <f t="shared" si="39"/>
        <v>0</v>
      </c>
      <c r="J296" s="15">
        <f t="shared" si="40"/>
        <v>0</v>
      </c>
      <c r="K296" s="15">
        <f t="shared" si="44"/>
        <v>90381.674667594401</v>
      </c>
      <c r="L296" s="16" t="str">
        <f t="shared" si="41"/>
        <v/>
      </c>
      <c r="M296" s="14" t="str">
        <f>IF(A296&gt;Rechner!$B$14,"",IF(D296&lt;=0,"",IF(J296=0,"Abgeschlossen",IF(G296&gt;0,"Sondertilgung","Regulär"))))</f>
        <v/>
      </c>
      <c r="N296" s="15">
        <f>IF(A296&gt;Rechner!$B$14,0,IF(R295&lt;=0,0,R295))</f>
        <v>25087.282410395044</v>
      </c>
      <c r="O296" s="15">
        <f>IF(N296&lt;=0,0,N296*Rechner!$B$8/Rechner!$B$11)</f>
        <v>76.307150664951592</v>
      </c>
      <c r="P296" s="15">
        <f t="shared" si="42"/>
        <v>1287.2345160017151</v>
      </c>
      <c r="Q296" s="15">
        <f>IF(N296&lt;=0,0,MIN(Rechner!$G$5,N296+O296))</f>
        <v>1363.5416666666667</v>
      </c>
      <c r="R296" s="15">
        <f t="shared" si="43"/>
        <v>23800.04789439333</v>
      </c>
      <c r="S296" s="24" t="str">
        <f>IF(A296&gt;Rechner!$B$14,"",IF(D296&lt;=0,"",EDATE(Rechner!$Z$7,(A296-1)*12/Rechner!$B$11)))</f>
        <v/>
      </c>
      <c r="T296" s="2"/>
      <c r="U296" s="2"/>
      <c r="V296" s="2"/>
      <c r="W296" s="2"/>
      <c r="X296" s="2"/>
      <c r="Y296" s="2"/>
      <c r="Z296" s="2"/>
    </row>
    <row r="297" spans="1:26" x14ac:dyDescent="0.25">
      <c r="A297" s="14">
        <v>296</v>
      </c>
      <c r="B297" s="23" t="str">
        <f t="shared" si="36"/>
        <v/>
      </c>
      <c r="C297" s="14" t="str">
        <f t="shared" si="37"/>
        <v/>
      </c>
      <c r="D297" s="15">
        <f>IF(A297&gt;Rechner!$B$14,0,IF(J296&lt;=0,0,J296))</f>
        <v>0</v>
      </c>
      <c r="E297" s="15">
        <f>IF(D297&lt;=0,0,D297*Rechner!$B$8/Rechner!$B$11)</f>
        <v>0</v>
      </c>
      <c r="F297" s="15">
        <f t="shared" si="38"/>
        <v>0</v>
      </c>
      <c r="G297" s="15">
        <f>IF(D297&lt;=0,0,IF(AND(S297&lt;&gt;"",MONTH(S297)=Rechner!$B$13),MIN(Rechner!$B$12,MAX(D297-F297,0)),0))</f>
        <v>0</v>
      </c>
      <c r="H297" s="15">
        <f>IF(D297&lt;=0,0,MIN(Rechner!$G$5,D297+E297))</f>
        <v>0</v>
      </c>
      <c r="I297" s="15">
        <f t="shared" si="39"/>
        <v>0</v>
      </c>
      <c r="J297" s="15">
        <f t="shared" si="40"/>
        <v>0</v>
      </c>
      <c r="K297" s="15">
        <f t="shared" si="44"/>
        <v>90381.674667594401</v>
      </c>
      <c r="L297" s="16" t="str">
        <f t="shared" si="41"/>
        <v/>
      </c>
      <c r="M297" s="14" t="str">
        <f>IF(A297&gt;Rechner!$B$14,"",IF(D297&lt;=0,"",IF(J297=0,"Abgeschlossen",IF(G297&gt;0,"Sondertilgung","Regulär"))))</f>
        <v/>
      </c>
      <c r="N297" s="15">
        <f>IF(A297&gt;Rechner!$B$14,0,IF(R296&lt;=0,0,R296))</f>
        <v>23800.04789439333</v>
      </c>
      <c r="O297" s="15">
        <f>IF(N297&lt;=0,0,N297*Rechner!$B$8/Rechner!$B$11)</f>
        <v>72.391812345446382</v>
      </c>
      <c r="P297" s="15">
        <f t="shared" si="42"/>
        <v>1291.1498543212203</v>
      </c>
      <c r="Q297" s="15">
        <f>IF(N297&lt;=0,0,MIN(Rechner!$G$5,N297+O297))</f>
        <v>1363.5416666666667</v>
      </c>
      <c r="R297" s="15">
        <f t="shared" si="43"/>
        <v>22508.898040072108</v>
      </c>
      <c r="S297" s="24" t="str">
        <f>IF(A297&gt;Rechner!$B$14,"",IF(D297&lt;=0,"",EDATE(Rechner!$Z$7,(A297-1)*12/Rechner!$B$11)))</f>
        <v/>
      </c>
      <c r="T297" s="2"/>
      <c r="U297" s="2"/>
      <c r="V297" s="2"/>
      <c r="W297" s="2"/>
      <c r="X297" s="2"/>
      <c r="Y297" s="2"/>
      <c r="Z297" s="2"/>
    </row>
    <row r="298" spans="1:26" x14ac:dyDescent="0.25">
      <c r="A298" s="14">
        <v>297</v>
      </c>
      <c r="B298" s="23" t="str">
        <f t="shared" si="36"/>
        <v/>
      </c>
      <c r="C298" s="14" t="str">
        <f t="shared" si="37"/>
        <v/>
      </c>
      <c r="D298" s="15">
        <f>IF(A298&gt;Rechner!$B$14,0,IF(J297&lt;=0,0,J297))</f>
        <v>0</v>
      </c>
      <c r="E298" s="15">
        <f>IF(D298&lt;=0,0,D298*Rechner!$B$8/Rechner!$B$11)</f>
        <v>0</v>
      </c>
      <c r="F298" s="15">
        <f t="shared" si="38"/>
        <v>0</v>
      </c>
      <c r="G298" s="15">
        <f>IF(D298&lt;=0,0,IF(AND(S298&lt;&gt;"",MONTH(S298)=Rechner!$B$13),MIN(Rechner!$B$12,MAX(D298-F298,0)),0))</f>
        <v>0</v>
      </c>
      <c r="H298" s="15">
        <f>IF(D298&lt;=0,0,MIN(Rechner!$G$5,D298+E298))</f>
        <v>0</v>
      </c>
      <c r="I298" s="15">
        <f t="shared" si="39"/>
        <v>0</v>
      </c>
      <c r="J298" s="15">
        <f t="shared" si="40"/>
        <v>0</v>
      </c>
      <c r="K298" s="15">
        <f t="shared" si="44"/>
        <v>90381.674667594401</v>
      </c>
      <c r="L298" s="16" t="str">
        <f t="shared" si="41"/>
        <v/>
      </c>
      <c r="M298" s="14" t="str">
        <f>IF(A298&gt;Rechner!$B$14,"",IF(D298&lt;=0,"",IF(J298=0,"Abgeschlossen",IF(G298&gt;0,"Sondertilgung","Regulär"))))</f>
        <v/>
      </c>
      <c r="N298" s="15">
        <f>IF(A298&gt;Rechner!$B$14,0,IF(R297&lt;=0,0,R297))</f>
        <v>22508.898040072108</v>
      </c>
      <c r="O298" s="15">
        <f>IF(N298&lt;=0,0,N298*Rechner!$B$8/Rechner!$B$11)</f>
        <v>68.464564871885997</v>
      </c>
      <c r="P298" s="15">
        <f t="shared" si="42"/>
        <v>1295.0771017947807</v>
      </c>
      <c r="Q298" s="15">
        <f>IF(N298&lt;=0,0,MIN(Rechner!$G$5,N298+O298))</f>
        <v>1363.5416666666667</v>
      </c>
      <c r="R298" s="15">
        <f t="shared" si="43"/>
        <v>21213.820938277328</v>
      </c>
      <c r="S298" s="24" t="str">
        <f>IF(A298&gt;Rechner!$B$14,"",IF(D298&lt;=0,"",EDATE(Rechner!$Z$7,(A298-1)*12/Rechner!$B$11)))</f>
        <v/>
      </c>
      <c r="T298" s="2"/>
      <c r="U298" s="2"/>
      <c r="V298" s="2"/>
      <c r="W298" s="2"/>
      <c r="X298" s="2"/>
      <c r="Y298" s="2"/>
      <c r="Z298" s="2"/>
    </row>
    <row r="299" spans="1:26" x14ac:dyDescent="0.25">
      <c r="A299" s="14">
        <v>298</v>
      </c>
      <c r="B299" s="23" t="str">
        <f t="shared" si="36"/>
        <v/>
      </c>
      <c r="C299" s="14" t="str">
        <f t="shared" si="37"/>
        <v/>
      </c>
      <c r="D299" s="15">
        <f>IF(A299&gt;Rechner!$B$14,0,IF(J298&lt;=0,0,J298))</f>
        <v>0</v>
      </c>
      <c r="E299" s="15">
        <f>IF(D299&lt;=0,0,D299*Rechner!$B$8/Rechner!$B$11)</f>
        <v>0</v>
      </c>
      <c r="F299" s="15">
        <f t="shared" si="38"/>
        <v>0</v>
      </c>
      <c r="G299" s="15">
        <f>IF(D299&lt;=0,0,IF(AND(S299&lt;&gt;"",MONTH(S299)=Rechner!$B$13),MIN(Rechner!$B$12,MAX(D299-F299,0)),0))</f>
        <v>0</v>
      </c>
      <c r="H299" s="15">
        <f>IF(D299&lt;=0,0,MIN(Rechner!$G$5,D299+E299))</f>
        <v>0</v>
      </c>
      <c r="I299" s="15">
        <f t="shared" si="39"/>
        <v>0</v>
      </c>
      <c r="J299" s="15">
        <f t="shared" si="40"/>
        <v>0</v>
      </c>
      <c r="K299" s="15">
        <f t="shared" si="44"/>
        <v>90381.674667594401</v>
      </c>
      <c r="L299" s="16" t="str">
        <f t="shared" si="41"/>
        <v/>
      </c>
      <c r="M299" s="14" t="str">
        <f>IF(A299&gt;Rechner!$B$14,"",IF(D299&lt;=0,"",IF(J299=0,"Abgeschlossen",IF(G299&gt;0,"Sondertilgung","Regulär"))))</f>
        <v/>
      </c>
      <c r="N299" s="15">
        <f>IF(A299&gt;Rechner!$B$14,0,IF(R298&lt;=0,0,R298))</f>
        <v>21213.820938277328</v>
      </c>
      <c r="O299" s="15">
        <f>IF(N299&lt;=0,0,N299*Rechner!$B$8/Rechner!$B$11)</f>
        <v>64.525372020593537</v>
      </c>
      <c r="P299" s="15">
        <f t="shared" si="42"/>
        <v>1299.0162946460732</v>
      </c>
      <c r="Q299" s="15">
        <f>IF(N299&lt;=0,0,MIN(Rechner!$G$5,N299+O299))</f>
        <v>1363.5416666666667</v>
      </c>
      <c r="R299" s="15">
        <f t="shared" si="43"/>
        <v>19914.804643631254</v>
      </c>
      <c r="S299" s="24" t="str">
        <f>IF(A299&gt;Rechner!$B$14,"",IF(D299&lt;=0,"",EDATE(Rechner!$Z$7,(A299-1)*12/Rechner!$B$11)))</f>
        <v/>
      </c>
      <c r="T299" s="2"/>
      <c r="U299" s="2"/>
      <c r="V299" s="2"/>
      <c r="W299" s="2"/>
      <c r="X299" s="2"/>
      <c r="Y299" s="2"/>
      <c r="Z299" s="2"/>
    </row>
    <row r="300" spans="1:26" x14ac:dyDescent="0.25">
      <c r="A300" s="14">
        <v>299</v>
      </c>
      <c r="B300" s="23" t="str">
        <f t="shared" si="36"/>
        <v/>
      </c>
      <c r="C300" s="14" t="str">
        <f t="shared" si="37"/>
        <v/>
      </c>
      <c r="D300" s="15">
        <f>IF(A300&gt;Rechner!$B$14,0,IF(J299&lt;=0,0,J299))</f>
        <v>0</v>
      </c>
      <c r="E300" s="15">
        <f>IF(D300&lt;=0,0,D300*Rechner!$B$8/Rechner!$B$11)</f>
        <v>0</v>
      </c>
      <c r="F300" s="15">
        <f t="shared" si="38"/>
        <v>0</v>
      </c>
      <c r="G300" s="15">
        <f>IF(D300&lt;=0,0,IF(AND(S300&lt;&gt;"",MONTH(S300)=Rechner!$B$13),MIN(Rechner!$B$12,MAX(D300-F300,0)),0))</f>
        <v>0</v>
      </c>
      <c r="H300" s="15">
        <f>IF(D300&lt;=0,0,MIN(Rechner!$G$5,D300+E300))</f>
        <v>0</v>
      </c>
      <c r="I300" s="15">
        <f t="shared" si="39"/>
        <v>0</v>
      </c>
      <c r="J300" s="15">
        <f t="shared" si="40"/>
        <v>0</v>
      </c>
      <c r="K300" s="15">
        <f t="shared" si="44"/>
        <v>90381.674667594401</v>
      </c>
      <c r="L300" s="16" t="str">
        <f t="shared" si="41"/>
        <v/>
      </c>
      <c r="M300" s="14" t="str">
        <f>IF(A300&gt;Rechner!$B$14,"",IF(D300&lt;=0,"",IF(J300=0,"Abgeschlossen",IF(G300&gt;0,"Sondertilgung","Regulär"))))</f>
        <v/>
      </c>
      <c r="N300" s="15">
        <f>IF(A300&gt;Rechner!$B$14,0,IF(R299&lt;=0,0,R299))</f>
        <v>19914.804643631254</v>
      </c>
      <c r="O300" s="15">
        <f>IF(N300&lt;=0,0,N300*Rechner!$B$8/Rechner!$B$11)</f>
        <v>60.574197457711726</v>
      </c>
      <c r="P300" s="15">
        <f t="shared" si="42"/>
        <v>1302.967469208955</v>
      </c>
      <c r="Q300" s="15">
        <f>IF(N300&lt;=0,0,MIN(Rechner!$G$5,N300+O300))</f>
        <v>1363.5416666666667</v>
      </c>
      <c r="R300" s="15">
        <f t="shared" si="43"/>
        <v>18611.8371744223</v>
      </c>
      <c r="S300" s="24" t="str">
        <f>IF(A300&gt;Rechner!$B$14,"",IF(D300&lt;=0,"",EDATE(Rechner!$Z$7,(A300-1)*12/Rechner!$B$11)))</f>
        <v/>
      </c>
      <c r="T300" s="2"/>
      <c r="U300" s="2"/>
      <c r="V300" s="2"/>
      <c r="W300" s="2"/>
      <c r="X300" s="2"/>
      <c r="Y300" s="2"/>
      <c r="Z300" s="2"/>
    </row>
    <row r="301" spans="1:26" x14ac:dyDescent="0.25">
      <c r="A301" s="14">
        <v>300</v>
      </c>
      <c r="B301" s="23" t="str">
        <f t="shared" si="36"/>
        <v/>
      </c>
      <c r="C301" s="14" t="str">
        <f t="shared" si="37"/>
        <v/>
      </c>
      <c r="D301" s="15">
        <f>IF(A301&gt;Rechner!$B$14,0,IF(J300&lt;=0,0,J300))</f>
        <v>0</v>
      </c>
      <c r="E301" s="15">
        <f>IF(D301&lt;=0,0,D301*Rechner!$B$8/Rechner!$B$11)</f>
        <v>0</v>
      </c>
      <c r="F301" s="15">
        <f t="shared" si="38"/>
        <v>0</v>
      </c>
      <c r="G301" s="15">
        <f>IF(D301&lt;=0,0,IF(AND(S301&lt;&gt;"",MONTH(S301)=Rechner!$B$13),MIN(Rechner!$B$12,MAX(D301-F301,0)),0))</f>
        <v>0</v>
      </c>
      <c r="H301" s="15">
        <f>IF(D301&lt;=0,0,MIN(Rechner!$G$5,D301+E301))</f>
        <v>0</v>
      </c>
      <c r="I301" s="15">
        <f t="shared" si="39"/>
        <v>0</v>
      </c>
      <c r="J301" s="15">
        <f t="shared" si="40"/>
        <v>0</v>
      </c>
      <c r="K301" s="15">
        <f t="shared" si="44"/>
        <v>90381.674667594401</v>
      </c>
      <c r="L301" s="16" t="str">
        <f t="shared" si="41"/>
        <v/>
      </c>
      <c r="M301" s="14" t="str">
        <f>IF(A301&gt;Rechner!$B$14,"",IF(D301&lt;=0,"",IF(J301=0,"Abgeschlossen",IF(G301&gt;0,"Sondertilgung","Regulär"))))</f>
        <v/>
      </c>
      <c r="N301" s="15">
        <f>IF(A301&gt;Rechner!$B$14,0,IF(R300&lt;=0,0,R300))</f>
        <v>18611.8371744223</v>
      </c>
      <c r="O301" s="15">
        <f>IF(N301&lt;=0,0,N301*Rechner!$B$8/Rechner!$B$11)</f>
        <v>56.611004738867827</v>
      </c>
      <c r="P301" s="15">
        <f t="shared" si="42"/>
        <v>1306.9306619277988</v>
      </c>
      <c r="Q301" s="15">
        <f>IF(N301&lt;=0,0,MIN(Rechner!$G$5,N301+O301))</f>
        <v>1363.5416666666667</v>
      </c>
      <c r="R301" s="15">
        <f t="shared" si="43"/>
        <v>17304.906512494501</v>
      </c>
      <c r="S301" s="24" t="str">
        <f>IF(A301&gt;Rechner!$B$14,"",IF(D301&lt;=0,"",EDATE(Rechner!$Z$7,(A301-1)*12/Rechner!$B$11)))</f>
        <v/>
      </c>
      <c r="T301" s="2"/>
      <c r="U301" s="2"/>
      <c r="V301" s="2"/>
      <c r="W301" s="2"/>
      <c r="X301" s="2"/>
      <c r="Y301" s="2"/>
      <c r="Z301" s="2"/>
    </row>
    <row r="302" spans="1:26" x14ac:dyDescent="0.25">
      <c r="A302" s="14">
        <v>301</v>
      </c>
      <c r="B302" s="23" t="str">
        <f t="shared" si="36"/>
        <v/>
      </c>
      <c r="C302" s="14" t="str">
        <f t="shared" si="37"/>
        <v/>
      </c>
      <c r="D302" s="15">
        <f>IF(A302&gt;Rechner!$B$14,0,IF(J301&lt;=0,0,J301))</f>
        <v>0</v>
      </c>
      <c r="E302" s="15">
        <f>IF(D302&lt;=0,0,D302*Rechner!$B$8/Rechner!$B$11)</f>
        <v>0</v>
      </c>
      <c r="F302" s="15">
        <f t="shared" si="38"/>
        <v>0</v>
      </c>
      <c r="G302" s="15">
        <f>IF(D302&lt;=0,0,IF(AND(S302&lt;&gt;"",MONTH(S302)=Rechner!$B$13),MIN(Rechner!$B$12,MAX(D302-F302,0)),0))</f>
        <v>0</v>
      </c>
      <c r="H302" s="15">
        <f>IF(D302&lt;=0,0,MIN(Rechner!$G$5,D302+E302))</f>
        <v>0</v>
      </c>
      <c r="I302" s="15">
        <f t="shared" si="39"/>
        <v>0</v>
      </c>
      <c r="J302" s="15">
        <f t="shared" si="40"/>
        <v>0</v>
      </c>
      <c r="K302" s="15">
        <f t="shared" si="44"/>
        <v>90381.674667594401</v>
      </c>
      <c r="L302" s="16" t="str">
        <f t="shared" si="41"/>
        <v/>
      </c>
      <c r="M302" s="14" t="str">
        <f>IF(A302&gt;Rechner!$B$14,"",IF(D302&lt;=0,"",IF(J302=0,"Abgeschlossen",IF(G302&gt;0,"Sondertilgung","Regulär"))))</f>
        <v/>
      </c>
      <c r="N302" s="15">
        <f>IF(A302&gt;Rechner!$B$14,0,IF(R301&lt;=0,0,R301))</f>
        <v>17304.906512494501</v>
      </c>
      <c r="O302" s="15">
        <f>IF(N302&lt;=0,0,N302*Rechner!$B$8/Rechner!$B$11)</f>
        <v>52.635757308837441</v>
      </c>
      <c r="P302" s="15">
        <f t="shared" si="42"/>
        <v>1310.9059093578294</v>
      </c>
      <c r="Q302" s="15">
        <f>IF(N302&lt;=0,0,MIN(Rechner!$G$5,N302+O302))</f>
        <v>1363.5416666666667</v>
      </c>
      <c r="R302" s="15">
        <f t="shared" si="43"/>
        <v>15994.000603136672</v>
      </c>
      <c r="S302" s="24" t="str">
        <f>IF(A302&gt;Rechner!$B$14,"",IF(D302&lt;=0,"",EDATE(Rechner!$Z$7,(A302-1)*12/Rechner!$B$11)))</f>
        <v/>
      </c>
      <c r="T302" s="2"/>
      <c r="U302" s="2"/>
      <c r="V302" s="2"/>
      <c r="W302" s="2"/>
      <c r="X302" s="2"/>
      <c r="Y302" s="2"/>
      <c r="Z302" s="2"/>
    </row>
    <row r="303" spans="1:26" x14ac:dyDescent="0.25">
      <c r="A303" s="14">
        <v>302</v>
      </c>
      <c r="B303" s="23" t="str">
        <f t="shared" si="36"/>
        <v/>
      </c>
      <c r="C303" s="14" t="str">
        <f t="shared" si="37"/>
        <v/>
      </c>
      <c r="D303" s="15">
        <f>IF(A303&gt;Rechner!$B$14,0,IF(J302&lt;=0,0,J302))</f>
        <v>0</v>
      </c>
      <c r="E303" s="15">
        <f>IF(D303&lt;=0,0,D303*Rechner!$B$8/Rechner!$B$11)</f>
        <v>0</v>
      </c>
      <c r="F303" s="15">
        <f t="shared" si="38"/>
        <v>0</v>
      </c>
      <c r="G303" s="15">
        <f>IF(D303&lt;=0,0,IF(AND(S303&lt;&gt;"",MONTH(S303)=Rechner!$B$13),MIN(Rechner!$B$12,MAX(D303-F303,0)),0))</f>
        <v>0</v>
      </c>
      <c r="H303" s="15">
        <f>IF(D303&lt;=0,0,MIN(Rechner!$G$5,D303+E303))</f>
        <v>0</v>
      </c>
      <c r="I303" s="15">
        <f t="shared" si="39"/>
        <v>0</v>
      </c>
      <c r="J303" s="15">
        <f t="shared" si="40"/>
        <v>0</v>
      </c>
      <c r="K303" s="15">
        <f t="shared" si="44"/>
        <v>90381.674667594401</v>
      </c>
      <c r="L303" s="16" t="str">
        <f t="shared" si="41"/>
        <v/>
      </c>
      <c r="M303" s="14" t="str">
        <f>IF(A303&gt;Rechner!$B$14,"",IF(D303&lt;=0,"",IF(J303=0,"Abgeschlossen",IF(G303&gt;0,"Sondertilgung","Regulär"))))</f>
        <v/>
      </c>
      <c r="N303" s="15">
        <f>IF(A303&gt;Rechner!$B$14,0,IF(R302&lt;=0,0,R302))</f>
        <v>15994.000603136672</v>
      </c>
      <c r="O303" s="15">
        <f>IF(N303&lt;=0,0,N303*Rechner!$B$8/Rechner!$B$11)</f>
        <v>48.648418501207374</v>
      </c>
      <c r="P303" s="15">
        <f t="shared" si="42"/>
        <v>1314.8932481654595</v>
      </c>
      <c r="Q303" s="15">
        <f>IF(N303&lt;=0,0,MIN(Rechner!$G$5,N303+O303))</f>
        <v>1363.5416666666667</v>
      </c>
      <c r="R303" s="15">
        <f t="shared" si="43"/>
        <v>14679.107354971213</v>
      </c>
      <c r="S303" s="24" t="str">
        <f>IF(A303&gt;Rechner!$B$14,"",IF(D303&lt;=0,"",EDATE(Rechner!$Z$7,(A303-1)*12/Rechner!$B$11)))</f>
        <v/>
      </c>
      <c r="T303" s="2"/>
      <c r="U303" s="2"/>
      <c r="V303" s="2"/>
      <c r="W303" s="2"/>
      <c r="X303" s="2"/>
      <c r="Y303" s="2"/>
      <c r="Z303" s="2"/>
    </row>
    <row r="304" spans="1:26" x14ac:dyDescent="0.25">
      <c r="A304" s="14">
        <v>303</v>
      </c>
      <c r="B304" s="23" t="str">
        <f t="shared" si="36"/>
        <v/>
      </c>
      <c r="C304" s="14" t="str">
        <f t="shared" si="37"/>
        <v/>
      </c>
      <c r="D304" s="15">
        <f>IF(A304&gt;Rechner!$B$14,0,IF(J303&lt;=0,0,J303))</f>
        <v>0</v>
      </c>
      <c r="E304" s="15">
        <f>IF(D304&lt;=0,0,D304*Rechner!$B$8/Rechner!$B$11)</f>
        <v>0</v>
      </c>
      <c r="F304" s="15">
        <f t="shared" si="38"/>
        <v>0</v>
      </c>
      <c r="G304" s="15">
        <f>IF(D304&lt;=0,0,IF(AND(S304&lt;&gt;"",MONTH(S304)=Rechner!$B$13),MIN(Rechner!$B$12,MAX(D304-F304,0)),0))</f>
        <v>0</v>
      </c>
      <c r="H304" s="15">
        <f>IF(D304&lt;=0,0,MIN(Rechner!$G$5,D304+E304))</f>
        <v>0</v>
      </c>
      <c r="I304" s="15">
        <f t="shared" si="39"/>
        <v>0</v>
      </c>
      <c r="J304" s="15">
        <f t="shared" si="40"/>
        <v>0</v>
      </c>
      <c r="K304" s="15">
        <f t="shared" si="44"/>
        <v>90381.674667594401</v>
      </c>
      <c r="L304" s="16" t="str">
        <f t="shared" si="41"/>
        <v/>
      </c>
      <c r="M304" s="14" t="str">
        <f>IF(A304&gt;Rechner!$B$14,"",IF(D304&lt;=0,"",IF(J304=0,"Abgeschlossen",IF(G304&gt;0,"Sondertilgung","Regulär"))))</f>
        <v/>
      </c>
      <c r="N304" s="15">
        <f>IF(A304&gt;Rechner!$B$14,0,IF(R303&lt;=0,0,R303))</f>
        <v>14679.107354971213</v>
      </c>
      <c r="O304" s="15">
        <f>IF(N304&lt;=0,0,N304*Rechner!$B$8/Rechner!$B$11)</f>
        <v>44.648951538037437</v>
      </c>
      <c r="P304" s="15">
        <f t="shared" si="42"/>
        <v>1318.8927151286293</v>
      </c>
      <c r="Q304" s="15">
        <f>IF(N304&lt;=0,0,MIN(Rechner!$G$5,N304+O304))</f>
        <v>1363.5416666666667</v>
      </c>
      <c r="R304" s="15">
        <f t="shared" si="43"/>
        <v>13360.214639842583</v>
      </c>
      <c r="S304" s="24" t="str">
        <f>IF(A304&gt;Rechner!$B$14,"",IF(D304&lt;=0,"",EDATE(Rechner!$Z$7,(A304-1)*12/Rechner!$B$11)))</f>
        <v/>
      </c>
      <c r="T304" s="2"/>
      <c r="U304" s="2"/>
      <c r="V304" s="2"/>
      <c r="W304" s="2"/>
      <c r="X304" s="2"/>
      <c r="Y304" s="2"/>
      <c r="Z304" s="2"/>
    </row>
    <row r="305" spans="1:26" x14ac:dyDescent="0.25">
      <c r="A305" s="14">
        <v>304</v>
      </c>
      <c r="B305" s="23" t="str">
        <f t="shared" si="36"/>
        <v/>
      </c>
      <c r="C305" s="14" t="str">
        <f t="shared" si="37"/>
        <v/>
      </c>
      <c r="D305" s="15">
        <f>IF(A305&gt;Rechner!$B$14,0,IF(J304&lt;=0,0,J304))</f>
        <v>0</v>
      </c>
      <c r="E305" s="15">
        <f>IF(D305&lt;=0,0,D305*Rechner!$B$8/Rechner!$B$11)</f>
        <v>0</v>
      </c>
      <c r="F305" s="15">
        <f t="shared" si="38"/>
        <v>0</v>
      </c>
      <c r="G305" s="15">
        <f>IF(D305&lt;=0,0,IF(AND(S305&lt;&gt;"",MONTH(S305)=Rechner!$B$13),MIN(Rechner!$B$12,MAX(D305-F305,0)),0))</f>
        <v>0</v>
      </c>
      <c r="H305" s="15">
        <f>IF(D305&lt;=0,0,MIN(Rechner!$G$5,D305+E305))</f>
        <v>0</v>
      </c>
      <c r="I305" s="15">
        <f t="shared" si="39"/>
        <v>0</v>
      </c>
      <c r="J305" s="15">
        <f t="shared" si="40"/>
        <v>0</v>
      </c>
      <c r="K305" s="15">
        <f t="shared" si="44"/>
        <v>90381.674667594401</v>
      </c>
      <c r="L305" s="16" t="str">
        <f t="shared" si="41"/>
        <v/>
      </c>
      <c r="M305" s="14" t="str">
        <f>IF(A305&gt;Rechner!$B$14,"",IF(D305&lt;=0,"",IF(J305=0,"Abgeschlossen",IF(G305&gt;0,"Sondertilgung","Regulär"))))</f>
        <v/>
      </c>
      <c r="N305" s="15">
        <f>IF(A305&gt;Rechner!$B$14,0,IF(R304&lt;=0,0,R304))</f>
        <v>13360.214639842583</v>
      </c>
      <c r="O305" s="15">
        <f>IF(N305&lt;=0,0,N305*Rechner!$B$8/Rechner!$B$11)</f>
        <v>40.637319529521186</v>
      </c>
      <c r="P305" s="15">
        <f t="shared" si="42"/>
        <v>1322.9043471371456</v>
      </c>
      <c r="Q305" s="15">
        <f>IF(N305&lt;=0,0,MIN(Rechner!$G$5,N305+O305))</f>
        <v>1363.5416666666667</v>
      </c>
      <c r="R305" s="15">
        <f t="shared" si="43"/>
        <v>12037.310292705437</v>
      </c>
      <c r="S305" s="24" t="str">
        <f>IF(A305&gt;Rechner!$B$14,"",IF(D305&lt;=0,"",EDATE(Rechner!$Z$7,(A305-1)*12/Rechner!$B$11)))</f>
        <v/>
      </c>
      <c r="T305" s="2"/>
      <c r="U305" s="2"/>
      <c r="V305" s="2"/>
      <c r="W305" s="2"/>
      <c r="X305" s="2"/>
      <c r="Y305" s="2"/>
      <c r="Z305" s="2"/>
    </row>
    <row r="306" spans="1:26" x14ac:dyDescent="0.25">
      <c r="A306" s="14">
        <v>305</v>
      </c>
      <c r="B306" s="23" t="str">
        <f t="shared" si="36"/>
        <v/>
      </c>
      <c r="C306" s="14" t="str">
        <f t="shared" si="37"/>
        <v/>
      </c>
      <c r="D306" s="15">
        <f>IF(A306&gt;Rechner!$B$14,0,IF(J305&lt;=0,0,J305))</f>
        <v>0</v>
      </c>
      <c r="E306" s="15">
        <f>IF(D306&lt;=0,0,D306*Rechner!$B$8/Rechner!$B$11)</f>
        <v>0</v>
      </c>
      <c r="F306" s="15">
        <f t="shared" si="38"/>
        <v>0</v>
      </c>
      <c r="G306" s="15">
        <f>IF(D306&lt;=0,0,IF(AND(S306&lt;&gt;"",MONTH(S306)=Rechner!$B$13),MIN(Rechner!$B$12,MAX(D306-F306,0)),0))</f>
        <v>0</v>
      </c>
      <c r="H306" s="15">
        <f>IF(D306&lt;=0,0,MIN(Rechner!$G$5,D306+E306))</f>
        <v>0</v>
      </c>
      <c r="I306" s="15">
        <f t="shared" si="39"/>
        <v>0</v>
      </c>
      <c r="J306" s="15">
        <f t="shared" si="40"/>
        <v>0</v>
      </c>
      <c r="K306" s="15">
        <f t="shared" si="44"/>
        <v>90381.674667594401</v>
      </c>
      <c r="L306" s="16" t="str">
        <f t="shared" si="41"/>
        <v/>
      </c>
      <c r="M306" s="14" t="str">
        <f>IF(A306&gt;Rechner!$B$14,"",IF(D306&lt;=0,"",IF(J306=0,"Abgeschlossen",IF(G306&gt;0,"Sondertilgung","Regulär"))))</f>
        <v/>
      </c>
      <c r="N306" s="15">
        <f>IF(A306&gt;Rechner!$B$14,0,IF(R305&lt;=0,0,R305))</f>
        <v>12037.310292705437</v>
      </c>
      <c r="O306" s="15">
        <f>IF(N306&lt;=0,0,N306*Rechner!$B$8/Rechner!$B$11)</f>
        <v>36.613485473645703</v>
      </c>
      <c r="P306" s="15">
        <f t="shared" si="42"/>
        <v>1326.9281811930211</v>
      </c>
      <c r="Q306" s="15">
        <f>IF(N306&lt;=0,0,MIN(Rechner!$G$5,N306+O306))</f>
        <v>1363.5416666666667</v>
      </c>
      <c r="R306" s="15">
        <f t="shared" si="43"/>
        <v>10710.382111512416</v>
      </c>
      <c r="S306" s="24" t="str">
        <f>IF(A306&gt;Rechner!$B$14,"",IF(D306&lt;=0,"",EDATE(Rechner!$Z$7,(A306-1)*12/Rechner!$B$11)))</f>
        <v/>
      </c>
      <c r="T306" s="2"/>
      <c r="U306" s="2"/>
      <c r="V306" s="2"/>
      <c r="W306" s="2"/>
      <c r="X306" s="2"/>
      <c r="Y306" s="2"/>
      <c r="Z306" s="2"/>
    </row>
    <row r="307" spans="1:26" x14ac:dyDescent="0.25">
      <c r="A307" s="14">
        <v>306</v>
      </c>
      <c r="B307" s="23" t="str">
        <f t="shared" si="36"/>
        <v/>
      </c>
      <c r="C307" s="14" t="str">
        <f t="shared" si="37"/>
        <v/>
      </c>
      <c r="D307" s="15">
        <f>IF(A307&gt;Rechner!$B$14,0,IF(J306&lt;=0,0,J306))</f>
        <v>0</v>
      </c>
      <c r="E307" s="15">
        <f>IF(D307&lt;=0,0,D307*Rechner!$B$8/Rechner!$B$11)</f>
        <v>0</v>
      </c>
      <c r="F307" s="15">
        <f t="shared" si="38"/>
        <v>0</v>
      </c>
      <c r="G307" s="15">
        <f>IF(D307&lt;=0,0,IF(AND(S307&lt;&gt;"",MONTH(S307)=Rechner!$B$13),MIN(Rechner!$B$12,MAX(D307-F307,0)),0))</f>
        <v>0</v>
      </c>
      <c r="H307" s="15">
        <f>IF(D307&lt;=0,0,MIN(Rechner!$G$5,D307+E307))</f>
        <v>0</v>
      </c>
      <c r="I307" s="15">
        <f t="shared" si="39"/>
        <v>0</v>
      </c>
      <c r="J307" s="15">
        <f t="shared" si="40"/>
        <v>0</v>
      </c>
      <c r="K307" s="15">
        <f t="shared" si="44"/>
        <v>90381.674667594401</v>
      </c>
      <c r="L307" s="16" t="str">
        <f t="shared" si="41"/>
        <v/>
      </c>
      <c r="M307" s="14" t="str">
        <f>IF(A307&gt;Rechner!$B$14,"",IF(D307&lt;=0,"",IF(J307=0,"Abgeschlossen",IF(G307&gt;0,"Sondertilgung","Regulär"))))</f>
        <v/>
      </c>
      <c r="N307" s="15">
        <f>IF(A307&gt;Rechner!$B$14,0,IF(R306&lt;=0,0,R306))</f>
        <v>10710.382111512416</v>
      </c>
      <c r="O307" s="15">
        <f>IF(N307&lt;=0,0,N307*Rechner!$B$8/Rechner!$B$11)</f>
        <v>32.577412255850263</v>
      </c>
      <c r="P307" s="15">
        <f t="shared" si="42"/>
        <v>1330.9642544108165</v>
      </c>
      <c r="Q307" s="15">
        <f>IF(N307&lt;=0,0,MIN(Rechner!$G$5,N307+O307))</f>
        <v>1363.5416666666667</v>
      </c>
      <c r="R307" s="15">
        <f t="shared" si="43"/>
        <v>9379.4178571015982</v>
      </c>
      <c r="S307" s="24" t="str">
        <f>IF(A307&gt;Rechner!$B$14,"",IF(D307&lt;=0,"",EDATE(Rechner!$Z$7,(A307-1)*12/Rechner!$B$11)))</f>
        <v/>
      </c>
      <c r="T307" s="2"/>
      <c r="U307" s="2"/>
      <c r="V307" s="2"/>
      <c r="W307" s="2"/>
      <c r="X307" s="2"/>
      <c r="Y307" s="2"/>
      <c r="Z307" s="2"/>
    </row>
    <row r="308" spans="1:26" x14ac:dyDescent="0.25">
      <c r="A308" s="14">
        <v>307</v>
      </c>
      <c r="B308" s="23" t="str">
        <f t="shared" si="36"/>
        <v/>
      </c>
      <c r="C308" s="14" t="str">
        <f t="shared" si="37"/>
        <v/>
      </c>
      <c r="D308" s="15">
        <f>IF(A308&gt;Rechner!$B$14,0,IF(J307&lt;=0,0,J307))</f>
        <v>0</v>
      </c>
      <c r="E308" s="15">
        <f>IF(D308&lt;=0,0,D308*Rechner!$B$8/Rechner!$B$11)</f>
        <v>0</v>
      </c>
      <c r="F308" s="15">
        <f t="shared" si="38"/>
        <v>0</v>
      </c>
      <c r="G308" s="15">
        <f>IF(D308&lt;=0,0,IF(AND(S308&lt;&gt;"",MONTH(S308)=Rechner!$B$13),MIN(Rechner!$B$12,MAX(D308-F308,0)),0))</f>
        <v>0</v>
      </c>
      <c r="H308" s="15">
        <f>IF(D308&lt;=0,0,MIN(Rechner!$G$5,D308+E308))</f>
        <v>0</v>
      </c>
      <c r="I308" s="15">
        <f t="shared" si="39"/>
        <v>0</v>
      </c>
      <c r="J308" s="15">
        <f t="shared" si="40"/>
        <v>0</v>
      </c>
      <c r="K308" s="15">
        <f t="shared" si="44"/>
        <v>90381.674667594401</v>
      </c>
      <c r="L308" s="16" t="str">
        <f t="shared" si="41"/>
        <v/>
      </c>
      <c r="M308" s="14" t="str">
        <f>IF(A308&gt;Rechner!$B$14,"",IF(D308&lt;=0,"",IF(J308=0,"Abgeschlossen",IF(G308&gt;0,"Sondertilgung","Regulär"))))</f>
        <v/>
      </c>
      <c r="N308" s="15">
        <f>IF(A308&gt;Rechner!$B$14,0,IF(R307&lt;=0,0,R307))</f>
        <v>9379.4178571015982</v>
      </c>
      <c r="O308" s="15">
        <f>IF(N308&lt;=0,0,N308*Rechner!$B$8/Rechner!$B$11)</f>
        <v>28.529062648684029</v>
      </c>
      <c r="P308" s="15">
        <f t="shared" si="42"/>
        <v>1335.0126040179828</v>
      </c>
      <c r="Q308" s="15">
        <f>IF(N308&lt;=0,0,MIN(Rechner!$G$5,N308+O308))</f>
        <v>1363.5416666666667</v>
      </c>
      <c r="R308" s="15">
        <f t="shared" si="43"/>
        <v>8044.4052530836152</v>
      </c>
      <c r="S308" s="24" t="str">
        <f>IF(A308&gt;Rechner!$B$14,"",IF(D308&lt;=0,"",EDATE(Rechner!$Z$7,(A308-1)*12/Rechner!$B$11)))</f>
        <v/>
      </c>
      <c r="T308" s="2"/>
      <c r="U308" s="2"/>
      <c r="V308" s="2"/>
      <c r="W308" s="2"/>
      <c r="X308" s="2"/>
      <c r="Y308" s="2"/>
      <c r="Z308" s="2"/>
    </row>
    <row r="309" spans="1:26" x14ac:dyDescent="0.25">
      <c r="A309" s="14">
        <v>308</v>
      </c>
      <c r="B309" s="23" t="str">
        <f t="shared" si="36"/>
        <v/>
      </c>
      <c r="C309" s="14" t="str">
        <f t="shared" si="37"/>
        <v/>
      </c>
      <c r="D309" s="15">
        <f>IF(A309&gt;Rechner!$B$14,0,IF(J308&lt;=0,0,J308))</f>
        <v>0</v>
      </c>
      <c r="E309" s="15">
        <f>IF(D309&lt;=0,0,D309*Rechner!$B$8/Rechner!$B$11)</f>
        <v>0</v>
      </c>
      <c r="F309" s="15">
        <f t="shared" si="38"/>
        <v>0</v>
      </c>
      <c r="G309" s="15">
        <f>IF(D309&lt;=0,0,IF(AND(S309&lt;&gt;"",MONTH(S309)=Rechner!$B$13),MIN(Rechner!$B$12,MAX(D309-F309,0)),0))</f>
        <v>0</v>
      </c>
      <c r="H309" s="15">
        <f>IF(D309&lt;=0,0,MIN(Rechner!$G$5,D309+E309))</f>
        <v>0</v>
      </c>
      <c r="I309" s="15">
        <f t="shared" si="39"/>
        <v>0</v>
      </c>
      <c r="J309" s="15">
        <f t="shared" si="40"/>
        <v>0</v>
      </c>
      <c r="K309" s="15">
        <f t="shared" si="44"/>
        <v>90381.674667594401</v>
      </c>
      <c r="L309" s="16" t="str">
        <f t="shared" si="41"/>
        <v/>
      </c>
      <c r="M309" s="14" t="str">
        <f>IF(A309&gt;Rechner!$B$14,"",IF(D309&lt;=0,"",IF(J309=0,"Abgeschlossen",IF(G309&gt;0,"Sondertilgung","Regulär"))))</f>
        <v/>
      </c>
      <c r="N309" s="15">
        <f>IF(A309&gt;Rechner!$B$14,0,IF(R308&lt;=0,0,R308))</f>
        <v>8044.4052530836152</v>
      </c>
      <c r="O309" s="15">
        <f>IF(N309&lt;=0,0,N309*Rechner!$B$8/Rechner!$B$11)</f>
        <v>24.468399311462662</v>
      </c>
      <c r="P309" s="15">
        <f t="shared" si="42"/>
        <v>1339.0732673552041</v>
      </c>
      <c r="Q309" s="15">
        <f>IF(N309&lt;=0,0,MIN(Rechner!$G$5,N309+O309))</f>
        <v>1363.5416666666667</v>
      </c>
      <c r="R309" s="15">
        <f t="shared" si="43"/>
        <v>6705.3319857284114</v>
      </c>
      <c r="S309" s="24" t="str">
        <f>IF(A309&gt;Rechner!$B$14,"",IF(D309&lt;=0,"",EDATE(Rechner!$Z$7,(A309-1)*12/Rechner!$B$11)))</f>
        <v/>
      </c>
      <c r="T309" s="2"/>
      <c r="U309" s="2"/>
      <c r="V309" s="2"/>
      <c r="W309" s="2"/>
      <c r="X309" s="2"/>
      <c r="Y309" s="2"/>
      <c r="Z309" s="2"/>
    </row>
    <row r="310" spans="1:26" x14ac:dyDescent="0.25">
      <c r="A310" s="14">
        <v>309</v>
      </c>
      <c r="B310" s="23" t="str">
        <f t="shared" si="36"/>
        <v/>
      </c>
      <c r="C310" s="14" t="str">
        <f t="shared" si="37"/>
        <v/>
      </c>
      <c r="D310" s="15">
        <f>IF(A310&gt;Rechner!$B$14,0,IF(J309&lt;=0,0,J309))</f>
        <v>0</v>
      </c>
      <c r="E310" s="15">
        <f>IF(D310&lt;=0,0,D310*Rechner!$B$8/Rechner!$B$11)</f>
        <v>0</v>
      </c>
      <c r="F310" s="15">
        <f t="shared" si="38"/>
        <v>0</v>
      </c>
      <c r="G310" s="15">
        <f>IF(D310&lt;=0,0,IF(AND(S310&lt;&gt;"",MONTH(S310)=Rechner!$B$13),MIN(Rechner!$B$12,MAX(D310-F310,0)),0))</f>
        <v>0</v>
      </c>
      <c r="H310" s="15">
        <f>IF(D310&lt;=0,0,MIN(Rechner!$G$5,D310+E310))</f>
        <v>0</v>
      </c>
      <c r="I310" s="15">
        <f t="shared" si="39"/>
        <v>0</v>
      </c>
      <c r="J310" s="15">
        <f t="shared" si="40"/>
        <v>0</v>
      </c>
      <c r="K310" s="15">
        <f t="shared" si="44"/>
        <v>90381.674667594401</v>
      </c>
      <c r="L310" s="16" t="str">
        <f t="shared" si="41"/>
        <v/>
      </c>
      <c r="M310" s="14" t="str">
        <f>IF(A310&gt;Rechner!$B$14,"",IF(D310&lt;=0,"",IF(J310=0,"Abgeschlossen",IF(G310&gt;0,"Sondertilgung","Regulär"))))</f>
        <v/>
      </c>
      <c r="N310" s="15">
        <f>IF(A310&gt;Rechner!$B$14,0,IF(R309&lt;=0,0,R309))</f>
        <v>6705.3319857284114</v>
      </c>
      <c r="O310" s="15">
        <f>IF(N310&lt;=0,0,N310*Rechner!$B$8/Rechner!$B$11)</f>
        <v>20.395384789923916</v>
      </c>
      <c r="P310" s="15">
        <f t="shared" si="42"/>
        <v>1343.1462818767429</v>
      </c>
      <c r="Q310" s="15">
        <f>IF(N310&lt;=0,0,MIN(Rechner!$G$5,N310+O310))</f>
        <v>1363.5416666666667</v>
      </c>
      <c r="R310" s="15">
        <f t="shared" si="43"/>
        <v>5362.1857038516682</v>
      </c>
      <c r="S310" s="24" t="str">
        <f>IF(A310&gt;Rechner!$B$14,"",IF(D310&lt;=0,"",EDATE(Rechner!$Z$7,(A310-1)*12/Rechner!$B$11)))</f>
        <v/>
      </c>
      <c r="T310" s="2"/>
      <c r="U310" s="2"/>
      <c r="V310" s="2"/>
      <c r="W310" s="2"/>
      <c r="X310" s="2"/>
      <c r="Y310" s="2"/>
      <c r="Z310" s="2"/>
    </row>
    <row r="311" spans="1:26" x14ac:dyDescent="0.25">
      <c r="A311" s="14">
        <v>310</v>
      </c>
      <c r="B311" s="23" t="str">
        <f t="shared" si="36"/>
        <v/>
      </c>
      <c r="C311" s="14" t="str">
        <f t="shared" si="37"/>
        <v/>
      </c>
      <c r="D311" s="15">
        <f>IF(A311&gt;Rechner!$B$14,0,IF(J310&lt;=0,0,J310))</f>
        <v>0</v>
      </c>
      <c r="E311" s="15">
        <f>IF(D311&lt;=0,0,D311*Rechner!$B$8/Rechner!$B$11)</f>
        <v>0</v>
      </c>
      <c r="F311" s="15">
        <f t="shared" si="38"/>
        <v>0</v>
      </c>
      <c r="G311" s="15">
        <f>IF(D311&lt;=0,0,IF(AND(S311&lt;&gt;"",MONTH(S311)=Rechner!$B$13),MIN(Rechner!$B$12,MAX(D311-F311,0)),0))</f>
        <v>0</v>
      </c>
      <c r="H311" s="15">
        <f>IF(D311&lt;=0,0,MIN(Rechner!$G$5,D311+E311))</f>
        <v>0</v>
      </c>
      <c r="I311" s="15">
        <f t="shared" si="39"/>
        <v>0</v>
      </c>
      <c r="J311" s="15">
        <f t="shared" si="40"/>
        <v>0</v>
      </c>
      <c r="K311" s="15">
        <f t="shared" si="44"/>
        <v>90381.674667594401</v>
      </c>
      <c r="L311" s="16" t="str">
        <f t="shared" si="41"/>
        <v/>
      </c>
      <c r="M311" s="14" t="str">
        <f>IF(A311&gt;Rechner!$B$14,"",IF(D311&lt;=0,"",IF(J311=0,"Abgeschlossen",IF(G311&gt;0,"Sondertilgung","Regulär"))))</f>
        <v/>
      </c>
      <c r="N311" s="15">
        <f>IF(A311&gt;Rechner!$B$14,0,IF(R310&lt;=0,0,R310))</f>
        <v>5362.1857038516682</v>
      </c>
      <c r="O311" s="15">
        <f>IF(N311&lt;=0,0,N311*Rechner!$B$8/Rechner!$B$11)</f>
        <v>16.309981515882157</v>
      </c>
      <c r="P311" s="15">
        <f t="shared" si="42"/>
        <v>1347.2316851507846</v>
      </c>
      <c r="Q311" s="15">
        <f>IF(N311&lt;=0,0,MIN(Rechner!$G$5,N311+O311))</f>
        <v>1363.5416666666667</v>
      </c>
      <c r="R311" s="15">
        <f t="shared" si="43"/>
        <v>4014.9540187008834</v>
      </c>
      <c r="S311" s="24" t="str">
        <f>IF(A311&gt;Rechner!$B$14,"",IF(D311&lt;=0,"",EDATE(Rechner!$Z$7,(A311-1)*12/Rechner!$B$11)))</f>
        <v/>
      </c>
      <c r="T311" s="2"/>
      <c r="U311" s="2"/>
      <c r="V311" s="2"/>
      <c r="W311" s="2"/>
      <c r="X311" s="2"/>
      <c r="Y311" s="2"/>
      <c r="Z311" s="2"/>
    </row>
    <row r="312" spans="1:26" x14ac:dyDescent="0.25">
      <c r="A312" s="14">
        <v>311</v>
      </c>
      <c r="B312" s="23" t="str">
        <f t="shared" si="36"/>
        <v/>
      </c>
      <c r="C312" s="14" t="str">
        <f t="shared" si="37"/>
        <v/>
      </c>
      <c r="D312" s="15">
        <f>IF(A312&gt;Rechner!$B$14,0,IF(J311&lt;=0,0,J311))</f>
        <v>0</v>
      </c>
      <c r="E312" s="15">
        <f>IF(D312&lt;=0,0,D312*Rechner!$B$8/Rechner!$B$11)</f>
        <v>0</v>
      </c>
      <c r="F312" s="15">
        <f t="shared" si="38"/>
        <v>0</v>
      </c>
      <c r="G312" s="15">
        <f>IF(D312&lt;=0,0,IF(AND(S312&lt;&gt;"",MONTH(S312)=Rechner!$B$13),MIN(Rechner!$B$12,MAX(D312-F312,0)),0))</f>
        <v>0</v>
      </c>
      <c r="H312" s="15">
        <f>IF(D312&lt;=0,0,MIN(Rechner!$G$5,D312+E312))</f>
        <v>0</v>
      </c>
      <c r="I312" s="15">
        <f t="shared" si="39"/>
        <v>0</v>
      </c>
      <c r="J312" s="15">
        <f t="shared" si="40"/>
        <v>0</v>
      </c>
      <c r="K312" s="15">
        <f t="shared" si="44"/>
        <v>90381.674667594401</v>
      </c>
      <c r="L312" s="16" t="str">
        <f t="shared" si="41"/>
        <v/>
      </c>
      <c r="M312" s="14" t="str">
        <f>IF(A312&gt;Rechner!$B$14,"",IF(D312&lt;=0,"",IF(J312=0,"Abgeschlossen",IF(G312&gt;0,"Sondertilgung","Regulär"))))</f>
        <v/>
      </c>
      <c r="N312" s="15">
        <f>IF(A312&gt;Rechner!$B$14,0,IF(R311&lt;=0,0,R311))</f>
        <v>4014.9540187008834</v>
      </c>
      <c r="O312" s="15">
        <f>IF(N312&lt;=0,0,N312*Rechner!$B$8/Rechner!$B$11)</f>
        <v>12.212151806881854</v>
      </c>
      <c r="P312" s="15">
        <f t="shared" si="42"/>
        <v>1351.3295148597849</v>
      </c>
      <c r="Q312" s="15">
        <f>IF(N312&lt;=0,0,MIN(Rechner!$G$5,N312+O312))</f>
        <v>1363.5416666666667</v>
      </c>
      <c r="R312" s="15">
        <f t="shared" si="43"/>
        <v>2663.6245038410984</v>
      </c>
      <c r="S312" s="24" t="str">
        <f>IF(A312&gt;Rechner!$B$14,"",IF(D312&lt;=0,"",EDATE(Rechner!$Z$7,(A312-1)*12/Rechner!$B$11)))</f>
        <v/>
      </c>
      <c r="T312" s="2"/>
      <c r="U312" s="2"/>
      <c r="V312" s="2"/>
      <c r="W312" s="2"/>
      <c r="X312" s="2"/>
      <c r="Y312" s="2"/>
      <c r="Z312" s="2"/>
    </row>
    <row r="313" spans="1:26" x14ac:dyDescent="0.25">
      <c r="A313" s="14">
        <v>312</v>
      </c>
      <c r="B313" s="23" t="str">
        <f t="shared" si="36"/>
        <v/>
      </c>
      <c r="C313" s="14" t="str">
        <f t="shared" si="37"/>
        <v/>
      </c>
      <c r="D313" s="15">
        <f>IF(A313&gt;Rechner!$B$14,0,IF(J312&lt;=0,0,J312))</f>
        <v>0</v>
      </c>
      <c r="E313" s="15">
        <f>IF(D313&lt;=0,0,D313*Rechner!$B$8/Rechner!$B$11)</f>
        <v>0</v>
      </c>
      <c r="F313" s="15">
        <f t="shared" si="38"/>
        <v>0</v>
      </c>
      <c r="G313" s="15">
        <f>IF(D313&lt;=0,0,IF(AND(S313&lt;&gt;"",MONTH(S313)=Rechner!$B$13),MIN(Rechner!$B$12,MAX(D313-F313,0)),0))</f>
        <v>0</v>
      </c>
      <c r="H313" s="15">
        <f>IF(D313&lt;=0,0,MIN(Rechner!$G$5,D313+E313))</f>
        <v>0</v>
      </c>
      <c r="I313" s="15">
        <f t="shared" si="39"/>
        <v>0</v>
      </c>
      <c r="J313" s="15">
        <f t="shared" si="40"/>
        <v>0</v>
      </c>
      <c r="K313" s="15">
        <f t="shared" si="44"/>
        <v>90381.674667594401</v>
      </c>
      <c r="L313" s="16" t="str">
        <f t="shared" si="41"/>
        <v/>
      </c>
      <c r="M313" s="14" t="str">
        <f>IF(A313&gt;Rechner!$B$14,"",IF(D313&lt;=0,"",IF(J313=0,"Abgeschlossen",IF(G313&gt;0,"Sondertilgung","Regulär"))))</f>
        <v/>
      </c>
      <c r="N313" s="15">
        <f>IF(A313&gt;Rechner!$B$14,0,IF(R312&lt;=0,0,R312))</f>
        <v>2663.6245038410984</v>
      </c>
      <c r="O313" s="15">
        <f>IF(N313&lt;=0,0,N313*Rechner!$B$8/Rechner!$B$11)</f>
        <v>8.1018578658500076</v>
      </c>
      <c r="P313" s="15">
        <f t="shared" si="42"/>
        <v>1355.4398088008168</v>
      </c>
      <c r="Q313" s="15">
        <f>IF(N313&lt;=0,0,MIN(Rechner!$G$5,N313+O313))</f>
        <v>1363.5416666666667</v>
      </c>
      <c r="R313" s="15">
        <f t="shared" si="43"/>
        <v>1308.1846950402817</v>
      </c>
      <c r="S313" s="24" t="str">
        <f>IF(A313&gt;Rechner!$B$14,"",IF(D313&lt;=0,"",EDATE(Rechner!$Z$7,(A313-1)*12/Rechner!$B$11)))</f>
        <v/>
      </c>
      <c r="T313" s="2"/>
      <c r="U313" s="2"/>
      <c r="V313" s="2"/>
      <c r="W313" s="2"/>
      <c r="X313" s="2"/>
      <c r="Y313" s="2"/>
      <c r="Z313" s="2"/>
    </row>
    <row r="314" spans="1:26" x14ac:dyDescent="0.25">
      <c r="A314" s="14">
        <v>313</v>
      </c>
      <c r="B314" s="23" t="str">
        <f t="shared" si="36"/>
        <v/>
      </c>
      <c r="C314" s="14" t="str">
        <f t="shared" si="37"/>
        <v/>
      </c>
      <c r="D314" s="15">
        <f>IF(A314&gt;Rechner!$B$14,0,IF(J313&lt;=0,0,J313))</f>
        <v>0</v>
      </c>
      <c r="E314" s="15">
        <f>IF(D314&lt;=0,0,D314*Rechner!$B$8/Rechner!$B$11)</f>
        <v>0</v>
      </c>
      <c r="F314" s="15">
        <f t="shared" si="38"/>
        <v>0</v>
      </c>
      <c r="G314" s="15">
        <f>IF(D314&lt;=0,0,IF(AND(S314&lt;&gt;"",MONTH(S314)=Rechner!$B$13),MIN(Rechner!$B$12,MAX(D314-F314,0)),0))</f>
        <v>0</v>
      </c>
      <c r="H314" s="15">
        <f>IF(D314&lt;=0,0,MIN(Rechner!$G$5,D314+E314))</f>
        <v>0</v>
      </c>
      <c r="I314" s="15">
        <f t="shared" si="39"/>
        <v>0</v>
      </c>
      <c r="J314" s="15">
        <f t="shared" si="40"/>
        <v>0</v>
      </c>
      <c r="K314" s="15">
        <f t="shared" si="44"/>
        <v>90381.674667594401</v>
      </c>
      <c r="L314" s="16" t="str">
        <f t="shared" si="41"/>
        <v/>
      </c>
      <c r="M314" s="14" t="str">
        <f>IF(A314&gt;Rechner!$B$14,"",IF(D314&lt;=0,"",IF(J314=0,"Abgeschlossen",IF(G314&gt;0,"Sondertilgung","Regulär"))))</f>
        <v/>
      </c>
      <c r="N314" s="15">
        <f>IF(A314&gt;Rechner!$B$14,0,IF(R313&lt;=0,0,R313))</f>
        <v>1308.1846950402817</v>
      </c>
      <c r="O314" s="15">
        <f>IF(N314&lt;=0,0,N314*Rechner!$B$8/Rechner!$B$11)</f>
        <v>3.9790617807475233</v>
      </c>
      <c r="P314" s="15">
        <f t="shared" si="42"/>
        <v>1308.1846950402817</v>
      </c>
      <c r="Q314" s="15">
        <f>IF(N314&lt;=0,0,MIN(Rechner!$G$5,N314+O314))</f>
        <v>1312.1637568210292</v>
      </c>
      <c r="R314" s="15">
        <f t="shared" si="43"/>
        <v>0</v>
      </c>
      <c r="S314" s="24" t="str">
        <f>IF(A314&gt;Rechner!$B$14,"",IF(D314&lt;=0,"",EDATE(Rechner!$Z$7,(A314-1)*12/Rechner!$B$11)))</f>
        <v/>
      </c>
      <c r="T314" s="2"/>
      <c r="U314" s="2"/>
      <c r="V314" s="2"/>
      <c r="W314" s="2"/>
      <c r="X314" s="2"/>
      <c r="Y314" s="2"/>
      <c r="Z314" s="2"/>
    </row>
    <row r="315" spans="1:26" x14ac:dyDescent="0.25">
      <c r="A315" s="14">
        <v>314</v>
      </c>
      <c r="B315" s="23" t="str">
        <f t="shared" si="36"/>
        <v/>
      </c>
      <c r="C315" s="14" t="str">
        <f t="shared" si="37"/>
        <v/>
      </c>
      <c r="D315" s="15">
        <f>IF(A315&gt;Rechner!$B$14,0,IF(J314&lt;=0,0,J314))</f>
        <v>0</v>
      </c>
      <c r="E315" s="15">
        <f>IF(D315&lt;=0,0,D315*Rechner!$B$8/Rechner!$B$11)</f>
        <v>0</v>
      </c>
      <c r="F315" s="15">
        <f t="shared" si="38"/>
        <v>0</v>
      </c>
      <c r="G315" s="15">
        <f>IF(D315&lt;=0,0,IF(AND(S315&lt;&gt;"",MONTH(S315)=Rechner!$B$13),MIN(Rechner!$B$12,MAX(D315-F315,0)),0))</f>
        <v>0</v>
      </c>
      <c r="H315" s="15">
        <f>IF(D315&lt;=0,0,MIN(Rechner!$G$5,D315+E315))</f>
        <v>0</v>
      </c>
      <c r="I315" s="15">
        <f t="shared" si="39"/>
        <v>0</v>
      </c>
      <c r="J315" s="15">
        <f t="shared" si="40"/>
        <v>0</v>
      </c>
      <c r="K315" s="15">
        <f t="shared" si="44"/>
        <v>90381.674667594401</v>
      </c>
      <c r="L315" s="16" t="str">
        <f t="shared" si="41"/>
        <v/>
      </c>
      <c r="M315" s="14" t="str">
        <f>IF(A315&gt;Rechner!$B$14,"",IF(D315&lt;=0,"",IF(J315=0,"Abgeschlossen",IF(G315&gt;0,"Sondertilgung","Regulär"))))</f>
        <v/>
      </c>
      <c r="N315" s="15">
        <f>IF(A315&gt;Rechner!$B$14,0,IF(R314&lt;=0,0,R314))</f>
        <v>0</v>
      </c>
      <c r="O315" s="15">
        <f>IF(N315&lt;=0,0,N315*Rechner!$B$8/Rechner!$B$11)</f>
        <v>0</v>
      </c>
      <c r="P315" s="15">
        <f t="shared" si="42"/>
        <v>0</v>
      </c>
      <c r="Q315" s="15">
        <f>IF(N315&lt;=0,0,MIN(Rechner!$G$5,N315+O315))</f>
        <v>0</v>
      </c>
      <c r="R315" s="15">
        <f t="shared" si="43"/>
        <v>0</v>
      </c>
      <c r="S315" s="24" t="str">
        <f>IF(A315&gt;Rechner!$B$14,"",IF(D315&lt;=0,"",EDATE(Rechner!$Z$7,(A315-1)*12/Rechner!$B$11)))</f>
        <v/>
      </c>
      <c r="T315" s="2"/>
      <c r="U315" s="2"/>
      <c r="V315" s="2"/>
      <c r="W315" s="2"/>
      <c r="X315" s="2"/>
      <c r="Y315" s="2"/>
      <c r="Z315" s="2"/>
    </row>
    <row r="316" spans="1:26" x14ac:dyDescent="0.25">
      <c r="A316" s="14">
        <v>315</v>
      </c>
      <c r="B316" s="23" t="str">
        <f t="shared" si="36"/>
        <v/>
      </c>
      <c r="C316" s="14" t="str">
        <f t="shared" si="37"/>
        <v/>
      </c>
      <c r="D316" s="15">
        <f>IF(A316&gt;Rechner!$B$14,0,IF(J315&lt;=0,0,J315))</f>
        <v>0</v>
      </c>
      <c r="E316" s="15">
        <f>IF(D316&lt;=0,0,D316*Rechner!$B$8/Rechner!$B$11)</f>
        <v>0</v>
      </c>
      <c r="F316" s="15">
        <f t="shared" si="38"/>
        <v>0</v>
      </c>
      <c r="G316" s="15">
        <f>IF(D316&lt;=0,0,IF(AND(S316&lt;&gt;"",MONTH(S316)=Rechner!$B$13),MIN(Rechner!$B$12,MAX(D316-F316,0)),0))</f>
        <v>0</v>
      </c>
      <c r="H316" s="15">
        <f>IF(D316&lt;=0,0,MIN(Rechner!$G$5,D316+E316))</f>
        <v>0</v>
      </c>
      <c r="I316" s="15">
        <f t="shared" si="39"/>
        <v>0</v>
      </c>
      <c r="J316" s="15">
        <f t="shared" si="40"/>
        <v>0</v>
      </c>
      <c r="K316" s="15">
        <f t="shared" si="44"/>
        <v>90381.674667594401</v>
      </c>
      <c r="L316" s="16" t="str">
        <f t="shared" si="41"/>
        <v/>
      </c>
      <c r="M316" s="14" t="str">
        <f>IF(A316&gt;Rechner!$B$14,"",IF(D316&lt;=0,"",IF(J316=0,"Abgeschlossen",IF(G316&gt;0,"Sondertilgung","Regulär"))))</f>
        <v/>
      </c>
      <c r="N316" s="15">
        <f>IF(A316&gt;Rechner!$B$14,0,IF(R315&lt;=0,0,R315))</f>
        <v>0</v>
      </c>
      <c r="O316" s="15">
        <f>IF(N316&lt;=0,0,N316*Rechner!$B$8/Rechner!$B$11)</f>
        <v>0</v>
      </c>
      <c r="P316" s="15">
        <f t="shared" si="42"/>
        <v>0</v>
      </c>
      <c r="Q316" s="15">
        <f>IF(N316&lt;=0,0,MIN(Rechner!$G$5,N316+O316))</f>
        <v>0</v>
      </c>
      <c r="R316" s="15">
        <f t="shared" si="43"/>
        <v>0</v>
      </c>
      <c r="S316" s="24" t="str">
        <f>IF(A316&gt;Rechner!$B$14,"",IF(D316&lt;=0,"",EDATE(Rechner!$Z$7,(A316-1)*12/Rechner!$B$11)))</f>
        <v/>
      </c>
      <c r="T316" s="2"/>
      <c r="U316" s="2"/>
      <c r="V316" s="2"/>
      <c r="W316" s="2"/>
      <c r="X316" s="2"/>
      <c r="Y316" s="2"/>
      <c r="Z316" s="2"/>
    </row>
    <row r="317" spans="1:26" x14ac:dyDescent="0.25">
      <c r="A317" s="14">
        <v>316</v>
      </c>
      <c r="B317" s="23" t="str">
        <f t="shared" si="36"/>
        <v/>
      </c>
      <c r="C317" s="14" t="str">
        <f t="shared" si="37"/>
        <v/>
      </c>
      <c r="D317" s="15">
        <f>IF(A317&gt;Rechner!$B$14,0,IF(J316&lt;=0,0,J316))</f>
        <v>0</v>
      </c>
      <c r="E317" s="15">
        <f>IF(D317&lt;=0,0,D317*Rechner!$B$8/Rechner!$B$11)</f>
        <v>0</v>
      </c>
      <c r="F317" s="15">
        <f t="shared" si="38"/>
        <v>0</v>
      </c>
      <c r="G317" s="15">
        <f>IF(D317&lt;=0,0,IF(AND(S317&lt;&gt;"",MONTH(S317)=Rechner!$B$13),MIN(Rechner!$B$12,MAX(D317-F317,0)),0))</f>
        <v>0</v>
      </c>
      <c r="H317" s="15">
        <f>IF(D317&lt;=0,0,MIN(Rechner!$G$5,D317+E317))</f>
        <v>0</v>
      </c>
      <c r="I317" s="15">
        <f t="shared" si="39"/>
        <v>0</v>
      </c>
      <c r="J317" s="15">
        <f t="shared" si="40"/>
        <v>0</v>
      </c>
      <c r="K317" s="15">
        <f t="shared" si="44"/>
        <v>90381.674667594401</v>
      </c>
      <c r="L317" s="16" t="str">
        <f t="shared" si="41"/>
        <v/>
      </c>
      <c r="M317" s="14" t="str">
        <f>IF(A317&gt;Rechner!$B$14,"",IF(D317&lt;=0,"",IF(J317=0,"Abgeschlossen",IF(G317&gt;0,"Sondertilgung","Regulär"))))</f>
        <v/>
      </c>
      <c r="N317" s="15">
        <f>IF(A317&gt;Rechner!$B$14,0,IF(R316&lt;=0,0,R316))</f>
        <v>0</v>
      </c>
      <c r="O317" s="15">
        <f>IF(N317&lt;=0,0,N317*Rechner!$B$8/Rechner!$B$11)</f>
        <v>0</v>
      </c>
      <c r="P317" s="15">
        <f t="shared" si="42"/>
        <v>0</v>
      </c>
      <c r="Q317" s="15">
        <f>IF(N317&lt;=0,0,MIN(Rechner!$G$5,N317+O317))</f>
        <v>0</v>
      </c>
      <c r="R317" s="15">
        <f t="shared" si="43"/>
        <v>0</v>
      </c>
      <c r="S317" s="24" t="str">
        <f>IF(A317&gt;Rechner!$B$14,"",IF(D317&lt;=0,"",EDATE(Rechner!$Z$7,(A317-1)*12/Rechner!$B$11)))</f>
        <v/>
      </c>
      <c r="T317" s="2"/>
      <c r="U317" s="2"/>
      <c r="V317" s="2"/>
      <c r="W317" s="2"/>
      <c r="X317" s="2"/>
      <c r="Y317" s="2"/>
      <c r="Z317" s="2"/>
    </row>
    <row r="318" spans="1:26" x14ac:dyDescent="0.25">
      <c r="A318" s="14">
        <v>317</v>
      </c>
      <c r="B318" s="23" t="str">
        <f t="shared" si="36"/>
        <v/>
      </c>
      <c r="C318" s="14" t="str">
        <f t="shared" si="37"/>
        <v/>
      </c>
      <c r="D318" s="15">
        <f>IF(A318&gt;Rechner!$B$14,0,IF(J317&lt;=0,0,J317))</f>
        <v>0</v>
      </c>
      <c r="E318" s="15">
        <f>IF(D318&lt;=0,0,D318*Rechner!$B$8/Rechner!$B$11)</f>
        <v>0</v>
      </c>
      <c r="F318" s="15">
        <f t="shared" si="38"/>
        <v>0</v>
      </c>
      <c r="G318" s="15">
        <f>IF(D318&lt;=0,0,IF(AND(S318&lt;&gt;"",MONTH(S318)=Rechner!$B$13),MIN(Rechner!$B$12,MAX(D318-F318,0)),0))</f>
        <v>0</v>
      </c>
      <c r="H318" s="15">
        <f>IF(D318&lt;=0,0,MIN(Rechner!$G$5,D318+E318))</f>
        <v>0</v>
      </c>
      <c r="I318" s="15">
        <f t="shared" si="39"/>
        <v>0</v>
      </c>
      <c r="J318" s="15">
        <f t="shared" si="40"/>
        <v>0</v>
      </c>
      <c r="K318" s="15">
        <f t="shared" si="44"/>
        <v>90381.674667594401</v>
      </c>
      <c r="L318" s="16" t="str">
        <f t="shared" si="41"/>
        <v/>
      </c>
      <c r="M318" s="14" t="str">
        <f>IF(A318&gt;Rechner!$B$14,"",IF(D318&lt;=0,"",IF(J318=0,"Abgeschlossen",IF(G318&gt;0,"Sondertilgung","Regulär"))))</f>
        <v/>
      </c>
      <c r="N318" s="15">
        <f>IF(A318&gt;Rechner!$B$14,0,IF(R317&lt;=0,0,R317))</f>
        <v>0</v>
      </c>
      <c r="O318" s="15">
        <f>IF(N318&lt;=0,0,N318*Rechner!$B$8/Rechner!$B$11)</f>
        <v>0</v>
      </c>
      <c r="P318" s="15">
        <f t="shared" si="42"/>
        <v>0</v>
      </c>
      <c r="Q318" s="15">
        <f>IF(N318&lt;=0,0,MIN(Rechner!$G$5,N318+O318))</f>
        <v>0</v>
      </c>
      <c r="R318" s="15">
        <f t="shared" si="43"/>
        <v>0</v>
      </c>
      <c r="S318" s="24" t="str">
        <f>IF(A318&gt;Rechner!$B$14,"",IF(D318&lt;=0,"",EDATE(Rechner!$Z$7,(A318-1)*12/Rechner!$B$11)))</f>
        <v/>
      </c>
      <c r="T318" s="2"/>
      <c r="U318" s="2"/>
      <c r="V318" s="2"/>
      <c r="W318" s="2"/>
      <c r="X318" s="2"/>
      <c r="Y318" s="2"/>
      <c r="Z318" s="2"/>
    </row>
    <row r="319" spans="1:26" x14ac:dyDescent="0.25">
      <c r="A319" s="14">
        <v>318</v>
      </c>
      <c r="B319" s="23" t="str">
        <f t="shared" si="36"/>
        <v/>
      </c>
      <c r="C319" s="14" t="str">
        <f t="shared" si="37"/>
        <v/>
      </c>
      <c r="D319" s="15">
        <f>IF(A319&gt;Rechner!$B$14,0,IF(J318&lt;=0,0,J318))</f>
        <v>0</v>
      </c>
      <c r="E319" s="15">
        <f>IF(D319&lt;=0,0,D319*Rechner!$B$8/Rechner!$B$11)</f>
        <v>0</v>
      </c>
      <c r="F319" s="15">
        <f t="shared" si="38"/>
        <v>0</v>
      </c>
      <c r="G319" s="15">
        <f>IF(D319&lt;=0,0,IF(AND(S319&lt;&gt;"",MONTH(S319)=Rechner!$B$13),MIN(Rechner!$B$12,MAX(D319-F319,0)),0))</f>
        <v>0</v>
      </c>
      <c r="H319" s="15">
        <f>IF(D319&lt;=0,0,MIN(Rechner!$G$5,D319+E319))</f>
        <v>0</v>
      </c>
      <c r="I319" s="15">
        <f t="shared" si="39"/>
        <v>0</v>
      </c>
      <c r="J319" s="15">
        <f t="shared" si="40"/>
        <v>0</v>
      </c>
      <c r="K319" s="15">
        <f t="shared" si="44"/>
        <v>90381.674667594401</v>
      </c>
      <c r="L319" s="16" t="str">
        <f t="shared" si="41"/>
        <v/>
      </c>
      <c r="M319" s="14" t="str">
        <f>IF(A319&gt;Rechner!$B$14,"",IF(D319&lt;=0,"",IF(J319=0,"Abgeschlossen",IF(G319&gt;0,"Sondertilgung","Regulär"))))</f>
        <v/>
      </c>
      <c r="N319" s="15">
        <f>IF(A319&gt;Rechner!$B$14,0,IF(R318&lt;=0,0,R318))</f>
        <v>0</v>
      </c>
      <c r="O319" s="15">
        <f>IF(N319&lt;=0,0,N319*Rechner!$B$8/Rechner!$B$11)</f>
        <v>0</v>
      </c>
      <c r="P319" s="15">
        <f t="shared" si="42"/>
        <v>0</v>
      </c>
      <c r="Q319" s="15">
        <f>IF(N319&lt;=0,0,MIN(Rechner!$G$5,N319+O319))</f>
        <v>0</v>
      </c>
      <c r="R319" s="15">
        <f t="shared" si="43"/>
        <v>0</v>
      </c>
      <c r="S319" s="24" t="str">
        <f>IF(A319&gt;Rechner!$B$14,"",IF(D319&lt;=0,"",EDATE(Rechner!$Z$7,(A319-1)*12/Rechner!$B$11)))</f>
        <v/>
      </c>
      <c r="T319" s="2"/>
      <c r="U319" s="2"/>
      <c r="V319" s="2"/>
      <c r="W319" s="2"/>
      <c r="X319" s="2"/>
      <c r="Y319" s="2"/>
      <c r="Z319" s="2"/>
    </row>
    <row r="320" spans="1:26" x14ac:dyDescent="0.25">
      <c r="A320" s="14">
        <v>319</v>
      </c>
      <c r="B320" s="23" t="str">
        <f t="shared" si="36"/>
        <v/>
      </c>
      <c r="C320" s="14" t="str">
        <f t="shared" si="37"/>
        <v/>
      </c>
      <c r="D320" s="15">
        <f>IF(A320&gt;Rechner!$B$14,0,IF(J319&lt;=0,0,J319))</f>
        <v>0</v>
      </c>
      <c r="E320" s="15">
        <f>IF(D320&lt;=0,0,D320*Rechner!$B$8/Rechner!$B$11)</f>
        <v>0</v>
      </c>
      <c r="F320" s="15">
        <f t="shared" si="38"/>
        <v>0</v>
      </c>
      <c r="G320" s="15">
        <f>IF(D320&lt;=0,0,IF(AND(S320&lt;&gt;"",MONTH(S320)=Rechner!$B$13),MIN(Rechner!$B$12,MAX(D320-F320,0)),0))</f>
        <v>0</v>
      </c>
      <c r="H320" s="15">
        <f>IF(D320&lt;=0,0,MIN(Rechner!$G$5,D320+E320))</f>
        <v>0</v>
      </c>
      <c r="I320" s="15">
        <f t="shared" si="39"/>
        <v>0</v>
      </c>
      <c r="J320" s="15">
        <f t="shared" si="40"/>
        <v>0</v>
      </c>
      <c r="K320" s="15">
        <f t="shared" si="44"/>
        <v>90381.674667594401</v>
      </c>
      <c r="L320" s="16" t="str">
        <f t="shared" si="41"/>
        <v/>
      </c>
      <c r="M320" s="14" t="str">
        <f>IF(A320&gt;Rechner!$B$14,"",IF(D320&lt;=0,"",IF(J320=0,"Abgeschlossen",IF(G320&gt;0,"Sondertilgung","Regulär"))))</f>
        <v/>
      </c>
      <c r="N320" s="15">
        <f>IF(A320&gt;Rechner!$B$14,0,IF(R319&lt;=0,0,R319))</f>
        <v>0</v>
      </c>
      <c r="O320" s="15">
        <f>IF(N320&lt;=0,0,N320*Rechner!$B$8/Rechner!$B$11)</f>
        <v>0</v>
      </c>
      <c r="P320" s="15">
        <f t="shared" si="42"/>
        <v>0</v>
      </c>
      <c r="Q320" s="15">
        <f>IF(N320&lt;=0,0,MIN(Rechner!$G$5,N320+O320))</f>
        <v>0</v>
      </c>
      <c r="R320" s="15">
        <f t="shared" si="43"/>
        <v>0</v>
      </c>
      <c r="S320" s="24" t="str">
        <f>IF(A320&gt;Rechner!$B$14,"",IF(D320&lt;=0,"",EDATE(Rechner!$Z$7,(A320-1)*12/Rechner!$B$11)))</f>
        <v/>
      </c>
      <c r="T320" s="2"/>
      <c r="U320" s="2"/>
      <c r="V320" s="2"/>
      <c r="W320" s="2"/>
      <c r="X320" s="2"/>
      <c r="Y320" s="2"/>
      <c r="Z320" s="2"/>
    </row>
    <row r="321" spans="1:26" x14ac:dyDescent="0.25">
      <c r="A321" s="14">
        <v>320</v>
      </c>
      <c r="B321" s="23" t="str">
        <f t="shared" si="36"/>
        <v/>
      </c>
      <c r="C321" s="14" t="str">
        <f t="shared" si="37"/>
        <v/>
      </c>
      <c r="D321" s="15">
        <f>IF(A321&gt;Rechner!$B$14,0,IF(J320&lt;=0,0,J320))</f>
        <v>0</v>
      </c>
      <c r="E321" s="15">
        <f>IF(D321&lt;=0,0,D321*Rechner!$B$8/Rechner!$B$11)</f>
        <v>0</v>
      </c>
      <c r="F321" s="15">
        <f t="shared" si="38"/>
        <v>0</v>
      </c>
      <c r="G321" s="15">
        <f>IF(D321&lt;=0,0,IF(AND(S321&lt;&gt;"",MONTH(S321)=Rechner!$B$13),MIN(Rechner!$B$12,MAX(D321-F321,0)),0))</f>
        <v>0</v>
      </c>
      <c r="H321" s="15">
        <f>IF(D321&lt;=0,0,MIN(Rechner!$G$5,D321+E321))</f>
        <v>0</v>
      </c>
      <c r="I321" s="15">
        <f t="shared" si="39"/>
        <v>0</v>
      </c>
      <c r="J321" s="15">
        <f t="shared" si="40"/>
        <v>0</v>
      </c>
      <c r="K321" s="15">
        <f t="shared" si="44"/>
        <v>90381.674667594401</v>
      </c>
      <c r="L321" s="16" t="str">
        <f t="shared" si="41"/>
        <v/>
      </c>
      <c r="M321" s="14" t="str">
        <f>IF(A321&gt;Rechner!$B$14,"",IF(D321&lt;=0,"",IF(J321=0,"Abgeschlossen",IF(G321&gt;0,"Sondertilgung","Regulär"))))</f>
        <v/>
      </c>
      <c r="N321" s="15">
        <f>IF(A321&gt;Rechner!$B$14,0,IF(R320&lt;=0,0,R320))</f>
        <v>0</v>
      </c>
      <c r="O321" s="15">
        <f>IF(N321&lt;=0,0,N321*Rechner!$B$8/Rechner!$B$11)</f>
        <v>0</v>
      </c>
      <c r="P321" s="15">
        <f t="shared" si="42"/>
        <v>0</v>
      </c>
      <c r="Q321" s="15">
        <f>IF(N321&lt;=0,0,MIN(Rechner!$G$5,N321+O321))</f>
        <v>0</v>
      </c>
      <c r="R321" s="15">
        <f t="shared" si="43"/>
        <v>0</v>
      </c>
      <c r="S321" s="24" t="str">
        <f>IF(A321&gt;Rechner!$B$14,"",IF(D321&lt;=0,"",EDATE(Rechner!$Z$7,(A321-1)*12/Rechner!$B$11)))</f>
        <v/>
      </c>
      <c r="T321" s="2"/>
      <c r="U321" s="2"/>
      <c r="V321" s="2"/>
      <c r="W321" s="2"/>
      <c r="X321" s="2"/>
      <c r="Y321" s="2"/>
      <c r="Z321" s="2"/>
    </row>
    <row r="322" spans="1:26" x14ac:dyDescent="0.25">
      <c r="A322" s="14">
        <v>321</v>
      </c>
      <c r="B322" s="23" t="str">
        <f t="shared" ref="B322:B385" si="45">IF(S322="","",IF(DAY(S322)&lt;10,"0","")&amp;DAY(S322)&amp;"."&amp;IF(MONTH(S322)&lt;10,"0","")&amp;MONTH(S322)&amp;"."&amp;YEAR(S322))</f>
        <v/>
      </c>
      <c r="C322" s="14" t="str">
        <f t="shared" ref="C322:C385" si="46">IF(S322="","",YEAR(S322))</f>
        <v/>
      </c>
      <c r="D322" s="15">
        <f>IF(A322&gt;Rechner!$B$14,0,IF(J321&lt;=0,0,J321))</f>
        <v>0</v>
      </c>
      <c r="E322" s="15">
        <f>IF(D322&lt;=0,0,D322*Rechner!$B$8/Rechner!$B$11)</f>
        <v>0</v>
      </c>
      <c r="F322" s="15">
        <f t="shared" ref="F322:F385" si="47">IF(D322&lt;=0,0,MAX(MIN(H322-E322,D322),0))</f>
        <v>0</v>
      </c>
      <c r="G322" s="15">
        <f>IF(D322&lt;=0,0,IF(AND(S322&lt;&gt;"",MONTH(S322)=Rechner!$B$13),MIN(Rechner!$B$12,MAX(D322-F322,0)),0))</f>
        <v>0</v>
      </c>
      <c r="H322" s="15">
        <f>IF(D322&lt;=0,0,MIN(Rechner!$G$5,D322+E322))</f>
        <v>0</v>
      </c>
      <c r="I322" s="15">
        <f t="shared" ref="I322:I385" si="48">IF(D322&lt;=0,0,H322+G322)</f>
        <v>0</v>
      </c>
      <c r="J322" s="15">
        <f t="shared" ref="J322:J385" si="49">MAX(D322-F322-G322,0)</f>
        <v>0</v>
      </c>
      <c r="K322" s="15">
        <f t="shared" si="44"/>
        <v>90381.674667594401</v>
      </c>
      <c r="L322" s="16" t="str">
        <f t="shared" ref="L322:L385" si="50">IF(I322=0,"",(F322+G322)/I322)</f>
        <v/>
      </c>
      <c r="M322" s="14" t="str">
        <f>IF(A322&gt;Rechner!$B$14,"",IF(D322&lt;=0,"",IF(J322=0,"Abgeschlossen",IF(G322&gt;0,"Sondertilgung","Regulär"))))</f>
        <v/>
      </c>
      <c r="N322" s="15">
        <f>IF(A322&gt;Rechner!$B$14,0,IF(R321&lt;=0,0,R321))</f>
        <v>0</v>
      </c>
      <c r="O322" s="15">
        <f>IF(N322&lt;=0,0,N322*Rechner!$B$8/Rechner!$B$11)</f>
        <v>0</v>
      </c>
      <c r="P322" s="15">
        <f t="shared" ref="P322:P385" si="51">IF(N322&lt;=0,0,MAX(MIN(Q322-O322,N322),0))</f>
        <v>0</v>
      </c>
      <c r="Q322" s="15">
        <f>IF(N322&lt;=0,0,MIN(Rechner!$G$5,N322+O322))</f>
        <v>0</v>
      </c>
      <c r="R322" s="15">
        <f t="shared" ref="R322:R385" si="52">MAX(N322-P322,0)</f>
        <v>0</v>
      </c>
      <c r="S322" s="24" t="str">
        <f>IF(A322&gt;Rechner!$B$14,"",IF(D322&lt;=0,"",EDATE(Rechner!$Z$7,(A322-1)*12/Rechner!$B$11)))</f>
        <v/>
      </c>
      <c r="T322" s="2"/>
      <c r="U322" s="2"/>
      <c r="V322" s="2"/>
      <c r="W322" s="2"/>
      <c r="X322" s="2"/>
      <c r="Y322" s="2"/>
      <c r="Z322" s="2"/>
    </row>
    <row r="323" spans="1:26" x14ac:dyDescent="0.25">
      <c r="A323" s="14">
        <v>322</v>
      </c>
      <c r="B323" s="23" t="str">
        <f t="shared" si="45"/>
        <v/>
      </c>
      <c r="C323" s="14" t="str">
        <f t="shared" si="46"/>
        <v/>
      </c>
      <c r="D323" s="15">
        <f>IF(A323&gt;Rechner!$B$14,0,IF(J322&lt;=0,0,J322))</f>
        <v>0</v>
      </c>
      <c r="E323" s="15">
        <f>IF(D323&lt;=0,0,D323*Rechner!$B$8/Rechner!$B$11)</f>
        <v>0</v>
      </c>
      <c r="F323" s="15">
        <f t="shared" si="47"/>
        <v>0</v>
      </c>
      <c r="G323" s="15">
        <f>IF(D323&lt;=0,0,IF(AND(S323&lt;&gt;"",MONTH(S323)=Rechner!$B$13),MIN(Rechner!$B$12,MAX(D323-F323,0)),0))</f>
        <v>0</v>
      </c>
      <c r="H323" s="15">
        <f>IF(D323&lt;=0,0,MIN(Rechner!$G$5,D323+E323))</f>
        <v>0</v>
      </c>
      <c r="I323" s="15">
        <f t="shared" si="48"/>
        <v>0</v>
      </c>
      <c r="J323" s="15">
        <f t="shared" si="49"/>
        <v>0</v>
      </c>
      <c r="K323" s="15">
        <f t="shared" ref="K323:K386" si="53">K322+E323</f>
        <v>90381.674667594401</v>
      </c>
      <c r="L323" s="16" t="str">
        <f t="shared" si="50"/>
        <v/>
      </c>
      <c r="M323" s="14" t="str">
        <f>IF(A323&gt;Rechner!$B$14,"",IF(D323&lt;=0,"",IF(J323=0,"Abgeschlossen",IF(G323&gt;0,"Sondertilgung","Regulär"))))</f>
        <v/>
      </c>
      <c r="N323" s="15">
        <f>IF(A323&gt;Rechner!$B$14,0,IF(R322&lt;=0,0,R322))</f>
        <v>0</v>
      </c>
      <c r="O323" s="15">
        <f>IF(N323&lt;=0,0,N323*Rechner!$B$8/Rechner!$B$11)</f>
        <v>0</v>
      </c>
      <c r="P323" s="15">
        <f t="shared" si="51"/>
        <v>0</v>
      </c>
      <c r="Q323" s="15">
        <f>IF(N323&lt;=0,0,MIN(Rechner!$G$5,N323+O323))</f>
        <v>0</v>
      </c>
      <c r="R323" s="15">
        <f t="shared" si="52"/>
        <v>0</v>
      </c>
      <c r="S323" s="24" t="str">
        <f>IF(A323&gt;Rechner!$B$14,"",IF(D323&lt;=0,"",EDATE(Rechner!$Z$7,(A323-1)*12/Rechner!$B$11)))</f>
        <v/>
      </c>
      <c r="T323" s="2"/>
      <c r="U323" s="2"/>
      <c r="V323" s="2"/>
      <c r="W323" s="2"/>
      <c r="X323" s="2"/>
      <c r="Y323" s="2"/>
      <c r="Z323" s="2"/>
    </row>
    <row r="324" spans="1:26" x14ac:dyDescent="0.25">
      <c r="A324" s="14">
        <v>323</v>
      </c>
      <c r="B324" s="23" t="str">
        <f t="shared" si="45"/>
        <v/>
      </c>
      <c r="C324" s="14" t="str">
        <f t="shared" si="46"/>
        <v/>
      </c>
      <c r="D324" s="15">
        <f>IF(A324&gt;Rechner!$B$14,0,IF(J323&lt;=0,0,J323))</f>
        <v>0</v>
      </c>
      <c r="E324" s="15">
        <f>IF(D324&lt;=0,0,D324*Rechner!$B$8/Rechner!$B$11)</f>
        <v>0</v>
      </c>
      <c r="F324" s="15">
        <f t="shared" si="47"/>
        <v>0</v>
      </c>
      <c r="G324" s="15">
        <f>IF(D324&lt;=0,0,IF(AND(S324&lt;&gt;"",MONTH(S324)=Rechner!$B$13),MIN(Rechner!$B$12,MAX(D324-F324,0)),0))</f>
        <v>0</v>
      </c>
      <c r="H324" s="15">
        <f>IF(D324&lt;=0,0,MIN(Rechner!$G$5,D324+E324))</f>
        <v>0</v>
      </c>
      <c r="I324" s="15">
        <f t="shared" si="48"/>
        <v>0</v>
      </c>
      <c r="J324" s="15">
        <f t="shared" si="49"/>
        <v>0</v>
      </c>
      <c r="K324" s="15">
        <f t="shared" si="53"/>
        <v>90381.674667594401</v>
      </c>
      <c r="L324" s="16" t="str">
        <f t="shared" si="50"/>
        <v/>
      </c>
      <c r="M324" s="14" t="str">
        <f>IF(A324&gt;Rechner!$B$14,"",IF(D324&lt;=0,"",IF(J324=0,"Abgeschlossen",IF(G324&gt;0,"Sondertilgung","Regulär"))))</f>
        <v/>
      </c>
      <c r="N324" s="15">
        <f>IF(A324&gt;Rechner!$B$14,0,IF(R323&lt;=0,0,R323))</f>
        <v>0</v>
      </c>
      <c r="O324" s="15">
        <f>IF(N324&lt;=0,0,N324*Rechner!$B$8/Rechner!$B$11)</f>
        <v>0</v>
      </c>
      <c r="P324" s="15">
        <f t="shared" si="51"/>
        <v>0</v>
      </c>
      <c r="Q324" s="15">
        <f>IF(N324&lt;=0,0,MIN(Rechner!$G$5,N324+O324))</f>
        <v>0</v>
      </c>
      <c r="R324" s="15">
        <f t="shared" si="52"/>
        <v>0</v>
      </c>
      <c r="S324" s="24" t="str">
        <f>IF(A324&gt;Rechner!$B$14,"",IF(D324&lt;=0,"",EDATE(Rechner!$Z$7,(A324-1)*12/Rechner!$B$11)))</f>
        <v/>
      </c>
      <c r="T324" s="2"/>
      <c r="U324" s="2"/>
      <c r="V324" s="2"/>
      <c r="W324" s="2"/>
      <c r="X324" s="2"/>
      <c r="Y324" s="2"/>
      <c r="Z324" s="2"/>
    </row>
    <row r="325" spans="1:26" x14ac:dyDescent="0.25">
      <c r="A325" s="14">
        <v>324</v>
      </c>
      <c r="B325" s="23" t="str">
        <f t="shared" si="45"/>
        <v/>
      </c>
      <c r="C325" s="14" t="str">
        <f t="shared" si="46"/>
        <v/>
      </c>
      <c r="D325" s="15">
        <f>IF(A325&gt;Rechner!$B$14,0,IF(J324&lt;=0,0,J324))</f>
        <v>0</v>
      </c>
      <c r="E325" s="15">
        <f>IF(D325&lt;=0,0,D325*Rechner!$B$8/Rechner!$B$11)</f>
        <v>0</v>
      </c>
      <c r="F325" s="15">
        <f t="shared" si="47"/>
        <v>0</v>
      </c>
      <c r="G325" s="15">
        <f>IF(D325&lt;=0,0,IF(AND(S325&lt;&gt;"",MONTH(S325)=Rechner!$B$13),MIN(Rechner!$B$12,MAX(D325-F325,0)),0))</f>
        <v>0</v>
      </c>
      <c r="H325" s="15">
        <f>IF(D325&lt;=0,0,MIN(Rechner!$G$5,D325+E325))</f>
        <v>0</v>
      </c>
      <c r="I325" s="15">
        <f t="shared" si="48"/>
        <v>0</v>
      </c>
      <c r="J325" s="15">
        <f t="shared" si="49"/>
        <v>0</v>
      </c>
      <c r="K325" s="15">
        <f t="shared" si="53"/>
        <v>90381.674667594401</v>
      </c>
      <c r="L325" s="16" t="str">
        <f t="shared" si="50"/>
        <v/>
      </c>
      <c r="M325" s="14" t="str">
        <f>IF(A325&gt;Rechner!$B$14,"",IF(D325&lt;=0,"",IF(J325=0,"Abgeschlossen",IF(G325&gt;0,"Sondertilgung","Regulär"))))</f>
        <v/>
      </c>
      <c r="N325" s="15">
        <f>IF(A325&gt;Rechner!$B$14,0,IF(R324&lt;=0,0,R324))</f>
        <v>0</v>
      </c>
      <c r="O325" s="15">
        <f>IF(N325&lt;=0,0,N325*Rechner!$B$8/Rechner!$B$11)</f>
        <v>0</v>
      </c>
      <c r="P325" s="15">
        <f t="shared" si="51"/>
        <v>0</v>
      </c>
      <c r="Q325" s="15">
        <f>IF(N325&lt;=0,0,MIN(Rechner!$G$5,N325+O325))</f>
        <v>0</v>
      </c>
      <c r="R325" s="15">
        <f t="shared" si="52"/>
        <v>0</v>
      </c>
      <c r="S325" s="24" t="str">
        <f>IF(A325&gt;Rechner!$B$14,"",IF(D325&lt;=0,"",EDATE(Rechner!$Z$7,(A325-1)*12/Rechner!$B$11)))</f>
        <v/>
      </c>
      <c r="T325" s="2"/>
      <c r="U325" s="2"/>
      <c r="V325" s="2"/>
      <c r="W325" s="2"/>
      <c r="X325" s="2"/>
      <c r="Y325" s="2"/>
      <c r="Z325" s="2"/>
    </row>
    <row r="326" spans="1:26" x14ac:dyDescent="0.25">
      <c r="A326" s="14">
        <v>325</v>
      </c>
      <c r="B326" s="23" t="str">
        <f t="shared" si="45"/>
        <v/>
      </c>
      <c r="C326" s="14" t="str">
        <f t="shared" si="46"/>
        <v/>
      </c>
      <c r="D326" s="15">
        <f>IF(A326&gt;Rechner!$B$14,0,IF(J325&lt;=0,0,J325))</f>
        <v>0</v>
      </c>
      <c r="E326" s="15">
        <f>IF(D326&lt;=0,0,D326*Rechner!$B$8/Rechner!$B$11)</f>
        <v>0</v>
      </c>
      <c r="F326" s="15">
        <f t="shared" si="47"/>
        <v>0</v>
      </c>
      <c r="G326" s="15">
        <f>IF(D326&lt;=0,0,IF(AND(S326&lt;&gt;"",MONTH(S326)=Rechner!$B$13),MIN(Rechner!$B$12,MAX(D326-F326,0)),0))</f>
        <v>0</v>
      </c>
      <c r="H326" s="15">
        <f>IF(D326&lt;=0,0,MIN(Rechner!$G$5,D326+E326))</f>
        <v>0</v>
      </c>
      <c r="I326" s="15">
        <f t="shared" si="48"/>
        <v>0</v>
      </c>
      <c r="J326" s="15">
        <f t="shared" si="49"/>
        <v>0</v>
      </c>
      <c r="K326" s="15">
        <f t="shared" si="53"/>
        <v>90381.674667594401</v>
      </c>
      <c r="L326" s="16" t="str">
        <f t="shared" si="50"/>
        <v/>
      </c>
      <c r="M326" s="14" t="str">
        <f>IF(A326&gt;Rechner!$B$14,"",IF(D326&lt;=0,"",IF(J326=0,"Abgeschlossen",IF(G326&gt;0,"Sondertilgung","Regulär"))))</f>
        <v/>
      </c>
      <c r="N326" s="15">
        <f>IF(A326&gt;Rechner!$B$14,0,IF(R325&lt;=0,0,R325))</f>
        <v>0</v>
      </c>
      <c r="O326" s="15">
        <f>IF(N326&lt;=0,0,N326*Rechner!$B$8/Rechner!$B$11)</f>
        <v>0</v>
      </c>
      <c r="P326" s="15">
        <f t="shared" si="51"/>
        <v>0</v>
      </c>
      <c r="Q326" s="15">
        <f>IF(N326&lt;=0,0,MIN(Rechner!$G$5,N326+O326))</f>
        <v>0</v>
      </c>
      <c r="R326" s="15">
        <f t="shared" si="52"/>
        <v>0</v>
      </c>
      <c r="S326" s="24" t="str">
        <f>IF(A326&gt;Rechner!$B$14,"",IF(D326&lt;=0,"",EDATE(Rechner!$Z$7,(A326-1)*12/Rechner!$B$11)))</f>
        <v/>
      </c>
      <c r="T326" s="2"/>
      <c r="U326" s="2"/>
      <c r="V326" s="2"/>
      <c r="W326" s="2"/>
      <c r="X326" s="2"/>
      <c r="Y326" s="2"/>
      <c r="Z326" s="2"/>
    </row>
    <row r="327" spans="1:26" x14ac:dyDescent="0.25">
      <c r="A327" s="14">
        <v>326</v>
      </c>
      <c r="B327" s="23" t="str">
        <f t="shared" si="45"/>
        <v/>
      </c>
      <c r="C327" s="14" t="str">
        <f t="shared" si="46"/>
        <v/>
      </c>
      <c r="D327" s="15">
        <f>IF(A327&gt;Rechner!$B$14,0,IF(J326&lt;=0,0,J326))</f>
        <v>0</v>
      </c>
      <c r="E327" s="15">
        <f>IF(D327&lt;=0,0,D327*Rechner!$B$8/Rechner!$B$11)</f>
        <v>0</v>
      </c>
      <c r="F327" s="15">
        <f t="shared" si="47"/>
        <v>0</v>
      </c>
      <c r="G327" s="15">
        <f>IF(D327&lt;=0,0,IF(AND(S327&lt;&gt;"",MONTH(S327)=Rechner!$B$13),MIN(Rechner!$B$12,MAX(D327-F327,0)),0))</f>
        <v>0</v>
      </c>
      <c r="H327" s="15">
        <f>IF(D327&lt;=0,0,MIN(Rechner!$G$5,D327+E327))</f>
        <v>0</v>
      </c>
      <c r="I327" s="15">
        <f t="shared" si="48"/>
        <v>0</v>
      </c>
      <c r="J327" s="15">
        <f t="shared" si="49"/>
        <v>0</v>
      </c>
      <c r="K327" s="15">
        <f t="shared" si="53"/>
        <v>90381.674667594401</v>
      </c>
      <c r="L327" s="16" t="str">
        <f t="shared" si="50"/>
        <v/>
      </c>
      <c r="M327" s="14" t="str">
        <f>IF(A327&gt;Rechner!$B$14,"",IF(D327&lt;=0,"",IF(J327=0,"Abgeschlossen",IF(G327&gt;0,"Sondertilgung","Regulär"))))</f>
        <v/>
      </c>
      <c r="N327" s="15">
        <f>IF(A327&gt;Rechner!$B$14,0,IF(R326&lt;=0,0,R326))</f>
        <v>0</v>
      </c>
      <c r="O327" s="15">
        <f>IF(N327&lt;=0,0,N327*Rechner!$B$8/Rechner!$B$11)</f>
        <v>0</v>
      </c>
      <c r="P327" s="15">
        <f t="shared" si="51"/>
        <v>0</v>
      </c>
      <c r="Q327" s="15">
        <f>IF(N327&lt;=0,0,MIN(Rechner!$G$5,N327+O327))</f>
        <v>0</v>
      </c>
      <c r="R327" s="15">
        <f t="shared" si="52"/>
        <v>0</v>
      </c>
      <c r="S327" s="24" t="str">
        <f>IF(A327&gt;Rechner!$B$14,"",IF(D327&lt;=0,"",EDATE(Rechner!$Z$7,(A327-1)*12/Rechner!$B$11)))</f>
        <v/>
      </c>
      <c r="T327" s="2"/>
      <c r="U327" s="2"/>
      <c r="V327" s="2"/>
      <c r="W327" s="2"/>
      <c r="X327" s="2"/>
      <c r="Y327" s="2"/>
      <c r="Z327" s="2"/>
    </row>
    <row r="328" spans="1:26" x14ac:dyDescent="0.25">
      <c r="A328" s="14">
        <v>327</v>
      </c>
      <c r="B328" s="23" t="str">
        <f t="shared" si="45"/>
        <v/>
      </c>
      <c r="C328" s="14" t="str">
        <f t="shared" si="46"/>
        <v/>
      </c>
      <c r="D328" s="15">
        <f>IF(A328&gt;Rechner!$B$14,0,IF(J327&lt;=0,0,J327))</f>
        <v>0</v>
      </c>
      <c r="E328" s="15">
        <f>IF(D328&lt;=0,0,D328*Rechner!$B$8/Rechner!$B$11)</f>
        <v>0</v>
      </c>
      <c r="F328" s="15">
        <f t="shared" si="47"/>
        <v>0</v>
      </c>
      <c r="G328" s="15">
        <f>IF(D328&lt;=0,0,IF(AND(S328&lt;&gt;"",MONTH(S328)=Rechner!$B$13),MIN(Rechner!$B$12,MAX(D328-F328,0)),0))</f>
        <v>0</v>
      </c>
      <c r="H328" s="15">
        <f>IF(D328&lt;=0,0,MIN(Rechner!$G$5,D328+E328))</f>
        <v>0</v>
      </c>
      <c r="I328" s="15">
        <f t="shared" si="48"/>
        <v>0</v>
      </c>
      <c r="J328" s="15">
        <f t="shared" si="49"/>
        <v>0</v>
      </c>
      <c r="K328" s="15">
        <f t="shared" si="53"/>
        <v>90381.674667594401</v>
      </c>
      <c r="L328" s="16" t="str">
        <f t="shared" si="50"/>
        <v/>
      </c>
      <c r="M328" s="14" t="str">
        <f>IF(A328&gt;Rechner!$B$14,"",IF(D328&lt;=0,"",IF(J328=0,"Abgeschlossen",IF(G328&gt;0,"Sondertilgung","Regulär"))))</f>
        <v/>
      </c>
      <c r="N328" s="15">
        <f>IF(A328&gt;Rechner!$B$14,0,IF(R327&lt;=0,0,R327))</f>
        <v>0</v>
      </c>
      <c r="O328" s="15">
        <f>IF(N328&lt;=0,0,N328*Rechner!$B$8/Rechner!$B$11)</f>
        <v>0</v>
      </c>
      <c r="P328" s="15">
        <f t="shared" si="51"/>
        <v>0</v>
      </c>
      <c r="Q328" s="15">
        <f>IF(N328&lt;=0,0,MIN(Rechner!$G$5,N328+O328))</f>
        <v>0</v>
      </c>
      <c r="R328" s="15">
        <f t="shared" si="52"/>
        <v>0</v>
      </c>
      <c r="S328" s="24" t="str">
        <f>IF(A328&gt;Rechner!$B$14,"",IF(D328&lt;=0,"",EDATE(Rechner!$Z$7,(A328-1)*12/Rechner!$B$11)))</f>
        <v/>
      </c>
      <c r="T328" s="2"/>
      <c r="U328" s="2"/>
      <c r="V328" s="2"/>
      <c r="W328" s="2"/>
      <c r="X328" s="2"/>
      <c r="Y328" s="2"/>
      <c r="Z328" s="2"/>
    </row>
    <row r="329" spans="1:26" x14ac:dyDescent="0.25">
      <c r="A329" s="14">
        <v>328</v>
      </c>
      <c r="B329" s="23" t="str">
        <f t="shared" si="45"/>
        <v/>
      </c>
      <c r="C329" s="14" t="str">
        <f t="shared" si="46"/>
        <v/>
      </c>
      <c r="D329" s="15">
        <f>IF(A329&gt;Rechner!$B$14,0,IF(J328&lt;=0,0,J328))</f>
        <v>0</v>
      </c>
      <c r="E329" s="15">
        <f>IF(D329&lt;=0,0,D329*Rechner!$B$8/Rechner!$B$11)</f>
        <v>0</v>
      </c>
      <c r="F329" s="15">
        <f t="shared" si="47"/>
        <v>0</v>
      </c>
      <c r="G329" s="15">
        <f>IF(D329&lt;=0,0,IF(AND(S329&lt;&gt;"",MONTH(S329)=Rechner!$B$13),MIN(Rechner!$B$12,MAX(D329-F329,0)),0))</f>
        <v>0</v>
      </c>
      <c r="H329" s="15">
        <f>IF(D329&lt;=0,0,MIN(Rechner!$G$5,D329+E329))</f>
        <v>0</v>
      </c>
      <c r="I329" s="15">
        <f t="shared" si="48"/>
        <v>0</v>
      </c>
      <c r="J329" s="15">
        <f t="shared" si="49"/>
        <v>0</v>
      </c>
      <c r="K329" s="15">
        <f t="shared" si="53"/>
        <v>90381.674667594401</v>
      </c>
      <c r="L329" s="16" t="str">
        <f t="shared" si="50"/>
        <v/>
      </c>
      <c r="M329" s="14" t="str">
        <f>IF(A329&gt;Rechner!$B$14,"",IF(D329&lt;=0,"",IF(J329=0,"Abgeschlossen",IF(G329&gt;0,"Sondertilgung","Regulär"))))</f>
        <v/>
      </c>
      <c r="N329" s="15">
        <f>IF(A329&gt;Rechner!$B$14,0,IF(R328&lt;=0,0,R328))</f>
        <v>0</v>
      </c>
      <c r="O329" s="15">
        <f>IF(N329&lt;=0,0,N329*Rechner!$B$8/Rechner!$B$11)</f>
        <v>0</v>
      </c>
      <c r="P329" s="15">
        <f t="shared" si="51"/>
        <v>0</v>
      </c>
      <c r="Q329" s="15">
        <f>IF(N329&lt;=0,0,MIN(Rechner!$G$5,N329+O329))</f>
        <v>0</v>
      </c>
      <c r="R329" s="15">
        <f t="shared" si="52"/>
        <v>0</v>
      </c>
      <c r="S329" s="24" t="str">
        <f>IF(A329&gt;Rechner!$B$14,"",IF(D329&lt;=0,"",EDATE(Rechner!$Z$7,(A329-1)*12/Rechner!$B$11)))</f>
        <v/>
      </c>
      <c r="T329" s="2"/>
      <c r="U329" s="2"/>
      <c r="V329" s="2"/>
      <c r="W329" s="2"/>
      <c r="X329" s="2"/>
      <c r="Y329" s="2"/>
      <c r="Z329" s="2"/>
    </row>
    <row r="330" spans="1:26" x14ac:dyDescent="0.25">
      <c r="A330" s="14">
        <v>329</v>
      </c>
      <c r="B330" s="23" t="str">
        <f t="shared" si="45"/>
        <v/>
      </c>
      <c r="C330" s="14" t="str">
        <f t="shared" si="46"/>
        <v/>
      </c>
      <c r="D330" s="15">
        <f>IF(A330&gt;Rechner!$B$14,0,IF(J329&lt;=0,0,J329))</f>
        <v>0</v>
      </c>
      <c r="E330" s="15">
        <f>IF(D330&lt;=0,0,D330*Rechner!$B$8/Rechner!$B$11)</f>
        <v>0</v>
      </c>
      <c r="F330" s="15">
        <f t="shared" si="47"/>
        <v>0</v>
      </c>
      <c r="G330" s="15">
        <f>IF(D330&lt;=0,0,IF(AND(S330&lt;&gt;"",MONTH(S330)=Rechner!$B$13),MIN(Rechner!$B$12,MAX(D330-F330,0)),0))</f>
        <v>0</v>
      </c>
      <c r="H330" s="15">
        <f>IF(D330&lt;=0,0,MIN(Rechner!$G$5,D330+E330))</f>
        <v>0</v>
      </c>
      <c r="I330" s="15">
        <f t="shared" si="48"/>
        <v>0</v>
      </c>
      <c r="J330" s="15">
        <f t="shared" si="49"/>
        <v>0</v>
      </c>
      <c r="K330" s="15">
        <f t="shared" si="53"/>
        <v>90381.674667594401</v>
      </c>
      <c r="L330" s="16" t="str">
        <f t="shared" si="50"/>
        <v/>
      </c>
      <c r="M330" s="14" t="str">
        <f>IF(A330&gt;Rechner!$B$14,"",IF(D330&lt;=0,"",IF(J330=0,"Abgeschlossen",IF(G330&gt;0,"Sondertilgung","Regulär"))))</f>
        <v/>
      </c>
      <c r="N330" s="15">
        <f>IF(A330&gt;Rechner!$B$14,0,IF(R329&lt;=0,0,R329))</f>
        <v>0</v>
      </c>
      <c r="O330" s="15">
        <f>IF(N330&lt;=0,0,N330*Rechner!$B$8/Rechner!$B$11)</f>
        <v>0</v>
      </c>
      <c r="P330" s="15">
        <f t="shared" si="51"/>
        <v>0</v>
      </c>
      <c r="Q330" s="15">
        <f>IF(N330&lt;=0,0,MIN(Rechner!$G$5,N330+O330))</f>
        <v>0</v>
      </c>
      <c r="R330" s="15">
        <f t="shared" si="52"/>
        <v>0</v>
      </c>
      <c r="S330" s="24" t="str">
        <f>IF(A330&gt;Rechner!$B$14,"",IF(D330&lt;=0,"",EDATE(Rechner!$Z$7,(A330-1)*12/Rechner!$B$11)))</f>
        <v/>
      </c>
      <c r="T330" s="2"/>
      <c r="U330" s="2"/>
      <c r="V330" s="2"/>
      <c r="W330" s="2"/>
      <c r="X330" s="2"/>
      <c r="Y330" s="2"/>
      <c r="Z330" s="2"/>
    </row>
    <row r="331" spans="1:26" x14ac:dyDescent="0.25">
      <c r="A331" s="14">
        <v>330</v>
      </c>
      <c r="B331" s="23" t="str">
        <f t="shared" si="45"/>
        <v/>
      </c>
      <c r="C331" s="14" t="str">
        <f t="shared" si="46"/>
        <v/>
      </c>
      <c r="D331" s="15">
        <f>IF(A331&gt;Rechner!$B$14,0,IF(J330&lt;=0,0,J330))</f>
        <v>0</v>
      </c>
      <c r="E331" s="15">
        <f>IF(D331&lt;=0,0,D331*Rechner!$B$8/Rechner!$B$11)</f>
        <v>0</v>
      </c>
      <c r="F331" s="15">
        <f t="shared" si="47"/>
        <v>0</v>
      </c>
      <c r="G331" s="15">
        <f>IF(D331&lt;=0,0,IF(AND(S331&lt;&gt;"",MONTH(S331)=Rechner!$B$13),MIN(Rechner!$B$12,MAX(D331-F331,0)),0))</f>
        <v>0</v>
      </c>
      <c r="H331" s="15">
        <f>IF(D331&lt;=0,0,MIN(Rechner!$G$5,D331+E331))</f>
        <v>0</v>
      </c>
      <c r="I331" s="15">
        <f t="shared" si="48"/>
        <v>0</v>
      </c>
      <c r="J331" s="15">
        <f t="shared" si="49"/>
        <v>0</v>
      </c>
      <c r="K331" s="15">
        <f t="shared" si="53"/>
        <v>90381.674667594401</v>
      </c>
      <c r="L331" s="16" t="str">
        <f t="shared" si="50"/>
        <v/>
      </c>
      <c r="M331" s="14" t="str">
        <f>IF(A331&gt;Rechner!$B$14,"",IF(D331&lt;=0,"",IF(J331=0,"Abgeschlossen",IF(G331&gt;0,"Sondertilgung","Regulär"))))</f>
        <v/>
      </c>
      <c r="N331" s="15">
        <f>IF(A331&gt;Rechner!$B$14,0,IF(R330&lt;=0,0,R330))</f>
        <v>0</v>
      </c>
      <c r="O331" s="15">
        <f>IF(N331&lt;=0,0,N331*Rechner!$B$8/Rechner!$B$11)</f>
        <v>0</v>
      </c>
      <c r="P331" s="15">
        <f t="shared" si="51"/>
        <v>0</v>
      </c>
      <c r="Q331" s="15">
        <f>IF(N331&lt;=0,0,MIN(Rechner!$G$5,N331+O331))</f>
        <v>0</v>
      </c>
      <c r="R331" s="15">
        <f t="shared" si="52"/>
        <v>0</v>
      </c>
      <c r="S331" s="24" t="str">
        <f>IF(A331&gt;Rechner!$B$14,"",IF(D331&lt;=0,"",EDATE(Rechner!$Z$7,(A331-1)*12/Rechner!$B$11)))</f>
        <v/>
      </c>
      <c r="T331" s="2"/>
      <c r="U331" s="2"/>
      <c r="V331" s="2"/>
      <c r="W331" s="2"/>
      <c r="X331" s="2"/>
      <c r="Y331" s="2"/>
      <c r="Z331" s="2"/>
    </row>
    <row r="332" spans="1:26" x14ac:dyDescent="0.25">
      <c r="A332" s="14">
        <v>331</v>
      </c>
      <c r="B332" s="23" t="str">
        <f t="shared" si="45"/>
        <v/>
      </c>
      <c r="C332" s="14" t="str">
        <f t="shared" si="46"/>
        <v/>
      </c>
      <c r="D332" s="15">
        <f>IF(A332&gt;Rechner!$B$14,0,IF(J331&lt;=0,0,J331))</f>
        <v>0</v>
      </c>
      <c r="E332" s="15">
        <f>IF(D332&lt;=0,0,D332*Rechner!$B$8/Rechner!$B$11)</f>
        <v>0</v>
      </c>
      <c r="F332" s="15">
        <f t="shared" si="47"/>
        <v>0</v>
      </c>
      <c r="G332" s="15">
        <f>IF(D332&lt;=0,0,IF(AND(S332&lt;&gt;"",MONTH(S332)=Rechner!$B$13),MIN(Rechner!$B$12,MAX(D332-F332,0)),0))</f>
        <v>0</v>
      </c>
      <c r="H332" s="15">
        <f>IF(D332&lt;=0,0,MIN(Rechner!$G$5,D332+E332))</f>
        <v>0</v>
      </c>
      <c r="I332" s="15">
        <f t="shared" si="48"/>
        <v>0</v>
      </c>
      <c r="J332" s="15">
        <f t="shared" si="49"/>
        <v>0</v>
      </c>
      <c r="K332" s="15">
        <f t="shared" si="53"/>
        <v>90381.674667594401</v>
      </c>
      <c r="L332" s="16" t="str">
        <f t="shared" si="50"/>
        <v/>
      </c>
      <c r="M332" s="14" t="str">
        <f>IF(A332&gt;Rechner!$B$14,"",IF(D332&lt;=0,"",IF(J332=0,"Abgeschlossen",IF(G332&gt;0,"Sondertilgung","Regulär"))))</f>
        <v/>
      </c>
      <c r="N332" s="15">
        <f>IF(A332&gt;Rechner!$B$14,0,IF(R331&lt;=0,0,R331))</f>
        <v>0</v>
      </c>
      <c r="O332" s="15">
        <f>IF(N332&lt;=0,0,N332*Rechner!$B$8/Rechner!$B$11)</f>
        <v>0</v>
      </c>
      <c r="P332" s="15">
        <f t="shared" si="51"/>
        <v>0</v>
      </c>
      <c r="Q332" s="15">
        <f>IF(N332&lt;=0,0,MIN(Rechner!$G$5,N332+O332))</f>
        <v>0</v>
      </c>
      <c r="R332" s="15">
        <f t="shared" si="52"/>
        <v>0</v>
      </c>
      <c r="S332" s="24" t="str">
        <f>IF(A332&gt;Rechner!$B$14,"",IF(D332&lt;=0,"",EDATE(Rechner!$Z$7,(A332-1)*12/Rechner!$B$11)))</f>
        <v/>
      </c>
      <c r="T332" s="2"/>
      <c r="U332" s="2"/>
      <c r="V332" s="2"/>
      <c r="W332" s="2"/>
      <c r="X332" s="2"/>
      <c r="Y332" s="2"/>
      <c r="Z332" s="2"/>
    </row>
    <row r="333" spans="1:26" x14ac:dyDescent="0.25">
      <c r="A333" s="14">
        <v>332</v>
      </c>
      <c r="B333" s="23" t="str">
        <f t="shared" si="45"/>
        <v/>
      </c>
      <c r="C333" s="14" t="str">
        <f t="shared" si="46"/>
        <v/>
      </c>
      <c r="D333" s="15">
        <f>IF(A333&gt;Rechner!$B$14,0,IF(J332&lt;=0,0,J332))</f>
        <v>0</v>
      </c>
      <c r="E333" s="15">
        <f>IF(D333&lt;=0,0,D333*Rechner!$B$8/Rechner!$B$11)</f>
        <v>0</v>
      </c>
      <c r="F333" s="15">
        <f t="shared" si="47"/>
        <v>0</v>
      </c>
      <c r="G333" s="15">
        <f>IF(D333&lt;=0,0,IF(AND(S333&lt;&gt;"",MONTH(S333)=Rechner!$B$13),MIN(Rechner!$B$12,MAX(D333-F333,0)),0))</f>
        <v>0</v>
      </c>
      <c r="H333" s="15">
        <f>IF(D333&lt;=0,0,MIN(Rechner!$G$5,D333+E333))</f>
        <v>0</v>
      </c>
      <c r="I333" s="15">
        <f t="shared" si="48"/>
        <v>0</v>
      </c>
      <c r="J333" s="15">
        <f t="shared" si="49"/>
        <v>0</v>
      </c>
      <c r="K333" s="15">
        <f t="shared" si="53"/>
        <v>90381.674667594401</v>
      </c>
      <c r="L333" s="16" t="str">
        <f t="shared" si="50"/>
        <v/>
      </c>
      <c r="M333" s="14" t="str">
        <f>IF(A333&gt;Rechner!$B$14,"",IF(D333&lt;=0,"",IF(J333=0,"Abgeschlossen",IF(G333&gt;0,"Sondertilgung","Regulär"))))</f>
        <v/>
      </c>
      <c r="N333" s="15">
        <f>IF(A333&gt;Rechner!$B$14,0,IF(R332&lt;=0,0,R332))</f>
        <v>0</v>
      </c>
      <c r="O333" s="15">
        <f>IF(N333&lt;=0,0,N333*Rechner!$B$8/Rechner!$B$11)</f>
        <v>0</v>
      </c>
      <c r="P333" s="15">
        <f t="shared" si="51"/>
        <v>0</v>
      </c>
      <c r="Q333" s="15">
        <f>IF(N333&lt;=0,0,MIN(Rechner!$G$5,N333+O333))</f>
        <v>0</v>
      </c>
      <c r="R333" s="15">
        <f t="shared" si="52"/>
        <v>0</v>
      </c>
      <c r="S333" s="24" t="str">
        <f>IF(A333&gt;Rechner!$B$14,"",IF(D333&lt;=0,"",EDATE(Rechner!$Z$7,(A333-1)*12/Rechner!$B$11)))</f>
        <v/>
      </c>
      <c r="T333" s="2"/>
      <c r="U333" s="2"/>
      <c r="V333" s="2"/>
      <c r="W333" s="2"/>
      <c r="X333" s="2"/>
      <c r="Y333" s="2"/>
      <c r="Z333" s="2"/>
    </row>
    <row r="334" spans="1:26" x14ac:dyDescent="0.25">
      <c r="A334" s="14">
        <v>333</v>
      </c>
      <c r="B334" s="23" t="str">
        <f t="shared" si="45"/>
        <v/>
      </c>
      <c r="C334" s="14" t="str">
        <f t="shared" si="46"/>
        <v/>
      </c>
      <c r="D334" s="15">
        <f>IF(A334&gt;Rechner!$B$14,0,IF(J333&lt;=0,0,J333))</f>
        <v>0</v>
      </c>
      <c r="E334" s="15">
        <f>IF(D334&lt;=0,0,D334*Rechner!$B$8/Rechner!$B$11)</f>
        <v>0</v>
      </c>
      <c r="F334" s="15">
        <f t="shared" si="47"/>
        <v>0</v>
      </c>
      <c r="G334" s="15">
        <f>IF(D334&lt;=0,0,IF(AND(S334&lt;&gt;"",MONTH(S334)=Rechner!$B$13),MIN(Rechner!$B$12,MAX(D334-F334,0)),0))</f>
        <v>0</v>
      </c>
      <c r="H334" s="15">
        <f>IF(D334&lt;=0,0,MIN(Rechner!$G$5,D334+E334))</f>
        <v>0</v>
      </c>
      <c r="I334" s="15">
        <f t="shared" si="48"/>
        <v>0</v>
      </c>
      <c r="J334" s="15">
        <f t="shared" si="49"/>
        <v>0</v>
      </c>
      <c r="K334" s="15">
        <f t="shared" si="53"/>
        <v>90381.674667594401</v>
      </c>
      <c r="L334" s="16" t="str">
        <f t="shared" si="50"/>
        <v/>
      </c>
      <c r="M334" s="14" t="str">
        <f>IF(A334&gt;Rechner!$B$14,"",IF(D334&lt;=0,"",IF(J334=0,"Abgeschlossen",IF(G334&gt;0,"Sondertilgung","Regulär"))))</f>
        <v/>
      </c>
      <c r="N334" s="15">
        <f>IF(A334&gt;Rechner!$B$14,0,IF(R333&lt;=0,0,R333))</f>
        <v>0</v>
      </c>
      <c r="O334" s="15">
        <f>IF(N334&lt;=0,0,N334*Rechner!$B$8/Rechner!$B$11)</f>
        <v>0</v>
      </c>
      <c r="P334" s="15">
        <f t="shared" si="51"/>
        <v>0</v>
      </c>
      <c r="Q334" s="15">
        <f>IF(N334&lt;=0,0,MIN(Rechner!$G$5,N334+O334))</f>
        <v>0</v>
      </c>
      <c r="R334" s="15">
        <f t="shared" si="52"/>
        <v>0</v>
      </c>
      <c r="S334" s="24" t="str">
        <f>IF(A334&gt;Rechner!$B$14,"",IF(D334&lt;=0,"",EDATE(Rechner!$Z$7,(A334-1)*12/Rechner!$B$11)))</f>
        <v/>
      </c>
      <c r="T334" s="2"/>
      <c r="U334" s="2"/>
      <c r="V334" s="2"/>
      <c r="W334" s="2"/>
      <c r="X334" s="2"/>
      <c r="Y334" s="2"/>
      <c r="Z334" s="2"/>
    </row>
    <row r="335" spans="1:26" x14ac:dyDescent="0.25">
      <c r="A335" s="14">
        <v>334</v>
      </c>
      <c r="B335" s="23" t="str">
        <f t="shared" si="45"/>
        <v/>
      </c>
      <c r="C335" s="14" t="str">
        <f t="shared" si="46"/>
        <v/>
      </c>
      <c r="D335" s="15">
        <f>IF(A335&gt;Rechner!$B$14,0,IF(J334&lt;=0,0,J334))</f>
        <v>0</v>
      </c>
      <c r="E335" s="15">
        <f>IF(D335&lt;=0,0,D335*Rechner!$B$8/Rechner!$B$11)</f>
        <v>0</v>
      </c>
      <c r="F335" s="15">
        <f t="shared" si="47"/>
        <v>0</v>
      </c>
      <c r="G335" s="15">
        <f>IF(D335&lt;=0,0,IF(AND(S335&lt;&gt;"",MONTH(S335)=Rechner!$B$13),MIN(Rechner!$B$12,MAX(D335-F335,0)),0))</f>
        <v>0</v>
      </c>
      <c r="H335" s="15">
        <f>IF(D335&lt;=0,0,MIN(Rechner!$G$5,D335+E335))</f>
        <v>0</v>
      </c>
      <c r="I335" s="15">
        <f t="shared" si="48"/>
        <v>0</v>
      </c>
      <c r="J335" s="15">
        <f t="shared" si="49"/>
        <v>0</v>
      </c>
      <c r="K335" s="15">
        <f t="shared" si="53"/>
        <v>90381.674667594401</v>
      </c>
      <c r="L335" s="16" t="str">
        <f t="shared" si="50"/>
        <v/>
      </c>
      <c r="M335" s="14" t="str">
        <f>IF(A335&gt;Rechner!$B$14,"",IF(D335&lt;=0,"",IF(J335=0,"Abgeschlossen",IF(G335&gt;0,"Sondertilgung","Regulär"))))</f>
        <v/>
      </c>
      <c r="N335" s="15">
        <f>IF(A335&gt;Rechner!$B$14,0,IF(R334&lt;=0,0,R334))</f>
        <v>0</v>
      </c>
      <c r="O335" s="15">
        <f>IF(N335&lt;=0,0,N335*Rechner!$B$8/Rechner!$B$11)</f>
        <v>0</v>
      </c>
      <c r="P335" s="15">
        <f t="shared" si="51"/>
        <v>0</v>
      </c>
      <c r="Q335" s="15">
        <f>IF(N335&lt;=0,0,MIN(Rechner!$G$5,N335+O335))</f>
        <v>0</v>
      </c>
      <c r="R335" s="15">
        <f t="shared" si="52"/>
        <v>0</v>
      </c>
      <c r="S335" s="24" t="str">
        <f>IF(A335&gt;Rechner!$B$14,"",IF(D335&lt;=0,"",EDATE(Rechner!$Z$7,(A335-1)*12/Rechner!$B$11)))</f>
        <v/>
      </c>
      <c r="T335" s="2"/>
      <c r="U335" s="2"/>
      <c r="V335" s="2"/>
      <c r="W335" s="2"/>
      <c r="X335" s="2"/>
      <c r="Y335" s="2"/>
      <c r="Z335" s="2"/>
    </row>
    <row r="336" spans="1:26" x14ac:dyDescent="0.25">
      <c r="A336" s="14">
        <v>335</v>
      </c>
      <c r="B336" s="23" t="str">
        <f t="shared" si="45"/>
        <v/>
      </c>
      <c r="C336" s="14" t="str">
        <f t="shared" si="46"/>
        <v/>
      </c>
      <c r="D336" s="15">
        <f>IF(A336&gt;Rechner!$B$14,0,IF(J335&lt;=0,0,J335))</f>
        <v>0</v>
      </c>
      <c r="E336" s="15">
        <f>IF(D336&lt;=0,0,D336*Rechner!$B$8/Rechner!$B$11)</f>
        <v>0</v>
      </c>
      <c r="F336" s="15">
        <f t="shared" si="47"/>
        <v>0</v>
      </c>
      <c r="G336" s="15">
        <f>IF(D336&lt;=0,0,IF(AND(S336&lt;&gt;"",MONTH(S336)=Rechner!$B$13),MIN(Rechner!$B$12,MAX(D336-F336,0)),0))</f>
        <v>0</v>
      </c>
      <c r="H336" s="15">
        <f>IF(D336&lt;=0,0,MIN(Rechner!$G$5,D336+E336))</f>
        <v>0</v>
      </c>
      <c r="I336" s="15">
        <f t="shared" si="48"/>
        <v>0</v>
      </c>
      <c r="J336" s="15">
        <f t="shared" si="49"/>
        <v>0</v>
      </c>
      <c r="K336" s="15">
        <f t="shared" si="53"/>
        <v>90381.674667594401</v>
      </c>
      <c r="L336" s="16" t="str">
        <f t="shared" si="50"/>
        <v/>
      </c>
      <c r="M336" s="14" t="str">
        <f>IF(A336&gt;Rechner!$B$14,"",IF(D336&lt;=0,"",IF(J336=0,"Abgeschlossen",IF(G336&gt;0,"Sondertilgung","Regulär"))))</f>
        <v/>
      </c>
      <c r="N336" s="15">
        <f>IF(A336&gt;Rechner!$B$14,0,IF(R335&lt;=0,0,R335))</f>
        <v>0</v>
      </c>
      <c r="O336" s="15">
        <f>IF(N336&lt;=0,0,N336*Rechner!$B$8/Rechner!$B$11)</f>
        <v>0</v>
      </c>
      <c r="P336" s="15">
        <f t="shared" si="51"/>
        <v>0</v>
      </c>
      <c r="Q336" s="15">
        <f>IF(N336&lt;=0,0,MIN(Rechner!$G$5,N336+O336))</f>
        <v>0</v>
      </c>
      <c r="R336" s="15">
        <f t="shared" si="52"/>
        <v>0</v>
      </c>
      <c r="S336" s="24" t="str">
        <f>IF(A336&gt;Rechner!$B$14,"",IF(D336&lt;=0,"",EDATE(Rechner!$Z$7,(A336-1)*12/Rechner!$B$11)))</f>
        <v/>
      </c>
      <c r="T336" s="2"/>
      <c r="U336" s="2"/>
      <c r="V336" s="2"/>
      <c r="W336" s="2"/>
      <c r="X336" s="2"/>
      <c r="Y336" s="2"/>
      <c r="Z336" s="2"/>
    </row>
    <row r="337" spans="1:26" x14ac:dyDescent="0.25">
      <c r="A337" s="14">
        <v>336</v>
      </c>
      <c r="B337" s="23" t="str">
        <f t="shared" si="45"/>
        <v/>
      </c>
      <c r="C337" s="14" t="str">
        <f t="shared" si="46"/>
        <v/>
      </c>
      <c r="D337" s="15">
        <f>IF(A337&gt;Rechner!$B$14,0,IF(J336&lt;=0,0,J336))</f>
        <v>0</v>
      </c>
      <c r="E337" s="15">
        <f>IF(D337&lt;=0,0,D337*Rechner!$B$8/Rechner!$B$11)</f>
        <v>0</v>
      </c>
      <c r="F337" s="15">
        <f t="shared" si="47"/>
        <v>0</v>
      </c>
      <c r="G337" s="15">
        <f>IF(D337&lt;=0,0,IF(AND(S337&lt;&gt;"",MONTH(S337)=Rechner!$B$13),MIN(Rechner!$B$12,MAX(D337-F337,0)),0))</f>
        <v>0</v>
      </c>
      <c r="H337" s="15">
        <f>IF(D337&lt;=0,0,MIN(Rechner!$G$5,D337+E337))</f>
        <v>0</v>
      </c>
      <c r="I337" s="15">
        <f t="shared" si="48"/>
        <v>0</v>
      </c>
      <c r="J337" s="15">
        <f t="shared" si="49"/>
        <v>0</v>
      </c>
      <c r="K337" s="15">
        <f t="shared" si="53"/>
        <v>90381.674667594401</v>
      </c>
      <c r="L337" s="16" t="str">
        <f t="shared" si="50"/>
        <v/>
      </c>
      <c r="M337" s="14" t="str">
        <f>IF(A337&gt;Rechner!$B$14,"",IF(D337&lt;=0,"",IF(J337=0,"Abgeschlossen",IF(G337&gt;0,"Sondertilgung","Regulär"))))</f>
        <v/>
      </c>
      <c r="N337" s="15">
        <f>IF(A337&gt;Rechner!$B$14,0,IF(R336&lt;=0,0,R336))</f>
        <v>0</v>
      </c>
      <c r="O337" s="15">
        <f>IF(N337&lt;=0,0,N337*Rechner!$B$8/Rechner!$B$11)</f>
        <v>0</v>
      </c>
      <c r="P337" s="15">
        <f t="shared" si="51"/>
        <v>0</v>
      </c>
      <c r="Q337" s="15">
        <f>IF(N337&lt;=0,0,MIN(Rechner!$G$5,N337+O337))</f>
        <v>0</v>
      </c>
      <c r="R337" s="15">
        <f t="shared" si="52"/>
        <v>0</v>
      </c>
      <c r="S337" s="24" t="str">
        <f>IF(A337&gt;Rechner!$B$14,"",IF(D337&lt;=0,"",EDATE(Rechner!$Z$7,(A337-1)*12/Rechner!$B$11)))</f>
        <v/>
      </c>
      <c r="T337" s="2"/>
      <c r="U337" s="2"/>
      <c r="V337" s="2"/>
      <c r="W337" s="2"/>
      <c r="X337" s="2"/>
      <c r="Y337" s="2"/>
      <c r="Z337" s="2"/>
    </row>
    <row r="338" spans="1:26" x14ac:dyDescent="0.25">
      <c r="A338" s="14">
        <v>337</v>
      </c>
      <c r="B338" s="23" t="str">
        <f t="shared" si="45"/>
        <v/>
      </c>
      <c r="C338" s="14" t="str">
        <f t="shared" si="46"/>
        <v/>
      </c>
      <c r="D338" s="15">
        <f>IF(A338&gt;Rechner!$B$14,0,IF(J337&lt;=0,0,J337))</f>
        <v>0</v>
      </c>
      <c r="E338" s="15">
        <f>IF(D338&lt;=0,0,D338*Rechner!$B$8/Rechner!$B$11)</f>
        <v>0</v>
      </c>
      <c r="F338" s="15">
        <f t="shared" si="47"/>
        <v>0</v>
      </c>
      <c r="G338" s="15">
        <f>IF(D338&lt;=0,0,IF(AND(S338&lt;&gt;"",MONTH(S338)=Rechner!$B$13),MIN(Rechner!$B$12,MAX(D338-F338,0)),0))</f>
        <v>0</v>
      </c>
      <c r="H338" s="15">
        <f>IF(D338&lt;=0,0,MIN(Rechner!$G$5,D338+E338))</f>
        <v>0</v>
      </c>
      <c r="I338" s="15">
        <f t="shared" si="48"/>
        <v>0</v>
      </c>
      <c r="J338" s="15">
        <f t="shared" si="49"/>
        <v>0</v>
      </c>
      <c r="K338" s="15">
        <f t="shared" si="53"/>
        <v>90381.674667594401</v>
      </c>
      <c r="L338" s="16" t="str">
        <f t="shared" si="50"/>
        <v/>
      </c>
      <c r="M338" s="14" t="str">
        <f>IF(A338&gt;Rechner!$B$14,"",IF(D338&lt;=0,"",IF(J338=0,"Abgeschlossen",IF(G338&gt;0,"Sondertilgung","Regulär"))))</f>
        <v/>
      </c>
      <c r="N338" s="15">
        <f>IF(A338&gt;Rechner!$B$14,0,IF(R337&lt;=0,0,R337))</f>
        <v>0</v>
      </c>
      <c r="O338" s="15">
        <f>IF(N338&lt;=0,0,N338*Rechner!$B$8/Rechner!$B$11)</f>
        <v>0</v>
      </c>
      <c r="P338" s="15">
        <f t="shared" si="51"/>
        <v>0</v>
      </c>
      <c r="Q338" s="15">
        <f>IF(N338&lt;=0,0,MIN(Rechner!$G$5,N338+O338))</f>
        <v>0</v>
      </c>
      <c r="R338" s="15">
        <f t="shared" si="52"/>
        <v>0</v>
      </c>
      <c r="S338" s="24" t="str">
        <f>IF(A338&gt;Rechner!$B$14,"",IF(D338&lt;=0,"",EDATE(Rechner!$Z$7,(A338-1)*12/Rechner!$B$11)))</f>
        <v/>
      </c>
      <c r="T338" s="2"/>
      <c r="U338" s="2"/>
      <c r="V338" s="2"/>
      <c r="W338" s="2"/>
      <c r="X338" s="2"/>
      <c r="Y338" s="2"/>
      <c r="Z338" s="2"/>
    </row>
    <row r="339" spans="1:26" x14ac:dyDescent="0.25">
      <c r="A339" s="14">
        <v>338</v>
      </c>
      <c r="B339" s="23" t="str">
        <f t="shared" si="45"/>
        <v/>
      </c>
      <c r="C339" s="14" t="str">
        <f t="shared" si="46"/>
        <v/>
      </c>
      <c r="D339" s="15">
        <f>IF(A339&gt;Rechner!$B$14,0,IF(J338&lt;=0,0,J338))</f>
        <v>0</v>
      </c>
      <c r="E339" s="15">
        <f>IF(D339&lt;=0,0,D339*Rechner!$B$8/Rechner!$B$11)</f>
        <v>0</v>
      </c>
      <c r="F339" s="15">
        <f t="shared" si="47"/>
        <v>0</v>
      </c>
      <c r="G339" s="15">
        <f>IF(D339&lt;=0,0,IF(AND(S339&lt;&gt;"",MONTH(S339)=Rechner!$B$13),MIN(Rechner!$B$12,MAX(D339-F339,0)),0))</f>
        <v>0</v>
      </c>
      <c r="H339" s="15">
        <f>IF(D339&lt;=0,0,MIN(Rechner!$G$5,D339+E339))</f>
        <v>0</v>
      </c>
      <c r="I339" s="15">
        <f t="shared" si="48"/>
        <v>0</v>
      </c>
      <c r="J339" s="15">
        <f t="shared" si="49"/>
        <v>0</v>
      </c>
      <c r="K339" s="15">
        <f t="shared" si="53"/>
        <v>90381.674667594401</v>
      </c>
      <c r="L339" s="16" t="str">
        <f t="shared" si="50"/>
        <v/>
      </c>
      <c r="M339" s="14" t="str">
        <f>IF(A339&gt;Rechner!$B$14,"",IF(D339&lt;=0,"",IF(J339=0,"Abgeschlossen",IF(G339&gt;0,"Sondertilgung","Regulär"))))</f>
        <v/>
      </c>
      <c r="N339" s="15">
        <f>IF(A339&gt;Rechner!$B$14,0,IF(R338&lt;=0,0,R338))</f>
        <v>0</v>
      </c>
      <c r="O339" s="15">
        <f>IF(N339&lt;=0,0,N339*Rechner!$B$8/Rechner!$B$11)</f>
        <v>0</v>
      </c>
      <c r="P339" s="15">
        <f t="shared" si="51"/>
        <v>0</v>
      </c>
      <c r="Q339" s="15">
        <f>IF(N339&lt;=0,0,MIN(Rechner!$G$5,N339+O339))</f>
        <v>0</v>
      </c>
      <c r="R339" s="15">
        <f t="shared" si="52"/>
        <v>0</v>
      </c>
      <c r="S339" s="24" t="str">
        <f>IF(A339&gt;Rechner!$B$14,"",IF(D339&lt;=0,"",EDATE(Rechner!$Z$7,(A339-1)*12/Rechner!$B$11)))</f>
        <v/>
      </c>
      <c r="T339" s="2"/>
      <c r="U339" s="2"/>
      <c r="V339" s="2"/>
      <c r="W339" s="2"/>
      <c r="X339" s="2"/>
      <c r="Y339" s="2"/>
      <c r="Z339" s="2"/>
    </row>
    <row r="340" spans="1:26" x14ac:dyDescent="0.25">
      <c r="A340" s="14">
        <v>339</v>
      </c>
      <c r="B340" s="23" t="str">
        <f t="shared" si="45"/>
        <v/>
      </c>
      <c r="C340" s="14" t="str">
        <f t="shared" si="46"/>
        <v/>
      </c>
      <c r="D340" s="15">
        <f>IF(A340&gt;Rechner!$B$14,0,IF(J339&lt;=0,0,J339))</f>
        <v>0</v>
      </c>
      <c r="E340" s="15">
        <f>IF(D340&lt;=0,0,D340*Rechner!$B$8/Rechner!$B$11)</f>
        <v>0</v>
      </c>
      <c r="F340" s="15">
        <f t="shared" si="47"/>
        <v>0</v>
      </c>
      <c r="G340" s="15">
        <f>IF(D340&lt;=0,0,IF(AND(S340&lt;&gt;"",MONTH(S340)=Rechner!$B$13),MIN(Rechner!$B$12,MAX(D340-F340,0)),0))</f>
        <v>0</v>
      </c>
      <c r="H340" s="15">
        <f>IF(D340&lt;=0,0,MIN(Rechner!$G$5,D340+E340))</f>
        <v>0</v>
      </c>
      <c r="I340" s="15">
        <f t="shared" si="48"/>
        <v>0</v>
      </c>
      <c r="J340" s="15">
        <f t="shared" si="49"/>
        <v>0</v>
      </c>
      <c r="K340" s="15">
        <f t="shared" si="53"/>
        <v>90381.674667594401</v>
      </c>
      <c r="L340" s="16" t="str">
        <f t="shared" si="50"/>
        <v/>
      </c>
      <c r="M340" s="14" t="str">
        <f>IF(A340&gt;Rechner!$B$14,"",IF(D340&lt;=0,"",IF(J340=0,"Abgeschlossen",IF(G340&gt;0,"Sondertilgung","Regulär"))))</f>
        <v/>
      </c>
      <c r="N340" s="15">
        <f>IF(A340&gt;Rechner!$B$14,0,IF(R339&lt;=0,0,R339))</f>
        <v>0</v>
      </c>
      <c r="O340" s="15">
        <f>IF(N340&lt;=0,0,N340*Rechner!$B$8/Rechner!$B$11)</f>
        <v>0</v>
      </c>
      <c r="P340" s="15">
        <f t="shared" si="51"/>
        <v>0</v>
      </c>
      <c r="Q340" s="15">
        <f>IF(N340&lt;=0,0,MIN(Rechner!$G$5,N340+O340))</f>
        <v>0</v>
      </c>
      <c r="R340" s="15">
        <f t="shared" si="52"/>
        <v>0</v>
      </c>
      <c r="S340" s="24" t="str">
        <f>IF(A340&gt;Rechner!$B$14,"",IF(D340&lt;=0,"",EDATE(Rechner!$Z$7,(A340-1)*12/Rechner!$B$11)))</f>
        <v/>
      </c>
      <c r="T340" s="2"/>
      <c r="U340" s="2"/>
      <c r="V340" s="2"/>
      <c r="W340" s="2"/>
      <c r="X340" s="2"/>
      <c r="Y340" s="2"/>
      <c r="Z340" s="2"/>
    </row>
    <row r="341" spans="1:26" x14ac:dyDescent="0.25">
      <c r="A341" s="14">
        <v>340</v>
      </c>
      <c r="B341" s="23" t="str">
        <f t="shared" si="45"/>
        <v/>
      </c>
      <c r="C341" s="14" t="str">
        <f t="shared" si="46"/>
        <v/>
      </c>
      <c r="D341" s="15">
        <f>IF(A341&gt;Rechner!$B$14,0,IF(J340&lt;=0,0,J340))</f>
        <v>0</v>
      </c>
      <c r="E341" s="15">
        <f>IF(D341&lt;=0,0,D341*Rechner!$B$8/Rechner!$B$11)</f>
        <v>0</v>
      </c>
      <c r="F341" s="15">
        <f t="shared" si="47"/>
        <v>0</v>
      </c>
      <c r="G341" s="15">
        <f>IF(D341&lt;=0,0,IF(AND(S341&lt;&gt;"",MONTH(S341)=Rechner!$B$13),MIN(Rechner!$B$12,MAX(D341-F341,0)),0))</f>
        <v>0</v>
      </c>
      <c r="H341" s="15">
        <f>IF(D341&lt;=0,0,MIN(Rechner!$G$5,D341+E341))</f>
        <v>0</v>
      </c>
      <c r="I341" s="15">
        <f t="shared" si="48"/>
        <v>0</v>
      </c>
      <c r="J341" s="15">
        <f t="shared" si="49"/>
        <v>0</v>
      </c>
      <c r="K341" s="15">
        <f t="shared" si="53"/>
        <v>90381.674667594401</v>
      </c>
      <c r="L341" s="16" t="str">
        <f t="shared" si="50"/>
        <v/>
      </c>
      <c r="M341" s="14" t="str">
        <f>IF(A341&gt;Rechner!$B$14,"",IF(D341&lt;=0,"",IF(J341=0,"Abgeschlossen",IF(G341&gt;0,"Sondertilgung","Regulär"))))</f>
        <v/>
      </c>
      <c r="N341" s="15">
        <f>IF(A341&gt;Rechner!$B$14,0,IF(R340&lt;=0,0,R340))</f>
        <v>0</v>
      </c>
      <c r="O341" s="15">
        <f>IF(N341&lt;=0,0,N341*Rechner!$B$8/Rechner!$B$11)</f>
        <v>0</v>
      </c>
      <c r="P341" s="15">
        <f t="shared" si="51"/>
        <v>0</v>
      </c>
      <c r="Q341" s="15">
        <f>IF(N341&lt;=0,0,MIN(Rechner!$G$5,N341+O341))</f>
        <v>0</v>
      </c>
      <c r="R341" s="15">
        <f t="shared" si="52"/>
        <v>0</v>
      </c>
      <c r="S341" s="24" t="str">
        <f>IF(A341&gt;Rechner!$B$14,"",IF(D341&lt;=0,"",EDATE(Rechner!$Z$7,(A341-1)*12/Rechner!$B$11)))</f>
        <v/>
      </c>
      <c r="T341" s="2"/>
      <c r="U341" s="2"/>
      <c r="V341" s="2"/>
      <c r="W341" s="2"/>
      <c r="X341" s="2"/>
      <c r="Y341" s="2"/>
      <c r="Z341" s="2"/>
    </row>
    <row r="342" spans="1:26" x14ac:dyDescent="0.25">
      <c r="A342" s="14">
        <v>341</v>
      </c>
      <c r="B342" s="23" t="str">
        <f t="shared" si="45"/>
        <v/>
      </c>
      <c r="C342" s="14" t="str">
        <f t="shared" si="46"/>
        <v/>
      </c>
      <c r="D342" s="15">
        <f>IF(A342&gt;Rechner!$B$14,0,IF(J341&lt;=0,0,J341))</f>
        <v>0</v>
      </c>
      <c r="E342" s="15">
        <f>IF(D342&lt;=0,0,D342*Rechner!$B$8/Rechner!$B$11)</f>
        <v>0</v>
      </c>
      <c r="F342" s="15">
        <f t="shared" si="47"/>
        <v>0</v>
      </c>
      <c r="G342" s="15">
        <f>IF(D342&lt;=0,0,IF(AND(S342&lt;&gt;"",MONTH(S342)=Rechner!$B$13),MIN(Rechner!$B$12,MAX(D342-F342,0)),0))</f>
        <v>0</v>
      </c>
      <c r="H342" s="15">
        <f>IF(D342&lt;=0,0,MIN(Rechner!$G$5,D342+E342))</f>
        <v>0</v>
      </c>
      <c r="I342" s="15">
        <f t="shared" si="48"/>
        <v>0</v>
      </c>
      <c r="J342" s="15">
        <f t="shared" si="49"/>
        <v>0</v>
      </c>
      <c r="K342" s="15">
        <f t="shared" si="53"/>
        <v>90381.674667594401</v>
      </c>
      <c r="L342" s="16" t="str">
        <f t="shared" si="50"/>
        <v/>
      </c>
      <c r="M342" s="14" t="str">
        <f>IF(A342&gt;Rechner!$B$14,"",IF(D342&lt;=0,"",IF(J342=0,"Abgeschlossen",IF(G342&gt;0,"Sondertilgung","Regulär"))))</f>
        <v/>
      </c>
      <c r="N342" s="15">
        <f>IF(A342&gt;Rechner!$B$14,0,IF(R341&lt;=0,0,R341))</f>
        <v>0</v>
      </c>
      <c r="O342" s="15">
        <f>IF(N342&lt;=0,0,N342*Rechner!$B$8/Rechner!$B$11)</f>
        <v>0</v>
      </c>
      <c r="P342" s="15">
        <f t="shared" si="51"/>
        <v>0</v>
      </c>
      <c r="Q342" s="15">
        <f>IF(N342&lt;=0,0,MIN(Rechner!$G$5,N342+O342))</f>
        <v>0</v>
      </c>
      <c r="R342" s="15">
        <f t="shared" si="52"/>
        <v>0</v>
      </c>
      <c r="S342" s="24" t="str">
        <f>IF(A342&gt;Rechner!$B$14,"",IF(D342&lt;=0,"",EDATE(Rechner!$Z$7,(A342-1)*12/Rechner!$B$11)))</f>
        <v/>
      </c>
      <c r="T342" s="2"/>
      <c r="U342" s="2"/>
      <c r="V342" s="2"/>
      <c r="W342" s="2"/>
      <c r="X342" s="2"/>
      <c r="Y342" s="2"/>
      <c r="Z342" s="2"/>
    </row>
    <row r="343" spans="1:26" x14ac:dyDescent="0.25">
      <c r="A343" s="14">
        <v>342</v>
      </c>
      <c r="B343" s="23" t="str">
        <f t="shared" si="45"/>
        <v/>
      </c>
      <c r="C343" s="14" t="str">
        <f t="shared" si="46"/>
        <v/>
      </c>
      <c r="D343" s="15">
        <f>IF(A343&gt;Rechner!$B$14,0,IF(J342&lt;=0,0,J342))</f>
        <v>0</v>
      </c>
      <c r="E343" s="15">
        <f>IF(D343&lt;=0,0,D343*Rechner!$B$8/Rechner!$B$11)</f>
        <v>0</v>
      </c>
      <c r="F343" s="15">
        <f t="shared" si="47"/>
        <v>0</v>
      </c>
      <c r="G343" s="15">
        <f>IF(D343&lt;=0,0,IF(AND(S343&lt;&gt;"",MONTH(S343)=Rechner!$B$13),MIN(Rechner!$B$12,MAX(D343-F343,0)),0))</f>
        <v>0</v>
      </c>
      <c r="H343" s="15">
        <f>IF(D343&lt;=0,0,MIN(Rechner!$G$5,D343+E343))</f>
        <v>0</v>
      </c>
      <c r="I343" s="15">
        <f t="shared" si="48"/>
        <v>0</v>
      </c>
      <c r="J343" s="15">
        <f t="shared" si="49"/>
        <v>0</v>
      </c>
      <c r="K343" s="15">
        <f t="shared" si="53"/>
        <v>90381.674667594401</v>
      </c>
      <c r="L343" s="16" t="str">
        <f t="shared" si="50"/>
        <v/>
      </c>
      <c r="M343" s="14" t="str">
        <f>IF(A343&gt;Rechner!$B$14,"",IF(D343&lt;=0,"",IF(J343=0,"Abgeschlossen",IF(G343&gt;0,"Sondertilgung","Regulär"))))</f>
        <v/>
      </c>
      <c r="N343" s="15">
        <f>IF(A343&gt;Rechner!$B$14,0,IF(R342&lt;=0,0,R342))</f>
        <v>0</v>
      </c>
      <c r="O343" s="15">
        <f>IF(N343&lt;=0,0,N343*Rechner!$B$8/Rechner!$B$11)</f>
        <v>0</v>
      </c>
      <c r="P343" s="15">
        <f t="shared" si="51"/>
        <v>0</v>
      </c>
      <c r="Q343" s="15">
        <f>IF(N343&lt;=0,0,MIN(Rechner!$G$5,N343+O343))</f>
        <v>0</v>
      </c>
      <c r="R343" s="15">
        <f t="shared" si="52"/>
        <v>0</v>
      </c>
      <c r="S343" s="24" t="str">
        <f>IF(A343&gt;Rechner!$B$14,"",IF(D343&lt;=0,"",EDATE(Rechner!$Z$7,(A343-1)*12/Rechner!$B$11)))</f>
        <v/>
      </c>
      <c r="T343" s="2"/>
      <c r="U343" s="2"/>
      <c r="V343" s="2"/>
      <c r="W343" s="2"/>
      <c r="X343" s="2"/>
      <c r="Y343" s="2"/>
      <c r="Z343" s="2"/>
    </row>
    <row r="344" spans="1:26" x14ac:dyDescent="0.25">
      <c r="A344" s="14">
        <v>343</v>
      </c>
      <c r="B344" s="23" t="str">
        <f t="shared" si="45"/>
        <v/>
      </c>
      <c r="C344" s="14" t="str">
        <f t="shared" si="46"/>
        <v/>
      </c>
      <c r="D344" s="15">
        <f>IF(A344&gt;Rechner!$B$14,0,IF(J343&lt;=0,0,J343))</f>
        <v>0</v>
      </c>
      <c r="E344" s="15">
        <f>IF(D344&lt;=0,0,D344*Rechner!$B$8/Rechner!$B$11)</f>
        <v>0</v>
      </c>
      <c r="F344" s="15">
        <f t="shared" si="47"/>
        <v>0</v>
      </c>
      <c r="G344" s="15">
        <f>IF(D344&lt;=0,0,IF(AND(S344&lt;&gt;"",MONTH(S344)=Rechner!$B$13),MIN(Rechner!$B$12,MAX(D344-F344,0)),0))</f>
        <v>0</v>
      </c>
      <c r="H344" s="15">
        <f>IF(D344&lt;=0,0,MIN(Rechner!$G$5,D344+E344))</f>
        <v>0</v>
      </c>
      <c r="I344" s="15">
        <f t="shared" si="48"/>
        <v>0</v>
      </c>
      <c r="J344" s="15">
        <f t="shared" si="49"/>
        <v>0</v>
      </c>
      <c r="K344" s="15">
        <f t="shared" si="53"/>
        <v>90381.674667594401</v>
      </c>
      <c r="L344" s="16" t="str">
        <f t="shared" si="50"/>
        <v/>
      </c>
      <c r="M344" s="14" t="str">
        <f>IF(A344&gt;Rechner!$B$14,"",IF(D344&lt;=0,"",IF(J344=0,"Abgeschlossen",IF(G344&gt;0,"Sondertilgung","Regulär"))))</f>
        <v/>
      </c>
      <c r="N344" s="15">
        <f>IF(A344&gt;Rechner!$B$14,0,IF(R343&lt;=0,0,R343))</f>
        <v>0</v>
      </c>
      <c r="O344" s="15">
        <f>IF(N344&lt;=0,0,N344*Rechner!$B$8/Rechner!$B$11)</f>
        <v>0</v>
      </c>
      <c r="P344" s="15">
        <f t="shared" si="51"/>
        <v>0</v>
      </c>
      <c r="Q344" s="15">
        <f>IF(N344&lt;=0,0,MIN(Rechner!$G$5,N344+O344))</f>
        <v>0</v>
      </c>
      <c r="R344" s="15">
        <f t="shared" si="52"/>
        <v>0</v>
      </c>
      <c r="S344" s="24" t="str">
        <f>IF(A344&gt;Rechner!$B$14,"",IF(D344&lt;=0,"",EDATE(Rechner!$Z$7,(A344-1)*12/Rechner!$B$11)))</f>
        <v/>
      </c>
      <c r="T344" s="2"/>
      <c r="U344" s="2"/>
      <c r="V344" s="2"/>
      <c r="W344" s="2"/>
      <c r="X344" s="2"/>
      <c r="Y344" s="2"/>
      <c r="Z344" s="2"/>
    </row>
    <row r="345" spans="1:26" x14ac:dyDescent="0.25">
      <c r="A345" s="14">
        <v>344</v>
      </c>
      <c r="B345" s="23" t="str">
        <f t="shared" si="45"/>
        <v/>
      </c>
      <c r="C345" s="14" t="str">
        <f t="shared" si="46"/>
        <v/>
      </c>
      <c r="D345" s="15">
        <f>IF(A345&gt;Rechner!$B$14,0,IF(J344&lt;=0,0,J344))</f>
        <v>0</v>
      </c>
      <c r="E345" s="15">
        <f>IF(D345&lt;=0,0,D345*Rechner!$B$8/Rechner!$B$11)</f>
        <v>0</v>
      </c>
      <c r="F345" s="15">
        <f t="shared" si="47"/>
        <v>0</v>
      </c>
      <c r="G345" s="15">
        <f>IF(D345&lt;=0,0,IF(AND(S345&lt;&gt;"",MONTH(S345)=Rechner!$B$13),MIN(Rechner!$B$12,MAX(D345-F345,0)),0))</f>
        <v>0</v>
      </c>
      <c r="H345" s="15">
        <f>IF(D345&lt;=0,0,MIN(Rechner!$G$5,D345+E345))</f>
        <v>0</v>
      </c>
      <c r="I345" s="15">
        <f t="shared" si="48"/>
        <v>0</v>
      </c>
      <c r="J345" s="15">
        <f t="shared" si="49"/>
        <v>0</v>
      </c>
      <c r="K345" s="15">
        <f t="shared" si="53"/>
        <v>90381.674667594401</v>
      </c>
      <c r="L345" s="16" t="str">
        <f t="shared" si="50"/>
        <v/>
      </c>
      <c r="M345" s="14" t="str">
        <f>IF(A345&gt;Rechner!$B$14,"",IF(D345&lt;=0,"",IF(J345=0,"Abgeschlossen",IF(G345&gt;0,"Sondertilgung","Regulär"))))</f>
        <v/>
      </c>
      <c r="N345" s="15">
        <f>IF(A345&gt;Rechner!$B$14,0,IF(R344&lt;=0,0,R344))</f>
        <v>0</v>
      </c>
      <c r="O345" s="15">
        <f>IF(N345&lt;=0,0,N345*Rechner!$B$8/Rechner!$B$11)</f>
        <v>0</v>
      </c>
      <c r="P345" s="15">
        <f t="shared" si="51"/>
        <v>0</v>
      </c>
      <c r="Q345" s="15">
        <f>IF(N345&lt;=0,0,MIN(Rechner!$G$5,N345+O345))</f>
        <v>0</v>
      </c>
      <c r="R345" s="15">
        <f t="shared" si="52"/>
        <v>0</v>
      </c>
      <c r="S345" s="24" t="str">
        <f>IF(A345&gt;Rechner!$B$14,"",IF(D345&lt;=0,"",EDATE(Rechner!$Z$7,(A345-1)*12/Rechner!$B$11)))</f>
        <v/>
      </c>
      <c r="T345" s="2"/>
      <c r="U345" s="2"/>
      <c r="V345" s="2"/>
      <c r="W345" s="2"/>
      <c r="X345" s="2"/>
      <c r="Y345" s="2"/>
      <c r="Z345" s="2"/>
    </row>
    <row r="346" spans="1:26" x14ac:dyDescent="0.25">
      <c r="A346" s="14">
        <v>345</v>
      </c>
      <c r="B346" s="23" t="str">
        <f t="shared" si="45"/>
        <v/>
      </c>
      <c r="C346" s="14" t="str">
        <f t="shared" si="46"/>
        <v/>
      </c>
      <c r="D346" s="15">
        <f>IF(A346&gt;Rechner!$B$14,0,IF(J345&lt;=0,0,J345))</f>
        <v>0</v>
      </c>
      <c r="E346" s="15">
        <f>IF(D346&lt;=0,0,D346*Rechner!$B$8/Rechner!$B$11)</f>
        <v>0</v>
      </c>
      <c r="F346" s="15">
        <f t="shared" si="47"/>
        <v>0</v>
      </c>
      <c r="G346" s="15">
        <f>IF(D346&lt;=0,0,IF(AND(S346&lt;&gt;"",MONTH(S346)=Rechner!$B$13),MIN(Rechner!$B$12,MAX(D346-F346,0)),0))</f>
        <v>0</v>
      </c>
      <c r="H346" s="15">
        <f>IF(D346&lt;=0,0,MIN(Rechner!$G$5,D346+E346))</f>
        <v>0</v>
      </c>
      <c r="I346" s="15">
        <f t="shared" si="48"/>
        <v>0</v>
      </c>
      <c r="J346" s="15">
        <f t="shared" si="49"/>
        <v>0</v>
      </c>
      <c r="K346" s="15">
        <f t="shared" si="53"/>
        <v>90381.674667594401</v>
      </c>
      <c r="L346" s="16" t="str">
        <f t="shared" si="50"/>
        <v/>
      </c>
      <c r="M346" s="14" t="str">
        <f>IF(A346&gt;Rechner!$B$14,"",IF(D346&lt;=0,"",IF(J346=0,"Abgeschlossen",IF(G346&gt;0,"Sondertilgung","Regulär"))))</f>
        <v/>
      </c>
      <c r="N346" s="15">
        <f>IF(A346&gt;Rechner!$B$14,0,IF(R345&lt;=0,0,R345))</f>
        <v>0</v>
      </c>
      <c r="O346" s="15">
        <f>IF(N346&lt;=0,0,N346*Rechner!$B$8/Rechner!$B$11)</f>
        <v>0</v>
      </c>
      <c r="P346" s="15">
        <f t="shared" si="51"/>
        <v>0</v>
      </c>
      <c r="Q346" s="15">
        <f>IF(N346&lt;=0,0,MIN(Rechner!$G$5,N346+O346))</f>
        <v>0</v>
      </c>
      <c r="R346" s="15">
        <f t="shared" si="52"/>
        <v>0</v>
      </c>
      <c r="S346" s="24" t="str">
        <f>IF(A346&gt;Rechner!$B$14,"",IF(D346&lt;=0,"",EDATE(Rechner!$Z$7,(A346-1)*12/Rechner!$B$11)))</f>
        <v/>
      </c>
      <c r="T346" s="2"/>
      <c r="U346" s="2"/>
      <c r="V346" s="2"/>
      <c r="W346" s="2"/>
      <c r="X346" s="2"/>
      <c r="Y346" s="2"/>
      <c r="Z346" s="2"/>
    </row>
    <row r="347" spans="1:26" x14ac:dyDescent="0.25">
      <c r="A347" s="14">
        <v>346</v>
      </c>
      <c r="B347" s="23" t="str">
        <f t="shared" si="45"/>
        <v/>
      </c>
      <c r="C347" s="14" t="str">
        <f t="shared" si="46"/>
        <v/>
      </c>
      <c r="D347" s="15">
        <f>IF(A347&gt;Rechner!$B$14,0,IF(J346&lt;=0,0,J346))</f>
        <v>0</v>
      </c>
      <c r="E347" s="15">
        <f>IF(D347&lt;=0,0,D347*Rechner!$B$8/Rechner!$B$11)</f>
        <v>0</v>
      </c>
      <c r="F347" s="15">
        <f t="shared" si="47"/>
        <v>0</v>
      </c>
      <c r="G347" s="15">
        <f>IF(D347&lt;=0,0,IF(AND(S347&lt;&gt;"",MONTH(S347)=Rechner!$B$13),MIN(Rechner!$B$12,MAX(D347-F347,0)),0))</f>
        <v>0</v>
      </c>
      <c r="H347" s="15">
        <f>IF(D347&lt;=0,0,MIN(Rechner!$G$5,D347+E347))</f>
        <v>0</v>
      </c>
      <c r="I347" s="15">
        <f t="shared" si="48"/>
        <v>0</v>
      </c>
      <c r="J347" s="15">
        <f t="shared" si="49"/>
        <v>0</v>
      </c>
      <c r="K347" s="15">
        <f t="shared" si="53"/>
        <v>90381.674667594401</v>
      </c>
      <c r="L347" s="16" t="str">
        <f t="shared" si="50"/>
        <v/>
      </c>
      <c r="M347" s="14" t="str">
        <f>IF(A347&gt;Rechner!$B$14,"",IF(D347&lt;=0,"",IF(J347=0,"Abgeschlossen",IF(G347&gt;0,"Sondertilgung","Regulär"))))</f>
        <v/>
      </c>
      <c r="N347" s="15">
        <f>IF(A347&gt;Rechner!$B$14,0,IF(R346&lt;=0,0,R346))</f>
        <v>0</v>
      </c>
      <c r="O347" s="15">
        <f>IF(N347&lt;=0,0,N347*Rechner!$B$8/Rechner!$B$11)</f>
        <v>0</v>
      </c>
      <c r="P347" s="15">
        <f t="shared" si="51"/>
        <v>0</v>
      </c>
      <c r="Q347" s="15">
        <f>IF(N347&lt;=0,0,MIN(Rechner!$G$5,N347+O347))</f>
        <v>0</v>
      </c>
      <c r="R347" s="15">
        <f t="shared" si="52"/>
        <v>0</v>
      </c>
      <c r="S347" s="24" t="str">
        <f>IF(A347&gt;Rechner!$B$14,"",IF(D347&lt;=0,"",EDATE(Rechner!$Z$7,(A347-1)*12/Rechner!$B$11)))</f>
        <v/>
      </c>
      <c r="T347" s="2"/>
      <c r="U347" s="2"/>
      <c r="V347" s="2"/>
      <c r="W347" s="2"/>
      <c r="X347" s="2"/>
      <c r="Y347" s="2"/>
      <c r="Z347" s="2"/>
    </row>
    <row r="348" spans="1:26" x14ac:dyDescent="0.25">
      <c r="A348" s="14">
        <v>347</v>
      </c>
      <c r="B348" s="23" t="str">
        <f t="shared" si="45"/>
        <v/>
      </c>
      <c r="C348" s="14" t="str">
        <f t="shared" si="46"/>
        <v/>
      </c>
      <c r="D348" s="15">
        <f>IF(A348&gt;Rechner!$B$14,0,IF(J347&lt;=0,0,J347))</f>
        <v>0</v>
      </c>
      <c r="E348" s="15">
        <f>IF(D348&lt;=0,0,D348*Rechner!$B$8/Rechner!$B$11)</f>
        <v>0</v>
      </c>
      <c r="F348" s="15">
        <f t="shared" si="47"/>
        <v>0</v>
      </c>
      <c r="G348" s="15">
        <f>IF(D348&lt;=0,0,IF(AND(S348&lt;&gt;"",MONTH(S348)=Rechner!$B$13),MIN(Rechner!$B$12,MAX(D348-F348,0)),0))</f>
        <v>0</v>
      </c>
      <c r="H348" s="15">
        <f>IF(D348&lt;=0,0,MIN(Rechner!$G$5,D348+E348))</f>
        <v>0</v>
      </c>
      <c r="I348" s="15">
        <f t="shared" si="48"/>
        <v>0</v>
      </c>
      <c r="J348" s="15">
        <f t="shared" si="49"/>
        <v>0</v>
      </c>
      <c r="K348" s="15">
        <f t="shared" si="53"/>
        <v>90381.674667594401</v>
      </c>
      <c r="L348" s="16" t="str">
        <f t="shared" si="50"/>
        <v/>
      </c>
      <c r="M348" s="14" t="str">
        <f>IF(A348&gt;Rechner!$B$14,"",IF(D348&lt;=0,"",IF(J348=0,"Abgeschlossen",IF(G348&gt;0,"Sondertilgung","Regulär"))))</f>
        <v/>
      </c>
      <c r="N348" s="15">
        <f>IF(A348&gt;Rechner!$B$14,0,IF(R347&lt;=0,0,R347))</f>
        <v>0</v>
      </c>
      <c r="O348" s="15">
        <f>IF(N348&lt;=0,0,N348*Rechner!$B$8/Rechner!$B$11)</f>
        <v>0</v>
      </c>
      <c r="P348" s="15">
        <f t="shared" si="51"/>
        <v>0</v>
      </c>
      <c r="Q348" s="15">
        <f>IF(N348&lt;=0,0,MIN(Rechner!$G$5,N348+O348))</f>
        <v>0</v>
      </c>
      <c r="R348" s="15">
        <f t="shared" si="52"/>
        <v>0</v>
      </c>
      <c r="S348" s="24" t="str">
        <f>IF(A348&gt;Rechner!$B$14,"",IF(D348&lt;=0,"",EDATE(Rechner!$Z$7,(A348-1)*12/Rechner!$B$11)))</f>
        <v/>
      </c>
      <c r="T348" s="2"/>
      <c r="U348" s="2"/>
      <c r="V348" s="2"/>
      <c r="W348" s="2"/>
      <c r="X348" s="2"/>
      <c r="Y348" s="2"/>
      <c r="Z348" s="2"/>
    </row>
    <row r="349" spans="1:26" x14ac:dyDescent="0.25">
      <c r="A349" s="14">
        <v>348</v>
      </c>
      <c r="B349" s="23" t="str">
        <f t="shared" si="45"/>
        <v/>
      </c>
      <c r="C349" s="14" t="str">
        <f t="shared" si="46"/>
        <v/>
      </c>
      <c r="D349" s="15">
        <f>IF(A349&gt;Rechner!$B$14,0,IF(J348&lt;=0,0,J348))</f>
        <v>0</v>
      </c>
      <c r="E349" s="15">
        <f>IF(D349&lt;=0,0,D349*Rechner!$B$8/Rechner!$B$11)</f>
        <v>0</v>
      </c>
      <c r="F349" s="15">
        <f t="shared" si="47"/>
        <v>0</v>
      </c>
      <c r="G349" s="15">
        <f>IF(D349&lt;=0,0,IF(AND(S349&lt;&gt;"",MONTH(S349)=Rechner!$B$13),MIN(Rechner!$B$12,MAX(D349-F349,0)),0))</f>
        <v>0</v>
      </c>
      <c r="H349" s="15">
        <f>IF(D349&lt;=0,0,MIN(Rechner!$G$5,D349+E349))</f>
        <v>0</v>
      </c>
      <c r="I349" s="15">
        <f t="shared" si="48"/>
        <v>0</v>
      </c>
      <c r="J349" s="15">
        <f t="shared" si="49"/>
        <v>0</v>
      </c>
      <c r="K349" s="15">
        <f t="shared" si="53"/>
        <v>90381.674667594401</v>
      </c>
      <c r="L349" s="16" t="str">
        <f t="shared" si="50"/>
        <v/>
      </c>
      <c r="M349" s="14" t="str">
        <f>IF(A349&gt;Rechner!$B$14,"",IF(D349&lt;=0,"",IF(J349=0,"Abgeschlossen",IF(G349&gt;0,"Sondertilgung","Regulär"))))</f>
        <v/>
      </c>
      <c r="N349" s="15">
        <f>IF(A349&gt;Rechner!$B$14,0,IF(R348&lt;=0,0,R348))</f>
        <v>0</v>
      </c>
      <c r="O349" s="15">
        <f>IF(N349&lt;=0,0,N349*Rechner!$B$8/Rechner!$B$11)</f>
        <v>0</v>
      </c>
      <c r="P349" s="15">
        <f t="shared" si="51"/>
        <v>0</v>
      </c>
      <c r="Q349" s="15">
        <f>IF(N349&lt;=0,0,MIN(Rechner!$G$5,N349+O349))</f>
        <v>0</v>
      </c>
      <c r="R349" s="15">
        <f t="shared" si="52"/>
        <v>0</v>
      </c>
      <c r="S349" s="24" t="str">
        <f>IF(A349&gt;Rechner!$B$14,"",IF(D349&lt;=0,"",EDATE(Rechner!$Z$7,(A349-1)*12/Rechner!$B$11)))</f>
        <v/>
      </c>
      <c r="T349" s="2"/>
      <c r="U349" s="2"/>
      <c r="V349" s="2"/>
      <c r="W349" s="2"/>
      <c r="X349" s="2"/>
      <c r="Y349" s="2"/>
      <c r="Z349" s="2"/>
    </row>
    <row r="350" spans="1:26" x14ac:dyDescent="0.25">
      <c r="A350" s="14">
        <v>349</v>
      </c>
      <c r="B350" s="23" t="str">
        <f t="shared" si="45"/>
        <v/>
      </c>
      <c r="C350" s="14" t="str">
        <f t="shared" si="46"/>
        <v/>
      </c>
      <c r="D350" s="15">
        <f>IF(A350&gt;Rechner!$B$14,0,IF(J349&lt;=0,0,J349))</f>
        <v>0</v>
      </c>
      <c r="E350" s="15">
        <f>IF(D350&lt;=0,0,D350*Rechner!$B$8/Rechner!$B$11)</f>
        <v>0</v>
      </c>
      <c r="F350" s="15">
        <f t="shared" si="47"/>
        <v>0</v>
      </c>
      <c r="G350" s="15">
        <f>IF(D350&lt;=0,0,IF(AND(S350&lt;&gt;"",MONTH(S350)=Rechner!$B$13),MIN(Rechner!$B$12,MAX(D350-F350,0)),0))</f>
        <v>0</v>
      </c>
      <c r="H350" s="15">
        <f>IF(D350&lt;=0,0,MIN(Rechner!$G$5,D350+E350))</f>
        <v>0</v>
      </c>
      <c r="I350" s="15">
        <f t="shared" si="48"/>
        <v>0</v>
      </c>
      <c r="J350" s="15">
        <f t="shared" si="49"/>
        <v>0</v>
      </c>
      <c r="K350" s="15">
        <f t="shared" si="53"/>
        <v>90381.674667594401</v>
      </c>
      <c r="L350" s="16" t="str">
        <f t="shared" si="50"/>
        <v/>
      </c>
      <c r="M350" s="14" t="str">
        <f>IF(A350&gt;Rechner!$B$14,"",IF(D350&lt;=0,"",IF(J350=0,"Abgeschlossen",IF(G350&gt;0,"Sondertilgung","Regulär"))))</f>
        <v/>
      </c>
      <c r="N350" s="15">
        <f>IF(A350&gt;Rechner!$B$14,0,IF(R349&lt;=0,0,R349))</f>
        <v>0</v>
      </c>
      <c r="O350" s="15">
        <f>IF(N350&lt;=0,0,N350*Rechner!$B$8/Rechner!$B$11)</f>
        <v>0</v>
      </c>
      <c r="P350" s="15">
        <f t="shared" si="51"/>
        <v>0</v>
      </c>
      <c r="Q350" s="15">
        <f>IF(N350&lt;=0,0,MIN(Rechner!$G$5,N350+O350))</f>
        <v>0</v>
      </c>
      <c r="R350" s="15">
        <f t="shared" si="52"/>
        <v>0</v>
      </c>
      <c r="S350" s="24" t="str">
        <f>IF(A350&gt;Rechner!$B$14,"",IF(D350&lt;=0,"",EDATE(Rechner!$Z$7,(A350-1)*12/Rechner!$B$11)))</f>
        <v/>
      </c>
      <c r="T350" s="2"/>
      <c r="U350" s="2"/>
      <c r="V350" s="2"/>
      <c r="W350" s="2"/>
      <c r="X350" s="2"/>
      <c r="Y350" s="2"/>
      <c r="Z350" s="2"/>
    </row>
    <row r="351" spans="1:26" x14ac:dyDescent="0.25">
      <c r="A351" s="14">
        <v>350</v>
      </c>
      <c r="B351" s="23" t="str">
        <f t="shared" si="45"/>
        <v/>
      </c>
      <c r="C351" s="14" t="str">
        <f t="shared" si="46"/>
        <v/>
      </c>
      <c r="D351" s="15">
        <f>IF(A351&gt;Rechner!$B$14,0,IF(J350&lt;=0,0,J350))</f>
        <v>0</v>
      </c>
      <c r="E351" s="15">
        <f>IF(D351&lt;=0,0,D351*Rechner!$B$8/Rechner!$B$11)</f>
        <v>0</v>
      </c>
      <c r="F351" s="15">
        <f t="shared" si="47"/>
        <v>0</v>
      </c>
      <c r="G351" s="15">
        <f>IF(D351&lt;=0,0,IF(AND(S351&lt;&gt;"",MONTH(S351)=Rechner!$B$13),MIN(Rechner!$B$12,MAX(D351-F351,0)),0))</f>
        <v>0</v>
      </c>
      <c r="H351" s="15">
        <f>IF(D351&lt;=0,0,MIN(Rechner!$G$5,D351+E351))</f>
        <v>0</v>
      </c>
      <c r="I351" s="15">
        <f t="shared" si="48"/>
        <v>0</v>
      </c>
      <c r="J351" s="15">
        <f t="shared" si="49"/>
        <v>0</v>
      </c>
      <c r="K351" s="15">
        <f t="shared" si="53"/>
        <v>90381.674667594401</v>
      </c>
      <c r="L351" s="16" t="str">
        <f t="shared" si="50"/>
        <v/>
      </c>
      <c r="M351" s="14" t="str">
        <f>IF(A351&gt;Rechner!$B$14,"",IF(D351&lt;=0,"",IF(J351=0,"Abgeschlossen",IF(G351&gt;0,"Sondertilgung","Regulär"))))</f>
        <v/>
      </c>
      <c r="N351" s="15">
        <f>IF(A351&gt;Rechner!$B$14,0,IF(R350&lt;=0,0,R350))</f>
        <v>0</v>
      </c>
      <c r="O351" s="15">
        <f>IF(N351&lt;=0,0,N351*Rechner!$B$8/Rechner!$B$11)</f>
        <v>0</v>
      </c>
      <c r="P351" s="15">
        <f t="shared" si="51"/>
        <v>0</v>
      </c>
      <c r="Q351" s="15">
        <f>IF(N351&lt;=0,0,MIN(Rechner!$G$5,N351+O351))</f>
        <v>0</v>
      </c>
      <c r="R351" s="15">
        <f t="shared" si="52"/>
        <v>0</v>
      </c>
      <c r="S351" s="24" t="str">
        <f>IF(A351&gt;Rechner!$B$14,"",IF(D351&lt;=0,"",EDATE(Rechner!$Z$7,(A351-1)*12/Rechner!$B$11)))</f>
        <v/>
      </c>
      <c r="T351" s="2"/>
      <c r="U351" s="2"/>
      <c r="V351" s="2"/>
      <c r="W351" s="2"/>
      <c r="X351" s="2"/>
      <c r="Y351" s="2"/>
      <c r="Z351" s="2"/>
    </row>
    <row r="352" spans="1:26" x14ac:dyDescent="0.25">
      <c r="A352" s="14">
        <v>351</v>
      </c>
      <c r="B352" s="23" t="str">
        <f t="shared" si="45"/>
        <v/>
      </c>
      <c r="C352" s="14" t="str">
        <f t="shared" si="46"/>
        <v/>
      </c>
      <c r="D352" s="15">
        <f>IF(A352&gt;Rechner!$B$14,0,IF(J351&lt;=0,0,J351))</f>
        <v>0</v>
      </c>
      <c r="E352" s="15">
        <f>IF(D352&lt;=0,0,D352*Rechner!$B$8/Rechner!$B$11)</f>
        <v>0</v>
      </c>
      <c r="F352" s="15">
        <f t="shared" si="47"/>
        <v>0</v>
      </c>
      <c r="G352" s="15">
        <f>IF(D352&lt;=0,0,IF(AND(S352&lt;&gt;"",MONTH(S352)=Rechner!$B$13),MIN(Rechner!$B$12,MAX(D352-F352,0)),0))</f>
        <v>0</v>
      </c>
      <c r="H352" s="15">
        <f>IF(D352&lt;=0,0,MIN(Rechner!$G$5,D352+E352))</f>
        <v>0</v>
      </c>
      <c r="I352" s="15">
        <f t="shared" si="48"/>
        <v>0</v>
      </c>
      <c r="J352" s="15">
        <f t="shared" si="49"/>
        <v>0</v>
      </c>
      <c r="K352" s="15">
        <f t="shared" si="53"/>
        <v>90381.674667594401</v>
      </c>
      <c r="L352" s="16" t="str">
        <f t="shared" si="50"/>
        <v/>
      </c>
      <c r="M352" s="14" t="str">
        <f>IF(A352&gt;Rechner!$B$14,"",IF(D352&lt;=0,"",IF(J352=0,"Abgeschlossen",IF(G352&gt;0,"Sondertilgung","Regulär"))))</f>
        <v/>
      </c>
      <c r="N352" s="15">
        <f>IF(A352&gt;Rechner!$B$14,0,IF(R351&lt;=0,0,R351))</f>
        <v>0</v>
      </c>
      <c r="O352" s="15">
        <f>IF(N352&lt;=0,0,N352*Rechner!$B$8/Rechner!$B$11)</f>
        <v>0</v>
      </c>
      <c r="P352" s="15">
        <f t="shared" si="51"/>
        <v>0</v>
      </c>
      <c r="Q352" s="15">
        <f>IF(N352&lt;=0,0,MIN(Rechner!$G$5,N352+O352))</f>
        <v>0</v>
      </c>
      <c r="R352" s="15">
        <f t="shared" si="52"/>
        <v>0</v>
      </c>
      <c r="S352" s="24" t="str">
        <f>IF(A352&gt;Rechner!$B$14,"",IF(D352&lt;=0,"",EDATE(Rechner!$Z$7,(A352-1)*12/Rechner!$B$11)))</f>
        <v/>
      </c>
      <c r="T352" s="2"/>
      <c r="U352" s="2"/>
      <c r="V352" s="2"/>
      <c r="W352" s="2"/>
      <c r="X352" s="2"/>
      <c r="Y352" s="2"/>
      <c r="Z352" s="2"/>
    </row>
    <row r="353" spans="1:26" x14ac:dyDescent="0.25">
      <c r="A353" s="14">
        <v>352</v>
      </c>
      <c r="B353" s="23" t="str">
        <f t="shared" si="45"/>
        <v/>
      </c>
      <c r="C353" s="14" t="str">
        <f t="shared" si="46"/>
        <v/>
      </c>
      <c r="D353" s="15">
        <f>IF(A353&gt;Rechner!$B$14,0,IF(J352&lt;=0,0,J352))</f>
        <v>0</v>
      </c>
      <c r="E353" s="15">
        <f>IF(D353&lt;=0,0,D353*Rechner!$B$8/Rechner!$B$11)</f>
        <v>0</v>
      </c>
      <c r="F353" s="15">
        <f t="shared" si="47"/>
        <v>0</v>
      </c>
      <c r="G353" s="15">
        <f>IF(D353&lt;=0,0,IF(AND(S353&lt;&gt;"",MONTH(S353)=Rechner!$B$13),MIN(Rechner!$B$12,MAX(D353-F353,0)),0))</f>
        <v>0</v>
      </c>
      <c r="H353" s="15">
        <f>IF(D353&lt;=0,0,MIN(Rechner!$G$5,D353+E353))</f>
        <v>0</v>
      </c>
      <c r="I353" s="15">
        <f t="shared" si="48"/>
        <v>0</v>
      </c>
      <c r="J353" s="15">
        <f t="shared" si="49"/>
        <v>0</v>
      </c>
      <c r="K353" s="15">
        <f t="shared" si="53"/>
        <v>90381.674667594401</v>
      </c>
      <c r="L353" s="16" t="str">
        <f t="shared" si="50"/>
        <v/>
      </c>
      <c r="M353" s="14" t="str">
        <f>IF(A353&gt;Rechner!$B$14,"",IF(D353&lt;=0,"",IF(J353=0,"Abgeschlossen",IF(G353&gt;0,"Sondertilgung","Regulär"))))</f>
        <v/>
      </c>
      <c r="N353" s="15">
        <f>IF(A353&gt;Rechner!$B$14,0,IF(R352&lt;=0,0,R352))</f>
        <v>0</v>
      </c>
      <c r="O353" s="15">
        <f>IF(N353&lt;=0,0,N353*Rechner!$B$8/Rechner!$B$11)</f>
        <v>0</v>
      </c>
      <c r="P353" s="15">
        <f t="shared" si="51"/>
        <v>0</v>
      </c>
      <c r="Q353" s="15">
        <f>IF(N353&lt;=0,0,MIN(Rechner!$G$5,N353+O353))</f>
        <v>0</v>
      </c>
      <c r="R353" s="15">
        <f t="shared" si="52"/>
        <v>0</v>
      </c>
      <c r="S353" s="24" t="str">
        <f>IF(A353&gt;Rechner!$B$14,"",IF(D353&lt;=0,"",EDATE(Rechner!$Z$7,(A353-1)*12/Rechner!$B$11)))</f>
        <v/>
      </c>
      <c r="T353" s="2"/>
      <c r="U353" s="2"/>
      <c r="V353" s="2"/>
      <c r="W353" s="2"/>
      <c r="X353" s="2"/>
      <c r="Y353" s="2"/>
      <c r="Z353" s="2"/>
    </row>
    <row r="354" spans="1:26" x14ac:dyDescent="0.25">
      <c r="A354" s="14">
        <v>353</v>
      </c>
      <c r="B354" s="23" t="str">
        <f t="shared" si="45"/>
        <v/>
      </c>
      <c r="C354" s="14" t="str">
        <f t="shared" si="46"/>
        <v/>
      </c>
      <c r="D354" s="15">
        <f>IF(A354&gt;Rechner!$B$14,0,IF(J353&lt;=0,0,J353))</f>
        <v>0</v>
      </c>
      <c r="E354" s="15">
        <f>IF(D354&lt;=0,0,D354*Rechner!$B$8/Rechner!$B$11)</f>
        <v>0</v>
      </c>
      <c r="F354" s="15">
        <f t="shared" si="47"/>
        <v>0</v>
      </c>
      <c r="G354" s="15">
        <f>IF(D354&lt;=0,0,IF(AND(S354&lt;&gt;"",MONTH(S354)=Rechner!$B$13),MIN(Rechner!$B$12,MAX(D354-F354,0)),0))</f>
        <v>0</v>
      </c>
      <c r="H354" s="15">
        <f>IF(D354&lt;=0,0,MIN(Rechner!$G$5,D354+E354))</f>
        <v>0</v>
      </c>
      <c r="I354" s="15">
        <f t="shared" si="48"/>
        <v>0</v>
      </c>
      <c r="J354" s="15">
        <f t="shared" si="49"/>
        <v>0</v>
      </c>
      <c r="K354" s="15">
        <f t="shared" si="53"/>
        <v>90381.674667594401</v>
      </c>
      <c r="L354" s="16" t="str">
        <f t="shared" si="50"/>
        <v/>
      </c>
      <c r="M354" s="14" t="str">
        <f>IF(A354&gt;Rechner!$B$14,"",IF(D354&lt;=0,"",IF(J354=0,"Abgeschlossen",IF(G354&gt;0,"Sondertilgung","Regulär"))))</f>
        <v/>
      </c>
      <c r="N354" s="15">
        <f>IF(A354&gt;Rechner!$B$14,0,IF(R353&lt;=0,0,R353))</f>
        <v>0</v>
      </c>
      <c r="O354" s="15">
        <f>IF(N354&lt;=0,0,N354*Rechner!$B$8/Rechner!$B$11)</f>
        <v>0</v>
      </c>
      <c r="P354" s="15">
        <f t="shared" si="51"/>
        <v>0</v>
      </c>
      <c r="Q354" s="15">
        <f>IF(N354&lt;=0,0,MIN(Rechner!$G$5,N354+O354))</f>
        <v>0</v>
      </c>
      <c r="R354" s="15">
        <f t="shared" si="52"/>
        <v>0</v>
      </c>
      <c r="S354" s="24" t="str">
        <f>IF(A354&gt;Rechner!$B$14,"",IF(D354&lt;=0,"",EDATE(Rechner!$Z$7,(A354-1)*12/Rechner!$B$11)))</f>
        <v/>
      </c>
      <c r="T354" s="2"/>
      <c r="U354" s="2"/>
      <c r="V354" s="2"/>
      <c r="W354" s="2"/>
      <c r="X354" s="2"/>
      <c r="Y354" s="2"/>
      <c r="Z354" s="2"/>
    </row>
    <row r="355" spans="1:26" x14ac:dyDescent="0.25">
      <c r="A355" s="14">
        <v>354</v>
      </c>
      <c r="B355" s="23" t="str">
        <f t="shared" si="45"/>
        <v/>
      </c>
      <c r="C355" s="14" t="str">
        <f t="shared" si="46"/>
        <v/>
      </c>
      <c r="D355" s="15">
        <f>IF(A355&gt;Rechner!$B$14,0,IF(J354&lt;=0,0,J354))</f>
        <v>0</v>
      </c>
      <c r="E355" s="15">
        <f>IF(D355&lt;=0,0,D355*Rechner!$B$8/Rechner!$B$11)</f>
        <v>0</v>
      </c>
      <c r="F355" s="15">
        <f t="shared" si="47"/>
        <v>0</v>
      </c>
      <c r="G355" s="15">
        <f>IF(D355&lt;=0,0,IF(AND(S355&lt;&gt;"",MONTH(S355)=Rechner!$B$13),MIN(Rechner!$B$12,MAX(D355-F355,0)),0))</f>
        <v>0</v>
      </c>
      <c r="H355" s="15">
        <f>IF(D355&lt;=0,0,MIN(Rechner!$G$5,D355+E355))</f>
        <v>0</v>
      </c>
      <c r="I355" s="15">
        <f t="shared" si="48"/>
        <v>0</v>
      </c>
      <c r="J355" s="15">
        <f t="shared" si="49"/>
        <v>0</v>
      </c>
      <c r="K355" s="15">
        <f t="shared" si="53"/>
        <v>90381.674667594401</v>
      </c>
      <c r="L355" s="16" t="str">
        <f t="shared" si="50"/>
        <v/>
      </c>
      <c r="M355" s="14" t="str">
        <f>IF(A355&gt;Rechner!$B$14,"",IF(D355&lt;=0,"",IF(J355=0,"Abgeschlossen",IF(G355&gt;0,"Sondertilgung","Regulär"))))</f>
        <v/>
      </c>
      <c r="N355" s="15">
        <f>IF(A355&gt;Rechner!$B$14,0,IF(R354&lt;=0,0,R354))</f>
        <v>0</v>
      </c>
      <c r="O355" s="15">
        <f>IF(N355&lt;=0,0,N355*Rechner!$B$8/Rechner!$B$11)</f>
        <v>0</v>
      </c>
      <c r="P355" s="15">
        <f t="shared" si="51"/>
        <v>0</v>
      </c>
      <c r="Q355" s="15">
        <f>IF(N355&lt;=0,0,MIN(Rechner!$G$5,N355+O355))</f>
        <v>0</v>
      </c>
      <c r="R355" s="15">
        <f t="shared" si="52"/>
        <v>0</v>
      </c>
      <c r="S355" s="24" t="str">
        <f>IF(A355&gt;Rechner!$B$14,"",IF(D355&lt;=0,"",EDATE(Rechner!$Z$7,(A355-1)*12/Rechner!$B$11)))</f>
        <v/>
      </c>
      <c r="T355" s="2"/>
      <c r="U355" s="2"/>
      <c r="V355" s="2"/>
      <c r="W355" s="2"/>
      <c r="X355" s="2"/>
      <c r="Y355" s="2"/>
      <c r="Z355" s="2"/>
    </row>
    <row r="356" spans="1:26" x14ac:dyDescent="0.25">
      <c r="A356" s="14">
        <v>355</v>
      </c>
      <c r="B356" s="23" t="str">
        <f t="shared" si="45"/>
        <v/>
      </c>
      <c r="C356" s="14" t="str">
        <f t="shared" si="46"/>
        <v/>
      </c>
      <c r="D356" s="15">
        <f>IF(A356&gt;Rechner!$B$14,0,IF(J355&lt;=0,0,J355))</f>
        <v>0</v>
      </c>
      <c r="E356" s="15">
        <f>IF(D356&lt;=0,0,D356*Rechner!$B$8/Rechner!$B$11)</f>
        <v>0</v>
      </c>
      <c r="F356" s="15">
        <f t="shared" si="47"/>
        <v>0</v>
      </c>
      <c r="G356" s="15">
        <f>IF(D356&lt;=0,0,IF(AND(S356&lt;&gt;"",MONTH(S356)=Rechner!$B$13),MIN(Rechner!$B$12,MAX(D356-F356,0)),0))</f>
        <v>0</v>
      </c>
      <c r="H356" s="15">
        <f>IF(D356&lt;=0,0,MIN(Rechner!$G$5,D356+E356))</f>
        <v>0</v>
      </c>
      <c r="I356" s="15">
        <f t="shared" si="48"/>
        <v>0</v>
      </c>
      <c r="J356" s="15">
        <f t="shared" si="49"/>
        <v>0</v>
      </c>
      <c r="K356" s="15">
        <f t="shared" si="53"/>
        <v>90381.674667594401</v>
      </c>
      <c r="L356" s="16" t="str">
        <f t="shared" si="50"/>
        <v/>
      </c>
      <c r="M356" s="14" t="str">
        <f>IF(A356&gt;Rechner!$B$14,"",IF(D356&lt;=0,"",IF(J356=0,"Abgeschlossen",IF(G356&gt;0,"Sondertilgung","Regulär"))))</f>
        <v/>
      </c>
      <c r="N356" s="15">
        <f>IF(A356&gt;Rechner!$B$14,0,IF(R355&lt;=0,0,R355))</f>
        <v>0</v>
      </c>
      <c r="O356" s="15">
        <f>IF(N356&lt;=0,0,N356*Rechner!$B$8/Rechner!$B$11)</f>
        <v>0</v>
      </c>
      <c r="P356" s="15">
        <f t="shared" si="51"/>
        <v>0</v>
      </c>
      <c r="Q356" s="15">
        <f>IF(N356&lt;=0,0,MIN(Rechner!$G$5,N356+O356))</f>
        <v>0</v>
      </c>
      <c r="R356" s="15">
        <f t="shared" si="52"/>
        <v>0</v>
      </c>
      <c r="S356" s="24" t="str">
        <f>IF(A356&gt;Rechner!$B$14,"",IF(D356&lt;=0,"",EDATE(Rechner!$Z$7,(A356-1)*12/Rechner!$B$11)))</f>
        <v/>
      </c>
      <c r="T356" s="2"/>
      <c r="U356" s="2"/>
      <c r="V356" s="2"/>
      <c r="W356" s="2"/>
      <c r="X356" s="2"/>
      <c r="Y356" s="2"/>
      <c r="Z356" s="2"/>
    </row>
    <row r="357" spans="1:26" x14ac:dyDescent="0.25">
      <c r="A357" s="14">
        <v>356</v>
      </c>
      <c r="B357" s="23" t="str">
        <f t="shared" si="45"/>
        <v/>
      </c>
      <c r="C357" s="14" t="str">
        <f t="shared" si="46"/>
        <v/>
      </c>
      <c r="D357" s="15">
        <f>IF(A357&gt;Rechner!$B$14,0,IF(J356&lt;=0,0,J356))</f>
        <v>0</v>
      </c>
      <c r="E357" s="15">
        <f>IF(D357&lt;=0,0,D357*Rechner!$B$8/Rechner!$B$11)</f>
        <v>0</v>
      </c>
      <c r="F357" s="15">
        <f t="shared" si="47"/>
        <v>0</v>
      </c>
      <c r="G357" s="15">
        <f>IF(D357&lt;=0,0,IF(AND(S357&lt;&gt;"",MONTH(S357)=Rechner!$B$13),MIN(Rechner!$B$12,MAX(D357-F357,0)),0))</f>
        <v>0</v>
      </c>
      <c r="H357" s="15">
        <f>IF(D357&lt;=0,0,MIN(Rechner!$G$5,D357+E357))</f>
        <v>0</v>
      </c>
      <c r="I357" s="15">
        <f t="shared" si="48"/>
        <v>0</v>
      </c>
      <c r="J357" s="15">
        <f t="shared" si="49"/>
        <v>0</v>
      </c>
      <c r="K357" s="15">
        <f t="shared" si="53"/>
        <v>90381.674667594401</v>
      </c>
      <c r="L357" s="16" t="str">
        <f t="shared" si="50"/>
        <v/>
      </c>
      <c r="M357" s="14" t="str">
        <f>IF(A357&gt;Rechner!$B$14,"",IF(D357&lt;=0,"",IF(J357=0,"Abgeschlossen",IF(G357&gt;0,"Sondertilgung","Regulär"))))</f>
        <v/>
      </c>
      <c r="N357" s="15">
        <f>IF(A357&gt;Rechner!$B$14,0,IF(R356&lt;=0,0,R356))</f>
        <v>0</v>
      </c>
      <c r="O357" s="15">
        <f>IF(N357&lt;=0,0,N357*Rechner!$B$8/Rechner!$B$11)</f>
        <v>0</v>
      </c>
      <c r="P357" s="15">
        <f t="shared" si="51"/>
        <v>0</v>
      </c>
      <c r="Q357" s="15">
        <f>IF(N357&lt;=0,0,MIN(Rechner!$G$5,N357+O357))</f>
        <v>0</v>
      </c>
      <c r="R357" s="15">
        <f t="shared" si="52"/>
        <v>0</v>
      </c>
      <c r="S357" s="24" t="str">
        <f>IF(A357&gt;Rechner!$B$14,"",IF(D357&lt;=0,"",EDATE(Rechner!$Z$7,(A357-1)*12/Rechner!$B$11)))</f>
        <v/>
      </c>
      <c r="T357" s="2"/>
      <c r="U357" s="2"/>
      <c r="V357" s="2"/>
      <c r="W357" s="2"/>
      <c r="X357" s="2"/>
      <c r="Y357" s="2"/>
      <c r="Z357" s="2"/>
    </row>
    <row r="358" spans="1:26" x14ac:dyDescent="0.25">
      <c r="A358" s="14">
        <v>357</v>
      </c>
      <c r="B358" s="23" t="str">
        <f t="shared" si="45"/>
        <v/>
      </c>
      <c r="C358" s="14" t="str">
        <f t="shared" si="46"/>
        <v/>
      </c>
      <c r="D358" s="15">
        <f>IF(A358&gt;Rechner!$B$14,0,IF(J357&lt;=0,0,J357))</f>
        <v>0</v>
      </c>
      <c r="E358" s="15">
        <f>IF(D358&lt;=0,0,D358*Rechner!$B$8/Rechner!$B$11)</f>
        <v>0</v>
      </c>
      <c r="F358" s="15">
        <f t="shared" si="47"/>
        <v>0</v>
      </c>
      <c r="G358" s="15">
        <f>IF(D358&lt;=0,0,IF(AND(S358&lt;&gt;"",MONTH(S358)=Rechner!$B$13),MIN(Rechner!$B$12,MAX(D358-F358,0)),0))</f>
        <v>0</v>
      </c>
      <c r="H358" s="15">
        <f>IF(D358&lt;=0,0,MIN(Rechner!$G$5,D358+E358))</f>
        <v>0</v>
      </c>
      <c r="I358" s="15">
        <f t="shared" si="48"/>
        <v>0</v>
      </c>
      <c r="J358" s="15">
        <f t="shared" si="49"/>
        <v>0</v>
      </c>
      <c r="K358" s="15">
        <f t="shared" si="53"/>
        <v>90381.674667594401</v>
      </c>
      <c r="L358" s="16" t="str">
        <f t="shared" si="50"/>
        <v/>
      </c>
      <c r="M358" s="14" t="str">
        <f>IF(A358&gt;Rechner!$B$14,"",IF(D358&lt;=0,"",IF(J358=0,"Abgeschlossen",IF(G358&gt;0,"Sondertilgung","Regulär"))))</f>
        <v/>
      </c>
      <c r="N358" s="15">
        <f>IF(A358&gt;Rechner!$B$14,0,IF(R357&lt;=0,0,R357))</f>
        <v>0</v>
      </c>
      <c r="O358" s="15">
        <f>IF(N358&lt;=0,0,N358*Rechner!$B$8/Rechner!$B$11)</f>
        <v>0</v>
      </c>
      <c r="P358" s="15">
        <f t="shared" si="51"/>
        <v>0</v>
      </c>
      <c r="Q358" s="15">
        <f>IF(N358&lt;=0,0,MIN(Rechner!$G$5,N358+O358))</f>
        <v>0</v>
      </c>
      <c r="R358" s="15">
        <f t="shared" si="52"/>
        <v>0</v>
      </c>
      <c r="S358" s="24" t="str">
        <f>IF(A358&gt;Rechner!$B$14,"",IF(D358&lt;=0,"",EDATE(Rechner!$Z$7,(A358-1)*12/Rechner!$B$11)))</f>
        <v/>
      </c>
      <c r="T358" s="2"/>
      <c r="U358" s="2"/>
      <c r="V358" s="2"/>
      <c r="W358" s="2"/>
      <c r="X358" s="2"/>
      <c r="Y358" s="2"/>
      <c r="Z358" s="2"/>
    </row>
    <row r="359" spans="1:26" x14ac:dyDescent="0.25">
      <c r="A359" s="14">
        <v>358</v>
      </c>
      <c r="B359" s="23" t="str">
        <f t="shared" si="45"/>
        <v/>
      </c>
      <c r="C359" s="14" t="str">
        <f t="shared" si="46"/>
        <v/>
      </c>
      <c r="D359" s="15">
        <f>IF(A359&gt;Rechner!$B$14,0,IF(J358&lt;=0,0,J358))</f>
        <v>0</v>
      </c>
      <c r="E359" s="15">
        <f>IF(D359&lt;=0,0,D359*Rechner!$B$8/Rechner!$B$11)</f>
        <v>0</v>
      </c>
      <c r="F359" s="15">
        <f t="shared" si="47"/>
        <v>0</v>
      </c>
      <c r="G359" s="15">
        <f>IF(D359&lt;=0,0,IF(AND(S359&lt;&gt;"",MONTH(S359)=Rechner!$B$13),MIN(Rechner!$B$12,MAX(D359-F359,0)),0))</f>
        <v>0</v>
      </c>
      <c r="H359" s="15">
        <f>IF(D359&lt;=0,0,MIN(Rechner!$G$5,D359+E359))</f>
        <v>0</v>
      </c>
      <c r="I359" s="15">
        <f t="shared" si="48"/>
        <v>0</v>
      </c>
      <c r="J359" s="15">
        <f t="shared" si="49"/>
        <v>0</v>
      </c>
      <c r="K359" s="15">
        <f t="shared" si="53"/>
        <v>90381.674667594401</v>
      </c>
      <c r="L359" s="16" t="str">
        <f t="shared" si="50"/>
        <v/>
      </c>
      <c r="M359" s="14" t="str">
        <f>IF(A359&gt;Rechner!$B$14,"",IF(D359&lt;=0,"",IF(J359=0,"Abgeschlossen",IF(G359&gt;0,"Sondertilgung","Regulär"))))</f>
        <v/>
      </c>
      <c r="N359" s="15">
        <f>IF(A359&gt;Rechner!$B$14,0,IF(R358&lt;=0,0,R358))</f>
        <v>0</v>
      </c>
      <c r="O359" s="15">
        <f>IF(N359&lt;=0,0,N359*Rechner!$B$8/Rechner!$B$11)</f>
        <v>0</v>
      </c>
      <c r="P359" s="15">
        <f t="shared" si="51"/>
        <v>0</v>
      </c>
      <c r="Q359" s="15">
        <f>IF(N359&lt;=0,0,MIN(Rechner!$G$5,N359+O359))</f>
        <v>0</v>
      </c>
      <c r="R359" s="15">
        <f t="shared" si="52"/>
        <v>0</v>
      </c>
      <c r="S359" s="24" t="str">
        <f>IF(A359&gt;Rechner!$B$14,"",IF(D359&lt;=0,"",EDATE(Rechner!$Z$7,(A359-1)*12/Rechner!$B$11)))</f>
        <v/>
      </c>
      <c r="T359" s="2"/>
      <c r="U359" s="2"/>
      <c r="V359" s="2"/>
      <c r="W359" s="2"/>
      <c r="X359" s="2"/>
      <c r="Y359" s="2"/>
      <c r="Z359" s="2"/>
    </row>
    <row r="360" spans="1:26" x14ac:dyDescent="0.25">
      <c r="A360" s="14">
        <v>359</v>
      </c>
      <c r="B360" s="23" t="str">
        <f t="shared" si="45"/>
        <v/>
      </c>
      <c r="C360" s="14" t="str">
        <f t="shared" si="46"/>
        <v/>
      </c>
      <c r="D360" s="15">
        <f>IF(A360&gt;Rechner!$B$14,0,IF(J359&lt;=0,0,J359))</f>
        <v>0</v>
      </c>
      <c r="E360" s="15">
        <f>IF(D360&lt;=0,0,D360*Rechner!$B$8/Rechner!$B$11)</f>
        <v>0</v>
      </c>
      <c r="F360" s="15">
        <f t="shared" si="47"/>
        <v>0</v>
      </c>
      <c r="G360" s="15">
        <f>IF(D360&lt;=0,0,IF(AND(S360&lt;&gt;"",MONTH(S360)=Rechner!$B$13),MIN(Rechner!$B$12,MAX(D360-F360,0)),0))</f>
        <v>0</v>
      </c>
      <c r="H360" s="15">
        <f>IF(D360&lt;=0,0,MIN(Rechner!$G$5,D360+E360))</f>
        <v>0</v>
      </c>
      <c r="I360" s="15">
        <f t="shared" si="48"/>
        <v>0</v>
      </c>
      <c r="J360" s="15">
        <f t="shared" si="49"/>
        <v>0</v>
      </c>
      <c r="K360" s="15">
        <f t="shared" si="53"/>
        <v>90381.674667594401</v>
      </c>
      <c r="L360" s="16" t="str">
        <f t="shared" si="50"/>
        <v/>
      </c>
      <c r="M360" s="14" t="str">
        <f>IF(A360&gt;Rechner!$B$14,"",IF(D360&lt;=0,"",IF(J360=0,"Abgeschlossen",IF(G360&gt;0,"Sondertilgung","Regulär"))))</f>
        <v/>
      </c>
      <c r="N360" s="15">
        <f>IF(A360&gt;Rechner!$B$14,0,IF(R359&lt;=0,0,R359))</f>
        <v>0</v>
      </c>
      <c r="O360" s="15">
        <f>IF(N360&lt;=0,0,N360*Rechner!$B$8/Rechner!$B$11)</f>
        <v>0</v>
      </c>
      <c r="P360" s="15">
        <f t="shared" si="51"/>
        <v>0</v>
      </c>
      <c r="Q360" s="15">
        <f>IF(N360&lt;=0,0,MIN(Rechner!$G$5,N360+O360))</f>
        <v>0</v>
      </c>
      <c r="R360" s="15">
        <f t="shared" si="52"/>
        <v>0</v>
      </c>
      <c r="S360" s="24" t="str">
        <f>IF(A360&gt;Rechner!$B$14,"",IF(D360&lt;=0,"",EDATE(Rechner!$Z$7,(A360-1)*12/Rechner!$B$11)))</f>
        <v/>
      </c>
      <c r="T360" s="2"/>
      <c r="U360" s="2"/>
      <c r="V360" s="2"/>
      <c r="W360" s="2"/>
      <c r="X360" s="2"/>
      <c r="Y360" s="2"/>
      <c r="Z360" s="2"/>
    </row>
    <row r="361" spans="1:26" x14ac:dyDescent="0.25">
      <c r="A361" s="14">
        <v>360</v>
      </c>
      <c r="B361" s="23" t="str">
        <f t="shared" si="45"/>
        <v/>
      </c>
      <c r="C361" s="14" t="str">
        <f t="shared" si="46"/>
        <v/>
      </c>
      <c r="D361" s="15">
        <f>IF(A361&gt;Rechner!$B$14,0,IF(J360&lt;=0,0,J360))</f>
        <v>0</v>
      </c>
      <c r="E361" s="15">
        <f>IF(D361&lt;=0,0,D361*Rechner!$B$8/Rechner!$B$11)</f>
        <v>0</v>
      </c>
      <c r="F361" s="15">
        <f t="shared" si="47"/>
        <v>0</v>
      </c>
      <c r="G361" s="15">
        <f>IF(D361&lt;=0,0,IF(AND(S361&lt;&gt;"",MONTH(S361)=Rechner!$B$13),MIN(Rechner!$B$12,MAX(D361-F361,0)),0))</f>
        <v>0</v>
      </c>
      <c r="H361" s="15">
        <f>IF(D361&lt;=0,0,MIN(Rechner!$G$5,D361+E361))</f>
        <v>0</v>
      </c>
      <c r="I361" s="15">
        <f t="shared" si="48"/>
        <v>0</v>
      </c>
      <c r="J361" s="15">
        <f t="shared" si="49"/>
        <v>0</v>
      </c>
      <c r="K361" s="15">
        <f t="shared" si="53"/>
        <v>90381.674667594401</v>
      </c>
      <c r="L361" s="16" t="str">
        <f t="shared" si="50"/>
        <v/>
      </c>
      <c r="M361" s="14" t="str">
        <f>IF(A361&gt;Rechner!$B$14,"",IF(D361&lt;=0,"",IF(J361=0,"Abgeschlossen",IF(G361&gt;0,"Sondertilgung","Regulär"))))</f>
        <v/>
      </c>
      <c r="N361" s="15">
        <f>IF(A361&gt;Rechner!$B$14,0,IF(R360&lt;=0,0,R360))</f>
        <v>0</v>
      </c>
      <c r="O361" s="15">
        <f>IF(N361&lt;=0,0,N361*Rechner!$B$8/Rechner!$B$11)</f>
        <v>0</v>
      </c>
      <c r="P361" s="15">
        <f t="shared" si="51"/>
        <v>0</v>
      </c>
      <c r="Q361" s="15">
        <f>IF(N361&lt;=0,0,MIN(Rechner!$G$5,N361+O361))</f>
        <v>0</v>
      </c>
      <c r="R361" s="15">
        <f t="shared" si="52"/>
        <v>0</v>
      </c>
      <c r="S361" s="24" t="str">
        <f>IF(A361&gt;Rechner!$B$14,"",IF(D361&lt;=0,"",EDATE(Rechner!$Z$7,(A361-1)*12/Rechner!$B$11)))</f>
        <v/>
      </c>
      <c r="T361" s="2"/>
      <c r="U361" s="2"/>
      <c r="V361" s="2"/>
      <c r="W361" s="2"/>
      <c r="X361" s="2"/>
      <c r="Y361" s="2"/>
      <c r="Z361" s="2"/>
    </row>
    <row r="362" spans="1:26" x14ac:dyDescent="0.25">
      <c r="A362" s="14">
        <v>361</v>
      </c>
      <c r="B362" s="23" t="str">
        <f t="shared" si="45"/>
        <v/>
      </c>
      <c r="C362" s="14" t="str">
        <f t="shared" si="46"/>
        <v/>
      </c>
      <c r="D362" s="15">
        <f>IF(A362&gt;Rechner!$B$14,0,IF(J361&lt;=0,0,J361))</f>
        <v>0</v>
      </c>
      <c r="E362" s="15">
        <f>IF(D362&lt;=0,0,D362*Rechner!$B$8/Rechner!$B$11)</f>
        <v>0</v>
      </c>
      <c r="F362" s="15">
        <f t="shared" si="47"/>
        <v>0</v>
      </c>
      <c r="G362" s="15">
        <f>IF(D362&lt;=0,0,IF(AND(S362&lt;&gt;"",MONTH(S362)=Rechner!$B$13),MIN(Rechner!$B$12,MAX(D362-F362,0)),0))</f>
        <v>0</v>
      </c>
      <c r="H362" s="15">
        <f>IF(D362&lt;=0,0,MIN(Rechner!$G$5,D362+E362))</f>
        <v>0</v>
      </c>
      <c r="I362" s="15">
        <f t="shared" si="48"/>
        <v>0</v>
      </c>
      <c r="J362" s="15">
        <f t="shared" si="49"/>
        <v>0</v>
      </c>
      <c r="K362" s="15">
        <f t="shared" si="53"/>
        <v>90381.674667594401</v>
      </c>
      <c r="L362" s="16" t="str">
        <f t="shared" si="50"/>
        <v/>
      </c>
      <c r="M362" s="14" t="str">
        <f>IF(A362&gt;Rechner!$B$14,"",IF(D362&lt;=0,"",IF(J362=0,"Abgeschlossen",IF(G362&gt;0,"Sondertilgung","Regulär"))))</f>
        <v/>
      </c>
      <c r="N362" s="15">
        <f>IF(A362&gt;Rechner!$B$14,0,IF(R361&lt;=0,0,R361))</f>
        <v>0</v>
      </c>
      <c r="O362" s="15">
        <f>IF(N362&lt;=0,0,N362*Rechner!$B$8/Rechner!$B$11)</f>
        <v>0</v>
      </c>
      <c r="P362" s="15">
        <f t="shared" si="51"/>
        <v>0</v>
      </c>
      <c r="Q362" s="15">
        <f>IF(N362&lt;=0,0,MIN(Rechner!$G$5,N362+O362))</f>
        <v>0</v>
      </c>
      <c r="R362" s="15">
        <f t="shared" si="52"/>
        <v>0</v>
      </c>
      <c r="S362" s="24" t="str">
        <f>IF(A362&gt;Rechner!$B$14,"",IF(D362&lt;=0,"",EDATE(Rechner!$Z$7,(A362-1)*12/Rechner!$B$11)))</f>
        <v/>
      </c>
      <c r="T362" s="2"/>
      <c r="U362" s="2"/>
      <c r="V362" s="2"/>
      <c r="W362" s="2"/>
      <c r="X362" s="2"/>
      <c r="Y362" s="2"/>
      <c r="Z362" s="2"/>
    </row>
    <row r="363" spans="1:26" x14ac:dyDescent="0.25">
      <c r="A363" s="14">
        <v>362</v>
      </c>
      <c r="B363" s="23" t="str">
        <f t="shared" si="45"/>
        <v/>
      </c>
      <c r="C363" s="14" t="str">
        <f t="shared" si="46"/>
        <v/>
      </c>
      <c r="D363" s="15">
        <f>IF(A363&gt;Rechner!$B$14,0,IF(J362&lt;=0,0,J362))</f>
        <v>0</v>
      </c>
      <c r="E363" s="15">
        <f>IF(D363&lt;=0,0,D363*Rechner!$B$8/Rechner!$B$11)</f>
        <v>0</v>
      </c>
      <c r="F363" s="15">
        <f t="shared" si="47"/>
        <v>0</v>
      </c>
      <c r="G363" s="15">
        <f>IF(D363&lt;=0,0,IF(AND(S363&lt;&gt;"",MONTH(S363)=Rechner!$B$13),MIN(Rechner!$B$12,MAX(D363-F363,0)),0))</f>
        <v>0</v>
      </c>
      <c r="H363" s="15">
        <f>IF(D363&lt;=0,0,MIN(Rechner!$G$5,D363+E363))</f>
        <v>0</v>
      </c>
      <c r="I363" s="15">
        <f t="shared" si="48"/>
        <v>0</v>
      </c>
      <c r="J363" s="15">
        <f t="shared" si="49"/>
        <v>0</v>
      </c>
      <c r="K363" s="15">
        <f t="shared" si="53"/>
        <v>90381.674667594401</v>
      </c>
      <c r="L363" s="16" t="str">
        <f t="shared" si="50"/>
        <v/>
      </c>
      <c r="M363" s="14" t="str">
        <f>IF(A363&gt;Rechner!$B$14,"",IF(D363&lt;=0,"",IF(J363=0,"Abgeschlossen",IF(G363&gt;0,"Sondertilgung","Regulär"))))</f>
        <v/>
      </c>
      <c r="N363" s="15">
        <f>IF(A363&gt;Rechner!$B$14,0,IF(R362&lt;=0,0,R362))</f>
        <v>0</v>
      </c>
      <c r="O363" s="15">
        <f>IF(N363&lt;=0,0,N363*Rechner!$B$8/Rechner!$B$11)</f>
        <v>0</v>
      </c>
      <c r="P363" s="15">
        <f t="shared" si="51"/>
        <v>0</v>
      </c>
      <c r="Q363" s="15">
        <f>IF(N363&lt;=0,0,MIN(Rechner!$G$5,N363+O363))</f>
        <v>0</v>
      </c>
      <c r="R363" s="15">
        <f t="shared" si="52"/>
        <v>0</v>
      </c>
      <c r="S363" s="24" t="str">
        <f>IF(A363&gt;Rechner!$B$14,"",IF(D363&lt;=0,"",EDATE(Rechner!$Z$7,(A363-1)*12/Rechner!$B$11)))</f>
        <v/>
      </c>
      <c r="T363" s="2"/>
      <c r="U363" s="2"/>
      <c r="V363" s="2"/>
      <c r="W363" s="2"/>
      <c r="X363" s="2"/>
      <c r="Y363" s="2"/>
      <c r="Z363" s="2"/>
    </row>
    <row r="364" spans="1:26" x14ac:dyDescent="0.25">
      <c r="A364" s="14">
        <v>363</v>
      </c>
      <c r="B364" s="23" t="str">
        <f t="shared" si="45"/>
        <v/>
      </c>
      <c r="C364" s="14" t="str">
        <f t="shared" si="46"/>
        <v/>
      </c>
      <c r="D364" s="15">
        <f>IF(A364&gt;Rechner!$B$14,0,IF(J363&lt;=0,0,J363))</f>
        <v>0</v>
      </c>
      <c r="E364" s="15">
        <f>IF(D364&lt;=0,0,D364*Rechner!$B$8/Rechner!$B$11)</f>
        <v>0</v>
      </c>
      <c r="F364" s="15">
        <f t="shared" si="47"/>
        <v>0</v>
      </c>
      <c r="G364" s="15">
        <f>IF(D364&lt;=0,0,IF(AND(S364&lt;&gt;"",MONTH(S364)=Rechner!$B$13),MIN(Rechner!$B$12,MAX(D364-F364,0)),0))</f>
        <v>0</v>
      </c>
      <c r="H364" s="15">
        <f>IF(D364&lt;=0,0,MIN(Rechner!$G$5,D364+E364))</f>
        <v>0</v>
      </c>
      <c r="I364" s="15">
        <f t="shared" si="48"/>
        <v>0</v>
      </c>
      <c r="J364" s="15">
        <f t="shared" si="49"/>
        <v>0</v>
      </c>
      <c r="K364" s="15">
        <f t="shared" si="53"/>
        <v>90381.674667594401</v>
      </c>
      <c r="L364" s="16" t="str">
        <f t="shared" si="50"/>
        <v/>
      </c>
      <c r="M364" s="14" t="str">
        <f>IF(A364&gt;Rechner!$B$14,"",IF(D364&lt;=0,"",IF(J364=0,"Abgeschlossen",IF(G364&gt;0,"Sondertilgung","Regulär"))))</f>
        <v/>
      </c>
      <c r="N364" s="15">
        <f>IF(A364&gt;Rechner!$B$14,0,IF(R363&lt;=0,0,R363))</f>
        <v>0</v>
      </c>
      <c r="O364" s="15">
        <f>IF(N364&lt;=0,0,N364*Rechner!$B$8/Rechner!$B$11)</f>
        <v>0</v>
      </c>
      <c r="P364" s="15">
        <f t="shared" si="51"/>
        <v>0</v>
      </c>
      <c r="Q364" s="15">
        <f>IF(N364&lt;=0,0,MIN(Rechner!$G$5,N364+O364))</f>
        <v>0</v>
      </c>
      <c r="R364" s="15">
        <f t="shared" si="52"/>
        <v>0</v>
      </c>
      <c r="S364" s="24" t="str">
        <f>IF(A364&gt;Rechner!$B$14,"",IF(D364&lt;=0,"",EDATE(Rechner!$Z$7,(A364-1)*12/Rechner!$B$11)))</f>
        <v/>
      </c>
      <c r="T364" s="2"/>
      <c r="U364" s="2"/>
      <c r="V364" s="2"/>
      <c r="W364" s="2"/>
      <c r="X364" s="2"/>
      <c r="Y364" s="2"/>
      <c r="Z364" s="2"/>
    </row>
    <row r="365" spans="1:26" x14ac:dyDescent="0.25">
      <c r="A365" s="14">
        <v>364</v>
      </c>
      <c r="B365" s="23" t="str">
        <f t="shared" si="45"/>
        <v/>
      </c>
      <c r="C365" s="14" t="str">
        <f t="shared" si="46"/>
        <v/>
      </c>
      <c r="D365" s="15">
        <f>IF(A365&gt;Rechner!$B$14,0,IF(J364&lt;=0,0,J364))</f>
        <v>0</v>
      </c>
      <c r="E365" s="15">
        <f>IF(D365&lt;=0,0,D365*Rechner!$B$8/Rechner!$B$11)</f>
        <v>0</v>
      </c>
      <c r="F365" s="15">
        <f t="shared" si="47"/>
        <v>0</v>
      </c>
      <c r="G365" s="15">
        <f>IF(D365&lt;=0,0,IF(AND(S365&lt;&gt;"",MONTH(S365)=Rechner!$B$13),MIN(Rechner!$B$12,MAX(D365-F365,0)),0))</f>
        <v>0</v>
      </c>
      <c r="H365" s="15">
        <f>IF(D365&lt;=0,0,MIN(Rechner!$G$5,D365+E365))</f>
        <v>0</v>
      </c>
      <c r="I365" s="15">
        <f t="shared" si="48"/>
        <v>0</v>
      </c>
      <c r="J365" s="15">
        <f t="shared" si="49"/>
        <v>0</v>
      </c>
      <c r="K365" s="15">
        <f t="shared" si="53"/>
        <v>90381.674667594401</v>
      </c>
      <c r="L365" s="16" t="str">
        <f t="shared" si="50"/>
        <v/>
      </c>
      <c r="M365" s="14" t="str">
        <f>IF(A365&gt;Rechner!$B$14,"",IF(D365&lt;=0,"",IF(J365=0,"Abgeschlossen",IF(G365&gt;0,"Sondertilgung","Regulär"))))</f>
        <v/>
      </c>
      <c r="N365" s="15">
        <f>IF(A365&gt;Rechner!$B$14,0,IF(R364&lt;=0,0,R364))</f>
        <v>0</v>
      </c>
      <c r="O365" s="15">
        <f>IF(N365&lt;=0,0,N365*Rechner!$B$8/Rechner!$B$11)</f>
        <v>0</v>
      </c>
      <c r="P365" s="15">
        <f t="shared" si="51"/>
        <v>0</v>
      </c>
      <c r="Q365" s="15">
        <f>IF(N365&lt;=0,0,MIN(Rechner!$G$5,N365+O365))</f>
        <v>0</v>
      </c>
      <c r="R365" s="15">
        <f t="shared" si="52"/>
        <v>0</v>
      </c>
      <c r="S365" s="24" t="str">
        <f>IF(A365&gt;Rechner!$B$14,"",IF(D365&lt;=0,"",EDATE(Rechner!$Z$7,(A365-1)*12/Rechner!$B$11)))</f>
        <v/>
      </c>
      <c r="T365" s="2"/>
      <c r="U365" s="2"/>
      <c r="V365" s="2"/>
      <c r="W365" s="2"/>
      <c r="X365" s="2"/>
      <c r="Y365" s="2"/>
      <c r="Z365" s="2"/>
    </row>
    <row r="366" spans="1:26" x14ac:dyDescent="0.25">
      <c r="A366" s="14">
        <v>365</v>
      </c>
      <c r="B366" s="23" t="str">
        <f t="shared" si="45"/>
        <v/>
      </c>
      <c r="C366" s="14" t="str">
        <f t="shared" si="46"/>
        <v/>
      </c>
      <c r="D366" s="15">
        <f>IF(A366&gt;Rechner!$B$14,0,IF(J365&lt;=0,0,J365))</f>
        <v>0</v>
      </c>
      <c r="E366" s="15">
        <f>IF(D366&lt;=0,0,D366*Rechner!$B$8/Rechner!$B$11)</f>
        <v>0</v>
      </c>
      <c r="F366" s="15">
        <f t="shared" si="47"/>
        <v>0</v>
      </c>
      <c r="G366" s="15">
        <f>IF(D366&lt;=0,0,IF(AND(S366&lt;&gt;"",MONTH(S366)=Rechner!$B$13),MIN(Rechner!$B$12,MAX(D366-F366,0)),0))</f>
        <v>0</v>
      </c>
      <c r="H366" s="15">
        <f>IF(D366&lt;=0,0,MIN(Rechner!$G$5,D366+E366))</f>
        <v>0</v>
      </c>
      <c r="I366" s="15">
        <f t="shared" si="48"/>
        <v>0</v>
      </c>
      <c r="J366" s="15">
        <f t="shared" si="49"/>
        <v>0</v>
      </c>
      <c r="K366" s="15">
        <f t="shared" si="53"/>
        <v>90381.674667594401</v>
      </c>
      <c r="L366" s="16" t="str">
        <f t="shared" si="50"/>
        <v/>
      </c>
      <c r="M366" s="14" t="str">
        <f>IF(A366&gt;Rechner!$B$14,"",IF(D366&lt;=0,"",IF(J366=0,"Abgeschlossen",IF(G366&gt;0,"Sondertilgung","Regulär"))))</f>
        <v/>
      </c>
      <c r="N366" s="15">
        <f>IF(A366&gt;Rechner!$B$14,0,IF(R365&lt;=0,0,R365))</f>
        <v>0</v>
      </c>
      <c r="O366" s="15">
        <f>IF(N366&lt;=0,0,N366*Rechner!$B$8/Rechner!$B$11)</f>
        <v>0</v>
      </c>
      <c r="P366" s="15">
        <f t="shared" si="51"/>
        <v>0</v>
      </c>
      <c r="Q366" s="15">
        <f>IF(N366&lt;=0,0,MIN(Rechner!$G$5,N366+O366))</f>
        <v>0</v>
      </c>
      <c r="R366" s="15">
        <f t="shared" si="52"/>
        <v>0</v>
      </c>
      <c r="S366" s="24" t="str">
        <f>IF(A366&gt;Rechner!$B$14,"",IF(D366&lt;=0,"",EDATE(Rechner!$Z$7,(A366-1)*12/Rechner!$B$11)))</f>
        <v/>
      </c>
      <c r="T366" s="2"/>
      <c r="U366" s="2"/>
      <c r="V366" s="2"/>
      <c r="W366" s="2"/>
      <c r="X366" s="2"/>
      <c r="Y366" s="2"/>
      <c r="Z366" s="2"/>
    </row>
    <row r="367" spans="1:26" x14ac:dyDescent="0.25">
      <c r="A367" s="14">
        <v>366</v>
      </c>
      <c r="B367" s="23" t="str">
        <f t="shared" si="45"/>
        <v/>
      </c>
      <c r="C367" s="14" t="str">
        <f t="shared" si="46"/>
        <v/>
      </c>
      <c r="D367" s="15">
        <f>IF(A367&gt;Rechner!$B$14,0,IF(J366&lt;=0,0,J366))</f>
        <v>0</v>
      </c>
      <c r="E367" s="15">
        <f>IF(D367&lt;=0,0,D367*Rechner!$B$8/Rechner!$B$11)</f>
        <v>0</v>
      </c>
      <c r="F367" s="15">
        <f t="shared" si="47"/>
        <v>0</v>
      </c>
      <c r="G367" s="15">
        <f>IF(D367&lt;=0,0,IF(AND(S367&lt;&gt;"",MONTH(S367)=Rechner!$B$13),MIN(Rechner!$B$12,MAX(D367-F367,0)),0))</f>
        <v>0</v>
      </c>
      <c r="H367" s="15">
        <f>IF(D367&lt;=0,0,MIN(Rechner!$G$5,D367+E367))</f>
        <v>0</v>
      </c>
      <c r="I367" s="15">
        <f t="shared" si="48"/>
        <v>0</v>
      </c>
      <c r="J367" s="15">
        <f t="shared" si="49"/>
        <v>0</v>
      </c>
      <c r="K367" s="15">
        <f t="shared" si="53"/>
        <v>90381.674667594401</v>
      </c>
      <c r="L367" s="16" t="str">
        <f t="shared" si="50"/>
        <v/>
      </c>
      <c r="M367" s="14" t="str">
        <f>IF(A367&gt;Rechner!$B$14,"",IF(D367&lt;=0,"",IF(J367=0,"Abgeschlossen",IF(G367&gt;0,"Sondertilgung","Regulär"))))</f>
        <v/>
      </c>
      <c r="N367" s="15">
        <f>IF(A367&gt;Rechner!$B$14,0,IF(R366&lt;=0,0,R366))</f>
        <v>0</v>
      </c>
      <c r="O367" s="15">
        <f>IF(N367&lt;=0,0,N367*Rechner!$B$8/Rechner!$B$11)</f>
        <v>0</v>
      </c>
      <c r="P367" s="15">
        <f t="shared" si="51"/>
        <v>0</v>
      </c>
      <c r="Q367" s="15">
        <f>IF(N367&lt;=0,0,MIN(Rechner!$G$5,N367+O367))</f>
        <v>0</v>
      </c>
      <c r="R367" s="15">
        <f t="shared" si="52"/>
        <v>0</v>
      </c>
      <c r="S367" s="24" t="str">
        <f>IF(A367&gt;Rechner!$B$14,"",IF(D367&lt;=0,"",EDATE(Rechner!$Z$7,(A367-1)*12/Rechner!$B$11)))</f>
        <v/>
      </c>
      <c r="T367" s="2"/>
      <c r="U367" s="2"/>
      <c r="V367" s="2"/>
      <c r="W367" s="2"/>
      <c r="X367" s="2"/>
      <c r="Y367" s="2"/>
      <c r="Z367" s="2"/>
    </row>
    <row r="368" spans="1:26" x14ac:dyDescent="0.25">
      <c r="A368" s="14">
        <v>367</v>
      </c>
      <c r="B368" s="23" t="str">
        <f t="shared" si="45"/>
        <v/>
      </c>
      <c r="C368" s="14" t="str">
        <f t="shared" si="46"/>
        <v/>
      </c>
      <c r="D368" s="15">
        <f>IF(A368&gt;Rechner!$B$14,0,IF(J367&lt;=0,0,J367))</f>
        <v>0</v>
      </c>
      <c r="E368" s="15">
        <f>IF(D368&lt;=0,0,D368*Rechner!$B$8/Rechner!$B$11)</f>
        <v>0</v>
      </c>
      <c r="F368" s="15">
        <f t="shared" si="47"/>
        <v>0</v>
      </c>
      <c r="G368" s="15">
        <f>IF(D368&lt;=0,0,IF(AND(S368&lt;&gt;"",MONTH(S368)=Rechner!$B$13),MIN(Rechner!$B$12,MAX(D368-F368,0)),0))</f>
        <v>0</v>
      </c>
      <c r="H368" s="15">
        <f>IF(D368&lt;=0,0,MIN(Rechner!$G$5,D368+E368))</f>
        <v>0</v>
      </c>
      <c r="I368" s="15">
        <f t="shared" si="48"/>
        <v>0</v>
      </c>
      <c r="J368" s="15">
        <f t="shared" si="49"/>
        <v>0</v>
      </c>
      <c r="K368" s="15">
        <f t="shared" si="53"/>
        <v>90381.674667594401</v>
      </c>
      <c r="L368" s="16" t="str">
        <f t="shared" si="50"/>
        <v/>
      </c>
      <c r="M368" s="14" t="str">
        <f>IF(A368&gt;Rechner!$B$14,"",IF(D368&lt;=0,"",IF(J368=0,"Abgeschlossen",IF(G368&gt;0,"Sondertilgung","Regulär"))))</f>
        <v/>
      </c>
      <c r="N368" s="15">
        <f>IF(A368&gt;Rechner!$B$14,0,IF(R367&lt;=0,0,R367))</f>
        <v>0</v>
      </c>
      <c r="O368" s="15">
        <f>IF(N368&lt;=0,0,N368*Rechner!$B$8/Rechner!$B$11)</f>
        <v>0</v>
      </c>
      <c r="P368" s="15">
        <f t="shared" si="51"/>
        <v>0</v>
      </c>
      <c r="Q368" s="15">
        <f>IF(N368&lt;=0,0,MIN(Rechner!$G$5,N368+O368))</f>
        <v>0</v>
      </c>
      <c r="R368" s="15">
        <f t="shared" si="52"/>
        <v>0</v>
      </c>
      <c r="S368" s="24" t="str">
        <f>IF(A368&gt;Rechner!$B$14,"",IF(D368&lt;=0,"",EDATE(Rechner!$Z$7,(A368-1)*12/Rechner!$B$11)))</f>
        <v/>
      </c>
      <c r="T368" s="2"/>
      <c r="U368" s="2"/>
      <c r="V368" s="2"/>
      <c r="W368" s="2"/>
      <c r="X368" s="2"/>
      <c r="Y368" s="2"/>
      <c r="Z368" s="2"/>
    </row>
    <row r="369" spans="1:26" x14ac:dyDescent="0.25">
      <c r="A369" s="14">
        <v>368</v>
      </c>
      <c r="B369" s="23" t="str">
        <f t="shared" si="45"/>
        <v/>
      </c>
      <c r="C369" s="14" t="str">
        <f t="shared" si="46"/>
        <v/>
      </c>
      <c r="D369" s="15">
        <f>IF(A369&gt;Rechner!$B$14,0,IF(J368&lt;=0,0,J368))</f>
        <v>0</v>
      </c>
      <c r="E369" s="15">
        <f>IF(D369&lt;=0,0,D369*Rechner!$B$8/Rechner!$B$11)</f>
        <v>0</v>
      </c>
      <c r="F369" s="15">
        <f t="shared" si="47"/>
        <v>0</v>
      </c>
      <c r="G369" s="15">
        <f>IF(D369&lt;=0,0,IF(AND(S369&lt;&gt;"",MONTH(S369)=Rechner!$B$13),MIN(Rechner!$B$12,MAX(D369-F369,0)),0))</f>
        <v>0</v>
      </c>
      <c r="H369" s="15">
        <f>IF(D369&lt;=0,0,MIN(Rechner!$G$5,D369+E369))</f>
        <v>0</v>
      </c>
      <c r="I369" s="15">
        <f t="shared" si="48"/>
        <v>0</v>
      </c>
      <c r="J369" s="15">
        <f t="shared" si="49"/>
        <v>0</v>
      </c>
      <c r="K369" s="15">
        <f t="shared" si="53"/>
        <v>90381.674667594401</v>
      </c>
      <c r="L369" s="16" t="str">
        <f t="shared" si="50"/>
        <v/>
      </c>
      <c r="M369" s="14" t="str">
        <f>IF(A369&gt;Rechner!$B$14,"",IF(D369&lt;=0,"",IF(J369=0,"Abgeschlossen",IF(G369&gt;0,"Sondertilgung","Regulär"))))</f>
        <v/>
      </c>
      <c r="N369" s="15">
        <f>IF(A369&gt;Rechner!$B$14,0,IF(R368&lt;=0,0,R368))</f>
        <v>0</v>
      </c>
      <c r="O369" s="15">
        <f>IF(N369&lt;=0,0,N369*Rechner!$B$8/Rechner!$B$11)</f>
        <v>0</v>
      </c>
      <c r="P369" s="15">
        <f t="shared" si="51"/>
        <v>0</v>
      </c>
      <c r="Q369" s="15">
        <f>IF(N369&lt;=0,0,MIN(Rechner!$G$5,N369+O369))</f>
        <v>0</v>
      </c>
      <c r="R369" s="15">
        <f t="shared" si="52"/>
        <v>0</v>
      </c>
      <c r="S369" s="24" t="str">
        <f>IF(A369&gt;Rechner!$B$14,"",IF(D369&lt;=0,"",EDATE(Rechner!$Z$7,(A369-1)*12/Rechner!$B$11)))</f>
        <v/>
      </c>
      <c r="T369" s="2"/>
      <c r="U369" s="2"/>
      <c r="V369" s="2"/>
      <c r="W369" s="2"/>
      <c r="X369" s="2"/>
      <c r="Y369" s="2"/>
      <c r="Z369" s="2"/>
    </row>
    <row r="370" spans="1:26" x14ac:dyDescent="0.25">
      <c r="A370" s="14">
        <v>369</v>
      </c>
      <c r="B370" s="23" t="str">
        <f t="shared" si="45"/>
        <v/>
      </c>
      <c r="C370" s="14" t="str">
        <f t="shared" si="46"/>
        <v/>
      </c>
      <c r="D370" s="15">
        <f>IF(A370&gt;Rechner!$B$14,0,IF(J369&lt;=0,0,J369))</f>
        <v>0</v>
      </c>
      <c r="E370" s="15">
        <f>IF(D370&lt;=0,0,D370*Rechner!$B$8/Rechner!$B$11)</f>
        <v>0</v>
      </c>
      <c r="F370" s="15">
        <f t="shared" si="47"/>
        <v>0</v>
      </c>
      <c r="G370" s="15">
        <f>IF(D370&lt;=0,0,IF(AND(S370&lt;&gt;"",MONTH(S370)=Rechner!$B$13),MIN(Rechner!$B$12,MAX(D370-F370,0)),0))</f>
        <v>0</v>
      </c>
      <c r="H370" s="15">
        <f>IF(D370&lt;=0,0,MIN(Rechner!$G$5,D370+E370))</f>
        <v>0</v>
      </c>
      <c r="I370" s="15">
        <f t="shared" si="48"/>
        <v>0</v>
      </c>
      <c r="J370" s="15">
        <f t="shared" si="49"/>
        <v>0</v>
      </c>
      <c r="K370" s="15">
        <f t="shared" si="53"/>
        <v>90381.674667594401</v>
      </c>
      <c r="L370" s="16" t="str">
        <f t="shared" si="50"/>
        <v/>
      </c>
      <c r="M370" s="14" t="str">
        <f>IF(A370&gt;Rechner!$B$14,"",IF(D370&lt;=0,"",IF(J370=0,"Abgeschlossen",IF(G370&gt;0,"Sondertilgung","Regulär"))))</f>
        <v/>
      </c>
      <c r="N370" s="15">
        <f>IF(A370&gt;Rechner!$B$14,0,IF(R369&lt;=0,0,R369))</f>
        <v>0</v>
      </c>
      <c r="O370" s="15">
        <f>IF(N370&lt;=0,0,N370*Rechner!$B$8/Rechner!$B$11)</f>
        <v>0</v>
      </c>
      <c r="P370" s="15">
        <f t="shared" si="51"/>
        <v>0</v>
      </c>
      <c r="Q370" s="15">
        <f>IF(N370&lt;=0,0,MIN(Rechner!$G$5,N370+O370))</f>
        <v>0</v>
      </c>
      <c r="R370" s="15">
        <f t="shared" si="52"/>
        <v>0</v>
      </c>
      <c r="S370" s="24" t="str">
        <f>IF(A370&gt;Rechner!$B$14,"",IF(D370&lt;=0,"",EDATE(Rechner!$Z$7,(A370-1)*12/Rechner!$B$11)))</f>
        <v/>
      </c>
      <c r="T370" s="2"/>
      <c r="U370" s="2"/>
      <c r="V370" s="2"/>
      <c r="W370" s="2"/>
      <c r="X370" s="2"/>
      <c r="Y370" s="2"/>
      <c r="Z370" s="2"/>
    </row>
    <row r="371" spans="1:26" x14ac:dyDescent="0.25">
      <c r="A371" s="14">
        <v>370</v>
      </c>
      <c r="B371" s="23" t="str">
        <f t="shared" si="45"/>
        <v/>
      </c>
      <c r="C371" s="14" t="str">
        <f t="shared" si="46"/>
        <v/>
      </c>
      <c r="D371" s="15">
        <f>IF(A371&gt;Rechner!$B$14,0,IF(J370&lt;=0,0,J370))</f>
        <v>0</v>
      </c>
      <c r="E371" s="15">
        <f>IF(D371&lt;=0,0,D371*Rechner!$B$8/Rechner!$B$11)</f>
        <v>0</v>
      </c>
      <c r="F371" s="15">
        <f t="shared" si="47"/>
        <v>0</v>
      </c>
      <c r="G371" s="15">
        <f>IF(D371&lt;=0,0,IF(AND(S371&lt;&gt;"",MONTH(S371)=Rechner!$B$13),MIN(Rechner!$B$12,MAX(D371-F371,0)),0))</f>
        <v>0</v>
      </c>
      <c r="H371" s="15">
        <f>IF(D371&lt;=0,0,MIN(Rechner!$G$5,D371+E371))</f>
        <v>0</v>
      </c>
      <c r="I371" s="15">
        <f t="shared" si="48"/>
        <v>0</v>
      </c>
      <c r="J371" s="15">
        <f t="shared" si="49"/>
        <v>0</v>
      </c>
      <c r="K371" s="15">
        <f t="shared" si="53"/>
        <v>90381.674667594401</v>
      </c>
      <c r="L371" s="16" t="str">
        <f t="shared" si="50"/>
        <v/>
      </c>
      <c r="M371" s="14" t="str">
        <f>IF(A371&gt;Rechner!$B$14,"",IF(D371&lt;=0,"",IF(J371=0,"Abgeschlossen",IF(G371&gt;0,"Sondertilgung","Regulär"))))</f>
        <v/>
      </c>
      <c r="N371" s="15">
        <f>IF(A371&gt;Rechner!$B$14,0,IF(R370&lt;=0,0,R370))</f>
        <v>0</v>
      </c>
      <c r="O371" s="15">
        <f>IF(N371&lt;=0,0,N371*Rechner!$B$8/Rechner!$B$11)</f>
        <v>0</v>
      </c>
      <c r="P371" s="15">
        <f t="shared" si="51"/>
        <v>0</v>
      </c>
      <c r="Q371" s="15">
        <f>IF(N371&lt;=0,0,MIN(Rechner!$G$5,N371+O371))</f>
        <v>0</v>
      </c>
      <c r="R371" s="15">
        <f t="shared" si="52"/>
        <v>0</v>
      </c>
      <c r="S371" s="24" t="str">
        <f>IF(A371&gt;Rechner!$B$14,"",IF(D371&lt;=0,"",EDATE(Rechner!$Z$7,(A371-1)*12/Rechner!$B$11)))</f>
        <v/>
      </c>
      <c r="T371" s="2"/>
      <c r="U371" s="2"/>
      <c r="V371" s="2"/>
      <c r="W371" s="2"/>
      <c r="X371" s="2"/>
      <c r="Y371" s="2"/>
      <c r="Z371" s="2"/>
    </row>
    <row r="372" spans="1:26" x14ac:dyDescent="0.25">
      <c r="A372" s="14">
        <v>371</v>
      </c>
      <c r="B372" s="23" t="str">
        <f t="shared" si="45"/>
        <v/>
      </c>
      <c r="C372" s="14" t="str">
        <f t="shared" si="46"/>
        <v/>
      </c>
      <c r="D372" s="15">
        <f>IF(A372&gt;Rechner!$B$14,0,IF(J371&lt;=0,0,J371))</f>
        <v>0</v>
      </c>
      <c r="E372" s="15">
        <f>IF(D372&lt;=0,0,D372*Rechner!$B$8/Rechner!$B$11)</f>
        <v>0</v>
      </c>
      <c r="F372" s="15">
        <f t="shared" si="47"/>
        <v>0</v>
      </c>
      <c r="G372" s="15">
        <f>IF(D372&lt;=0,0,IF(AND(S372&lt;&gt;"",MONTH(S372)=Rechner!$B$13),MIN(Rechner!$B$12,MAX(D372-F372,0)),0))</f>
        <v>0</v>
      </c>
      <c r="H372" s="15">
        <f>IF(D372&lt;=0,0,MIN(Rechner!$G$5,D372+E372))</f>
        <v>0</v>
      </c>
      <c r="I372" s="15">
        <f t="shared" si="48"/>
        <v>0</v>
      </c>
      <c r="J372" s="15">
        <f t="shared" si="49"/>
        <v>0</v>
      </c>
      <c r="K372" s="15">
        <f t="shared" si="53"/>
        <v>90381.674667594401</v>
      </c>
      <c r="L372" s="16" t="str">
        <f t="shared" si="50"/>
        <v/>
      </c>
      <c r="M372" s="14" t="str">
        <f>IF(A372&gt;Rechner!$B$14,"",IF(D372&lt;=0,"",IF(J372=0,"Abgeschlossen",IF(G372&gt;0,"Sondertilgung","Regulär"))))</f>
        <v/>
      </c>
      <c r="N372" s="15">
        <f>IF(A372&gt;Rechner!$B$14,0,IF(R371&lt;=0,0,R371))</f>
        <v>0</v>
      </c>
      <c r="O372" s="15">
        <f>IF(N372&lt;=0,0,N372*Rechner!$B$8/Rechner!$B$11)</f>
        <v>0</v>
      </c>
      <c r="P372" s="15">
        <f t="shared" si="51"/>
        <v>0</v>
      </c>
      <c r="Q372" s="15">
        <f>IF(N372&lt;=0,0,MIN(Rechner!$G$5,N372+O372))</f>
        <v>0</v>
      </c>
      <c r="R372" s="15">
        <f t="shared" si="52"/>
        <v>0</v>
      </c>
      <c r="S372" s="24" t="str">
        <f>IF(A372&gt;Rechner!$B$14,"",IF(D372&lt;=0,"",EDATE(Rechner!$Z$7,(A372-1)*12/Rechner!$B$11)))</f>
        <v/>
      </c>
      <c r="T372" s="2"/>
      <c r="U372" s="2"/>
      <c r="V372" s="2"/>
      <c r="W372" s="2"/>
      <c r="X372" s="2"/>
      <c r="Y372" s="2"/>
      <c r="Z372" s="2"/>
    </row>
    <row r="373" spans="1:26" x14ac:dyDescent="0.25">
      <c r="A373" s="14">
        <v>372</v>
      </c>
      <c r="B373" s="23" t="str">
        <f t="shared" si="45"/>
        <v/>
      </c>
      <c r="C373" s="14" t="str">
        <f t="shared" si="46"/>
        <v/>
      </c>
      <c r="D373" s="15">
        <f>IF(A373&gt;Rechner!$B$14,0,IF(J372&lt;=0,0,J372))</f>
        <v>0</v>
      </c>
      <c r="E373" s="15">
        <f>IF(D373&lt;=0,0,D373*Rechner!$B$8/Rechner!$B$11)</f>
        <v>0</v>
      </c>
      <c r="F373" s="15">
        <f t="shared" si="47"/>
        <v>0</v>
      </c>
      <c r="G373" s="15">
        <f>IF(D373&lt;=0,0,IF(AND(S373&lt;&gt;"",MONTH(S373)=Rechner!$B$13),MIN(Rechner!$B$12,MAX(D373-F373,0)),0))</f>
        <v>0</v>
      </c>
      <c r="H373" s="15">
        <f>IF(D373&lt;=0,0,MIN(Rechner!$G$5,D373+E373))</f>
        <v>0</v>
      </c>
      <c r="I373" s="15">
        <f t="shared" si="48"/>
        <v>0</v>
      </c>
      <c r="J373" s="15">
        <f t="shared" si="49"/>
        <v>0</v>
      </c>
      <c r="K373" s="15">
        <f t="shared" si="53"/>
        <v>90381.674667594401</v>
      </c>
      <c r="L373" s="16" t="str">
        <f t="shared" si="50"/>
        <v/>
      </c>
      <c r="M373" s="14" t="str">
        <f>IF(A373&gt;Rechner!$B$14,"",IF(D373&lt;=0,"",IF(J373=0,"Abgeschlossen",IF(G373&gt;0,"Sondertilgung","Regulär"))))</f>
        <v/>
      </c>
      <c r="N373" s="15">
        <f>IF(A373&gt;Rechner!$B$14,0,IF(R372&lt;=0,0,R372))</f>
        <v>0</v>
      </c>
      <c r="O373" s="15">
        <f>IF(N373&lt;=0,0,N373*Rechner!$B$8/Rechner!$B$11)</f>
        <v>0</v>
      </c>
      <c r="P373" s="15">
        <f t="shared" si="51"/>
        <v>0</v>
      </c>
      <c r="Q373" s="15">
        <f>IF(N373&lt;=0,0,MIN(Rechner!$G$5,N373+O373))</f>
        <v>0</v>
      </c>
      <c r="R373" s="15">
        <f t="shared" si="52"/>
        <v>0</v>
      </c>
      <c r="S373" s="24" t="str">
        <f>IF(A373&gt;Rechner!$B$14,"",IF(D373&lt;=0,"",EDATE(Rechner!$Z$7,(A373-1)*12/Rechner!$B$11)))</f>
        <v/>
      </c>
      <c r="T373" s="2"/>
      <c r="U373" s="2"/>
      <c r="V373" s="2"/>
      <c r="W373" s="2"/>
      <c r="X373" s="2"/>
      <c r="Y373" s="2"/>
      <c r="Z373" s="2"/>
    </row>
    <row r="374" spans="1:26" x14ac:dyDescent="0.25">
      <c r="A374" s="14">
        <v>373</v>
      </c>
      <c r="B374" s="23" t="str">
        <f t="shared" si="45"/>
        <v/>
      </c>
      <c r="C374" s="14" t="str">
        <f t="shared" si="46"/>
        <v/>
      </c>
      <c r="D374" s="15">
        <f>IF(A374&gt;Rechner!$B$14,0,IF(J373&lt;=0,0,J373))</f>
        <v>0</v>
      </c>
      <c r="E374" s="15">
        <f>IF(D374&lt;=0,0,D374*Rechner!$B$8/Rechner!$B$11)</f>
        <v>0</v>
      </c>
      <c r="F374" s="15">
        <f t="shared" si="47"/>
        <v>0</v>
      </c>
      <c r="G374" s="15">
        <f>IF(D374&lt;=0,0,IF(AND(S374&lt;&gt;"",MONTH(S374)=Rechner!$B$13),MIN(Rechner!$B$12,MAX(D374-F374,0)),0))</f>
        <v>0</v>
      </c>
      <c r="H374" s="15">
        <f>IF(D374&lt;=0,0,MIN(Rechner!$G$5,D374+E374))</f>
        <v>0</v>
      </c>
      <c r="I374" s="15">
        <f t="shared" si="48"/>
        <v>0</v>
      </c>
      <c r="J374" s="15">
        <f t="shared" si="49"/>
        <v>0</v>
      </c>
      <c r="K374" s="15">
        <f t="shared" si="53"/>
        <v>90381.674667594401</v>
      </c>
      <c r="L374" s="16" t="str">
        <f t="shared" si="50"/>
        <v/>
      </c>
      <c r="M374" s="14" t="str">
        <f>IF(A374&gt;Rechner!$B$14,"",IF(D374&lt;=0,"",IF(J374=0,"Abgeschlossen",IF(G374&gt;0,"Sondertilgung","Regulär"))))</f>
        <v/>
      </c>
      <c r="N374" s="15">
        <f>IF(A374&gt;Rechner!$B$14,0,IF(R373&lt;=0,0,R373))</f>
        <v>0</v>
      </c>
      <c r="O374" s="15">
        <f>IF(N374&lt;=0,0,N374*Rechner!$B$8/Rechner!$B$11)</f>
        <v>0</v>
      </c>
      <c r="P374" s="15">
        <f t="shared" si="51"/>
        <v>0</v>
      </c>
      <c r="Q374" s="15">
        <f>IF(N374&lt;=0,0,MIN(Rechner!$G$5,N374+O374))</f>
        <v>0</v>
      </c>
      <c r="R374" s="15">
        <f t="shared" si="52"/>
        <v>0</v>
      </c>
      <c r="S374" s="24" t="str">
        <f>IF(A374&gt;Rechner!$B$14,"",IF(D374&lt;=0,"",EDATE(Rechner!$Z$7,(A374-1)*12/Rechner!$B$11)))</f>
        <v/>
      </c>
      <c r="T374" s="2"/>
      <c r="U374" s="2"/>
      <c r="V374" s="2"/>
      <c r="W374" s="2"/>
      <c r="X374" s="2"/>
      <c r="Y374" s="2"/>
      <c r="Z374" s="2"/>
    </row>
    <row r="375" spans="1:26" x14ac:dyDescent="0.25">
      <c r="A375" s="14">
        <v>374</v>
      </c>
      <c r="B375" s="23" t="str">
        <f t="shared" si="45"/>
        <v/>
      </c>
      <c r="C375" s="14" t="str">
        <f t="shared" si="46"/>
        <v/>
      </c>
      <c r="D375" s="15">
        <f>IF(A375&gt;Rechner!$B$14,0,IF(J374&lt;=0,0,J374))</f>
        <v>0</v>
      </c>
      <c r="E375" s="15">
        <f>IF(D375&lt;=0,0,D375*Rechner!$B$8/Rechner!$B$11)</f>
        <v>0</v>
      </c>
      <c r="F375" s="15">
        <f t="shared" si="47"/>
        <v>0</v>
      </c>
      <c r="G375" s="15">
        <f>IF(D375&lt;=0,0,IF(AND(S375&lt;&gt;"",MONTH(S375)=Rechner!$B$13),MIN(Rechner!$B$12,MAX(D375-F375,0)),0))</f>
        <v>0</v>
      </c>
      <c r="H375" s="15">
        <f>IF(D375&lt;=0,0,MIN(Rechner!$G$5,D375+E375))</f>
        <v>0</v>
      </c>
      <c r="I375" s="15">
        <f t="shared" si="48"/>
        <v>0</v>
      </c>
      <c r="J375" s="15">
        <f t="shared" si="49"/>
        <v>0</v>
      </c>
      <c r="K375" s="15">
        <f t="shared" si="53"/>
        <v>90381.674667594401</v>
      </c>
      <c r="L375" s="16" t="str">
        <f t="shared" si="50"/>
        <v/>
      </c>
      <c r="M375" s="14" t="str">
        <f>IF(A375&gt;Rechner!$B$14,"",IF(D375&lt;=0,"",IF(J375=0,"Abgeschlossen",IF(G375&gt;0,"Sondertilgung","Regulär"))))</f>
        <v/>
      </c>
      <c r="N375" s="15">
        <f>IF(A375&gt;Rechner!$B$14,0,IF(R374&lt;=0,0,R374))</f>
        <v>0</v>
      </c>
      <c r="O375" s="15">
        <f>IF(N375&lt;=0,0,N375*Rechner!$B$8/Rechner!$B$11)</f>
        <v>0</v>
      </c>
      <c r="P375" s="15">
        <f t="shared" si="51"/>
        <v>0</v>
      </c>
      <c r="Q375" s="15">
        <f>IF(N375&lt;=0,0,MIN(Rechner!$G$5,N375+O375))</f>
        <v>0</v>
      </c>
      <c r="R375" s="15">
        <f t="shared" si="52"/>
        <v>0</v>
      </c>
      <c r="S375" s="24" t="str">
        <f>IF(A375&gt;Rechner!$B$14,"",IF(D375&lt;=0,"",EDATE(Rechner!$Z$7,(A375-1)*12/Rechner!$B$11)))</f>
        <v/>
      </c>
      <c r="T375" s="2"/>
      <c r="U375" s="2"/>
      <c r="V375" s="2"/>
      <c r="W375" s="2"/>
      <c r="X375" s="2"/>
      <c r="Y375" s="2"/>
      <c r="Z375" s="2"/>
    </row>
    <row r="376" spans="1:26" x14ac:dyDescent="0.25">
      <c r="A376" s="14">
        <v>375</v>
      </c>
      <c r="B376" s="23" t="str">
        <f t="shared" si="45"/>
        <v/>
      </c>
      <c r="C376" s="14" t="str">
        <f t="shared" si="46"/>
        <v/>
      </c>
      <c r="D376" s="15">
        <f>IF(A376&gt;Rechner!$B$14,0,IF(J375&lt;=0,0,J375))</f>
        <v>0</v>
      </c>
      <c r="E376" s="15">
        <f>IF(D376&lt;=0,0,D376*Rechner!$B$8/Rechner!$B$11)</f>
        <v>0</v>
      </c>
      <c r="F376" s="15">
        <f t="shared" si="47"/>
        <v>0</v>
      </c>
      <c r="G376" s="15">
        <f>IF(D376&lt;=0,0,IF(AND(S376&lt;&gt;"",MONTH(S376)=Rechner!$B$13),MIN(Rechner!$B$12,MAX(D376-F376,0)),0))</f>
        <v>0</v>
      </c>
      <c r="H376" s="15">
        <f>IF(D376&lt;=0,0,MIN(Rechner!$G$5,D376+E376))</f>
        <v>0</v>
      </c>
      <c r="I376" s="15">
        <f t="shared" si="48"/>
        <v>0</v>
      </c>
      <c r="J376" s="15">
        <f t="shared" si="49"/>
        <v>0</v>
      </c>
      <c r="K376" s="15">
        <f t="shared" si="53"/>
        <v>90381.674667594401</v>
      </c>
      <c r="L376" s="16" t="str">
        <f t="shared" si="50"/>
        <v/>
      </c>
      <c r="M376" s="14" t="str">
        <f>IF(A376&gt;Rechner!$B$14,"",IF(D376&lt;=0,"",IF(J376=0,"Abgeschlossen",IF(G376&gt;0,"Sondertilgung","Regulär"))))</f>
        <v/>
      </c>
      <c r="N376" s="15">
        <f>IF(A376&gt;Rechner!$B$14,0,IF(R375&lt;=0,0,R375))</f>
        <v>0</v>
      </c>
      <c r="O376" s="15">
        <f>IF(N376&lt;=0,0,N376*Rechner!$B$8/Rechner!$B$11)</f>
        <v>0</v>
      </c>
      <c r="P376" s="15">
        <f t="shared" si="51"/>
        <v>0</v>
      </c>
      <c r="Q376" s="15">
        <f>IF(N376&lt;=0,0,MIN(Rechner!$G$5,N376+O376))</f>
        <v>0</v>
      </c>
      <c r="R376" s="15">
        <f t="shared" si="52"/>
        <v>0</v>
      </c>
      <c r="S376" s="24" t="str">
        <f>IF(A376&gt;Rechner!$B$14,"",IF(D376&lt;=0,"",EDATE(Rechner!$Z$7,(A376-1)*12/Rechner!$B$11)))</f>
        <v/>
      </c>
      <c r="T376" s="2"/>
      <c r="U376" s="2"/>
      <c r="V376" s="2"/>
      <c r="W376" s="2"/>
      <c r="X376" s="2"/>
      <c r="Y376" s="2"/>
      <c r="Z376" s="2"/>
    </row>
    <row r="377" spans="1:26" x14ac:dyDescent="0.25">
      <c r="A377" s="14">
        <v>376</v>
      </c>
      <c r="B377" s="23" t="str">
        <f t="shared" si="45"/>
        <v/>
      </c>
      <c r="C377" s="14" t="str">
        <f t="shared" si="46"/>
        <v/>
      </c>
      <c r="D377" s="15">
        <f>IF(A377&gt;Rechner!$B$14,0,IF(J376&lt;=0,0,J376))</f>
        <v>0</v>
      </c>
      <c r="E377" s="15">
        <f>IF(D377&lt;=0,0,D377*Rechner!$B$8/Rechner!$B$11)</f>
        <v>0</v>
      </c>
      <c r="F377" s="15">
        <f t="shared" si="47"/>
        <v>0</v>
      </c>
      <c r="G377" s="15">
        <f>IF(D377&lt;=0,0,IF(AND(S377&lt;&gt;"",MONTH(S377)=Rechner!$B$13),MIN(Rechner!$B$12,MAX(D377-F377,0)),0))</f>
        <v>0</v>
      </c>
      <c r="H377" s="15">
        <f>IF(D377&lt;=0,0,MIN(Rechner!$G$5,D377+E377))</f>
        <v>0</v>
      </c>
      <c r="I377" s="15">
        <f t="shared" si="48"/>
        <v>0</v>
      </c>
      <c r="J377" s="15">
        <f t="shared" si="49"/>
        <v>0</v>
      </c>
      <c r="K377" s="15">
        <f t="shared" si="53"/>
        <v>90381.674667594401</v>
      </c>
      <c r="L377" s="16" t="str">
        <f t="shared" si="50"/>
        <v/>
      </c>
      <c r="M377" s="14" t="str">
        <f>IF(A377&gt;Rechner!$B$14,"",IF(D377&lt;=0,"",IF(J377=0,"Abgeschlossen",IF(G377&gt;0,"Sondertilgung","Regulär"))))</f>
        <v/>
      </c>
      <c r="N377" s="15">
        <f>IF(A377&gt;Rechner!$B$14,0,IF(R376&lt;=0,0,R376))</f>
        <v>0</v>
      </c>
      <c r="O377" s="15">
        <f>IF(N377&lt;=0,0,N377*Rechner!$B$8/Rechner!$B$11)</f>
        <v>0</v>
      </c>
      <c r="P377" s="15">
        <f t="shared" si="51"/>
        <v>0</v>
      </c>
      <c r="Q377" s="15">
        <f>IF(N377&lt;=0,0,MIN(Rechner!$G$5,N377+O377))</f>
        <v>0</v>
      </c>
      <c r="R377" s="15">
        <f t="shared" si="52"/>
        <v>0</v>
      </c>
      <c r="S377" s="24" t="str">
        <f>IF(A377&gt;Rechner!$B$14,"",IF(D377&lt;=0,"",EDATE(Rechner!$Z$7,(A377-1)*12/Rechner!$B$11)))</f>
        <v/>
      </c>
      <c r="T377" s="2"/>
      <c r="U377" s="2"/>
      <c r="V377" s="2"/>
      <c r="W377" s="2"/>
      <c r="X377" s="2"/>
      <c r="Y377" s="2"/>
      <c r="Z377" s="2"/>
    </row>
    <row r="378" spans="1:26" x14ac:dyDescent="0.25">
      <c r="A378" s="14">
        <v>377</v>
      </c>
      <c r="B378" s="23" t="str">
        <f t="shared" si="45"/>
        <v/>
      </c>
      <c r="C378" s="14" t="str">
        <f t="shared" si="46"/>
        <v/>
      </c>
      <c r="D378" s="15">
        <f>IF(A378&gt;Rechner!$B$14,0,IF(J377&lt;=0,0,J377))</f>
        <v>0</v>
      </c>
      <c r="E378" s="15">
        <f>IF(D378&lt;=0,0,D378*Rechner!$B$8/Rechner!$B$11)</f>
        <v>0</v>
      </c>
      <c r="F378" s="15">
        <f t="shared" si="47"/>
        <v>0</v>
      </c>
      <c r="G378" s="15">
        <f>IF(D378&lt;=0,0,IF(AND(S378&lt;&gt;"",MONTH(S378)=Rechner!$B$13),MIN(Rechner!$B$12,MAX(D378-F378,0)),0))</f>
        <v>0</v>
      </c>
      <c r="H378" s="15">
        <f>IF(D378&lt;=0,0,MIN(Rechner!$G$5,D378+E378))</f>
        <v>0</v>
      </c>
      <c r="I378" s="15">
        <f t="shared" si="48"/>
        <v>0</v>
      </c>
      <c r="J378" s="15">
        <f t="shared" si="49"/>
        <v>0</v>
      </c>
      <c r="K378" s="15">
        <f t="shared" si="53"/>
        <v>90381.674667594401</v>
      </c>
      <c r="L378" s="16" t="str">
        <f t="shared" si="50"/>
        <v/>
      </c>
      <c r="M378" s="14" t="str">
        <f>IF(A378&gt;Rechner!$B$14,"",IF(D378&lt;=0,"",IF(J378=0,"Abgeschlossen",IF(G378&gt;0,"Sondertilgung","Regulär"))))</f>
        <v/>
      </c>
      <c r="N378" s="15">
        <f>IF(A378&gt;Rechner!$B$14,0,IF(R377&lt;=0,0,R377))</f>
        <v>0</v>
      </c>
      <c r="O378" s="15">
        <f>IF(N378&lt;=0,0,N378*Rechner!$B$8/Rechner!$B$11)</f>
        <v>0</v>
      </c>
      <c r="P378" s="15">
        <f t="shared" si="51"/>
        <v>0</v>
      </c>
      <c r="Q378" s="15">
        <f>IF(N378&lt;=0,0,MIN(Rechner!$G$5,N378+O378))</f>
        <v>0</v>
      </c>
      <c r="R378" s="15">
        <f t="shared" si="52"/>
        <v>0</v>
      </c>
      <c r="S378" s="24" t="str">
        <f>IF(A378&gt;Rechner!$B$14,"",IF(D378&lt;=0,"",EDATE(Rechner!$Z$7,(A378-1)*12/Rechner!$B$11)))</f>
        <v/>
      </c>
      <c r="T378" s="2"/>
      <c r="U378" s="2"/>
      <c r="V378" s="2"/>
      <c r="W378" s="2"/>
      <c r="X378" s="2"/>
      <c r="Y378" s="2"/>
      <c r="Z378" s="2"/>
    </row>
    <row r="379" spans="1:26" x14ac:dyDescent="0.25">
      <c r="A379" s="14">
        <v>378</v>
      </c>
      <c r="B379" s="23" t="str">
        <f t="shared" si="45"/>
        <v/>
      </c>
      <c r="C379" s="14" t="str">
        <f t="shared" si="46"/>
        <v/>
      </c>
      <c r="D379" s="15">
        <f>IF(A379&gt;Rechner!$B$14,0,IF(J378&lt;=0,0,J378))</f>
        <v>0</v>
      </c>
      <c r="E379" s="15">
        <f>IF(D379&lt;=0,0,D379*Rechner!$B$8/Rechner!$B$11)</f>
        <v>0</v>
      </c>
      <c r="F379" s="15">
        <f t="shared" si="47"/>
        <v>0</v>
      </c>
      <c r="G379" s="15">
        <f>IF(D379&lt;=0,0,IF(AND(S379&lt;&gt;"",MONTH(S379)=Rechner!$B$13),MIN(Rechner!$B$12,MAX(D379-F379,0)),0))</f>
        <v>0</v>
      </c>
      <c r="H379" s="15">
        <f>IF(D379&lt;=0,0,MIN(Rechner!$G$5,D379+E379))</f>
        <v>0</v>
      </c>
      <c r="I379" s="15">
        <f t="shared" si="48"/>
        <v>0</v>
      </c>
      <c r="J379" s="15">
        <f t="shared" si="49"/>
        <v>0</v>
      </c>
      <c r="K379" s="15">
        <f t="shared" si="53"/>
        <v>90381.674667594401</v>
      </c>
      <c r="L379" s="16" t="str">
        <f t="shared" si="50"/>
        <v/>
      </c>
      <c r="M379" s="14" t="str">
        <f>IF(A379&gt;Rechner!$B$14,"",IF(D379&lt;=0,"",IF(J379=0,"Abgeschlossen",IF(G379&gt;0,"Sondertilgung","Regulär"))))</f>
        <v/>
      </c>
      <c r="N379" s="15">
        <f>IF(A379&gt;Rechner!$B$14,0,IF(R378&lt;=0,0,R378))</f>
        <v>0</v>
      </c>
      <c r="O379" s="15">
        <f>IF(N379&lt;=0,0,N379*Rechner!$B$8/Rechner!$B$11)</f>
        <v>0</v>
      </c>
      <c r="P379" s="15">
        <f t="shared" si="51"/>
        <v>0</v>
      </c>
      <c r="Q379" s="15">
        <f>IF(N379&lt;=0,0,MIN(Rechner!$G$5,N379+O379))</f>
        <v>0</v>
      </c>
      <c r="R379" s="15">
        <f t="shared" si="52"/>
        <v>0</v>
      </c>
      <c r="S379" s="24" t="str">
        <f>IF(A379&gt;Rechner!$B$14,"",IF(D379&lt;=0,"",EDATE(Rechner!$Z$7,(A379-1)*12/Rechner!$B$11)))</f>
        <v/>
      </c>
      <c r="T379" s="2"/>
      <c r="U379" s="2"/>
      <c r="V379" s="2"/>
      <c r="W379" s="2"/>
      <c r="X379" s="2"/>
      <c r="Y379" s="2"/>
      <c r="Z379" s="2"/>
    </row>
    <row r="380" spans="1:26" x14ac:dyDescent="0.25">
      <c r="A380" s="14">
        <v>379</v>
      </c>
      <c r="B380" s="23" t="str">
        <f t="shared" si="45"/>
        <v/>
      </c>
      <c r="C380" s="14" t="str">
        <f t="shared" si="46"/>
        <v/>
      </c>
      <c r="D380" s="15">
        <f>IF(A380&gt;Rechner!$B$14,0,IF(J379&lt;=0,0,J379))</f>
        <v>0</v>
      </c>
      <c r="E380" s="15">
        <f>IF(D380&lt;=0,0,D380*Rechner!$B$8/Rechner!$B$11)</f>
        <v>0</v>
      </c>
      <c r="F380" s="15">
        <f t="shared" si="47"/>
        <v>0</v>
      </c>
      <c r="G380" s="15">
        <f>IF(D380&lt;=0,0,IF(AND(S380&lt;&gt;"",MONTH(S380)=Rechner!$B$13),MIN(Rechner!$B$12,MAX(D380-F380,0)),0))</f>
        <v>0</v>
      </c>
      <c r="H380" s="15">
        <f>IF(D380&lt;=0,0,MIN(Rechner!$G$5,D380+E380))</f>
        <v>0</v>
      </c>
      <c r="I380" s="15">
        <f t="shared" si="48"/>
        <v>0</v>
      </c>
      <c r="J380" s="15">
        <f t="shared" si="49"/>
        <v>0</v>
      </c>
      <c r="K380" s="15">
        <f t="shared" si="53"/>
        <v>90381.674667594401</v>
      </c>
      <c r="L380" s="16" t="str">
        <f t="shared" si="50"/>
        <v/>
      </c>
      <c r="M380" s="14" t="str">
        <f>IF(A380&gt;Rechner!$B$14,"",IF(D380&lt;=0,"",IF(J380=0,"Abgeschlossen",IF(G380&gt;0,"Sondertilgung","Regulär"))))</f>
        <v/>
      </c>
      <c r="N380" s="15">
        <f>IF(A380&gt;Rechner!$B$14,0,IF(R379&lt;=0,0,R379))</f>
        <v>0</v>
      </c>
      <c r="O380" s="15">
        <f>IF(N380&lt;=0,0,N380*Rechner!$B$8/Rechner!$B$11)</f>
        <v>0</v>
      </c>
      <c r="P380" s="15">
        <f t="shared" si="51"/>
        <v>0</v>
      </c>
      <c r="Q380" s="15">
        <f>IF(N380&lt;=0,0,MIN(Rechner!$G$5,N380+O380))</f>
        <v>0</v>
      </c>
      <c r="R380" s="15">
        <f t="shared" si="52"/>
        <v>0</v>
      </c>
      <c r="S380" s="24" t="str">
        <f>IF(A380&gt;Rechner!$B$14,"",IF(D380&lt;=0,"",EDATE(Rechner!$Z$7,(A380-1)*12/Rechner!$B$11)))</f>
        <v/>
      </c>
      <c r="T380" s="2"/>
      <c r="U380" s="2"/>
      <c r="V380" s="2"/>
      <c r="W380" s="2"/>
      <c r="X380" s="2"/>
      <c r="Y380" s="2"/>
      <c r="Z380" s="2"/>
    </row>
    <row r="381" spans="1:26" x14ac:dyDescent="0.25">
      <c r="A381" s="14">
        <v>380</v>
      </c>
      <c r="B381" s="23" t="str">
        <f t="shared" si="45"/>
        <v/>
      </c>
      <c r="C381" s="14" t="str">
        <f t="shared" si="46"/>
        <v/>
      </c>
      <c r="D381" s="15">
        <f>IF(A381&gt;Rechner!$B$14,0,IF(J380&lt;=0,0,J380))</f>
        <v>0</v>
      </c>
      <c r="E381" s="15">
        <f>IF(D381&lt;=0,0,D381*Rechner!$B$8/Rechner!$B$11)</f>
        <v>0</v>
      </c>
      <c r="F381" s="15">
        <f t="shared" si="47"/>
        <v>0</v>
      </c>
      <c r="G381" s="15">
        <f>IF(D381&lt;=0,0,IF(AND(S381&lt;&gt;"",MONTH(S381)=Rechner!$B$13),MIN(Rechner!$B$12,MAX(D381-F381,0)),0))</f>
        <v>0</v>
      </c>
      <c r="H381" s="15">
        <f>IF(D381&lt;=0,0,MIN(Rechner!$G$5,D381+E381))</f>
        <v>0</v>
      </c>
      <c r="I381" s="15">
        <f t="shared" si="48"/>
        <v>0</v>
      </c>
      <c r="J381" s="15">
        <f t="shared" si="49"/>
        <v>0</v>
      </c>
      <c r="K381" s="15">
        <f t="shared" si="53"/>
        <v>90381.674667594401</v>
      </c>
      <c r="L381" s="16" t="str">
        <f t="shared" si="50"/>
        <v/>
      </c>
      <c r="M381" s="14" t="str">
        <f>IF(A381&gt;Rechner!$B$14,"",IF(D381&lt;=0,"",IF(J381=0,"Abgeschlossen",IF(G381&gt;0,"Sondertilgung","Regulär"))))</f>
        <v/>
      </c>
      <c r="N381" s="15">
        <f>IF(A381&gt;Rechner!$B$14,0,IF(R380&lt;=0,0,R380))</f>
        <v>0</v>
      </c>
      <c r="O381" s="15">
        <f>IF(N381&lt;=0,0,N381*Rechner!$B$8/Rechner!$B$11)</f>
        <v>0</v>
      </c>
      <c r="P381" s="15">
        <f t="shared" si="51"/>
        <v>0</v>
      </c>
      <c r="Q381" s="15">
        <f>IF(N381&lt;=0,0,MIN(Rechner!$G$5,N381+O381))</f>
        <v>0</v>
      </c>
      <c r="R381" s="15">
        <f t="shared" si="52"/>
        <v>0</v>
      </c>
      <c r="S381" s="24" t="str">
        <f>IF(A381&gt;Rechner!$B$14,"",IF(D381&lt;=0,"",EDATE(Rechner!$Z$7,(A381-1)*12/Rechner!$B$11)))</f>
        <v/>
      </c>
      <c r="T381" s="2"/>
      <c r="U381" s="2"/>
      <c r="V381" s="2"/>
      <c r="W381" s="2"/>
      <c r="X381" s="2"/>
      <c r="Y381" s="2"/>
      <c r="Z381" s="2"/>
    </row>
    <row r="382" spans="1:26" x14ac:dyDescent="0.25">
      <c r="A382" s="14">
        <v>381</v>
      </c>
      <c r="B382" s="23" t="str">
        <f t="shared" si="45"/>
        <v/>
      </c>
      <c r="C382" s="14" t="str">
        <f t="shared" si="46"/>
        <v/>
      </c>
      <c r="D382" s="15">
        <f>IF(A382&gt;Rechner!$B$14,0,IF(J381&lt;=0,0,J381))</f>
        <v>0</v>
      </c>
      <c r="E382" s="15">
        <f>IF(D382&lt;=0,0,D382*Rechner!$B$8/Rechner!$B$11)</f>
        <v>0</v>
      </c>
      <c r="F382" s="15">
        <f t="shared" si="47"/>
        <v>0</v>
      </c>
      <c r="G382" s="15">
        <f>IF(D382&lt;=0,0,IF(AND(S382&lt;&gt;"",MONTH(S382)=Rechner!$B$13),MIN(Rechner!$B$12,MAX(D382-F382,0)),0))</f>
        <v>0</v>
      </c>
      <c r="H382" s="15">
        <f>IF(D382&lt;=0,0,MIN(Rechner!$G$5,D382+E382))</f>
        <v>0</v>
      </c>
      <c r="I382" s="15">
        <f t="shared" si="48"/>
        <v>0</v>
      </c>
      <c r="J382" s="15">
        <f t="shared" si="49"/>
        <v>0</v>
      </c>
      <c r="K382" s="15">
        <f t="shared" si="53"/>
        <v>90381.674667594401</v>
      </c>
      <c r="L382" s="16" t="str">
        <f t="shared" si="50"/>
        <v/>
      </c>
      <c r="M382" s="14" t="str">
        <f>IF(A382&gt;Rechner!$B$14,"",IF(D382&lt;=0,"",IF(J382=0,"Abgeschlossen",IF(G382&gt;0,"Sondertilgung","Regulär"))))</f>
        <v/>
      </c>
      <c r="N382" s="15">
        <f>IF(A382&gt;Rechner!$B$14,0,IF(R381&lt;=0,0,R381))</f>
        <v>0</v>
      </c>
      <c r="O382" s="15">
        <f>IF(N382&lt;=0,0,N382*Rechner!$B$8/Rechner!$B$11)</f>
        <v>0</v>
      </c>
      <c r="P382" s="15">
        <f t="shared" si="51"/>
        <v>0</v>
      </c>
      <c r="Q382" s="15">
        <f>IF(N382&lt;=0,0,MIN(Rechner!$G$5,N382+O382))</f>
        <v>0</v>
      </c>
      <c r="R382" s="15">
        <f t="shared" si="52"/>
        <v>0</v>
      </c>
      <c r="S382" s="24" t="str">
        <f>IF(A382&gt;Rechner!$B$14,"",IF(D382&lt;=0,"",EDATE(Rechner!$Z$7,(A382-1)*12/Rechner!$B$11)))</f>
        <v/>
      </c>
      <c r="T382" s="2"/>
      <c r="U382" s="2"/>
      <c r="V382" s="2"/>
      <c r="W382" s="2"/>
      <c r="X382" s="2"/>
      <c r="Y382" s="2"/>
      <c r="Z382" s="2"/>
    </row>
    <row r="383" spans="1:26" x14ac:dyDescent="0.25">
      <c r="A383" s="14">
        <v>382</v>
      </c>
      <c r="B383" s="23" t="str">
        <f t="shared" si="45"/>
        <v/>
      </c>
      <c r="C383" s="14" t="str">
        <f t="shared" si="46"/>
        <v/>
      </c>
      <c r="D383" s="15">
        <f>IF(A383&gt;Rechner!$B$14,0,IF(J382&lt;=0,0,J382))</f>
        <v>0</v>
      </c>
      <c r="E383" s="15">
        <f>IF(D383&lt;=0,0,D383*Rechner!$B$8/Rechner!$B$11)</f>
        <v>0</v>
      </c>
      <c r="F383" s="15">
        <f t="shared" si="47"/>
        <v>0</v>
      </c>
      <c r="G383" s="15">
        <f>IF(D383&lt;=0,0,IF(AND(S383&lt;&gt;"",MONTH(S383)=Rechner!$B$13),MIN(Rechner!$B$12,MAX(D383-F383,0)),0))</f>
        <v>0</v>
      </c>
      <c r="H383" s="15">
        <f>IF(D383&lt;=0,0,MIN(Rechner!$G$5,D383+E383))</f>
        <v>0</v>
      </c>
      <c r="I383" s="15">
        <f t="shared" si="48"/>
        <v>0</v>
      </c>
      <c r="J383" s="15">
        <f t="shared" si="49"/>
        <v>0</v>
      </c>
      <c r="K383" s="15">
        <f t="shared" si="53"/>
        <v>90381.674667594401</v>
      </c>
      <c r="L383" s="16" t="str">
        <f t="shared" si="50"/>
        <v/>
      </c>
      <c r="M383" s="14" t="str">
        <f>IF(A383&gt;Rechner!$B$14,"",IF(D383&lt;=0,"",IF(J383=0,"Abgeschlossen",IF(G383&gt;0,"Sondertilgung","Regulär"))))</f>
        <v/>
      </c>
      <c r="N383" s="15">
        <f>IF(A383&gt;Rechner!$B$14,0,IF(R382&lt;=0,0,R382))</f>
        <v>0</v>
      </c>
      <c r="O383" s="15">
        <f>IF(N383&lt;=0,0,N383*Rechner!$B$8/Rechner!$B$11)</f>
        <v>0</v>
      </c>
      <c r="P383" s="15">
        <f t="shared" si="51"/>
        <v>0</v>
      </c>
      <c r="Q383" s="15">
        <f>IF(N383&lt;=0,0,MIN(Rechner!$G$5,N383+O383))</f>
        <v>0</v>
      </c>
      <c r="R383" s="15">
        <f t="shared" si="52"/>
        <v>0</v>
      </c>
      <c r="S383" s="24" t="str">
        <f>IF(A383&gt;Rechner!$B$14,"",IF(D383&lt;=0,"",EDATE(Rechner!$Z$7,(A383-1)*12/Rechner!$B$11)))</f>
        <v/>
      </c>
      <c r="T383" s="2"/>
      <c r="U383" s="2"/>
      <c r="V383" s="2"/>
      <c r="W383" s="2"/>
      <c r="X383" s="2"/>
      <c r="Y383" s="2"/>
      <c r="Z383" s="2"/>
    </row>
    <row r="384" spans="1:26" x14ac:dyDescent="0.25">
      <c r="A384" s="14">
        <v>383</v>
      </c>
      <c r="B384" s="23" t="str">
        <f t="shared" si="45"/>
        <v/>
      </c>
      <c r="C384" s="14" t="str">
        <f t="shared" si="46"/>
        <v/>
      </c>
      <c r="D384" s="15">
        <f>IF(A384&gt;Rechner!$B$14,0,IF(J383&lt;=0,0,J383))</f>
        <v>0</v>
      </c>
      <c r="E384" s="15">
        <f>IF(D384&lt;=0,0,D384*Rechner!$B$8/Rechner!$B$11)</f>
        <v>0</v>
      </c>
      <c r="F384" s="15">
        <f t="shared" si="47"/>
        <v>0</v>
      </c>
      <c r="G384" s="15">
        <f>IF(D384&lt;=0,0,IF(AND(S384&lt;&gt;"",MONTH(S384)=Rechner!$B$13),MIN(Rechner!$B$12,MAX(D384-F384,0)),0))</f>
        <v>0</v>
      </c>
      <c r="H384" s="15">
        <f>IF(D384&lt;=0,0,MIN(Rechner!$G$5,D384+E384))</f>
        <v>0</v>
      </c>
      <c r="I384" s="15">
        <f t="shared" si="48"/>
        <v>0</v>
      </c>
      <c r="J384" s="15">
        <f t="shared" si="49"/>
        <v>0</v>
      </c>
      <c r="K384" s="15">
        <f t="shared" si="53"/>
        <v>90381.674667594401</v>
      </c>
      <c r="L384" s="16" t="str">
        <f t="shared" si="50"/>
        <v/>
      </c>
      <c r="M384" s="14" t="str">
        <f>IF(A384&gt;Rechner!$B$14,"",IF(D384&lt;=0,"",IF(J384=0,"Abgeschlossen",IF(G384&gt;0,"Sondertilgung","Regulär"))))</f>
        <v/>
      </c>
      <c r="N384" s="15">
        <f>IF(A384&gt;Rechner!$B$14,0,IF(R383&lt;=0,0,R383))</f>
        <v>0</v>
      </c>
      <c r="O384" s="15">
        <f>IF(N384&lt;=0,0,N384*Rechner!$B$8/Rechner!$B$11)</f>
        <v>0</v>
      </c>
      <c r="P384" s="15">
        <f t="shared" si="51"/>
        <v>0</v>
      </c>
      <c r="Q384" s="15">
        <f>IF(N384&lt;=0,0,MIN(Rechner!$G$5,N384+O384))</f>
        <v>0</v>
      </c>
      <c r="R384" s="15">
        <f t="shared" si="52"/>
        <v>0</v>
      </c>
      <c r="S384" s="24" t="str">
        <f>IF(A384&gt;Rechner!$B$14,"",IF(D384&lt;=0,"",EDATE(Rechner!$Z$7,(A384-1)*12/Rechner!$B$11)))</f>
        <v/>
      </c>
      <c r="T384" s="2"/>
      <c r="U384" s="2"/>
      <c r="V384" s="2"/>
      <c r="W384" s="2"/>
      <c r="X384" s="2"/>
      <c r="Y384" s="2"/>
      <c r="Z384" s="2"/>
    </row>
    <row r="385" spans="1:26" x14ac:dyDescent="0.25">
      <c r="A385" s="14">
        <v>384</v>
      </c>
      <c r="B385" s="23" t="str">
        <f t="shared" si="45"/>
        <v/>
      </c>
      <c r="C385" s="14" t="str">
        <f t="shared" si="46"/>
        <v/>
      </c>
      <c r="D385" s="15">
        <f>IF(A385&gt;Rechner!$B$14,0,IF(J384&lt;=0,0,J384))</f>
        <v>0</v>
      </c>
      <c r="E385" s="15">
        <f>IF(D385&lt;=0,0,D385*Rechner!$B$8/Rechner!$B$11)</f>
        <v>0</v>
      </c>
      <c r="F385" s="15">
        <f t="shared" si="47"/>
        <v>0</v>
      </c>
      <c r="G385" s="15">
        <f>IF(D385&lt;=0,0,IF(AND(S385&lt;&gt;"",MONTH(S385)=Rechner!$B$13),MIN(Rechner!$B$12,MAX(D385-F385,0)),0))</f>
        <v>0</v>
      </c>
      <c r="H385" s="15">
        <f>IF(D385&lt;=0,0,MIN(Rechner!$G$5,D385+E385))</f>
        <v>0</v>
      </c>
      <c r="I385" s="15">
        <f t="shared" si="48"/>
        <v>0</v>
      </c>
      <c r="J385" s="15">
        <f t="shared" si="49"/>
        <v>0</v>
      </c>
      <c r="K385" s="15">
        <f t="shared" si="53"/>
        <v>90381.674667594401</v>
      </c>
      <c r="L385" s="16" t="str">
        <f t="shared" si="50"/>
        <v/>
      </c>
      <c r="M385" s="14" t="str">
        <f>IF(A385&gt;Rechner!$B$14,"",IF(D385&lt;=0,"",IF(J385=0,"Abgeschlossen",IF(G385&gt;0,"Sondertilgung","Regulär"))))</f>
        <v/>
      </c>
      <c r="N385" s="15">
        <f>IF(A385&gt;Rechner!$B$14,0,IF(R384&lt;=0,0,R384))</f>
        <v>0</v>
      </c>
      <c r="O385" s="15">
        <f>IF(N385&lt;=0,0,N385*Rechner!$B$8/Rechner!$B$11)</f>
        <v>0</v>
      </c>
      <c r="P385" s="15">
        <f t="shared" si="51"/>
        <v>0</v>
      </c>
      <c r="Q385" s="15">
        <f>IF(N385&lt;=0,0,MIN(Rechner!$G$5,N385+O385))</f>
        <v>0</v>
      </c>
      <c r="R385" s="15">
        <f t="shared" si="52"/>
        <v>0</v>
      </c>
      <c r="S385" s="24" t="str">
        <f>IF(A385&gt;Rechner!$B$14,"",IF(D385&lt;=0,"",EDATE(Rechner!$Z$7,(A385-1)*12/Rechner!$B$11)))</f>
        <v/>
      </c>
      <c r="T385" s="2"/>
      <c r="U385" s="2"/>
      <c r="V385" s="2"/>
      <c r="W385" s="2"/>
      <c r="X385" s="2"/>
      <c r="Y385" s="2"/>
      <c r="Z385" s="2"/>
    </row>
    <row r="386" spans="1:26" x14ac:dyDescent="0.25">
      <c r="A386" s="14">
        <v>385</v>
      </c>
      <c r="B386" s="23" t="str">
        <f t="shared" ref="B386:B449" si="54">IF(S386="","",IF(DAY(S386)&lt;10,"0","")&amp;DAY(S386)&amp;"."&amp;IF(MONTH(S386)&lt;10,"0","")&amp;MONTH(S386)&amp;"."&amp;YEAR(S386))</f>
        <v/>
      </c>
      <c r="C386" s="14" t="str">
        <f t="shared" ref="C386:C449" si="55">IF(S386="","",YEAR(S386))</f>
        <v/>
      </c>
      <c r="D386" s="15">
        <f>IF(A386&gt;Rechner!$B$14,0,IF(J385&lt;=0,0,J385))</f>
        <v>0</v>
      </c>
      <c r="E386" s="15">
        <f>IF(D386&lt;=0,0,D386*Rechner!$B$8/Rechner!$B$11)</f>
        <v>0</v>
      </c>
      <c r="F386" s="15">
        <f t="shared" ref="F386:F449" si="56">IF(D386&lt;=0,0,MAX(MIN(H386-E386,D386),0))</f>
        <v>0</v>
      </c>
      <c r="G386" s="15">
        <f>IF(D386&lt;=0,0,IF(AND(S386&lt;&gt;"",MONTH(S386)=Rechner!$B$13),MIN(Rechner!$B$12,MAX(D386-F386,0)),0))</f>
        <v>0</v>
      </c>
      <c r="H386" s="15">
        <f>IF(D386&lt;=0,0,MIN(Rechner!$G$5,D386+E386))</f>
        <v>0</v>
      </c>
      <c r="I386" s="15">
        <f t="shared" ref="I386:I449" si="57">IF(D386&lt;=0,0,H386+G386)</f>
        <v>0</v>
      </c>
      <c r="J386" s="15">
        <f t="shared" ref="J386:J449" si="58">MAX(D386-F386-G386,0)</f>
        <v>0</v>
      </c>
      <c r="K386" s="15">
        <f t="shared" si="53"/>
        <v>90381.674667594401</v>
      </c>
      <c r="L386" s="16" t="str">
        <f t="shared" ref="L386:L449" si="59">IF(I386=0,"",(F386+G386)/I386)</f>
        <v/>
      </c>
      <c r="M386" s="14" t="str">
        <f>IF(A386&gt;Rechner!$B$14,"",IF(D386&lt;=0,"",IF(J386=0,"Abgeschlossen",IF(G386&gt;0,"Sondertilgung","Regulär"))))</f>
        <v/>
      </c>
      <c r="N386" s="15">
        <f>IF(A386&gt;Rechner!$B$14,0,IF(R385&lt;=0,0,R385))</f>
        <v>0</v>
      </c>
      <c r="O386" s="15">
        <f>IF(N386&lt;=0,0,N386*Rechner!$B$8/Rechner!$B$11)</f>
        <v>0</v>
      </c>
      <c r="P386" s="15">
        <f t="shared" ref="P386:P449" si="60">IF(N386&lt;=0,0,MAX(MIN(Q386-O386,N386),0))</f>
        <v>0</v>
      </c>
      <c r="Q386" s="15">
        <f>IF(N386&lt;=0,0,MIN(Rechner!$G$5,N386+O386))</f>
        <v>0</v>
      </c>
      <c r="R386" s="15">
        <f t="shared" ref="R386:R449" si="61">MAX(N386-P386,0)</f>
        <v>0</v>
      </c>
      <c r="S386" s="24" t="str">
        <f>IF(A386&gt;Rechner!$B$14,"",IF(D386&lt;=0,"",EDATE(Rechner!$Z$7,(A386-1)*12/Rechner!$B$11)))</f>
        <v/>
      </c>
      <c r="T386" s="2"/>
      <c r="U386" s="2"/>
      <c r="V386" s="2"/>
      <c r="W386" s="2"/>
      <c r="X386" s="2"/>
      <c r="Y386" s="2"/>
      <c r="Z386" s="2"/>
    </row>
    <row r="387" spans="1:26" x14ac:dyDescent="0.25">
      <c r="A387" s="14">
        <v>386</v>
      </c>
      <c r="B387" s="23" t="str">
        <f t="shared" si="54"/>
        <v/>
      </c>
      <c r="C387" s="14" t="str">
        <f t="shared" si="55"/>
        <v/>
      </c>
      <c r="D387" s="15">
        <f>IF(A387&gt;Rechner!$B$14,0,IF(J386&lt;=0,0,J386))</f>
        <v>0</v>
      </c>
      <c r="E387" s="15">
        <f>IF(D387&lt;=0,0,D387*Rechner!$B$8/Rechner!$B$11)</f>
        <v>0</v>
      </c>
      <c r="F387" s="15">
        <f t="shared" si="56"/>
        <v>0</v>
      </c>
      <c r="G387" s="15">
        <f>IF(D387&lt;=0,0,IF(AND(S387&lt;&gt;"",MONTH(S387)=Rechner!$B$13),MIN(Rechner!$B$12,MAX(D387-F387,0)),0))</f>
        <v>0</v>
      </c>
      <c r="H387" s="15">
        <f>IF(D387&lt;=0,0,MIN(Rechner!$G$5,D387+E387))</f>
        <v>0</v>
      </c>
      <c r="I387" s="15">
        <f t="shared" si="57"/>
        <v>0</v>
      </c>
      <c r="J387" s="15">
        <f t="shared" si="58"/>
        <v>0</v>
      </c>
      <c r="K387" s="15">
        <f t="shared" ref="K387:K450" si="62">K386+E387</f>
        <v>90381.674667594401</v>
      </c>
      <c r="L387" s="16" t="str">
        <f t="shared" si="59"/>
        <v/>
      </c>
      <c r="M387" s="14" t="str">
        <f>IF(A387&gt;Rechner!$B$14,"",IF(D387&lt;=0,"",IF(J387=0,"Abgeschlossen",IF(G387&gt;0,"Sondertilgung","Regulär"))))</f>
        <v/>
      </c>
      <c r="N387" s="15">
        <f>IF(A387&gt;Rechner!$B$14,0,IF(R386&lt;=0,0,R386))</f>
        <v>0</v>
      </c>
      <c r="O387" s="15">
        <f>IF(N387&lt;=0,0,N387*Rechner!$B$8/Rechner!$B$11)</f>
        <v>0</v>
      </c>
      <c r="P387" s="15">
        <f t="shared" si="60"/>
        <v>0</v>
      </c>
      <c r="Q387" s="15">
        <f>IF(N387&lt;=0,0,MIN(Rechner!$G$5,N387+O387))</f>
        <v>0</v>
      </c>
      <c r="R387" s="15">
        <f t="shared" si="61"/>
        <v>0</v>
      </c>
      <c r="S387" s="24" t="str">
        <f>IF(A387&gt;Rechner!$B$14,"",IF(D387&lt;=0,"",EDATE(Rechner!$Z$7,(A387-1)*12/Rechner!$B$11)))</f>
        <v/>
      </c>
      <c r="T387" s="2"/>
      <c r="U387" s="2"/>
      <c r="V387" s="2"/>
      <c r="W387" s="2"/>
      <c r="X387" s="2"/>
      <c r="Y387" s="2"/>
      <c r="Z387" s="2"/>
    </row>
    <row r="388" spans="1:26" x14ac:dyDescent="0.25">
      <c r="A388" s="14">
        <v>387</v>
      </c>
      <c r="B388" s="23" t="str">
        <f t="shared" si="54"/>
        <v/>
      </c>
      <c r="C388" s="14" t="str">
        <f t="shared" si="55"/>
        <v/>
      </c>
      <c r="D388" s="15">
        <f>IF(A388&gt;Rechner!$B$14,0,IF(J387&lt;=0,0,J387))</f>
        <v>0</v>
      </c>
      <c r="E388" s="15">
        <f>IF(D388&lt;=0,0,D388*Rechner!$B$8/Rechner!$B$11)</f>
        <v>0</v>
      </c>
      <c r="F388" s="15">
        <f t="shared" si="56"/>
        <v>0</v>
      </c>
      <c r="G388" s="15">
        <f>IF(D388&lt;=0,0,IF(AND(S388&lt;&gt;"",MONTH(S388)=Rechner!$B$13),MIN(Rechner!$B$12,MAX(D388-F388,0)),0))</f>
        <v>0</v>
      </c>
      <c r="H388" s="15">
        <f>IF(D388&lt;=0,0,MIN(Rechner!$G$5,D388+E388))</f>
        <v>0</v>
      </c>
      <c r="I388" s="15">
        <f t="shared" si="57"/>
        <v>0</v>
      </c>
      <c r="J388" s="15">
        <f t="shared" si="58"/>
        <v>0</v>
      </c>
      <c r="K388" s="15">
        <f t="shared" si="62"/>
        <v>90381.674667594401</v>
      </c>
      <c r="L388" s="16" t="str">
        <f t="shared" si="59"/>
        <v/>
      </c>
      <c r="M388" s="14" t="str">
        <f>IF(A388&gt;Rechner!$B$14,"",IF(D388&lt;=0,"",IF(J388=0,"Abgeschlossen",IF(G388&gt;0,"Sondertilgung","Regulär"))))</f>
        <v/>
      </c>
      <c r="N388" s="15">
        <f>IF(A388&gt;Rechner!$B$14,0,IF(R387&lt;=0,0,R387))</f>
        <v>0</v>
      </c>
      <c r="O388" s="15">
        <f>IF(N388&lt;=0,0,N388*Rechner!$B$8/Rechner!$B$11)</f>
        <v>0</v>
      </c>
      <c r="P388" s="15">
        <f t="shared" si="60"/>
        <v>0</v>
      </c>
      <c r="Q388" s="15">
        <f>IF(N388&lt;=0,0,MIN(Rechner!$G$5,N388+O388))</f>
        <v>0</v>
      </c>
      <c r="R388" s="15">
        <f t="shared" si="61"/>
        <v>0</v>
      </c>
      <c r="S388" s="24" t="str">
        <f>IF(A388&gt;Rechner!$B$14,"",IF(D388&lt;=0,"",EDATE(Rechner!$Z$7,(A388-1)*12/Rechner!$B$11)))</f>
        <v/>
      </c>
      <c r="T388" s="2"/>
      <c r="U388" s="2"/>
      <c r="V388" s="2"/>
      <c r="W388" s="2"/>
      <c r="X388" s="2"/>
      <c r="Y388" s="2"/>
      <c r="Z388" s="2"/>
    </row>
    <row r="389" spans="1:26" x14ac:dyDescent="0.25">
      <c r="A389" s="14">
        <v>388</v>
      </c>
      <c r="B389" s="23" t="str">
        <f t="shared" si="54"/>
        <v/>
      </c>
      <c r="C389" s="14" t="str">
        <f t="shared" si="55"/>
        <v/>
      </c>
      <c r="D389" s="15">
        <f>IF(A389&gt;Rechner!$B$14,0,IF(J388&lt;=0,0,J388))</f>
        <v>0</v>
      </c>
      <c r="E389" s="15">
        <f>IF(D389&lt;=0,0,D389*Rechner!$B$8/Rechner!$B$11)</f>
        <v>0</v>
      </c>
      <c r="F389" s="15">
        <f t="shared" si="56"/>
        <v>0</v>
      </c>
      <c r="G389" s="15">
        <f>IF(D389&lt;=0,0,IF(AND(S389&lt;&gt;"",MONTH(S389)=Rechner!$B$13),MIN(Rechner!$B$12,MAX(D389-F389,0)),0))</f>
        <v>0</v>
      </c>
      <c r="H389" s="15">
        <f>IF(D389&lt;=0,0,MIN(Rechner!$G$5,D389+E389))</f>
        <v>0</v>
      </c>
      <c r="I389" s="15">
        <f t="shared" si="57"/>
        <v>0</v>
      </c>
      <c r="J389" s="15">
        <f t="shared" si="58"/>
        <v>0</v>
      </c>
      <c r="K389" s="15">
        <f t="shared" si="62"/>
        <v>90381.674667594401</v>
      </c>
      <c r="L389" s="16" t="str">
        <f t="shared" si="59"/>
        <v/>
      </c>
      <c r="M389" s="14" t="str">
        <f>IF(A389&gt;Rechner!$B$14,"",IF(D389&lt;=0,"",IF(J389=0,"Abgeschlossen",IF(G389&gt;0,"Sondertilgung","Regulär"))))</f>
        <v/>
      </c>
      <c r="N389" s="15">
        <f>IF(A389&gt;Rechner!$B$14,0,IF(R388&lt;=0,0,R388))</f>
        <v>0</v>
      </c>
      <c r="O389" s="15">
        <f>IF(N389&lt;=0,0,N389*Rechner!$B$8/Rechner!$B$11)</f>
        <v>0</v>
      </c>
      <c r="P389" s="15">
        <f t="shared" si="60"/>
        <v>0</v>
      </c>
      <c r="Q389" s="15">
        <f>IF(N389&lt;=0,0,MIN(Rechner!$G$5,N389+O389))</f>
        <v>0</v>
      </c>
      <c r="R389" s="15">
        <f t="shared" si="61"/>
        <v>0</v>
      </c>
      <c r="S389" s="24" t="str">
        <f>IF(A389&gt;Rechner!$B$14,"",IF(D389&lt;=0,"",EDATE(Rechner!$Z$7,(A389-1)*12/Rechner!$B$11)))</f>
        <v/>
      </c>
      <c r="T389" s="2"/>
      <c r="U389" s="2"/>
      <c r="V389" s="2"/>
      <c r="W389" s="2"/>
      <c r="X389" s="2"/>
      <c r="Y389" s="2"/>
      <c r="Z389" s="2"/>
    </row>
    <row r="390" spans="1:26" x14ac:dyDescent="0.25">
      <c r="A390" s="14">
        <v>389</v>
      </c>
      <c r="B390" s="23" t="str">
        <f t="shared" si="54"/>
        <v/>
      </c>
      <c r="C390" s="14" t="str">
        <f t="shared" si="55"/>
        <v/>
      </c>
      <c r="D390" s="15">
        <f>IF(A390&gt;Rechner!$B$14,0,IF(J389&lt;=0,0,J389))</f>
        <v>0</v>
      </c>
      <c r="E390" s="15">
        <f>IF(D390&lt;=0,0,D390*Rechner!$B$8/Rechner!$B$11)</f>
        <v>0</v>
      </c>
      <c r="F390" s="15">
        <f t="shared" si="56"/>
        <v>0</v>
      </c>
      <c r="G390" s="15">
        <f>IF(D390&lt;=0,0,IF(AND(S390&lt;&gt;"",MONTH(S390)=Rechner!$B$13),MIN(Rechner!$B$12,MAX(D390-F390,0)),0))</f>
        <v>0</v>
      </c>
      <c r="H390" s="15">
        <f>IF(D390&lt;=0,0,MIN(Rechner!$G$5,D390+E390))</f>
        <v>0</v>
      </c>
      <c r="I390" s="15">
        <f t="shared" si="57"/>
        <v>0</v>
      </c>
      <c r="J390" s="15">
        <f t="shared" si="58"/>
        <v>0</v>
      </c>
      <c r="K390" s="15">
        <f t="shared" si="62"/>
        <v>90381.674667594401</v>
      </c>
      <c r="L390" s="16" t="str">
        <f t="shared" si="59"/>
        <v/>
      </c>
      <c r="M390" s="14" t="str">
        <f>IF(A390&gt;Rechner!$B$14,"",IF(D390&lt;=0,"",IF(J390=0,"Abgeschlossen",IF(G390&gt;0,"Sondertilgung","Regulär"))))</f>
        <v/>
      </c>
      <c r="N390" s="15">
        <f>IF(A390&gt;Rechner!$B$14,0,IF(R389&lt;=0,0,R389))</f>
        <v>0</v>
      </c>
      <c r="O390" s="15">
        <f>IF(N390&lt;=0,0,N390*Rechner!$B$8/Rechner!$B$11)</f>
        <v>0</v>
      </c>
      <c r="P390" s="15">
        <f t="shared" si="60"/>
        <v>0</v>
      </c>
      <c r="Q390" s="15">
        <f>IF(N390&lt;=0,0,MIN(Rechner!$G$5,N390+O390))</f>
        <v>0</v>
      </c>
      <c r="R390" s="15">
        <f t="shared" si="61"/>
        <v>0</v>
      </c>
      <c r="S390" s="24" t="str">
        <f>IF(A390&gt;Rechner!$B$14,"",IF(D390&lt;=0,"",EDATE(Rechner!$Z$7,(A390-1)*12/Rechner!$B$11)))</f>
        <v/>
      </c>
      <c r="T390" s="2"/>
      <c r="U390" s="2"/>
      <c r="V390" s="2"/>
      <c r="W390" s="2"/>
      <c r="X390" s="2"/>
      <c r="Y390" s="2"/>
      <c r="Z390" s="2"/>
    </row>
    <row r="391" spans="1:26" x14ac:dyDescent="0.25">
      <c r="A391" s="14">
        <v>390</v>
      </c>
      <c r="B391" s="23" t="str">
        <f t="shared" si="54"/>
        <v/>
      </c>
      <c r="C391" s="14" t="str">
        <f t="shared" si="55"/>
        <v/>
      </c>
      <c r="D391" s="15">
        <f>IF(A391&gt;Rechner!$B$14,0,IF(J390&lt;=0,0,J390))</f>
        <v>0</v>
      </c>
      <c r="E391" s="15">
        <f>IF(D391&lt;=0,0,D391*Rechner!$B$8/Rechner!$B$11)</f>
        <v>0</v>
      </c>
      <c r="F391" s="15">
        <f t="shared" si="56"/>
        <v>0</v>
      </c>
      <c r="G391" s="15">
        <f>IF(D391&lt;=0,0,IF(AND(S391&lt;&gt;"",MONTH(S391)=Rechner!$B$13),MIN(Rechner!$B$12,MAX(D391-F391,0)),0))</f>
        <v>0</v>
      </c>
      <c r="H391" s="15">
        <f>IF(D391&lt;=0,0,MIN(Rechner!$G$5,D391+E391))</f>
        <v>0</v>
      </c>
      <c r="I391" s="15">
        <f t="shared" si="57"/>
        <v>0</v>
      </c>
      <c r="J391" s="15">
        <f t="shared" si="58"/>
        <v>0</v>
      </c>
      <c r="K391" s="15">
        <f t="shared" si="62"/>
        <v>90381.674667594401</v>
      </c>
      <c r="L391" s="16" t="str">
        <f t="shared" si="59"/>
        <v/>
      </c>
      <c r="M391" s="14" t="str">
        <f>IF(A391&gt;Rechner!$B$14,"",IF(D391&lt;=0,"",IF(J391=0,"Abgeschlossen",IF(G391&gt;0,"Sondertilgung","Regulär"))))</f>
        <v/>
      </c>
      <c r="N391" s="15">
        <f>IF(A391&gt;Rechner!$B$14,0,IF(R390&lt;=0,0,R390))</f>
        <v>0</v>
      </c>
      <c r="O391" s="15">
        <f>IF(N391&lt;=0,0,N391*Rechner!$B$8/Rechner!$B$11)</f>
        <v>0</v>
      </c>
      <c r="P391" s="15">
        <f t="shared" si="60"/>
        <v>0</v>
      </c>
      <c r="Q391" s="15">
        <f>IF(N391&lt;=0,0,MIN(Rechner!$G$5,N391+O391))</f>
        <v>0</v>
      </c>
      <c r="R391" s="15">
        <f t="shared" si="61"/>
        <v>0</v>
      </c>
      <c r="S391" s="24" t="str">
        <f>IF(A391&gt;Rechner!$B$14,"",IF(D391&lt;=0,"",EDATE(Rechner!$Z$7,(A391-1)*12/Rechner!$B$11)))</f>
        <v/>
      </c>
      <c r="T391" s="2"/>
      <c r="U391" s="2"/>
      <c r="V391" s="2"/>
      <c r="W391" s="2"/>
      <c r="X391" s="2"/>
      <c r="Y391" s="2"/>
      <c r="Z391" s="2"/>
    </row>
    <row r="392" spans="1:26" x14ac:dyDescent="0.25">
      <c r="A392" s="14">
        <v>391</v>
      </c>
      <c r="B392" s="23" t="str">
        <f t="shared" si="54"/>
        <v/>
      </c>
      <c r="C392" s="14" t="str">
        <f t="shared" si="55"/>
        <v/>
      </c>
      <c r="D392" s="15">
        <f>IF(A392&gt;Rechner!$B$14,0,IF(J391&lt;=0,0,J391))</f>
        <v>0</v>
      </c>
      <c r="E392" s="15">
        <f>IF(D392&lt;=0,0,D392*Rechner!$B$8/Rechner!$B$11)</f>
        <v>0</v>
      </c>
      <c r="F392" s="15">
        <f t="shared" si="56"/>
        <v>0</v>
      </c>
      <c r="G392" s="15">
        <f>IF(D392&lt;=0,0,IF(AND(S392&lt;&gt;"",MONTH(S392)=Rechner!$B$13),MIN(Rechner!$B$12,MAX(D392-F392,0)),0))</f>
        <v>0</v>
      </c>
      <c r="H392" s="15">
        <f>IF(D392&lt;=0,0,MIN(Rechner!$G$5,D392+E392))</f>
        <v>0</v>
      </c>
      <c r="I392" s="15">
        <f t="shared" si="57"/>
        <v>0</v>
      </c>
      <c r="J392" s="15">
        <f t="shared" si="58"/>
        <v>0</v>
      </c>
      <c r="K392" s="15">
        <f t="shared" si="62"/>
        <v>90381.674667594401</v>
      </c>
      <c r="L392" s="16" t="str">
        <f t="shared" si="59"/>
        <v/>
      </c>
      <c r="M392" s="14" t="str">
        <f>IF(A392&gt;Rechner!$B$14,"",IF(D392&lt;=0,"",IF(J392=0,"Abgeschlossen",IF(G392&gt;0,"Sondertilgung","Regulär"))))</f>
        <v/>
      </c>
      <c r="N392" s="15">
        <f>IF(A392&gt;Rechner!$B$14,0,IF(R391&lt;=0,0,R391))</f>
        <v>0</v>
      </c>
      <c r="O392" s="15">
        <f>IF(N392&lt;=0,0,N392*Rechner!$B$8/Rechner!$B$11)</f>
        <v>0</v>
      </c>
      <c r="P392" s="15">
        <f t="shared" si="60"/>
        <v>0</v>
      </c>
      <c r="Q392" s="15">
        <f>IF(N392&lt;=0,0,MIN(Rechner!$G$5,N392+O392))</f>
        <v>0</v>
      </c>
      <c r="R392" s="15">
        <f t="shared" si="61"/>
        <v>0</v>
      </c>
      <c r="S392" s="24" t="str">
        <f>IF(A392&gt;Rechner!$B$14,"",IF(D392&lt;=0,"",EDATE(Rechner!$Z$7,(A392-1)*12/Rechner!$B$11)))</f>
        <v/>
      </c>
      <c r="T392" s="2"/>
      <c r="U392" s="2"/>
      <c r="V392" s="2"/>
      <c r="W392" s="2"/>
      <c r="X392" s="2"/>
      <c r="Y392" s="2"/>
      <c r="Z392" s="2"/>
    </row>
    <row r="393" spans="1:26" x14ac:dyDescent="0.25">
      <c r="A393" s="14">
        <v>392</v>
      </c>
      <c r="B393" s="23" t="str">
        <f t="shared" si="54"/>
        <v/>
      </c>
      <c r="C393" s="14" t="str">
        <f t="shared" si="55"/>
        <v/>
      </c>
      <c r="D393" s="15">
        <f>IF(A393&gt;Rechner!$B$14,0,IF(J392&lt;=0,0,J392))</f>
        <v>0</v>
      </c>
      <c r="E393" s="15">
        <f>IF(D393&lt;=0,0,D393*Rechner!$B$8/Rechner!$B$11)</f>
        <v>0</v>
      </c>
      <c r="F393" s="15">
        <f t="shared" si="56"/>
        <v>0</v>
      </c>
      <c r="G393" s="15">
        <f>IF(D393&lt;=0,0,IF(AND(S393&lt;&gt;"",MONTH(S393)=Rechner!$B$13),MIN(Rechner!$B$12,MAX(D393-F393,0)),0))</f>
        <v>0</v>
      </c>
      <c r="H393" s="15">
        <f>IF(D393&lt;=0,0,MIN(Rechner!$G$5,D393+E393))</f>
        <v>0</v>
      </c>
      <c r="I393" s="15">
        <f t="shared" si="57"/>
        <v>0</v>
      </c>
      <c r="J393" s="15">
        <f t="shared" si="58"/>
        <v>0</v>
      </c>
      <c r="K393" s="15">
        <f t="shared" si="62"/>
        <v>90381.674667594401</v>
      </c>
      <c r="L393" s="16" t="str">
        <f t="shared" si="59"/>
        <v/>
      </c>
      <c r="M393" s="14" t="str">
        <f>IF(A393&gt;Rechner!$B$14,"",IF(D393&lt;=0,"",IF(J393=0,"Abgeschlossen",IF(G393&gt;0,"Sondertilgung","Regulär"))))</f>
        <v/>
      </c>
      <c r="N393" s="15">
        <f>IF(A393&gt;Rechner!$B$14,0,IF(R392&lt;=0,0,R392))</f>
        <v>0</v>
      </c>
      <c r="O393" s="15">
        <f>IF(N393&lt;=0,0,N393*Rechner!$B$8/Rechner!$B$11)</f>
        <v>0</v>
      </c>
      <c r="P393" s="15">
        <f t="shared" si="60"/>
        <v>0</v>
      </c>
      <c r="Q393" s="15">
        <f>IF(N393&lt;=0,0,MIN(Rechner!$G$5,N393+O393))</f>
        <v>0</v>
      </c>
      <c r="R393" s="15">
        <f t="shared" si="61"/>
        <v>0</v>
      </c>
      <c r="S393" s="24" t="str">
        <f>IF(A393&gt;Rechner!$B$14,"",IF(D393&lt;=0,"",EDATE(Rechner!$Z$7,(A393-1)*12/Rechner!$B$11)))</f>
        <v/>
      </c>
      <c r="T393" s="2"/>
      <c r="U393" s="2"/>
      <c r="V393" s="2"/>
      <c r="W393" s="2"/>
      <c r="X393" s="2"/>
      <c r="Y393" s="2"/>
      <c r="Z393" s="2"/>
    </row>
    <row r="394" spans="1:26" x14ac:dyDescent="0.25">
      <c r="A394" s="14">
        <v>393</v>
      </c>
      <c r="B394" s="23" t="str">
        <f t="shared" si="54"/>
        <v/>
      </c>
      <c r="C394" s="14" t="str">
        <f t="shared" si="55"/>
        <v/>
      </c>
      <c r="D394" s="15">
        <f>IF(A394&gt;Rechner!$B$14,0,IF(J393&lt;=0,0,J393))</f>
        <v>0</v>
      </c>
      <c r="E394" s="15">
        <f>IF(D394&lt;=0,0,D394*Rechner!$B$8/Rechner!$B$11)</f>
        <v>0</v>
      </c>
      <c r="F394" s="15">
        <f t="shared" si="56"/>
        <v>0</v>
      </c>
      <c r="G394" s="15">
        <f>IF(D394&lt;=0,0,IF(AND(S394&lt;&gt;"",MONTH(S394)=Rechner!$B$13),MIN(Rechner!$B$12,MAX(D394-F394,0)),0))</f>
        <v>0</v>
      </c>
      <c r="H394" s="15">
        <f>IF(D394&lt;=0,0,MIN(Rechner!$G$5,D394+E394))</f>
        <v>0</v>
      </c>
      <c r="I394" s="15">
        <f t="shared" si="57"/>
        <v>0</v>
      </c>
      <c r="J394" s="15">
        <f t="shared" si="58"/>
        <v>0</v>
      </c>
      <c r="K394" s="15">
        <f t="shared" si="62"/>
        <v>90381.674667594401</v>
      </c>
      <c r="L394" s="16" t="str">
        <f t="shared" si="59"/>
        <v/>
      </c>
      <c r="M394" s="14" t="str">
        <f>IF(A394&gt;Rechner!$B$14,"",IF(D394&lt;=0,"",IF(J394=0,"Abgeschlossen",IF(G394&gt;0,"Sondertilgung","Regulär"))))</f>
        <v/>
      </c>
      <c r="N394" s="15">
        <f>IF(A394&gt;Rechner!$B$14,0,IF(R393&lt;=0,0,R393))</f>
        <v>0</v>
      </c>
      <c r="O394" s="15">
        <f>IF(N394&lt;=0,0,N394*Rechner!$B$8/Rechner!$B$11)</f>
        <v>0</v>
      </c>
      <c r="P394" s="15">
        <f t="shared" si="60"/>
        <v>0</v>
      </c>
      <c r="Q394" s="15">
        <f>IF(N394&lt;=0,0,MIN(Rechner!$G$5,N394+O394))</f>
        <v>0</v>
      </c>
      <c r="R394" s="15">
        <f t="shared" si="61"/>
        <v>0</v>
      </c>
      <c r="S394" s="24" t="str">
        <f>IF(A394&gt;Rechner!$B$14,"",IF(D394&lt;=0,"",EDATE(Rechner!$Z$7,(A394-1)*12/Rechner!$B$11)))</f>
        <v/>
      </c>
      <c r="T394" s="2"/>
      <c r="U394" s="2"/>
      <c r="V394" s="2"/>
      <c r="W394" s="2"/>
      <c r="X394" s="2"/>
      <c r="Y394" s="2"/>
      <c r="Z394" s="2"/>
    </row>
    <row r="395" spans="1:26" x14ac:dyDescent="0.25">
      <c r="A395" s="14">
        <v>394</v>
      </c>
      <c r="B395" s="23" t="str">
        <f t="shared" si="54"/>
        <v/>
      </c>
      <c r="C395" s="14" t="str">
        <f t="shared" si="55"/>
        <v/>
      </c>
      <c r="D395" s="15">
        <f>IF(A395&gt;Rechner!$B$14,0,IF(J394&lt;=0,0,J394))</f>
        <v>0</v>
      </c>
      <c r="E395" s="15">
        <f>IF(D395&lt;=0,0,D395*Rechner!$B$8/Rechner!$B$11)</f>
        <v>0</v>
      </c>
      <c r="F395" s="15">
        <f t="shared" si="56"/>
        <v>0</v>
      </c>
      <c r="G395" s="15">
        <f>IF(D395&lt;=0,0,IF(AND(S395&lt;&gt;"",MONTH(S395)=Rechner!$B$13),MIN(Rechner!$B$12,MAX(D395-F395,0)),0))</f>
        <v>0</v>
      </c>
      <c r="H395" s="15">
        <f>IF(D395&lt;=0,0,MIN(Rechner!$G$5,D395+E395))</f>
        <v>0</v>
      </c>
      <c r="I395" s="15">
        <f t="shared" si="57"/>
        <v>0</v>
      </c>
      <c r="J395" s="15">
        <f t="shared" si="58"/>
        <v>0</v>
      </c>
      <c r="K395" s="15">
        <f t="shared" si="62"/>
        <v>90381.674667594401</v>
      </c>
      <c r="L395" s="16" t="str">
        <f t="shared" si="59"/>
        <v/>
      </c>
      <c r="M395" s="14" t="str">
        <f>IF(A395&gt;Rechner!$B$14,"",IF(D395&lt;=0,"",IF(J395=0,"Abgeschlossen",IF(G395&gt;0,"Sondertilgung","Regulär"))))</f>
        <v/>
      </c>
      <c r="N395" s="15">
        <f>IF(A395&gt;Rechner!$B$14,0,IF(R394&lt;=0,0,R394))</f>
        <v>0</v>
      </c>
      <c r="O395" s="15">
        <f>IF(N395&lt;=0,0,N395*Rechner!$B$8/Rechner!$B$11)</f>
        <v>0</v>
      </c>
      <c r="P395" s="15">
        <f t="shared" si="60"/>
        <v>0</v>
      </c>
      <c r="Q395" s="15">
        <f>IF(N395&lt;=0,0,MIN(Rechner!$G$5,N395+O395))</f>
        <v>0</v>
      </c>
      <c r="R395" s="15">
        <f t="shared" si="61"/>
        <v>0</v>
      </c>
      <c r="S395" s="24" t="str">
        <f>IF(A395&gt;Rechner!$B$14,"",IF(D395&lt;=0,"",EDATE(Rechner!$Z$7,(A395-1)*12/Rechner!$B$11)))</f>
        <v/>
      </c>
      <c r="T395" s="2"/>
      <c r="U395" s="2"/>
      <c r="V395" s="2"/>
      <c r="W395" s="2"/>
      <c r="X395" s="2"/>
      <c r="Y395" s="2"/>
      <c r="Z395" s="2"/>
    </row>
    <row r="396" spans="1:26" x14ac:dyDescent="0.25">
      <c r="A396" s="14">
        <v>395</v>
      </c>
      <c r="B396" s="23" t="str">
        <f t="shared" si="54"/>
        <v/>
      </c>
      <c r="C396" s="14" t="str">
        <f t="shared" si="55"/>
        <v/>
      </c>
      <c r="D396" s="15">
        <f>IF(A396&gt;Rechner!$B$14,0,IF(J395&lt;=0,0,J395))</f>
        <v>0</v>
      </c>
      <c r="E396" s="15">
        <f>IF(D396&lt;=0,0,D396*Rechner!$B$8/Rechner!$B$11)</f>
        <v>0</v>
      </c>
      <c r="F396" s="15">
        <f t="shared" si="56"/>
        <v>0</v>
      </c>
      <c r="G396" s="15">
        <f>IF(D396&lt;=0,0,IF(AND(S396&lt;&gt;"",MONTH(S396)=Rechner!$B$13),MIN(Rechner!$B$12,MAX(D396-F396,0)),0))</f>
        <v>0</v>
      </c>
      <c r="H396" s="15">
        <f>IF(D396&lt;=0,0,MIN(Rechner!$G$5,D396+E396))</f>
        <v>0</v>
      </c>
      <c r="I396" s="15">
        <f t="shared" si="57"/>
        <v>0</v>
      </c>
      <c r="J396" s="15">
        <f t="shared" si="58"/>
        <v>0</v>
      </c>
      <c r="K396" s="15">
        <f t="shared" si="62"/>
        <v>90381.674667594401</v>
      </c>
      <c r="L396" s="16" t="str">
        <f t="shared" si="59"/>
        <v/>
      </c>
      <c r="M396" s="14" t="str">
        <f>IF(A396&gt;Rechner!$B$14,"",IF(D396&lt;=0,"",IF(J396=0,"Abgeschlossen",IF(G396&gt;0,"Sondertilgung","Regulär"))))</f>
        <v/>
      </c>
      <c r="N396" s="15">
        <f>IF(A396&gt;Rechner!$B$14,0,IF(R395&lt;=0,0,R395))</f>
        <v>0</v>
      </c>
      <c r="O396" s="15">
        <f>IF(N396&lt;=0,0,N396*Rechner!$B$8/Rechner!$B$11)</f>
        <v>0</v>
      </c>
      <c r="P396" s="15">
        <f t="shared" si="60"/>
        <v>0</v>
      </c>
      <c r="Q396" s="15">
        <f>IF(N396&lt;=0,0,MIN(Rechner!$G$5,N396+O396))</f>
        <v>0</v>
      </c>
      <c r="R396" s="15">
        <f t="shared" si="61"/>
        <v>0</v>
      </c>
      <c r="S396" s="24" t="str">
        <f>IF(A396&gt;Rechner!$B$14,"",IF(D396&lt;=0,"",EDATE(Rechner!$Z$7,(A396-1)*12/Rechner!$B$11)))</f>
        <v/>
      </c>
      <c r="T396" s="2"/>
      <c r="U396" s="2"/>
      <c r="V396" s="2"/>
      <c r="W396" s="2"/>
      <c r="X396" s="2"/>
      <c r="Y396" s="2"/>
      <c r="Z396" s="2"/>
    </row>
    <row r="397" spans="1:26" x14ac:dyDescent="0.25">
      <c r="A397" s="14">
        <v>396</v>
      </c>
      <c r="B397" s="23" t="str">
        <f t="shared" si="54"/>
        <v/>
      </c>
      <c r="C397" s="14" t="str">
        <f t="shared" si="55"/>
        <v/>
      </c>
      <c r="D397" s="15">
        <f>IF(A397&gt;Rechner!$B$14,0,IF(J396&lt;=0,0,J396))</f>
        <v>0</v>
      </c>
      <c r="E397" s="15">
        <f>IF(D397&lt;=0,0,D397*Rechner!$B$8/Rechner!$B$11)</f>
        <v>0</v>
      </c>
      <c r="F397" s="15">
        <f t="shared" si="56"/>
        <v>0</v>
      </c>
      <c r="G397" s="15">
        <f>IF(D397&lt;=0,0,IF(AND(S397&lt;&gt;"",MONTH(S397)=Rechner!$B$13),MIN(Rechner!$B$12,MAX(D397-F397,0)),0))</f>
        <v>0</v>
      </c>
      <c r="H397" s="15">
        <f>IF(D397&lt;=0,0,MIN(Rechner!$G$5,D397+E397))</f>
        <v>0</v>
      </c>
      <c r="I397" s="15">
        <f t="shared" si="57"/>
        <v>0</v>
      </c>
      <c r="J397" s="15">
        <f t="shared" si="58"/>
        <v>0</v>
      </c>
      <c r="K397" s="15">
        <f t="shared" si="62"/>
        <v>90381.674667594401</v>
      </c>
      <c r="L397" s="16" t="str">
        <f t="shared" si="59"/>
        <v/>
      </c>
      <c r="M397" s="14" t="str">
        <f>IF(A397&gt;Rechner!$B$14,"",IF(D397&lt;=0,"",IF(J397=0,"Abgeschlossen",IF(G397&gt;0,"Sondertilgung","Regulär"))))</f>
        <v/>
      </c>
      <c r="N397" s="15">
        <f>IF(A397&gt;Rechner!$B$14,0,IF(R396&lt;=0,0,R396))</f>
        <v>0</v>
      </c>
      <c r="O397" s="15">
        <f>IF(N397&lt;=0,0,N397*Rechner!$B$8/Rechner!$B$11)</f>
        <v>0</v>
      </c>
      <c r="P397" s="15">
        <f t="shared" si="60"/>
        <v>0</v>
      </c>
      <c r="Q397" s="15">
        <f>IF(N397&lt;=0,0,MIN(Rechner!$G$5,N397+O397))</f>
        <v>0</v>
      </c>
      <c r="R397" s="15">
        <f t="shared" si="61"/>
        <v>0</v>
      </c>
      <c r="S397" s="24" t="str">
        <f>IF(A397&gt;Rechner!$B$14,"",IF(D397&lt;=0,"",EDATE(Rechner!$Z$7,(A397-1)*12/Rechner!$B$11)))</f>
        <v/>
      </c>
      <c r="T397" s="2"/>
      <c r="U397" s="2"/>
      <c r="V397" s="2"/>
      <c r="W397" s="2"/>
      <c r="X397" s="2"/>
      <c r="Y397" s="2"/>
      <c r="Z397" s="2"/>
    </row>
    <row r="398" spans="1:26" x14ac:dyDescent="0.25">
      <c r="A398" s="14">
        <v>397</v>
      </c>
      <c r="B398" s="23" t="str">
        <f t="shared" si="54"/>
        <v/>
      </c>
      <c r="C398" s="14" t="str">
        <f t="shared" si="55"/>
        <v/>
      </c>
      <c r="D398" s="15">
        <f>IF(A398&gt;Rechner!$B$14,0,IF(J397&lt;=0,0,J397))</f>
        <v>0</v>
      </c>
      <c r="E398" s="15">
        <f>IF(D398&lt;=0,0,D398*Rechner!$B$8/Rechner!$B$11)</f>
        <v>0</v>
      </c>
      <c r="F398" s="15">
        <f t="shared" si="56"/>
        <v>0</v>
      </c>
      <c r="G398" s="15">
        <f>IF(D398&lt;=0,0,IF(AND(S398&lt;&gt;"",MONTH(S398)=Rechner!$B$13),MIN(Rechner!$B$12,MAX(D398-F398,0)),0))</f>
        <v>0</v>
      </c>
      <c r="H398" s="15">
        <f>IF(D398&lt;=0,0,MIN(Rechner!$G$5,D398+E398))</f>
        <v>0</v>
      </c>
      <c r="I398" s="15">
        <f t="shared" si="57"/>
        <v>0</v>
      </c>
      <c r="J398" s="15">
        <f t="shared" si="58"/>
        <v>0</v>
      </c>
      <c r="K398" s="15">
        <f t="shared" si="62"/>
        <v>90381.674667594401</v>
      </c>
      <c r="L398" s="16" t="str">
        <f t="shared" si="59"/>
        <v/>
      </c>
      <c r="M398" s="14" t="str">
        <f>IF(A398&gt;Rechner!$B$14,"",IF(D398&lt;=0,"",IF(J398=0,"Abgeschlossen",IF(G398&gt;0,"Sondertilgung","Regulär"))))</f>
        <v/>
      </c>
      <c r="N398" s="15">
        <f>IF(A398&gt;Rechner!$B$14,0,IF(R397&lt;=0,0,R397))</f>
        <v>0</v>
      </c>
      <c r="O398" s="15">
        <f>IF(N398&lt;=0,0,N398*Rechner!$B$8/Rechner!$B$11)</f>
        <v>0</v>
      </c>
      <c r="P398" s="15">
        <f t="shared" si="60"/>
        <v>0</v>
      </c>
      <c r="Q398" s="15">
        <f>IF(N398&lt;=0,0,MIN(Rechner!$G$5,N398+O398))</f>
        <v>0</v>
      </c>
      <c r="R398" s="15">
        <f t="shared" si="61"/>
        <v>0</v>
      </c>
      <c r="S398" s="24" t="str">
        <f>IF(A398&gt;Rechner!$B$14,"",IF(D398&lt;=0,"",EDATE(Rechner!$Z$7,(A398-1)*12/Rechner!$B$11)))</f>
        <v/>
      </c>
      <c r="T398" s="2"/>
      <c r="U398" s="2"/>
      <c r="V398" s="2"/>
      <c r="W398" s="2"/>
      <c r="X398" s="2"/>
      <c r="Y398" s="2"/>
      <c r="Z398" s="2"/>
    </row>
    <row r="399" spans="1:26" x14ac:dyDescent="0.25">
      <c r="A399" s="14">
        <v>398</v>
      </c>
      <c r="B399" s="23" t="str">
        <f t="shared" si="54"/>
        <v/>
      </c>
      <c r="C399" s="14" t="str">
        <f t="shared" si="55"/>
        <v/>
      </c>
      <c r="D399" s="15">
        <f>IF(A399&gt;Rechner!$B$14,0,IF(J398&lt;=0,0,J398))</f>
        <v>0</v>
      </c>
      <c r="E399" s="15">
        <f>IF(D399&lt;=0,0,D399*Rechner!$B$8/Rechner!$B$11)</f>
        <v>0</v>
      </c>
      <c r="F399" s="15">
        <f t="shared" si="56"/>
        <v>0</v>
      </c>
      <c r="G399" s="15">
        <f>IF(D399&lt;=0,0,IF(AND(S399&lt;&gt;"",MONTH(S399)=Rechner!$B$13),MIN(Rechner!$B$12,MAX(D399-F399,0)),0))</f>
        <v>0</v>
      </c>
      <c r="H399" s="15">
        <f>IF(D399&lt;=0,0,MIN(Rechner!$G$5,D399+E399))</f>
        <v>0</v>
      </c>
      <c r="I399" s="15">
        <f t="shared" si="57"/>
        <v>0</v>
      </c>
      <c r="J399" s="15">
        <f t="shared" si="58"/>
        <v>0</v>
      </c>
      <c r="K399" s="15">
        <f t="shared" si="62"/>
        <v>90381.674667594401</v>
      </c>
      <c r="L399" s="16" t="str">
        <f t="shared" si="59"/>
        <v/>
      </c>
      <c r="M399" s="14" t="str">
        <f>IF(A399&gt;Rechner!$B$14,"",IF(D399&lt;=0,"",IF(J399=0,"Abgeschlossen",IF(G399&gt;0,"Sondertilgung","Regulär"))))</f>
        <v/>
      </c>
      <c r="N399" s="15">
        <f>IF(A399&gt;Rechner!$B$14,0,IF(R398&lt;=0,0,R398))</f>
        <v>0</v>
      </c>
      <c r="O399" s="15">
        <f>IF(N399&lt;=0,0,N399*Rechner!$B$8/Rechner!$B$11)</f>
        <v>0</v>
      </c>
      <c r="P399" s="15">
        <f t="shared" si="60"/>
        <v>0</v>
      </c>
      <c r="Q399" s="15">
        <f>IF(N399&lt;=0,0,MIN(Rechner!$G$5,N399+O399))</f>
        <v>0</v>
      </c>
      <c r="R399" s="15">
        <f t="shared" si="61"/>
        <v>0</v>
      </c>
      <c r="S399" s="24" t="str">
        <f>IF(A399&gt;Rechner!$B$14,"",IF(D399&lt;=0,"",EDATE(Rechner!$Z$7,(A399-1)*12/Rechner!$B$11)))</f>
        <v/>
      </c>
      <c r="T399" s="2"/>
      <c r="U399" s="2"/>
      <c r="V399" s="2"/>
      <c r="W399" s="2"/>
      <c r="X399" s="2"/>
      <c r="Y399" s="2"/>
      <c r="Z399" s="2"/>
    </row>
    <row r="400" spans="1:26" x14ac:dyDescent="0.25">
      <c r="A400" s="14">
        <v>399</v>
      </c>
      <c r="B400" s="23" t="str">
        <f t="shared" si="54"/>
        <v/>
      </c>
      <c r="C400" s="14" t="str">
        <f t="shared" si="55"/>
        <v/>
      </c>
      <c r="D400" s="15">
        <f>IF(A400&gt;Rechner!$B$14,0,IF(J399&lt;=0,0,J399))</f>
        <v>0</v>
      </c>
      <c r="E400" s="15">
        <f>IF(D400&lt;=0,0,D400*Rechner!$B$8/Rechner!$B$11)</f>
        <v>0</v>
      </c>
      <c r="F400" s="15">
        <f t="shared" si="56"/>
        <v>0</v>
      </c>
      <c r="G400" s="15">
        <f>IF(D400&lt;=0,0,IF(AND(S400&lt;&gt;"",MONTH(S400)=Rechner!$B$13),MIN(Rechner!$B$12,MAX(D400-F400,0)),0))</f>
        <v>0</v>
      </c>
      <c r="H400" s="15">
        <f>IF(D400&lt;=0,0,MIN(Rechner!$G$5,D400+E400))</f>
        <v>0</v>
      </c>
      <c r="I400" s="15">
        <f t="shared" si="57"/>
        <v>0</v>
      </c>
      <c r="J400" s="15">
        <f t="shared" si="58"/>
        <v>0</v>
      </c>
      <c r="K400" s="15">
        <f t="shared" si="62"/>
        <v>90381.674667594401</v>
      </c>
      <c r="L400" s="16" t="str">
        <f t="shared" si="59"/>
        <v/>
      </c>
      <c r="M400" s="14" t="str">
        <f>IF(A400&gt;Rechner!$B$14,"",IF(D400&lt;=0,"",IF(J400=0,"Abgeschlossen",IF(G400&gt;0,"Sondertilgung","Regulär"))))</f>
        <v/>
      </c>
      <c r="N400" s="15">
        <f>IF(A400&gt;Rechner!$B$14,0,IF(R399&lt;=0,0,R399))</f>
        <v>0</v>
      </c>
      <c r="O400" s="15">
        <f>IF(N400&lt;=0,0,N400*Rechner!$B$8/Rechner!$B$11)</f>
        <v>0</v>
      </c>
      <c r="P400" s="15">
        <f t="shared" si="60"/>
        <v>0</v>
      </c>
      <c r="Q400" s="15">
        <f>IF(N400&lt;=0,0,MIN(Rechner!$G$5,N400+O400))</f>
        <v>0</v>
      </c>
      <c r="R400" s="15">
        <f t="shared" si="61"/>
        <v>0</v>
      </c>
      <c r="S400" s="24" t="str">
        <f>IF(A400&gt;Rechner!$B$14,"",IF(D400&lt;=0,"",EDATE(Rechner!$Z$7,(A400-1)*12/Rechner!$B$11)))</f>
        <v/>
      </c>
      <c r="T400" s="2"/>
      <c r="U400" s="2"/>
      <c r="V400" s="2"/>
      <c r="W400" s="2"/>
      <c r="X400" s="2"/>
      <c r="Y400" s="2"/>
      <c r="Z400" s="2"/>
    </row>
    <row r="401" spans="1:26" x14ac:dyDescent="0.25">
      <c r="A401" s="14">
        <v>400</v>
      </c>
      <c r="B401" s="23" t="str">
        <f t="shared" si="54"/>
        <v/>
      </c>
      <c r="C401" s="14" t="str">
        <f t="shared" si="55"/>
        <v/>
      </c>
      <c r="D401" s="15">
        <f>IF(A401&gt;Rechner!$B$14,0,IF(J400&lt;=0,0,J400))</f>
        <v>0</v>
      </c>
      <c r="E401" s="15">
        <f>IF(D401&lt;=0,0,D401*Rechner!$B$8/Rechner!$B$11)</f>
        <v>0</v>
      </c>
      <c r="F401" s="15">
        <f t="shared" si="56"/>
        <v>0</v>
      </c>
      <c r="G401" s="15">
        <f>IF(D401&lt;=0,0,IF(AND(S401&lt;&gt;"",MONTH(S401)=Rechner!$B$13),MIN(Rechner!$B$12,MAX(D401-F401,0)),0))</f>
        <v>0</v>
      </c>
      <c r="H401" s="15">
        <f>IF(D401&lt;=0,0,MIN(Rechner!$G$5,D401+E401))</f>
        <v>0</v>
      </c>
      <c r="I401" s="15">
        <f t="shared" si="57"/>
        <v>0</v>
      </c>
      <c r="J401" s="15">
        <f t="shared" si="58"/>
        <v>0</v>
      </c>
      <c r="K401" s="15">
        <f t="shared" si="62"/>
        <v>90381.674667594401</v>
      </c>
      <c r="L401" s="16" t="str">
        <f t="shared" si="59"/>
        <v/>
      </c>
      <c r="M401" s="14" t="str">
        <f>IF(A401&gt;Rechner!$B$14,"",IF(D401&lt;=0,"",IF(J401=0,"Abgeschlossen",IF(G401&gt;0,"Sondertilgung","Regulär"))))</f>
        <v/>
      </c>
      <c r="N401" s="15">
        <f>IF(A401&gt;Rechner!$B$14,0,IF(R400&lt;=0,0,R400))</f>
        <v>0</v>
      </c>
      <c r="O401" s="15">
        <f>IF(N401&lt;=0,0,N401*Rechner!$B$8/Rechner!$B$11)</f>
        <v>0</v>
      </c>
      <c r="P401" s="15">
        <f t="shared" si="60"/>
        <v>0</v>
      </c>
      <c r="Q401" s="15">
        <f>IF(N401&lt;=0,0,MIN(Rechner!$G$5,N401+O401))</f>
        <v>0</v>
      </c>
      <c r="R401" s="15">
        <f t="shared" si="61"/>
        <v>0</v>
      </c>
      <c r="S401" s="24" t="str">
        <f>IF(A401&gt;Rechner!$B$14,"",IF(D401&lt;=0,"",EDATE(Rechner!$Z$7,(A401-1)*12/Rechner!$B$11)))</f>
        <v/>
      </c>
      <c r="T401" s="2"/>
      <c r="U401" s="2"/>
      <c r="V401" s="2"/>
      <c r="W401" s="2"/>
      <c r="X401" s="2"/>
      <c r="Y401" s="2"/>
      <c r="Z401" s="2"/>
    </row>
    <row r="402" spans="1:26" x14ac:dyDescent="0.25">
      <c r="A402" s="14">
        <v>401</v>
      </c>
      <c r="B402" s="23" t="str">
        <f t="shared" si="54"/>
        <v/>
      </c>
      <c r="C402" s="14" t="str">
        <f t="shared" si="55"/>
        <v/>
      </c>
      <c r="D402" s="15">
        <f>IF(A402&gt;Rechner!$B$14,0,IF(J401&lt;=0,0,J401))</f>
        <v>0</v>
      </c>
      <c r="E402" s="15">
        <f>IF(D402&lt;=0,0,D402*Rechner!$B$8/Rechner!$B$11)</f>
        <v>0</v>
      </c>
      <c r="F402" s="15">
        <f t="shared" si="56"/>
        <v>0</v>
      </c>
      <c r="G402" s="15">
        <f>IF(D402&lt;=0,0,IF(AND(S402&lt;&gt;"",MONTH(S402)=Rechner!$B$13),MIN(Rechner!$B$12,MAX(D402-F402,0)),0))</f>
        <v>0</v>
      </c>
      <c r="H402" s="15">
        <f>IF(D402&lt;=0,0,MIN(Rechner!$G$5,D402+E402))</f>
        <v>0</v>
      </c>
      <c r="I402" s="15">
        <f t="shared" si="57"/>
        <v>0</v>
      </c>
      <c r="J402" s="15">
        <f t="shared" si="58"/>
        <v>0</v>
      </c>
      <c r="K402" s="15">
        <f t="shared" si="62"/>
        <v>90381.674667594401</v>
      </c>
      <c r="L402" s="16" t="str">
        <f t="shared" si="59"/>
        <v/>
      </c>
      <c r="M402" s="14" t="str">
        <f>IF(A402&gt;Rechner!$B$14,"",IF(D402&lt;=0,"",IF(J402=0,"Abgeschlossen",IF(G402&gt;0,"Sondertilgung","Regulär"))))</f>
        <v/>
      </c>
      <c r="N402" s="15">
        <f>IF(A402&gt;Rechner!$B$14,0,IF(R401&lt;=0,0,R401))</f>
        <v>0</v>
      </c>
      <c r="O402" s="15">
        <f>IF(N402&lt;=0,0,N402*Rechner!$B$8/Rechner!$B$11)</f>
        <v>0</v>
      </c>
      <c r="P402" s="15">
        <f t="shared" si="60"/>
        <v>0</v>
      </c>
      <c r="Q402" s="15">
        <f>IF(N402&lt;=0,0,MIN(Rechner!$G$5,N402+O402))</f>
        <v>0</v>
      </c>
      <c r="R402" s="15">
        <f t="shared" si="61"/>
        <v>0</v>
      </c>
      <c r="S402" s="24" t="str">
        <f>IF(A402&gt;Rechner!$B$14,"",IF(D402&lt;=0,"",EDATE(Rechner!$Z$7,(A402-1)*12/Rechner!$B$11)))</f>
        <v/>
      </c>
      <c r="T402" s="2"/>
      <c r="U402" s="2"/>
      <c r="V402" s="2"/>
      <c r="W402" s="2"/>
      <c r="X402" s="2"/>
      <c r="Y402" s="2"/>
      <c r="Z402" s="2"/>
    </row>
    <row r="403" spans="1:26" x14ac:dyDescent="0.25">
      <c r="A403" s="14">
        <v>402</v>
      </c>
      <c r="B403" s="23" t="str">
        <f t="shared" si="54"/>
        <v/>
      </c>
      <c r="C403" s="14" t="str">
        <f t="shared" si="55"/>
        <v/>
      </c>
      <c r="D403" s="15">
        <f>IF(A403&gt;Rechner!$B$14,0,IF(J402&lt;=0,0,J402))</f>
        <v>0</v>
      </c>
      <c r="E403" s="15">
        <f>IF(D403&lt;=0,0,D403*Rechner!$B$8/Rechner!$B$11)</f>
        <v>0</v>
      </c>
      <c r="F403" s="15">
        <f t="shared" si="56"/>
        <v>0</v>
      </c>
      <c r="G403" s="15">
        <f>IF(D403&lt;=0,0,IF(AND(S403&lt;&gt;"",MONTH(S403)=Rechner!$B$13),MIN(Rechner!$B$12,MAX(D403-F403,0)),0))</f>
        <v>0</v>
      </c>
      <c r="H403" s="15">
        <f>IF(D403&lt;=0,0,MIN(Rechner!$G$5,D403+E403))</f>
        <v>0</v>
      </c>
      <c r="I403" s="15">
        <f t="shared" si="57"/>
        <v>0</v>
      </c>
      <c r="J403" s="15">
        <f t="shared" si="58"/>
        <v>0</v>
      </c>
      <c r="K403" s="15">
        <f t="shared" si="62"/>
        <v>90381.674667594401</v>
      </c>
      <c r="L403" s="16" t="str">
        <f t="shared" si="59"/>
        <v/>
      </c>
      <c r="M403" s="14" t="str">
        <f>IF(A403&gt;Rechner!$B$14,"",IF(D403&lt;=0,"",IF(J403=0,"Abgeschlossen",IF(G403&gt;0,"Sondertilgung","Regulär"))))</f>
        <v/>
      </c>
      <c r="N403" s="15">
        <f>IF(A403&gt;Rechner!$B$14,0,IF(R402&lt;=0,0,R402))</f>
        <v>0</v>
      </c>
      <c r="O403" s="15">
        <f>IF(N403&lt;=0,0,N403*Rechner!$B$8/Rechner!$B$11)</f>
        <v>0</v>
      </c>
      <c r="P403" s="15">
        <f t="shared" si="60"/>
        <v>0</v>
      </c>
      <c r="Q403" s="15">
        <f>IF(N403&lt;=0,0,MIN(Rechner!$G$5,N403+O403))</f>
        <v>0</v>
      </c>
      <c r="R403" s="15">
        <f t="shared" si="61"/>
        <v>0</v>
      </c>
      <c r="S403" s="24" t="str">
        <f>IF(A403&gt;Rechner!$B$14,"",IF(D403&lt;=0,"",EDATE(Rechner!$Z$7,(A403-1)*12/Rechner!$B$11)))</f>
        <v/>
      </c>
      <c r="T403" s="2"/>
      <c r="U403" s="2"/>
      <c r="V403" s="2"/>
      <c r="W403" s="2"/>
      <c r="X403" s="2"/>
      <c r="Y403" s="2"/>
      <c r="Z403" s="2"/>
    </row>
    <row r="404" spans="1:26" x14ac:dyDescent="0.25">
      <c r="A404" s="14">
        <v>403</v>
      </c>
      <c r="B404" s="23" t="str">
        <f t="shared" si="54"/>
        <v/>
      </c>
      <c r="C404" s="14" t="str">
        <f t="shared" si="55"/>
        <v/>
      </c>
      <c r="D404" s="15">
        <f>IF(A404&gt;Rechner!$B$14,0,IF(J403&lt;=0,0,J403))</f>
        <v>0</v>
      </c>
      <c r="E404" s="15">
        <f>IF(D404&lt;=0,0,D404*Rechner!$B$8/Rechner!$B$11)</f>
        <v>0</v>
      </c>
      <c r="F404" s="15">
        <f t="shared" si="56"/>
        <v>0</v>
      </c>
      <c r="G404" s="15">
        <f>IF(D404&lt;=0,0,IF(AND(S404&lt;&gt;"",MONTH(S404)=Rechner!$B$13),MIN(Rechner!$B$12,MAX(D404-F404,0)),0))</f>
        <v>0</v>
      </c>
      <c r="H404" s="15">
        <f>IF(D404&lt;=0,0,MIN(Rechner!$G$5,D404+E404))</f>
        <v>0</v>
      </c>
      <c r="I404" s="15">
        <f t="shared" si="57"/>
        <v>0</v>
      </c>
      <c r="J404" s="15">
        <f t="shared" si="58"/>
        <v>0</v>
      </c>
      <c r="K404" s="15">
        <f t="shared" si="62"/>
        <v>90381.674667594401</v>
      </c>
      <c r="L404" s="16" t="str">
        <f t="shared" si="59"/>
        <v/>
      </c>
      <c r="M404" s="14" t="str">
        <f>IF(A404&gt;Rechner!$B$14,"",IF(D404&lt;=0,"",IF(J404=0,"Abgeschlossen",IF(G404&gt;0,"Sondertilgung","Regulär"))))</f>
        <v/>
      </c>
      <c r="N404" s="15">
        <f>IF(A404&gt;Rechner!$B$14,0,IF(R403&lt;=0,0,R403))</f>
        <v>0</v>
      </c>
      <c r="O404" s="15">
        <f>IF(N404&lt;=0,0,N404*Rechner!$B$8/Rechner!$B$11)</f>
        <v>0</v>
      </c>
      <c r="P404" s="15">
        <f t="shared" si="60"/>
        <v>0</v>
      </c>
      <c r="Q404" s="15">
        <f>IF(N404&lt;=0,0,MIN(Rechner!$G$5,N404+O404))</f>
        <v>0</v>
      </c>
      <c r="R404" s="15">
        <f t="shared" si="61"/>
        <v>0</v>
      </c>
      <c r="S404" s="24" t="str">
        <f>IF(A404&gt;Rechner!$B$14,"",IF(D404&lt;=0,"",EDATE(Rechner!$Z$7,(A404-1)*12/Rechner!$B$11)))</f>
        <v/>
      </c>
      <c r="T404" s="2"/>
      <c r="U404" s="2"/>
      <c r="V404" s="2"/>
      <c r="W404" s="2"/>
      <c r="X404" s="2"/>
      <c r="Y404" s="2"/>
      <c r="Z404" s="2"/>
    </row>
    <row r="405" spans="1:26" x14ac:dyDescent="0.25">
      <c r="A405" s="14">
        <v>404</v>
      </c>
      <c r="B405" s="23" t="str">
        <f t="shared" si="54"/>
        <v/>
      </c>
      <c r="C405" s="14" t="str">
        <f t="shared" si="55"/>
        <v/>
      </c>
      <c r="D405" s="15">
        <f>IF(A405&gt;Rechner!$B$14,0,IF(J404&lt;=0,0,J404))</f>
        <v>0</v>
      </c>
      <c r="E405" s="15">
        <f>IF(D405&lt;=0,0,D405*Rechner!$B$8/Rechner!$B$11)</f>
        <v>0</v>
      </c>
      <c r="F405" s="15">
        <f t="shared" si="56"/>
        <v>0</v>
      </c>
      <c r="G405" s="15">
        <f>IF(D405&lt;=0,0,IF(AND(S405&lt;&gt;"",MONTH(S405)=Rechner!$B$13),MIN(Rechner!$B$12,MAX(D405-F405,0)),0))</f>
        <v>0</v>
      </c>
      <c r="H405" s="15">
        <f>IF(D405&lt;=0,0,MIN(Rechner!$G$5,D405+E405))</f>
        <v>0</v>
      </c>
      <c r="I405" s="15">
        <f t="shared" si="57"/>
        <v>0</v>
      </c>
      <c r="J405" s="15">
        <f t="shared" si="58"/>
        <v>0</v>
      </c>
      <c r="K405" s="15">
        <f t="shared" si="62"/>
        <v>90381.674667594401</v>
      </c>
      <c r="L405" s="16" t="str">
        <f t="shared" si="59"/>
        <v/>
      </c>
      <c r="M405" s="14" t="str">
        <f>IF(A405&gt;Rechner!$B$14,"",IF(D405&lt;=0,"",IF(J405=0,"Abgeschlossen",IF(G405&gt;0,"Sondertilgung","Regulär"))))</f>
        <v/>
      </c>
      <c r="N405" s="15">
        <f>IF(A405&gt;Rechner!$B$14,0,IF(R404&lt;=0,0,R404))</f>
        <v>0</v>
      </c>
      <c r="O405" s="15">
        <f>IF(N405&lt;=0,0,N405*Rechner!$B$8/Rechner!$B$11)</f>
        <v>0</v>
      </c>
      <c r="P405" s="15">
        <f t="shared" si="60"/>
        <v>0</v>
      </c>
      <c r="Q405" s="15">
        <f>IF(N405&lt;=0,0,MIN(Rechner!$G$5,N405+O405))</f>
        <v>0</v>
      </c>
      <c r="R405" s="15">
        <f t="shared" si="61"/>
        <v>0</v>
      </c>
      <c r="S405" s="24" t="str">
        <f>IF(A405&gt;Rechner!$B$14,"",IF(D405&lt;=0,"",EDATE(Rechner!$Z$7,(A405-1)*12/Rechner!$B$11)))</f>
        <v/>
      </c>
      <c r="T405" s="2"/>
      <c r="U405" s="2"/>
      <c r="V405" s="2"/>
      <c r="W405" s="2"/>
      <c r="X405" s="2"/>
      <c r="Y405" s="2"/>
      <c r="Z405" s="2"/>
    </row>
    <row r="406" spans="1:26" x14ac:dyDescent="0.25">
      <c r="A406" s="14">
        <v>405</v>
      </c>
      <c r="B406" s="23" t="str">
        <f t="shared" si="54"/>
        <v/>
      </c>
      <c r="C406" s="14" t="str">
        <f t="shared" si="55"/>
        <v/>
      </c>
      <c r="D406" s="15">
        <f>IF(A406&gt;Rechner!$B$14,0,IF(J405&lt;=0,0,J405))</f>
        <v>0</v>
      </c>
      <c r="E406" s="15">
        <f>IF(D406&lt;=0,0,D406*Rechner!$B$8/Rechner!$B$11)</f>
        <v>0</v>
      </c>
      <c r="F406" s="15">
        <f t="shared" si="56"/>
        <v>0</v>
      </c>
      <c r="G406" s="15">
        <f>IF(D406&lt;=0,0,IF(AND(S406&lt;&gt;"",MONTH(S406)=Rechner!$B$13),MIN(Rechner!$B$12,MAX(D406-F406,0)),0))</f>
        <v>0</v>
      </c>
      <c r="H406" s="15">
        <f>IF(D406&lt;=0,0,MIN(Rechner!$G$5,D406+E406))</f>
        <v>0</v>
      </c>
      <c r="I406" s="15">
        <f t="shared" si="57"/>
        <v>0</v>
      </c>
      <c r="J406" s="15">
        <f t="shared" si="58"/>
        <v>0</v>
      </c>
      <c r="K406" s="15">
        <f t="shared" si="62"/>
        <v>90381.674667594401</v>
      </c>
      <c r="L406" s="16" t="str">
        <f t="shared" si="59"/>
        <v/>
      </c>
      <c r="M406" s="14" t="str">
        <f>IF(A406&gt;Rechner!$B$14,"",IF(D406&lt;=0,"",IF(J406=0,"Abgeschlossen",IF(G406&gt;0,"Sondertilgung","Regulär"))))</f>
        <v/>
      </c>
      <c r="N406" s="15">
        <f>IF(A406&gt;Rechner!$B$14,0,IF(R405&lt;=0,0,R405))</f>
        <v>0</v>
      </c>
      <c r="O406" s="15">
        <f>IF(N406&lt;=0,0,N406*Rechner!$B$8/Rechner!$B$11)</f>
        <v>0</v>
      </c>
      <c r="P406" s="15">
        <f t="shared" si="60"/>
        <v>0</v>
      </c>
      <c r="Q406" s="15">
        <f>IF(N406&lt;=0,0,MIN(Rechner!$G$5,N406+O406))</f>
        <v>0</v>
      </c>
      <c r="R406" s="15">
        <f t="shared" si="61"/>
        <v>0</v>
      </c>
      <c r="S406" s="24" t="str">
        <f>IF(A406&gt;Rechner!$B$14,"",IF(D406&lt;=0,"",EDATE(Rechner!$Z$7,(A406-1)*12/Rechner!$B$11)))</f>
        <v/>
      </c>
      <c r="T406" s="2"/>
      <c r="U406" s="2"/>
      <c r="V406" s="2"/>
      <c r="W406" s="2"/>
      <c r="X406" s="2"/>
      <c r="Y406" s="2"/>
      <c r="Z406" s="2"/>
    </row>
    <row r="407" spans="1:26" x14ac:dyDescent="0.25">
      <c r="A407" s="14">
        <v>406</v>
      </c>
      <c r="B407" s="23" t="str">
        <f t="shared" si="54"/>
        <v/>
      </c>
      <c r="C407" s="14" t="str">
        <f t="shared" si="55"/>
        <v/>
      </c>
      <c r="D407" s="15">
        <f>IF(A407&gt;Rechner!$B$14,0,IF(J406&lt;=0,0,J406))</f>
        <v>0</v>
      </c>
      <c r="E407" s="15">
        <f>IF(D407&lt;=0,0,D407*Rechner!$B$8/Rechner!$B$11)</f>
        <v>0</v>
      </c>
      <c r="F407" s="15">
        <f t="shared" si="56"/>
        <v>0</v>
      </c>
      <c r="G407" s="15">
        <f>IF(D407&lt;=0,0,IF(AND(S407&lt;&gt;"",MONTH(S407)=Rechner!$B$13),MIN(Rechner!$B$12,MAX(D407-F407,0)),0))</f>
        <v>0</v>
      </c>
      <c r="H407" s="15">
        <f>IF(D407&lt;=0,0,MIN(Rechner!$G$5,D407+E407))</f>
        <v>0</v>
      </c>
      <c r="I407" s="15">
        <f t="shared" si="57"/>
        <v>0</v>
      </c>
      <c r="J407" s="15">
        <f t="shared" si="58"/>
        <v>0</v>
      </c>
      <c r="K407" s="15">
        <f t="shared" si="62"/>
        <v>90381.674667594401</v>
      </c>
      <c r="L407" s="16" t="str">
        <f t="shared" si="59"/>
        <v/>
      </c>
      <c r="M407" s="14" t="str">
        <f>IF(A407&gt;Rechner!$B$14,"",IF(D407&lt;=0,"",IF(J407=0,"Abgeschlossen",IF(G407&gt;0,"Sondertilgung","Regulär"))))</f>
        <v/>
      </c>
      <c r="N407" s="15">
        <f>IF(A407&gt;Rechner!$B$14,0,IF(R406&lt;=0,0,R406))</f>
        <v>0</v>
      </c>
      <c r="O407" s="15">
        <f>IF(N407&lt;=0,0,N407*Rechner!$B$8/Rechner!$B$11)</f>
        <v>0</v>
      </c>
      <c r="P407" s="15">
        <f t="shared" si="60"/>
        <v>0</v>
      </c>
      <c r="Q407" s="15">
        <f>IF(N407&lt;=0,0,MIN(Rechner!$G$5,N407+O407))</f>
        <v>0</v>
      </c>
      <c r="R407" s="15">
        <f t="shared" si="61"/>
        <v>0</v>
      </c>
      <c r="S407" s="24" t="str">
        <f>IF(A407&gt;Rechner!$B$14,"",IF(D407&lt;=0,"",EDATE(Rechner!$Z$7,(A407-1)*12/Rechner!$B$11)))</f>
        <v/>
      </c>
      <c r="T407" s="2"/>
      <c r="U407" s="2"/>
      <c r="V407" s="2"/>
      <c r="W407" s="2"/>
      <c r="X407" s="2"/>
      <c r="Y407" s="2"/>
      <c r="Z407" s="2"/>
    </row>
    <row r="408" spans="1:26" x14ac:dyDescent="0.25">
      <c r="A408" s="14">
        <v>407</v>
      </c>
      <c r="B408" s="23" t="str">
        <f t="shared" si="54"/>
        <v/>
      </c>
      <c r="C408" s="14" t="str">
        <f t="shared" si="55"/>
        <v/>
      </c>
      <c r="D408" s="15">
        <f>IF(A408&gt;Rechner!$B$14,0,IF(J407&lt;=0,0,J407))</f>
        <v>0</v>
      </c>
      <c r="E408" s="15">
        <f>IF(D408&lt;=0,0,D408*Rechner!$B$8/Rechner!$B$11)</f>
        <v>0</v>
      </c>
      <c r="F408" s="15">
        <f t="shared" si="56"/>
        <v>0</v>
      </c>
      <c r="G408" s="15">
        <f>IF(D408&lt;=0,0,IF(AND(S408&lt;&gt;"",MONTH(S408)=Rechner!$B$13),MIN(Rechner!$B$12,MAX(D408-F408,0)),0))</f>
        <v>0</v>
      </c>
      <c r="H408" s="15">
        <f>IF(D408&lt;=0,0,MIN(Rechner!$G$5,D408+E408))</f>
        <v>0</v>
      </c>
      <c r="I408" s="15">
        <f t="shared" si="57"/>
        <v>0</v>
      </c>
      <c r="J408" s="15">
        <f t="shared" si="58"/>
        <v>0</v>
      </c>
      <c r="K408" s="15">
        <f t="shared" si="62"/>
        <v>90381.674667594401</v>
      </c>
      <c r="L408" s="16" t="str">
        <f t="shared" si="59"/>
        <v/>
      </c>
      <c r="M408" s="14" t="str">
        <f>IF(A408&gt;Rechner!$B$14,"",IF(D408&lt;=0,"",IF(J408=0,"Abgeschlossen",IF(G408&gt;0,"Sondertilgung","Regulär"))))</f>
        <v/>
      </c>
      <c r="N408" s="15">
        <f>IF(A408&gt;Rechner!$B$14,0,IF(R407&lt;=0,0,R407))</f>
        <v>0</v>
      </c>
      <c r="O408" s="15">
        <f>IF(N408&lt;=0,0,N408*Rechner!$B$8/Rechner!$B$11)</f>
        <v>0</v>
      </c>
      <c r="P408" s="15">
        <f t="shared" si="60"/>
        <v>0</v>
      </c>
      <c r="Q408" s="15">
        <f>IF(N408&lt;=0,0,MIN(Rechner!$G$5,N408+O408))</f>
        <v>0</v>
      </c>
      <c r="R408" s="15">
        <f t="shared" si="61"/>
        <v>0</v>
      </c>
      <c r="S408" s="24" t="str">
        <f>IF(A408&gt;Rechner!$B$14,"",IF(D408&lt;=0,"",EDATE(Rechner!$Z$7,(A408-1)*12/Rechner!$B$11)))</f>
        <v/>
      </c>
      <c r="T408" s="2"/>
      <c r="U408" s="2"/>
      <c r="V408" s="2"/>
      <c r="W408" s="2"/>
      <c r="X408" s="2"/>
      <c r="Y408" s="2"/>
      <c r="Z408" s="2"/>
    </row>
    <row r="409" spans="1:26" x14ac:dyDescent="0.25">
      <c r="A409" s="14">
        <v>408</v>
      </c>
      <c r="B409" s="23" t="str">
        <f t="shared" si="54"/>
        <v/>
      </c>
      <c r="C409" s="14" t="str">
        <f t="shared" si="55"/>
        <v/>
      </c>
      <c r="D409" s="15">
        <f>IF(A409&gt;Rechner!$B$14,0,IF(J408&lt;=0,0,J408))</f>
        <v>0</v>
      </c>
      <c r="E409" s="15">
        <f>IF(D409&lt;=0,0,D409*Rechner!$B$8/Rechner!$B$11)</f>
        <v>0</v>
      </c>
      <c r="F409" s="15">
        <f t="shared" si="56"/>
        <v>0</v>
      </c>
      <c r="G409" s="15">
        <f>IF(D409&lt;=0,0,IF(AND(S409&lt;&gt;"",MONTH(S409)=Rechner!$B$13),MIN(Rechner!$B$12,MAX(D409-F409,0)),0))</f>
        <v>0</v>
      </c>
      <c r="H409" s="15">
        <f>IF(D409&lt;=0,0,MIN(Rechner!$G$5,D409+E409))</f>
        <v>0</v>
      </c>
      <c r="I409" s="15">
        <f t="shared" si="57"/>
        <v>0</v>
      </c>
      <c r="J409" s="15">
        <f t="shared" si="58"/>
        <v>0</v>
      </c>
      <c r="K409" s="15">
        <f t="shared" si="62"/>
        <v>90381.674667594401</v>
      </c>
      <c r="L409" s="16" t="str">
        <f t="shared" si="59"/>
        <v/>
      </c>
      <c r="M409" s="14" t="str">
        <f>IF(A409&gt;Rechner!$B$14,"",IF(D409&lt;=0,"",IF(J409=0,"Abgeschlossen",IF(G409&gt;0,"Sondertilgung","Regulär"))))</f>
        <v/>
      </c>
      <c r="N409" s="15">
        <f>IF(A409&gt;Rechner!$B$14,0,IF(R408&lt;=0,0,R408))</f>
        <v>0</v>
      </c>
      <c r="O409" s="15">
        <f>IF(N409&lt;=0,0,N409*Rechner!$B$8/Rechner!$B$11)</f>
        <v>0</v>
      </c>
      <c r="P409" s="15">
        <f t="shared" si="60"/>
        <v>0</v>
      </c>
      <c r="Q409" s="15">
        <f>IF(N409&lt;=0,0,MIN(Rechner!$G$5,N409+O409))</f>
        <v>0</v>
      </c>
      <c r="R409" s="15">
        <f t="shared" si="61"/>
        <v>0</v>
      </c>
      <c r="S409" s="24" t="str">
        <f>IF(A409&gt;Rechner!$B$14,"",IF(D409&lt;=0,"",EDATE(Rechner!$Z$7,(A409-1)*12/Rechner!$B$11)))</f>
        <v/>
      </c>
      <c r="T409" s="2"/>
      <c r="U409" s="2"/>
      <c r="V409" s="2"/>
      <c r="W409" s="2"/>
      <c r="X409" s="2"/>
      <c r="Y409" s="2"/>
      <c r="Z409" s="2"/>
    </row>
    <row r="410" spans="1:26" x14ac:dyDescent="0.25">
      <c r="A410" s="14">
        <v>409</v>
      </c>
      <c r="B410" s="23" t="str">
        <f t="shared" si="54"/>
        <v/>
      </c>
      <c r="C410" s="14" t="str">
        <f t="shared" si="55"/>
        <v/>
      </c>
      <c r="D410" s="15">
        <f>IF(A410&gt;Rechner!$B$14,0,IF(J409&lt;=0,0,J409))</f>
        <v>0</v>
      </c>
      <c r="E410" s="15">
        <f>IF(D410&lt;=0,0,D410*Rechner!$B$8/Rechner!$B$11)</f>
        <v>0</v>
      </c>
      <c r="F410" s="15">
        <f t="shared" si="56"/>
        <v>0</v>
      </c>
      <c r="G410" s="15">
        <f>IF(D410&lt;=0,0,IF(AND(S410&lt;&gt;"",MONTH(S410)=Rechner!$B$13),MIN(Rechner!$B$12,MAX(D410-F410,0)),0))</f>
        <v>0</v>
      </c>
      <c r="H410" s="15">
        <f>IF(D410&lt;=0,0,MIN(Rechner!$G$5,D410+E410))</f>
        <v>0</v>
      </c>
      <c r="I410" s="15">
        <f t="shared" si="57"/>
        <v>0</v>
      </c>
      <c r="J410" s="15">
        <f t="shared" si="58"/>
        <v>0</v>
      </c>
      <c r="K410" s="15">
        <f t="shared" si="62"/>
        <v>90381.674667594401</v>
      </c>
      <c r="L410" s="16" t="str">
        <f t="shared" si="59"/>
        <v/>
      </c>
      <c r="M410" s="14" t="str">
        <f>IF(A410&gt;Rechner!$B$14,"",IF(D410&lt;=0,"",IF(J410=0,"Abgeschlossen",IF(G410&gt;0,"Sondertilgung","Regulär"))))</f>
        <v/>
      </c>
      <c r="N410" s="15">
        <f>IF(A410&gt;Rechner!$B$14,0,IF(R409&lt;=0,0,R409))</f>
        <v>0</v>
      </c>
      <c r="O410" s="15">
        <f>IF(N410&lt;=0,0,N410*Rechner!$B$8/Rechner!$B$11)</f>
        <v>0</v>
      </c>
      <c r="P410" s="15">
        <f t="shared" si="60"/>
        <v>0</v>
      </c>
      <c r="Q410" s="15">
        <f>IF(N410&lt;=0,0,MIN(Rechner!$G$5,N410+O410))</f>
        <v>0</v>
      </c>
      <c r="R410" s="15">
        <f t="shared" si="61"/>
        <v>0</v>
      </c>
      <c r="S410" s="24" t="str">
        <f>IF(A410&gt;Rechner!$B$14,"",IF(D410&lt;=0,"",EDATE(Rechner!$Z$7,(A410-1)*12/Rechner!$B$11)))</f>
        <v/>
      </c>
      <c r="T410" s="2"/>
      <c r="U410" s="2"/>
      <c r="V410" s="2"/>
      <c r="W410" s="2"/>
      <c r="X410" s="2"/>
      <c r="Y410" s="2"/>
      <c r="Z410" s="2"/>
    </row>
    <row r="411" spans="1:26" x14ac:dyDescent="0.25">
      <c r="A411" s="14">
        <v>410</v>
      </c>
      <c r="B411" s="23" t="str">
        <f t="shared" si="54"/>
        <v/>
      </c>
      <c r="C411" s="14" t="str">
        <f t="shared" si="55"/>
        <v/>
      </c>
      <c r="D411" s="15">
        <f>IF(A411&gt;Rechner!$B$14,0,IF(J410&lt;=0,0,J410))</f>
        <v>0</v>
      </c>
      <c r="E411" s="15">
        <f>IF(D411&lt;=0,0,D411*Rechner!$B$8/Rechner!$B$11)</f>
        <v>0</v>
      </c>
      <c r="F411" s="15">
        <f t="shared" si="56"/>
        <v>0</v>
      </c>
      <c r="G411" s="15">
        <f>IF(D411&lt;=0,0,IF(AND(S411&lt;&gt;"",MONTH(S411)=Rechner!$B$13),MIN(Rechner!$B$12,MAX(D411-F411,0)),0))</f>
        <v>0</v>
      </c>
      <c r="H411" s="15">
        <f>IF(D411&lt;=0,0,MIN(Rechner!$G$5,D411+E411))</f>
        <v>0</v>
      </c>
      <c r="I411" s="15">
        <f t="shared" si="57"/>
        <v>0</v>
      </c>
      <c r="J411" s="15">
        <f t="shared" si="58"/>
        <v>0</v>
      </c>
      <c r="K411" s="15">
        <f t="shared" si="62"/>
        <v>90381.674667594401</v>
      </c>
      <c r="L411" s="16" t="str">
        <f t="shared" si="59"/>
        <v/>
      </c>
      <c r="M411" s="14" t="str">
        <f>IF(A411&gt;Rechner!$B$14,"",IF(D411&lt;=0,"",IF(J411=0,"Abgeschlossen",IF(G411&gt;0,"Sondertilgung","Regulär"))))</f>
        <v/>
      </c>
      <c r="N411" s="15">
        <f>IF(A411&gt;Rechner!$B$14,0,IF(R410&lt;=0,0,R410))</f>
        <v>0</v>
      </c>
      <c r="O411" s="15">
        <f>IF(N411&lt;=0,0,N411*Rechner!$B$8/Rechner!$B$11)</f>
        <v>0</v>
      </c>
      <c r="P411" s="15">
        <f t="shared" si="60"/>
        <v>0</v>
      </c>
      <c r="Q411" s="15">
        <f>IF(N411&lt;=0,0,MIN(Rechner!$G$5,N411+O411))</f>
        <v>0</v>
      </c>
      <c r="R411" s="15">
        <f t="shared" si="61"/>
        <v>0</v>
      </c>
      <c r="S411" s="24" t="str">
        <f>IF(A411&gt;Rechner!$B$14,"",IF(D411&lt;=0,"",EDATE(Rechner!$Z$7,(A411-1)*12/Rechner!$B$11)))</f>
        <v/>
      </c>
      <c r="T411" s="2"/>
      <c r="U411" s="2"/>
      <c r="V411" s="2"/>
      <c r="W411" s="2"/>
      <c r="X411" s="2"/>
      <c r="Y411" s="2"/>
      <c r="Z411" s="2"/>
    </row>
    <row r="412" spans="1:26" x14ac:dyDescent="0.25">
      <c r="A412" s="14">
        <v>411</v>
      </c>
      <c r="B412" s="23" t="str">
        <f t="shared" si="54"/>
        <v/>
      </c>
      <c r="C412" s="14" t="str">
        <f t="shared" si="55"/>
        <v/>
      </c>
      <c r="D412" s="15">
        <f>IF(A412&gt;Rechner!$B$14,0,IF(J411&lt;=0,0,J411))</f>
        <v>0</v>
      </c>
      <c r="E412" s="15">
        <f>IF(D412&lt;=0,0,D412*Rechner!$B$8/Rechner!$B$11)</f>
        <v>0</v>
      </c>
      <c r="F412" s="15">
        <f t="shared" si="56"/>
        <v>0</v>
      </c>
      <c r="G412" s="15">
        <f>IF(D412&lt;=0,0,IF(AND(S412&lt;&gt;"",MONTH(S412)=Rechner!$B$13),MIN(Rechner!$B$12,MAX(D412-F412,0)),0))</f>
        <v>0</v>
      </c>
      <c r="H412" s="15">
        <f>IF(D412&lt;=0,0,MIN(Rechner!$G$5,D412+E412))</f>
        <v>0</v>
      </c>
      <c r="I412" s="15">
        <f t="shared" si="57"/>
        <v>0</v>
      </c>
      <c r="J412" s="15">
        <f t="shared" si="58"/>
        <v>0</v>
      </c>
      <c r="K412" s="15">
        <f t="shared" si="62"/>
        <v>90381.674667594401</v>
      </c>
      <c r="L412" s="16" t="str">
        <f t="shared" si="59"/>
        <v/>
      </c>
      <c r="M412" s="14" t="str">
        <f>IF(A412&gt;Rechner!$B$14,"",IF(D412&lt;=0,"",IF(J412=0,"Abgeschlossen",IF(G412&gt;0,"Sondertilgung","Regulär"))))</f>
        <v/>
      </c>
      <c r="N412" s="15">
        <f>IF(A412&gt;Rechner!$B$14,0,IF(R411&lt;=0,0,R411))</f>
        <v>0</v>
      </c>
      <c r="O412" s="15">
        <f>IF(N412&lt;=0,0,N412*Rechner!$B$8/Rechner!$B$11)</f>
        <v>0</v>
      </c>
      <c r="P412" s="15">
        <f t="shared" si="60"/>
        <v>0</v>
      </c>
      <c r="Q412" s="15">
        <f>IF(N412&lt;=0,0,MIN(Rechner!$G$5,N412+O412))</f>
        <v>0</v>
      </c>
      <c r="R412" s="15">
        <f t="shared" si="61"/>
        <v>0</v>
      </c>
      <c r="S412" s="24" t="str">
        <f>IF(A412&gt;Rechner!$B$14,"",IF(D412&lt;=0,"",EDATE(Rechner!$Z$7,(A412-1)*12/Rechner!$B$11)))</f>
        <v/>
      </c>
      <c r="T412" s="2"/>
      <c r="U412" s="2"/>
      <c r="V412" s="2"/>
      <c r="W412" s="2"/>
      <c r="X412" s="2"/>
      <c r="Y412" s="2"/>
      <c r="Z412" s="2"/>
    </row>
    <row r="413" spans="1:26" x14ac:dyDescent="0.25">
      <c r="A413" s="14">
        <v>412</v>
      </c>
      <c r="B413" s="23" t="str">
        <f t="shared" si="54"/>
        <v/>
      </c>
      <c r="C413" s="14" t="str">
        <f t="shared" si="55"/>
        <v/>
      </c>
      <c r="D413" s="15">
        <f>IF(A413&gt;Rechner!$B$14,0,IF(J412&lt;=0,0,J412))</f>
        <v>0</v>
      </c>
      <c r="E413" s="15">
        <f>IF(D413&lt;=0,0,D413*Rechner!$B$8/Rechner!$B$11)</f>
        <v>0</v>
      </c>
      <c r="F413" s="15">
        <f t="shared" si="56"/>
        <v>0</v>
      </c>
      <c r="G413" s="15">
        <f>IF(D413&lt;=0,0,IF(AND(S413&lt;&gt;"",MONTH(S413)=Rechner!$B$13),MIN(Rechner!$B$12,MAX(D413-F413,0)),0))</f>
        <v>0</v>
      </c>
      <c r="H413" s="15">
        <f>IF(D413&lt;=0,0,MIN(Rechner!$G$5,D413+E413))</f>
        <v>0</v>
      </c>
      <c r="I413" s="15">
        <f t="shared" si="57"/>
        <v>0</v>
      </c>
      <c r="J413" s="15">
        <f t="shared" si="58"/>
        <v>0</v>
      </c>
      <c r="K413" s="15">
        <f t="shared" si="62"/>
        <v>90381.674667594401</v>
      </c>
      <c r="L413" s="16" t="str">
        <f t="shared" si="59"/>
        <v/>
      </c>
      <c r="M413" s="14" t="str">
        <f>IF(A413&gt;Rechner!$B$14,"",IF(D413&lt;=0,"",IF(J413=0,"Abgeschlossen",IF(G413&gt;0,"Sondertilgung","Regulär"))))</f>
        <v/>
      </c>
      <c r="N413" s="15">
        <f>IF(A413&gt;Rechner!$B$14,0,IF(R412&lt;=0,0,R412))</f>
        <v>0</v>
      </c>
      <c r="O413" s="15">
        <f>IF(N413&lt;=0,0,N413*Rechner!$B$8/Rechner!$B$11)</f>
        <v>0</v>
      </c>
      <c r="P413" s="15">
        <f t="shared" si="60"/>
        <v>0</v>
      </c>
      <c r="Q413" s="15">
        <f>IF(N413&lt;=0,0,MIN(Rechner!$G$5,N413+O413))</f>
        <v>0</v>
      </c>
      <c r="R413" s="15">
        <f t="shared" si="61"/>
        <v>0</v>
      </c>
      <c r="S413" s="24" t="str">
        <f>IF(A413&gt;Rechner!$B$14,"",IF(D413&lt;=0,"",EDATE(Rechner!$Z$7,(A413-1)*12/Rechner!$B$11)))</f>
        <v/>
      </c>
      <c r="T413" s="2"/>
      <c r="U413" s="2"/>
      <c r="V413" s="2"/>
      <c r="W413" s="2"/>
      <c r="X413" s="2"/>
      <c r="Y413" s="2"/>
      <c r="Z413" s="2"/>
    </row>
    <row r="414" spans="1:26" x14ac:dyDescent="0.25">
      <c r="A414" s="14">
        <v>413</v>
      </c>
      <c r="B414" s="23" t="str">
        <f t="shared" si="54"/>
        <v/>
      </c>
      <c r="C414" s="14" t="str">
        <f t="shared" si="55"/>
        <v/>
      </c>
      <c r="D414" s="15">
        <f>IF(A414&gt;Rechner!$B$14,0,IF(J413&lt;=0,0,J413))</f>
        <v>0</v>
      </c>
      <c r="E414" s="15">
        <f>IF(D414&lt;=0,0,D414*Rechner!$B$8/Rechner!$B$11)</f>
        <v>0</v>
      </c>
      <c r="F414" s="15">
        <f t="shared" si="56"/>
        <v>0</v>
      </c>
      <c r="G414" s="15">
        <f>IF(D414&lt;=0,0,IF(AND(S414&lt;&gt;"",MONTH(S414)=Rechner!$B$13),MIN(Rechner!$B$12,MAX(D414-F414,0)),0))</f>
        <v>0</v>
      </c>
      <c r="H414" s="15">
        <f>IF(D414&lt;=0,0,MIN(Rechner!$G$5,D414+E414))</f>
        <v>0</v>
      </c>
      <c r="I414" s="15">
        <f t="shared" si="57"/>
        <v>0</v>
      </c>
      <c r="J414" s="15">
        <f t="shared" si="58"/>
        <v>0</v>
      </c>
      <c r="K414" s="15">
        <f t="shared" si="62"/>
        <v>90381.674667594401</v>
      </c>
      <c r="L414" s="16" t="str">
        <f t="shared" si="59"/>
        <v/>
      </c>
      <c r="M414" s="14" t="str">
        <f>IF(A414&gt;Rechner!$B$14,"",IF(D414&lt;=0,"",IF(J414=0,"Abgeschlossen",IF(G414&gt;0,"Sondertilgung","Regulär"))))</f>
        <v/>
      </c>
      <c r="N414" s="15">
        <f>IF(A414&gt;Rechner!$B$14,0,IF(R413&lt;=0,0,R413))</f>
        <v>0</v>
      </c>
      <c r="O414" s="15">
        <f>IF(N414&lt;=0,0,N414*Rechner!$B$8/Rechner!$B$11)</f>
        <v>0</v>
      </c>
      <c r="P414" s="15">
        <f t="shared" si="60"/>
        <v>0</v>
      </c>
      <c r="Q414" s="15">
        <f>IF(N414&lt;=0,0,MIN(Rechner!$G$5,N414+O414))</f>
        <v>0</v>
      </c>
      <c r="R414" s="15">
        <f t="shared" si="61"/>
        <v>0</v>
      </c>
      <c r="S414" s="24" t="str">
        <f>IF(A414&gt;Rechner!$B$14,"",IF(D414&lt;=0,"",EDATE(Rechner!$Z$7,(A414-1)*12/Rechner!$B$11)))</f>
        <v/>
      </c>
      <c r="T414" s="2"/>
      <c r="U414" s="2"/>
      <c r="V414" s="2"/>
      <c r="W414" s="2"/>
      <c r="X414" s="2"/>
      <c r="Y414" s="2"/>
      <c r="Z414" s="2"/>
    </row>
    <row r="415" spans="1:26" x14ac:dyDescent="0.25">
      <c r="A415" s="14">
        <v>414</v>
      </c>
      <c r="B415" s="23" t="str">
        <f t="shared" si="54"/>
        <v/>
      </c>
      <c r="C415" s="14" t="str">
        <f t="shared" si="55"/>
        <v/>
      </c>
      <c r="D415" s="15">
        <f>IF(A415&gt;Rechner!$B$14,0,IF(J414&lt;=0,0,J414))</f>
        <v>0</v>
      </c>
      <c r="E415" s="15">
        <f>IF(D415&lt;=0,0,D415*Rechner!$B$8/Rechner!$B$11)</f>
        <v>0</v>
      </c>
      <c r="F415" s="15">
        <f t="shared" si="56"/>
        <v>0</v>
      </c>
      <c r="G415" s="15">
        <f>IF(D415&lt;=0,0,IF(AND(S415&lt;&gt;"",MONTH(S415)=Rechner!$B$13),MIN(Rechner!$B$12,MAX(D415-F415,0)),0))</f>
        <v>0</v>
      </c>
      <c r="H415" s="15">
        <f>IF(D415&lt;=0,0,MIN(Rechner!$G$5,D415+E415))</f>
        <v>0</v>
      </c>
      <c r="I415" s="15">
        <f t="shared" si="57"/>
        <v>0</v>
      </c>
      <c r="J415" s="15">
        <f t="shared" si="58"/>
        <v>0</v>
      </c>
      <c r="K415" s="15">
        <f t="shared" si="62"/>
        <v>90381.674667594401</v>
      </c>
      <c r="L415" s="16" t="str">
        <f t="shared" si="59"/>
        <v/>
      </c>
      <c r="M415" s="14" t="str">
        <f>IF(A415&gt;Rechner!$B$14,"",IF(D415&lt;=0,"",IF(J415=0,"Abgeschlossen",IF(G415&gt;0,"Sondertilgung","Regulär"))))</f>
        <v/>
      </c>
      <c r="N415" s="15">
        <f>IF(A415&gt;Rechner!$B$14,0,IF(R414&lt;=0,0,R414))</f>
        <v>0</v>
      </c>
      <c r="O415" s="15">
        <f>IF(N415&lt;=0,0,N415*Rechner!$B$8/Rechner!$B$11)</f>
        <v>0</v>
      </c>
      <c r="P415" s="15">
        <f t="shared" si="60"/>
        <v>0</v>
      </c>
      <c r="Q415" s="15">
        <f>IF(N415&lt;=0,0,MIN(Rechner!$G$5,N415+O415))</f>
        <v>0</v>
      </c>
      <c r="R415" s="15">
        <f t="shared" si="61"/>
        <v>0</v>
      </c>
      <c r="S415" s="24" t="str">
        <f>IF(A415&gt;Rechner!$B$14,"",IF(D415&lt;=0,"",EDATE(Rechner!$Z$7,(A415-1)*12/Rechner!$B$11)))</f>
        <v/>
      </c>
      <c r="T415" s="2"/>
      <c r="U415" s="2"/>
      <c r="V415" s="2"/>
      <c r="W415" s="2"/>
      <c r="X415" s="2"/>
      <c r="Y415" s="2"/>
      <c r="Z415" s="2"/>
    </row>
    <row r="416" spans="1:26" x14ac:dyDescent="0.25">
      <c r="A416" s="14">
        <v>415</v>
      </c>
      <c r="B416" s="23" t="str">
        <f t="shared" si="54"/>
        <v/>
      </c>
      <c r="C416" s="14" t="str">
        <f t="shared" si="55"/>
        <v/>
      </c>
      <c r="D416" s="15">
        <f>IF(A416&gt;Rechner!$B$14,0,IF(J415&lt;=0,0,J415))</f>
        <v>0</v>
      </c>
      <c r="E416" s="15">
        <f>IF(D416&lt;=0,0,D416*Rechner!$B$8/Rechner!$B$11)</f>
        <v>0</v>
      </c>
      <c r="F416" s="15">
        <f t="shared" si="56"/>
        <v>0</v>
      </c>
      <c r="G416" s="15">
        <f>IF(D416&lt;=0,0,IF(AND(S416&lt;&gt;"",MONTH(S416)=Rechner!$B$13),MIN(Rechner!$B$12,MAX(D416-F416,0)),0))</f>
        <v>0</v>
      </c>
      <c r="H416" s="15">
        <f>IF(D416&lt;=0,0,MIN(Rechner!$G$5,D416+E416))</f>
        <v>0</v>
      </c>
      <c r="I416" s="15">
        <f t="shared" si="57"/>
        <v>0</v>
      </c>
      <c r="J416" s="15">
        <f t="shared" si="58"/>
        <v>0</v>
      </c>
      <c r="K416" s="15">
        <f t="shared" si="62"/>
        <v>90381.674667594401</v>
      </c>
      <c r="L416" s="16" t="str">
        <f t="shared" si="59"/>
        <v/>
      </c>
      <c r="M416" s="14" t="str">
        <f>IF(A416&gt;Rechner!$B$14,"",IF(D416&lt;=0,"",IF(J416=0,"Abgeschlossen",IF(G416&gt;0,"Sondertilgung","Regulär"))))</f>
        <v/>
      </c>
      <c r="N416" s="15">
        <f>IF(A416&gt;Rechner!$B$14,0,IF(R415&lt;=0,0,R415))</f>
        <v>0</v>
      </c>
      <c r="O416" s="15">
        <f>IF(N416&lt;=0,0,N416*Rechner!$B$8/Rechner!$B$11)</f>
        <v>0</v>
      </c>
      <c r="P416" s="15">
        <f t="shared" si="60"/>
        <v>0</v>
      </c>
      <c r="Q416" s="15">
        <f>IF(N416&lt;=0,0,MIN(Rechner!$G$5,N416+O416))</f>
        <v>0</v>
      </c>
      <c r="R416" s="15">
        <f t="shared" si="61"/>
        <v>0</v>
      </c>
      <c r="S416" s="24" t="str">
        <f>IF(A416&gt;Rechner!$B$14,"",IF(D416&lt;=0,"",EDATE(Rechner!$Z$7,(A416-1)*12/Rechner!$B$11)))</f>
        <v/>
      </c>
      <c r="T416" s="2"/>
      <c r="U416" s="2"/>
      <c r="V416" s="2"/>
      <c r="W416" s="2"/>
      <c r="X416" s="2"/>
      <c r="Y416" s="2"/>
      <c r="Z416" s="2"/>
    </row>
    <row r="417" spans="1:26" x14ac:dyDescent="0.25">
      <c r="A417" s="14">
        <v>416</v>
      </c>
      <c r="B417" s="23" t="str">
        <f t="shared" si="54"/>
        <v/>
      </c>
      <c r="C417" s="14" t="str">
        <f t="shared" si="55"/>
        <v/>
      </c>
      <c r="D417" s="15">
        <f>IF(A417&gt;Rechner!$B$14,0,IF(J416&lt;=0,0,J416))</f>
        <v>0</v>
      </c>
      <c r="E417" s="15">
        <f>IF(D417&lt;=0,0,D417*Rechner!$B$8/Rechner!$B$11)</f>
        <v>0</v>
      </c>
      <c r="F417" s="15">
        <f t="shared" si="56"/>
        <v>0</v>
      </c>
      <c r="G417" s="15">
        <f>IF(D417&lt;=0,0,IF(AND(S417&lt;&gt;"",MONTH(S417)=Rechner!$B$13),MIN(Rechner!$B$12,MAX(D417-F417,0)),0))</f>
        <v>0</v>
      </c>
      <c r="H417" s="15">
        <f>IF(D417&lt;=0,0,MIN(Rechner!$G$5,D417+E417))</f>
        <v>0</v>
      </c>
      <c r="I417" s="15">
        <f t="shared" si="57"/>
        <v>0</v>
      </c>
      <c r="J417" s="15">
        <f t="shared" si="58"/>
        <v>0</v>
      </c>
      <c r="K417" s="15">
        <f t="shared" si="62"/>
        <v>90381.674667594401</v>
      </c>
      <c r="L417" s="16" t="str">
        <f t="shared" si="59"/>
        <v/>
      </c>
      <c r="M417" s="14" t="str">
        <f>IF(A417&gt;Rechner!$B$14,"",IF(D417&lt;=0,"",IF(J417=0,"Abgeschlossen",IF(G417&gt;0,"Sondertilgung","Regulär"))))</f>
        <v/>
      </c>
      <c r="N417" s="15">
        <f>IF(A417&gt;Rechner!$B$14,0,IF(R416&lt;=0,0,R416))</f>
        <v>0</v>
      </c>
      <c r="O417" s="15">
        <f>IF(N417&lt;=0,0,N417*Rechner!$B$8/Rechner!$B$11)</f>
        <v>0</v>
      </c>
      <c r="P417" s="15">
        <f t="shared" si="60"/>
        <v>0</v>
      </c>
      <c r="Q417" s="15">
        <f>IF(N417&lt;=0,0,MIN(Rechner!$G$5,N417+O417))</f>
        <v>0</v>
      </c>
      <c r="R417" s="15">
        <f t="shared" si="61"/>
        <v>0</v>
      </c>
      <c r="S417" s="24" t="str">
        <f>IF(A417&gt;Rechner!$B$14,"",IF(D417&lt;=0,"",EDATE(Rechner!$Z$7,(A417-1)*12/Rechner!$B$11)))</f>
        <v/>
      </c>
      <c r="T417" s="2"/>
      <c r="U417" s="2"/>
      <c r="V417" s="2"/>
      <c r="W417" s="2"/>
      <c r="X417" s="2"/>
      <c r="Y417" s="2"/>
      <c r="Z417" s="2"/>
    </row>
    <row r="418" spans="1:26" x14ac:dyDescent="0.25">
      <c r="A418" s="14">
        <v>417</v>
      </c>
      <c r="B418" s="23" t="str">
        <f t="shared" si="54"/>
        <v/>
      </c>
      <c r="C418" s="14" t="str">
        <f t="shared" si="55"/>
        <v/>
      </c>
      <c r="D418" s="15">
        <f>IF(A418&gt;Rechner!$B$14,0,IF(J417&lt;=0,0,J417))</f>
        <v>0</v>
      </c>
      <c r="E418" s="15">
        <f>IF(D418&lt;=0,0,D418*Rechner!$B$8/Rechner!$B$11)</f>
        <v>0</v>
      </c>
      <c r="F418" s="15">
        <f t="shared" si="56"/>
        <v>0</v>
      </c>
      <c r="G418" s="15">
        <f>IF(D418&lt;=0,0,IF(AND(S418&lt;&gt;"",MONTH(S418)=Rechner!$B$13),MIN(Rechner!$B$12,MAX(D418-F418,0)),0))</f>
        <v>0</v>
      </c>
      <c r="H418" s="15">
        <f>IF(D418&lt;=0,0,MIN(Rechner!$G$5,D418+E418))</f>
        <v>0</v>
      </c>
      <c r="I418" s="15">
        <f t="shared" si="57"/>
        <v>0</v>
      </c>
      <c r="J418" s="15">
        <f t="shared" si="58"/>
        <v>0</v>
      </c>
      <c r="K418" s="15">
        <f t="shared" si="62"/>
        <v>90381.674667594401</v>
      </c>
      <c r="L418" s="16" t="str">
        <f t="shared" si="59"/>
        <v/>
      </c>
      <c r="M418" s="14" t="str">
        <f>IF(A418&gt;Rechner!$B$14,"",IF(D418&lt;=0,"",IF(J418=0,"Abgeschlossen",IF(G418&gt;0,"Sondertilgung","Regulär"))))</f>
        <v/>
      </c>
      <c r="N418" s="15">
        <f>IF(A418&gt;Rechner!$B$14,0,IF(R417&lt;=0,0,R417))</f>
        <v>0</v>
      </c>
      <c r="O418" s="15">
        <f>IF(N418&lt;=0,0,N418*Rechner!$B$8/Rechner!$B$11)</f>
        <v>0</v>
      </c>
      <c r="P418" s="15">
        <f t="shared" si="60"/>
        <v>0</v>
      </c>
      <c r="Q418" s="15">
        <f>IF(N418&lt;=0,0,MIN(Rechner!$G$5,N418+O418))</f>
        <v>0</v>
      </c>
      <c r="R418" s="15">
        <f t="shared" si="61"/>
        <v>0</v>
      </c>
      <c r="S418" s="24" t="str">
        <f>IF(A418&gt;Rechner!$B$14,"",IF(D418&lt;=0,"",EDATE(Rechner!$Z$7,(A418-1)*12/Rechner!$B$11)))</f>
        <v/>
      </c>
      <c r="T418" s="2"/>
      <c r="U418" s="2"/>
      <c r="V418" s="2"/>
      <c r="W418" s="2"/>
      <c r="X418" s="2"/>
      <c r="Y418" s="2"/>
      <c r="Z418" s="2"/>
    </row>
    <row r="419" spans="1:26" x14ac:dyDescent="0.25">
      <c r="A419" s="14">
        <v>418</v>
      </c>
      <c r="B419" s="23" t="str">
        <f t="shared" si="54"/>
        <v/>
      </c>
      <c r="C419" s="14" t="str">
        <f t="shared" si="55"/>
        <v/>
      </c>
      <c r="D419" s="15">
        <f>IF(A419&gt;Rechner!$B$14,0,IF(J418&lt;=0,0,J418))</f>
        <v>0</v>
      </c>
      <c r="E419" s="15">
        <f>IF(D419&lt;=0,0,D419*Rechner!$B$8/Rechner!$B$11)</f>
        <v>0</v>
      </c>
      <c r="F419" s="15">
        <f t="shared" si="56"/>
        <v>0</v>
      </c>
      <c r="G419" s="15">
        <f>IF(D419&lt;=0,0,IF(AND(S419&lt;&gt;"",MONTH(S419)=Rechner!$B$13),MIN(Rechner!$B$12,MAX(D419-F419,0)),0))</f>
        <v>0</v>
      </c>
      <c r="H419" s="15">
        <f>IF(D419&lt;=0,0,MIN(Rechner!$G$5,D419+E419))</f>
        <v>0</v>
      </c>
      <c r="I419" s="15">
        <f t="shared" si="57"/>
        <v>0</v>
      </c>
      <c r="J419" s="15">
        <f t="shared" si="58"/>
        <v>0</v>
      </c>
      <c r="K419" s="15">
        <f t="shared" si="62"/>
        <v>90381.674667594401</v>
      </c>
      <c r="L419" s="16" t="str">
        <f t="shared" si="59"/>
        <v/>
      </c>
      <c r="M419" s="14" t="str">
        <f>IF(A419&gt;Rechner!$B$14,"",IF(D419&lt;=0,"",IF(J419=0,"Abgeschlossen",IF(G419&gt;0,"Sondertilgung","Regulär"))))</f>
        <v/>
      </c>
      <c r="N419" s="15">
        <f>IF(A419&gt;Rechner!$B$14,0,IF(R418&lt;=0,0,R418))</f>
        <v>0</v>
      </c>
      <c r="O419" s="15">
        <f>IF(N419&lt;=0,0,N419*Rechner!$B$8/Rechner!$B$11)</f>
        <v>0</v>
      </c>
      <c r="P419" s="15">
        <f t="shared" si="60"/>
        <v>0</v>
      </c>
      <c r="Q419" s="15">
        <f>IF(N419&lt;=0,0,MIN(Rechner!$G$5,N419+O419))</f>
        <v>0</v>
      </c>
      <c r="R419" s="15">
        <f t="shared" si="61"/>
        <v>0</v>
      </c>
      <c r="S419" s="24" t="str">
        <f>IF(A419&gt;Rechner!$B$14,"",IF(D419&lt;=0,"",EDATE(Rechner!$Z$7,(A419-1)*12/Rechner!$B$11)))</f>
        <v/>
      </c>
      <c r="T419" s="2"/>
      <c r="U419" s="2"/>
      <c r="V419" s="2"/>
      <c r="W419" s="2"/>
      <c r="X419" s="2"/>
      <c r="Y419" s="2"/>
      <c r="Z419" s="2"/>
    </row>
    <row r="420" spans="1:26" x14ac:dyDescent="0.25">
      <c r="A420" s="14">
        <v>419</v>
      </c>
      <c r="B420" s="23" t="str">
        <f t="shared" si="54"/>
        <v/>
      </c>
      <c r="C420" s="14" t="str">
        <f t="shared" si="55"/>
        <v/>
      </c>
      <c r="D420" s="15">
        <f>IF(A420&gt;Rechner!$B$14,0,IF(J419&lt;=0,0,J419))</f>
        <v>0</v>
      </c>
      <c r="E420" s="15">
        <f>IF(D420&lt;=0,0,D420*Rechner!$B$8/Rechner!$B$11)</f>
        <v>0</v>
      </c>
      <c r="F420" s="15">
        <f t="shared" si="56"/>
        <v>0</v>
      </c>
      <c r="G420" s="15">
        <f>IF(D420&lt;=0,0,IF(AND(S420&lt;&gt;"",MONTH(S420)=Rechner!$B$13),MIN(Rechner!$B$12,MAX(D420-F420,0)),0))</f>
        <v>0</v>
      </c>
      <c r="H420" s="15">
        <f>IF(D420&lt;=0,0,MIN(Rechner!$G$5,D420+E420))</f>
        <v>0</v>
      </c>
      <c r="I420" s="15">
        <f t="shared" si="57"/>
        <v>0</v>
      </c>
      <c r="J420" s="15">
        <f t="shared" si="58"/>
        <v>0</v>
      </c>
      <c r="K420" s="15">
        <f t="shared" si="62"/>
        <v>90381.674667594401</v>
      </c>
      <c r="L420" s="16" t="str">
        <f t="shared" si="59"/>
        <v/>
      </c>
      <c r="M420" s="14" t="str">
        <f>IF(A420&gt;Rechner!$B$14,"",IF(D420&lt;=0,"",IF(J420=0,"Abgeschlossen",IF(G420&gt;0,"Sondertilgung","Regulär"))))</f>
        <v/>
      </c>
      <c r="N420" s="15">
        <f>IF(A420&gt;Rechner!$B$14,0,IF(R419&lt;=0,0,R419))</f>
        <v>0</v>
      </c>
      <c r="O420" s="15">
        <f>IF(N420&lt;=0,0,N420*Rechner!$B$8/Rechner!$B$11)</f>
        <v>0</v>
      </c>
      <c r="P420" s="15">
        <f t="shared" si="60"/>
        <v>0</v>
      </c>
      <c r="Q420" s="15">
        <f>IF(N420&lt;=0,0,MIN(Rechner!$G$5,N420+O420))</f>
        <v>0</v>
      </c>
      <c r="R420" s="15">
        <f t="shared" si="61"/>
        <v>0</v>
      </c>
      <c r="S420" s="24" t="str">
        <f>IF(A420&gt;Rechner!$B$14,"",IF(D420&lt;=0,"",EDATE(Rechner!$Z$7,(A420-1)*12/Rechner!$B$11)))</f>
        <v/>
      </c>
      <c r="T420" s="2"/>
      <c r="U420" s="2"/>
      <c r="V420" s="2"/>
      <c r="W420" s="2"/>
      <c r="X420" s="2"/>
      <c r="Y420" s="2"/>
      <c r="Z420" s="2"/>
    </row>
    <row r="421" spans="1:26" x14ac:dyDescent="0.25">
      <c r="A421" s="14">
        <v>420</v>
      </c>
      <c r="B421" s="23" t="str">
        <f t="shared" si="54"/>
        <v/>
      </c>
      <c r="C421" s="14" t="str">
        <f t="shared" si="55"/>
        <v/>
      </c>
      <c r="D421" s="15">
        <f>IF(A421&gt;Rechner!$B$14,0,IF(J420&lt;=0,0,J420))</f>
        <v>0</v>
      </c>
      <c r="E421" s="15">
        <f>IF(D421&lt;=0,0,D421*Rechner!$B$8/Rechner!$B$11)</f>
        <v>0</v>
      </c>
      <c r="F421" s="15">
        <f t="shared" si="56"/>
        <v>0</v>
      </c>
      <c r="G421" s="15">
        <f>IF(D421&lt;=0,0,IF(AND(S421&lt;&gt;"",MONTH(S421)=Rechner!$B$13),MIN(Rechner!$B$12,MAX(D421-F421,0)),0))</f>
        <v>0</v>
      </c>
      <c r="H421" s="15">
        <f>IF(D421&lt;=0,0,MIN(Rechner!$G$5,D421+E421))</f>
        <v>0</v>
      </c>
      <c r="I421" s="15">
        <f t="shared" si="57"/>
        <v>0</v>
      </c>
      <c r="J421" s="15">
        <f t="shared" si="58"/>
        <v>0</v>
      </c>
      <c r="K421" s="15">
        <f t="shared" si="62"/>
        <v>90381.674667594401</v>
      </c>
      <c r="L421" s="16" t="str">
        <f t="shared" si="59"/>
        <v/>
      </c>
      <c r="M421" s="14" t="str">
        <f>IF(A421&gt;Rechner!$B$14,"",IF(D421&lt;=0,"",IF(J421=0,"Abgeschlossen",IF(G421&gt;0,"Sondertilgung","Regulär"))))</f>
        <v/>
      </c>
      <c r="N421" s="15">
        <f>IF(A421&gt;Rechner!$B$14,0,IF(R420&lt;=0,0,R420))</f>
        <v>0</v>
      </c>
      <c r="O421" s="15">
        <f>IF(N421&lt;=0,0,N421*Rechner!$B$8/Rechner!$B$11)</f>
        <v>0</v>
      </c>
      <c r="P421" s="15">
        <f t="shared" si="60"/>
        <v>0</v>
      </c>
      <c r="Q421" s="15">
        <f>IF(N421&lt;=0,0,MIN(Rechner!$G$5,N421+O421))</f>
        <v>0</v>
      </c>
      <c r="R421" s="15">
        <f t="shared" si="61"/>
        <v>0</v>
      </c>
      <c r="S421" s="24" t="str">
        <f>IF(A421&gt;Rechner!$B$14,"",IF(D421&lt;=0,"",EDATE(Rechner!$Z$7,(A421-1)*12/Rechner!$B$11)))</f>
        <v/>
      </c>
      <c r="T421" s="2"/>
      <c r="U421" s="2"/>
      <c r="V421" s="2"/>
      <c r="W421" s="2"/>
      <c r="X421" s="2"/>
      <c r="Y421" s="2"/>
      <c r="Z421" s="2"/>
    </row>
    <row r="422" spans="1:26" x14ac:dyDescent="0.25">
      <c r="A422" s="14">
        <v>421</v>
      </c>
      <c r="B422" s="23" t="str">
        <f t="shared" si="54"/>
        <v/>
      </c>
      <c r="C422" s="14" t="str">
        <f t="shared" si="55"/>
        <v/>
      </c>
      <c r="D422" s="15">
        <f>IF(A422&gt;Rechner!$B$14,0,IF(J421&lt;=0,0,J421))</f>
        <v>0</v>
      </c>
      <c r="E422" s="15">
        <f>IF(D422&lt;=0,0,D422*Rechner!$B$8/Rechner!$B$11)</f>
        <v>0</v>
      </c>
      <c r="F422" s="15">
        <f t="shared" si="56"/>
        <v>0</v>
      </c>
      <c r="G422" s="15">
        <f>IF(D422&lt;=0,0,IF(AND(S422&lt;&gt;"",MONTH(S422)=Rechner!$B$13),MIN(Rechner!$B$12,MAX(D422-F422,0)),0))</f>
        <v>0</v>
      </c>
      <c r="H422" s="15">
        <f>IF(D422&lt;=0,0,MIN(Rechner!$G$5,D422+E422))</f>
        <v>0</v>
      </c>
      <c r="I422" s="15">
        <f t="shared" si="57"/>
        <v>0</v>
      </c>
      <c r="J422" s="15">
        <f t="shared" si="58"/>
        <v>0</v>
      </c>
      <c r="K422" s="15">
        <f t="shared" si="62"/>
        <v>90381.674667594401</v>
      </c>
      <c r="L422" s="16" t="str">
        <f t="shared" si="59"/>
        <v/>
      </c>
      <c r="M422" s="14" t="str">
        <f>IF(A422&gt;Rechner!$B$14,"",IF(D422&lt;=0,"",IF(J422=0,"Abgeschlossen",IF(G422&gt;0,"Sondertilgung","Regulär"))))</f>
        <v/>
      </c>
      <c r="N422" s="15">
        <f>IF(A422&gt;Rechner!$B$14,0,IF(R421&lt;=0,0,R421))</f>
        <v>0</v>
      </c>
      <c r="O422" s="15">
        <f>IF(N422&lt;=0,0,N422*Rechner!$B$8/Rechner!$B$11)</f>
        <v>0</v>
      </c>
      <c r="P422" s="15">
        <f t="shared" si="60"/>
        <v>0</v>
      </c>
      <c r="Q422" s="15">
        <f>IF(N422&lt;=0,0,MIN(Rechner!$G$5,N422+O422))</f>
        <v>0</v>
      </c>
      <c r="R422" s="15">
        <f t="shared" si="61"/>
        <v>0</v>
      </c>
      <c r="S422" s="24" t="str">
        <f>IF(A422&gt;Rechner!$B$14,"",IF(D422&lt;=0,"",EDATE(Rechner!$Z$7,(A422-1)*12/Rechner!$B$11)))</f>
        <v/>
      </c>
      <c r="T422" s="2"/>
      <c r="U422" s="2"/>
      <c r="V422" s="2"/>
      <c r="W422" s="2"/>
      <c r="X422" s="2"/>
      <c r="Y422" s="2"/>
      <c r="Z422" s="2"/>
    </row>
    <row r="423" spans="1:26" x14ac:dyDescent="0.25">
      <c r="A423" s="14">
        <v>422</v>
      </c>
      <c r="B423" s="23" t="str">
        <f t="shared" si="54"/>
        <v/>
      </c>
      <c r="C423" s="14" t="str">
        <f t="shared" si="55"/>
        <v/>
      </c>
      <c r="D423" s="15">
        <f>IF(A423&gt;Rechner!$B$14,0,IF(J422&lt;=0,0,J422))</f>
        <v>0</v>
      </c>
      <c r="E423" s="15">
        <f>IF(D423&lt;=0,0,D423*Rechner!$B$8/Rechner!$B$11)</f>
        <v>0</v>
      </c>
      <c r="F423" s="15">
        <f t="shared" si="56"/>
        <v>0</v>
      </c>
      <c r="G423" s="15">
        <f>IF(D423&lt;=0,0,IF(AND(S423&lt;&gt;"",MONTH(S423)=Rechner!$B$13),MIN(Rechner!$B$12,MAX(D423-F423,0)),0))</f>
        <v>0</v>
      </c>
      <c r="H423" s="15">
        <f>IF(D423&lt;=0,0,MIN(Rechner!$G$5,D423+E423))</f>
        <v>0</v>
      </c>
      <c r="I423" s="15">
        <f t="shared" si="57"/>
        <v>0</v>
      </c>
      <c r="J423" s="15">
        <f t="shared" si="58"/>
        <v>0</v>
      </c>
      <c r="K423" s="15">
        <f t="shared" si="62"/>
        <v>90381.674667594401</v>
      </c>
      <c r="L423" s="16" t="str">
        <f t="shared" si="59"/>
        <v/>
      </c>
      <c r="M423" s="14" t="str">
        <f>IF(A423&gt;Rechner!$B$14,"",IF(D423&lt;=0,"",IF(J423=0,"Abgeschlossen",IF(G423&gt;0,"Sondertilgung","Regulär"))))</f>
        <v/>
      </c>
      <c r="N423" s="15">
        <f>IF(A423&gt;Rechner!$B$14,0,IF(R422&lt;=0,0,R422))</f>
        <v>0</v>
      </c>
      <c r="O423" s="15">
        <f>IF(N423&lt;=0,0,N423*Rechner!$B$8/Rechner!$B$11)</f>
        <v>0</v>
      </c>
      <c r="P423" s="15">
        <f t="shared" si="60"/>
        <v>0</v>
      </c>
      <c r="Q423" s="15">
        <f>IF(N423&lt;=0,0,MIN(Rechner!$G$5,N423+O423))</f>
        <v>0</v>
      </c>
      <c r="R423" s="15">
        <f t="shared" si="61"/>
        <v>0</v>
      </c>
      <c r="S423" s="24" t="str">
        <f>IF(A423&gt;Rechner!$B$14,"",IF(D423&lt;=0,"",EDATE(Rechner!$Z$7,(A423-1)*12/Rechner!$B$11)))</f>
        <v/>
      </c>
      <c r="T423" s="2"/>
      <c r="U423" s="2"/>
      <c r="V423" s="2"/>
      <c r="W423" s="2"/>
      <c r="X423" s="2"/>
      <c r="Y423" s="2"/>
      <c r="Z423" s="2"/>
    </row>
    <row r="424" spans="1:26" x14ac:dyDescent="0.25">
      <c r="A424" s="14">
        <v>423</v>
      </c>
      <c r="B424" s="23" t="str">
        <f t="shared" si="54"/>
        <v/>
      </c>
      <c r="C424" s="14" t="str">
        <f t="shared" si="55"/>
        <v/>
      </c>
      <c r="D424" s="15">
        <f>IF(A424&gt;Rechner!$B$14,0,IF(J423&lt;=0,0,J423))</f>
        <v>0</v>
      </c>
      <c r="E424" s="15">
        <f>IF(D424&lt;=0,0,D424*Rechner!$B$8/Rechner!$B$11)</f>
        <v>0</v>
      </c>
      <c r="F424" s="15">
        <f t="shared" si="56"/>
        <v>0</v>
      </c>
      <c r="G424" s="15">
        <f>IF(D424&lt;=0,0,IF(AND(S424&lt;&gt;"",MONTH(S424)=Rechner!$B$13),MIN(Rechner!$B$12,MAX(D424-F424,0)),0))</f>
        <v>0</v>
      </c>
      <c r="H424" s="15">
        <f>IF(D424&lt;=0,0,MIN(Rechner!$G$5,D424+E424))</f>
        <v>0</v>
      </c>
      <c r="I424" s="15">
        <f t="shared" si="57"/>
        <v>0</v>
      </c>
      <c r="J424" s="15">
        <f t="shared" si="58"/>
        <v>0</v>
      </c>
      <c r="K424" s="15">
        <f t="shared" si="62"/>
        <v>90381.674667594401</v>
      </c>
      <c r="L424" s="16" t="str">
        <f t="shared" si="59"/>
        <v/>
      </c>
      <c r="M424" s="14" t="str">
        <f>IF(A424&gt;Rechner!$B$14,"",IF(D424&lt;=0,"",IF(J424=0,"Abgeschlossen",IF(G424&gt;0,"Sondertilgung","Regulär"))))</f>
        <v/>
      </c>
      <c r="N424" s="15">
        <f>IF(A424&gt;Rechner!$B$14,0,IF(R423&lt;=0,0,R423))</f>
        <v>0</v>
      </c>
      <c r="O424" s="15">
        <f>IF(N424&lt;=0,0,N424*Rechner!$B$8/Rechner!$B$11)</f>
        <v>0</v>
      </c>
      <c r="P424" s="15">
        <f t="shared" si="60"/>
        <v>0</v>
      </c>
      <c r="Q424" s="15">
        <f>IF(N424&lt;=0,0,MIN(Rechner!$G$5,N424+O424))</f>
        <v>0</v>
      </c>
      <c r="R424" s="15">
        <f t="shared" si="61"/>
        <v>0</v>
      </c>
      <c r="S424" s="24" t="str">
        <f>IF(A424&gt;Rechner!$B$14,"",IF(D424&lt;=0,"",EDATE(Rechner!$Z$7,(A424-1)*12/Rechner!$B$11)))</f>
        <v/>
      </c>
      <c r="T424" s="2"/>
      <c r="U424" s="2"/>
      <c r="V424" s="2"/>
      <c r="W424" s="2"/>
      <c r="X424" s="2"/>
      <c r="Y424" s="2"/>
      <c r="Z424" s="2"/>
    </row>
    <row r="425" spans="1:26" x14ac:dyDescent="0.25">
      <c r="A425" s="14">
        <v>424</v>
      </c>
      <c r="B425" s="23" t="str">
        <f t="shared" si="54"/>
        <v/>
      </c>
      <c r="C425" s="14" t="str">
        <f t="shared" si="55"/>
        <v/>
      </c>
      <c r="D425" s="15">
        <f>IF(A425&gt;Rechner!$B$14,0,IF(J424&lt;=0,0,J424))</f>
        <v>0</v>
      </c>
      <c r="E425" s="15">
        <f>IF(D425&lt;=0,0,D425*Rechner!$B$8/Rechner!$B$11)</f>
        <v>0</v>
      </c>
      <c r="F425" s="15">
        <f t="shared" si="56"/>
        <v>0</v>
      </c>
      <c r="G425" s="15">
        <f>IF(D425&lt;=0,0,IF(AND(S425&lt;&gt;"",MONTH(S425)=Rechner!$B$13),MIN(Rechner!$B$12,MAX(D425-F425,0)),0))</f>
        <v>0</v>
      </c>
      <c r="H425" s="15">
        <f>IF(D425&lt;=0,0,MIN(Rechner!$G$5,D425+E425))</f>
        <v>0</v>
      </c>
      <c r="I425" s="15">
        <f t="shared" si="57"/>
        <v>0</v>
      </c>
      <c r="J425" s="15">
        <f t="shared" si="58"/>
        <v>0</v>
      </c>
      <c r="K425" s="15">
        <f t="shared" si="62"/>
        <v>90381.674667594401</v>
      </c>
      <c r="L425" s="16" t="str">
        <f t="shared" si="59"/>
        <v/>
      </c>
      <c r="M425" s="14" t="str">
        <f>IF(A425&gt;Rechner!$B$14,"",IF(D425&lt;=0,"",IF(J425=0,"Abgeschlossen",IF(G425&gt;0,"Sondertilgung","Regulär"))))</f>
        <v/>
      </c>
      <c r="N425" s="15">
        <f>IF(A425&gt;Rechner!$B$14,0,IF(R424&lt;=0,0,R424))</f>
        <v>0</v>
      </c>
      <c r="O425" s="15">
        <f>IF(N425&lt;=0,0,N425*Rechner!$B$8/Rechner!$B$11)</f>
        <v>0</v>
      </c>
      <c r="P425" s="15">
        <f t="shared" si="60"/>
        <v>0</v>
      </c>
      <c r="Q425" s="15">
        <f>IF(N425&lt;=0,0,MIN(Rechner!$G$5,N425+O425))</f>
        <v>0</v>
      </c>
      <c r="R425" s="15">
        <f t="shared" si="61"/>
        <v>0</v>
      </c>
      <c r="S425" s="24" t="str">
        <f>IF(A425&gt;Rechner!$B$14,"",IF(D425&lt;=0,"",EDATE(Rechner!$Z$7,(A425-1)*12/Rechner!$B$11)))</f>
        <v/>
      </c>
      <c r="T425" s="2"/>
      <c r="U425" s="2"/>
      <c r="V425" s="2"/>
      <c r="W425" s="2"/>
      <c r="X425" s="2"/>
      <c r="Y425" s="2"/>
      <c r="Z425" s="2"/>
    </row>
    <row r="426" spans="1:26" x14ac:dyDescent="0.25">
      <c r="A426" s="14">
        <v>425</v>
      </c>
      <c r="B426" s="23" t="str">
        <f t="shared" si="54"/>
        <v/>
      </c>
      <c r="C426" s="14" t="str">
        <f t="shared" si="55"/>
        <v/>
      </c>
      <c r="D426" s="15">
        <f>IF(A426&gt;Rechner!$B$14,0,IF(J425&lt;=0,0,J425))</f>
        <v>0</v>
      </c>
      <c r="E426" s="15">
        <f>IF(D426&lt;=0,0,D426*Rechner!$B$8/Rechner!$B$11)</f>
        <v>0</v>
      </c>
      <c r="F426" s="15">
        <f t="shared" si="56"/>
        <v>0</v>
      </c>
      <c r="G426" s="15">
        <f>IF(D426&lt;=0,0,IF(AND(S426&lt;&gt;"",MONTH(S426)=Rechner!$B$13),MIN(Rechner!$B$12,MAX(D426-F426,0)),0))</f>
        <v>0</v>
      </c>
      <c r="H426" s="15">
        <f>IF(D426&lt;=0,0,MIN(Rechner!$G$5,D426+E426))</f>
        <v>0</v>
      </c>
      <c r="I426" s="15">
        <f t="shared" si="57"/>
        <v>0</v>
      </c>
      <c r="J426" s="15">
        <f t="shared" si="58"/>
        <v>0</v>
      </c>
      <c r="K426" s="15">
        <f t="shared" si="62"/>
        <v>90381.674667594401</v>
      </c>
      <c r="L426" s="16" t="str">
        <f t="shared" si="59"/>
        <v/>
      </c>
      <c r="M426" s="14" t="str">
        <f>IF(A426&gt;Rechner!$B$14,"",IF(D426&lt;=0,"",IF(J426=0,"Abgeschlossen",IF(G426&gt;0,"Sondertilgung","Regulär"))))</f>
        <v/>
      </c>
      <c r="N426" s="15">
        <f>IF(A426&gt;Rechner!$B$14,0,IF(R425&lt;=0,0,R425))</f>
        <v>0</v>
      </c>
      <c r="O426" s="15">
        <f>IF(N426&lt;=0,0,N426*Rechner!$B$8/Rechner!$B$11)</f>
        <v>0</v>
      </c>
      <c r="P426" s="15">
        <f t="shared" si="60"/>
        <v>0</v>
      </c>
      <c r="Q426" s="15">
        <f>IF(N426&lt;=0,0,MIN(Rechner!$G$5,N426+O426))</f>
        <v>0</v>
      </c>
      <c r="R426" s="15">
        <f t="shared" si="61"/>
        <v>0</v>
      </c>
      <c r="S426" s="24" t="str">
        <f>IF(A426&gt;Rechner!$B$14,"",IF(D426&lt;=0,"",EDATE(Rechner!$Z$7,(A426-1)*12/Rechner!$B$11)))</f>
        <v/>
      </c>
      <c r="T426" s="2"/>
      <c r="U426" s="2"/>
      <c r="V426" s="2"/>
      <c r="W426" s="2"/>
      <c r="X426" s="2"/>
      <c r="Y426" s="2"/>
      <c r="Z426" s="2"/>
    </row>
    <row r="427" spans="1:26" x14ac:dyDescent="0.25">
      <c r="A427" s="14">
        <v>426</v>
      </c>
      <c r="B427" s="23" t="str">
        <f t="shared" si="54"/>
        <v/>
      </c>
      <c r="C427" s="14" t="str">
        <f t="shared" si="55"/>
        <v/>
      </c>
      <c r="D427" s="15">
        <f>IF(A427&gt;Rechner!$B$14,0,IF(J426&lt;=0,0,J426))</f>
        <v>0</v>
      </c>
      <c r="E427" s="15">
        <f>IF(D427&lt;=0,0,D427*Rechner!$B$8/Rechner!$B$11)</f>
        <v>0</v>
      </c>
      <c r="F427" s="15">
        <f t="shared" si="56"/>
        <v>0</v>
      </c>
      <c r="G427" s="15">
        <f>IF(D427&lt;=0,0,IF(AND(S427&lt;&gt;"",MONTH(S427)=Rechner!$B$13),MIN(Rechner!$B$12,MAX(D427-F427,0)),0))</f>
        <v>0</v>
      </c>
      <c r="H427" s="15">
        <f>IF(D427&lt;=0,0,MIN(Rechner!$G$5,D427+E427))</f>
        <v>0</v>
      </c>
      <c r="I427" s="15">
        <f t="shared" si="57"/>
        <v>0</v>
      </c>
      <c r="J427" s="15">
        <f t="shared" si="58"/>
        <v>0</v>
      </c>
      <c r="K427" s="15">
        <f t="shared" si="62"/>
        <v>90381.674667594401</v>
      </c>
      <c r="L427" s="16" t="str">
        <f t="shared" si="59"/>
        <v/>
      </c>
      <c r="M427" s="14" t="str">
        <f>IF(A427&gt;Rechner!$B$14,"",IF(D427&lt;=0,"",IF(J427=0,"Abgeschlossen",IF(G427&gt;0,"Sondertilgung","Regulär"))))</f>
        <v/>
      </c>
      <c r="N427" s="15">
        <f>IF(A427&gt;Rechner!$B$14,0,IF(R426&lt;=0,0,R426))</f>
        <v>0</v>
      </c>
      <c r="O427" s="15">
        <f>IF(N427&lt;=0,0,N427*Rechner!$B$8/Rechner!$B$11)</f>
        <v>0</v>
      </c>
      <c r="P427" s="15">
        <f t="shared" si="60"/>
        <v>0</v>
      </c>
      <c r="Q427" s="15">
        <f>IF(N427&lt;=0,0,MIN(Rechner!$G$5,N427+O427))</f>
        <v>0</v>
      </c>
      <c r="R427" s="15">
        <f t="shared" si="61"/>
        <v>0</v>
      </c>
      <c r="S427" s="24" t="str">
        <f>IF(A427&gt;Rechner!$B$14,"",IF(D427&lt;=0,"",EDATE(Rechner!$Z$7,(A427-1)*12/Rechner!$B$11)))</f>
        <v/>
      </c>
      <c r="T427" s="2"/>
      <c r="U427" s="2"/>
      <c r="V427" s="2"/>
      <c r="W427" s="2"/>
      <c r="X427" s="2"/>
      <c r="Y427" s="2"/>
      <c r="Z427" s="2"/>
    </row>
    <row r="428" spans="1:26" x14ac:dyDescent="0.25">
      <c r="A428" s="14">
        <v>427</v>
      </c>
      <c r="B428" s="23" t="str">
        <f t="shared" si="54"/>
        <v/>
      </c>
      <c r="C428" s="14" t="str">
        <f t="shared" si="55"/>
        <v/>
      </c>
      <c r="D428" s="15">
        <f>IF(A428&gt;Rechner!$B$14,0,IF(J427&lt;=0,0,J427))</f>
        <v>0</v>
      </c>
      <c r="E428" s="15">
        <f>IF(D428&lt;=0,0,D428*Rechner!$B$8/Rechner!$B$11)</f>
        <v>0</v>
      </c>
      <c r="F428" s="15">
        <f t="shared" si="56"/>
        <v>0</v>
      </c>
      <c r="G428" s="15">
        <f>IF(D428&lt;=0,0,IF(AND(S428&lt;&gt;"",MONTH(S428)=Rechner!$B$13),MIN(Rechner!$B$12,MAX(D428-F428,0)),0))</f>
        <v>0</v>
      </c>
      <c r="H428" s="15">
        <f>IF(D428&lt;=0,0,MIN(Rechner!$G$5,D428+E428))</f>
        <v>0</v>
      </c>
      <c r="I428" s="15">
        <f t="shared" si="57"/>
        <v>0</v>
      </c>
      <c r="J428" s="15">
        <f t="shared" si="58"/>
        <v>0</v>
      </c>
      <c r="K428" s="15">
        <f t="shared" si="62"/>
        <v>90381.674667594401</v>
      </c>
      <c r="L428" s="16" t="str">
        <f t="shared" si="59"/>
        <v/>
      </c>
      <c r="M428" s="14" t="str">
        <f>IF(A428&gt;Rechner!$B$14,"",IF(D428&lt;=0,"",IF(J428=0,"Abgeschlossen",IF(G428&gt;0,"Sondertilgung","Regulär"))))</f>
        <v/>
      </c>
      <c r="N428" s="15">
        <f>IF(A428&gt;Rechner!$B$14,0,IF(R427&lt;=0,0,R427))</f>
        <v>0</v>
      </c>
      <c r="O428" s="15">
        <f>IF(N428&lt;=0,0,N428*Rechner!$B$8/Rechner!$B$11)</f>
        <v>0</v>
      </c>
      <c r="P428" s="15">
        <f t="shared" si="60"/>
        <v>0</v>
      </c>
      <c r="Q428" s="15">
        <f>IF(N428&lt;=0,0,MIN(Rechner!$G$5,N428+O428))</f>
        <v>0</v>
      </c>
      <c r="R428" s="15">
        <f t="shared" si="61"/>
        <v>0</v>
      </c>
      <c r="S428" s="24" t="str">
        <f>IF(A428&gt;Rechner!$B$14,"",IF(D428&lt;=0,"",EDATE(Rechner!$Z$7,(A428-1)*12/Rechner!$B$11)))</f>
        <v/>
      </c>
      <c r="T428" s="2"/>
      <c r="U428" s="2"/>
      <c r="V428" s="2"/>
      <c r="W428" s="2"/>
      <c r="X428" s="2"/>
      <c r="Y428" s="2"/>
      <c r="Z428" s="2"/>
    </row>
    <row r="429" spans="1:26" x14ac:dyDescent="0.25">
      <c r="A429" s="14">
        <v>428</v>
      </c>
      <c r="B429" s="23" t="str">
        <f t="shared" si="54"/>
        <v/>
      </c>
      <c r="C429" s="14" t="str">
        <f t="shared" si="55"/>
        <v/>
      </c>
      <c r="D429" s="15">
        <f>IF(A429&gt;Rechner!$B$14,0,IF(J428&lt;=0,0,J428))</f>
        <v>0</v>
      </c>
      <c r="E429" s="15">
        <f>IF(D429&lt;=0,0,D429*Rechner!$B$8/Rechner!$B$11)</f>
        <v>0</v>
      </c>
      <c r="F429" s="15">
        <f t="shared" si="56"/>
        <v>0</v>
      </c>
      <c r="G429" s="15">
        <f>IF(D429&lt;=0,0,IF(AND(S429&lt;&gt;"",MONTH(S429)=Rechner!$B$13),MIN(Rechner!$B$12,MAX(D429-F429,0)),0))</f>
        <v>0</v>
      </c>
      <c r="H429" s="15">
        <f>IF(D429&lt;=0,0,MIN(Rechner!$G$5,D429+E429))</f>
        <v>0</v>
      </c>
      <c r="I429" s="15">
        <f t="shared" si="57"/>
        <v>0</v>
      </c>
      <c r="J429" s="15">
        <f t="shared" si="58"/>
        <v>0</v>
      </c>
      <c r="K429" s="15">
        <f t="shared" si="62"/>
        <v>90381.674667594401</v>
      </c>
      <c r="L429" s="16" t="str">
        <f t="shared" si="59"/>
        <v/>
      </c>
      <c r="M429" s="14" t="str">
        <f>IF(A429&gt;Rechner!$B$14,"",IF(D429&lt;=0,"",IF(J429=0,"Abgeschlossen",IF(G429&gt;0,"Sondertilgung","Regulär"))))</f>
        <v/>
      </c>
      <c r="N429" s="15">
        <f>IF(A429&gt;Rechner!$B$14,0,IF(R428&lt;=0,0,R428))</f>
        <v>0</v>
      </c>
      <c r="O429" s="15">
        <f>IF(N429&lt;=0,0,N429*Rechner!$B$8/Rechner!$B$11)</f>
        <v>0</v>
      </c>
      <c r="P429" s="15">
        <f t="shared" si="60"/>
        <v>0</v>
      </c>
      <c r="Q429" s="15">
        <f>IF(N429&lt;=0,0,MIN(Rechner!$G$5,N429+O429))</f>
        <v>0</v>
      </c>
      <c r="R429" s="15">
        <f t="shared" si="61"/>
        <v>0</v>
      </c>
      <c r="S429" s="24" t="str">
        <f>IF(A429&gt;Rechner!$B$14,"",IF(D429&lt;=0,"",EDATE(Rechner!$Z$7,(A429-1)*12/Rechner!$B$11)))</f>
        <v/>
      </c>
      <c r="T429" s="2"/>
      <c r="U429" s="2"/>
      <c r="V429" s="2"/>
      <c r="W429" s="2"/>
      <c r="X429" s="2"/>
      <c r="Y429" s="2"/>
      <c r="Z429" s="2"/>
    </row>
    <row r="430" spans="1:26" x14ac:dyDescent="0.25">
      <c r="A430" s="14">
        <v>429</v>
      </c>
      <c r="B430" s="23" t="str">
        <f t="shared" si="54"/>
        <v/>
      </c>
      <c r="C430" s="14" t="str">
        <f t="shared" si="55"/>
        <v/>
      </c>
      <c r="D430" s="15">
        <f>IF(A430&gt;Rechner!$B$14,0,IF(J429&lt;=0,0,J429))</f>
        <v>0</v>
      </c>
      <c r="E430" s="15">
        <f>IF(D430&lt;=0,0,D430*Rechner!$B$8/Rechner!$B$11)</f>
        <v>0</v>
      </c>
      <c r="F430" s="15">
        <f t="shared" si="56"/>
        <v>0</v>
      </c>
      <c r="G430" s="15">
        <f>IF(D430&lt;=0,0,IF(AND(S430&lt;&gt;"",MONTH(S430)=Rechner!$B$13),MIN(Rechner!$B$12,MAX(D430-F430,0)),0))</f>
        <v>0</v>
      </c>
      <c r="H430" s="15">
        <f>IF(D430&lt;=0,0,MIN(Rechner!$G$5,D430+E430))</f>
        <v>0</v>
      </c>
      <c r="I430" s="15">
        <f t="shared" si="57"/>
        <v>0</v>
      </c>
      <c r="J430" s="15">
        <f t="shared" si="58"/>
        <v>0</v>
      </c>
      <c r="K430" s="15">
        <f t="shared" si="62"/>
        <v>90381.674667594401</v>
      </c>
      <c r="L430" s="16" t="str">
        <f t="shared" si="59"/>
        <v/>
      </c>
      <c r="M430" s="14" t="str">
        <f>IF(A430&gt;Rechner!$B$14,"",IF(D430&lt;=0,"",IF(J430=0,"Abgeschlossen",IF(G430&gt;0,"Sondertilgung","Regulär"))))</f>
        <v/>
      </c>
      <c r="N430" s="15">
        <f>IF(A430&gt;Rechner!$B$14,0,IF(R429&lt;=0,0,R429))</f>
        <v>0</v>
      </c>
      <c r="O430" s="15">
        <f>IF(N430&lt;=0,0,N430*Rechner!$B$8/Rechner!$B$11)</f>
        <v>0</v>
      </c>
      <c r="P430" s="15">
        <f t="shared" si="60"/>
        <v>0</v>
      </c>
      <c r="Q430" s="15">
        <f>IF(N430&lt;=0,0,MIN(Rechner!$G$5,N430+O430))</f>
        <v>0</v>
      </c>
      <c r="R430" s="15">
        <f t="shared" si="61"/>
        <v>0</v>
      </c>
      <c r="S430" s="24" t="str">
        <f>IF(A430&gt;Rechner!$B$14,"",IF(D430&lt;=0,"",EDATE(Rechner!$Z$7,(A430-1)*12/Rechner!$B$11)))</f>
        <v/>
      </c>
      <c r="T430" s="2"/>
      <c r="U430" s="2"/>
      <c r="V430" s="2"/>
      <c r="W430" s="2"/>
      <c r="X430" s="2"/>
      <c r="Y430" s="2"/>
      <c r="Z430" s="2"/>
    </row>
    <row r="431" spans="1:26" x14ac:dyDescent="0.25">
      <c r="A431" s="14">
        <v>430</v>
      </c>
      <c r="B431" s="23" t="str">
        <f t="shared" si="54"/>
        <v/>
      </c>
      <c r="C431" s="14" t="str">
        <f t="shared" si="55"/>
        <v/>
      </c>
      <c r="D431" s="15">
        <f>IF(A431&gt;Rechner!$B$14,0,IF(J430&lt;=0,0,J430))</f>
        <v>0</v>
      </c>
      <c r="E431" s="15">
        <f>IF(D431&lt;=0,0,D431*Rechner!$B$8/Rechner!$B$11)</f>
        <v>0</v>
      </c>
      <c r="F431" s="15">
        <f t="shared" si="56"/>
        <v>0</v>
      </c>
      <c r="G431" s="15">
        <f>IF(D431&lt;=0,0,IF(AND(S431&lt;&gt;"",MONTH(S431)=Rechner!$B$13),MIN(Rechner!$B$12,MAX(D431-F431,0)),0))</f>
        <v>0</v>
      </c>
      <c r="H431" s="15">
        <f>IF(D431&lt;=0,0,MIN(Rechner!$G$5,D431+E431))</f>
        <v>0</v>
      </c>
      <c r="I431" s="15">
        <f t="shared" si="57"/>
        <v>0</v>
      </c>
      <c r="J431" s="15">
        <f t="shared" si="58"/>
        <v>0</v>
      </c>
      <c r="K431" s="15">
        <f t="shared" si="62"/>
        <v>90381.674667594401</v>
      </c>
      <c r="L431" s="16" t="str">
        <f t="shared" si="59"/>
        <v/>
      </c>
      <c r="M431" s="14" t="str">
        <f>IF(A431&gt;Rechner!$B$14,"",IF(D431&lt;=0,"",IF(J431=0,"Abgeschlossen",IF(G431&gt;0,"Sondertilgung","Regulär"))))</f>
        <v/>
      </c>
      <c r="N431" s="15">
        <f>IF(A431&gt;Rechner!$B$14,0,IF(R430&lt;=0,0,R430))</f>
        <v>0</v>
      </c>
      <c r="O431" s="15">
        <f>IF(N431&lt;=0,0,N431*Rechner!$B$8/Rechner!$B$11)</f>
        <v>0</v>
      </c>
      <c r="P431" s="15">
        <f t="shared" si="60"/>
        <v>0</v>
      </c>
      <c r="Q431" s="15">
        <f>IF(N431&lt;=0,0,MIN(Rechner!$G$5,N431+O431))</f>
        <v>0</v>
      </c>
      <c r="R431" s="15">
        <f t="shared" si="61"/>
        <v>0</v>
      </c>
      <c r="S431" s="24" t="str">
        <f>IF(A431&gt;Rechner!$B$14,"",IF(D431&lt;=0,"",EDATE(Rechner!$Z$7,(A431-1)*12/Rechner!$B$11)))</f>
        <v/>
      </c>
      <c r="T431" s="2"/>
      <c r="U431" s="2"/>
      <c r="V431" s="2"/>
      <c r="W431" s="2"/>
      <c r="X431" s="2"/>
      <c r="Y431" s="2"/>
      <c r="Z431" s="2"/>
    </row>
    <row r="432" spans="1:26" x14ac:dyDescent="0.25">
      <c r="A432" s="14">
        <v>431</v>
      </c>
      <c r="B432" s="23" t="str">
        <f t="shared" si="54"/>
        <v/>
      </c>
      <c r="C432" s="14" t="str">
        <f t="shared" si="55"/>
        <v/>
      </c>
      <c r="D432" s="15">
        <f>IF(A432&gt;Rechner!$B$14,0,IF(J431&lt;=0,0,J431))</f>
        <v>0</v>
      </c>
      <c r="E432" s="15">
        <f>IF(D432&lt;=0,0,D432*Rechner!$B$8/Rechner!$B$11)</f>
        <v>0</v>
      </c>
      <c r="F432" s="15">
        <f t="shared" si="56"/>
        <v>0</v>
      </c>
      <c r="G432" s="15">
        <f>IF(D432&lt;=0,0,IF(AND(S432&lt;&gt;"",MONTH(S432)=Rechner!$B$13),MIN(Rechner!$B$12,MAX(D432-F432,0)),0))</f>
        <v>0</v>
      </c>
      <c r="H432" s="15">
        <f>IF(D432&lt;=0,0,MIN(Rechner!$G$5,D432+E432))</f>
        <v>0</v>
      </c>
      <c r="I432" s="15">
        <f t="shared" si="57"/>
        <v>0</v>
      </c>
      <c r="J432" s="15">
        <f t="shared" si="58"/>
        <v>0</v>
      </c>
      <c r="K432" s="15">
        <f t="shared" si="62"/>
        <v>90381.674667594401</v>
      </c>
      <c r="L432" s="16" t="str">
        <f t="shared" si="59"/>
        <v/>
      </c>
      <c r="M432" s="14" t="str">
        <f>IF(A432&gt;Rechner!$B$14,"",IF(D432&lt;=0,"",IF(J432=0,"Abgeschlossen",IF(G432&gt;0,"Sondertilgung","Regulär"))))</f>
        <v/>
      </c>
      <c r="N432" s="15">
        <f>IF(A432&gt;Rechner!$B$14,0,IF(R431&lt;=0,0,R431))</f>
        <v>0</v>
      </c>
      <c r="O432" s="15">
        <f>IF(N432&lt;=0,0,N432*Rechner!$B$8/Rechner!$B$11)</f>
        <v>0</v>
      </c>
      <c r="P432" s="15">
        <f t="shared" si="60"/>
        <v>0</v>
      </c>
      <c r="Q432" s="15">
        <f>IF(N432&lt;=0,0,MIN(Rechner!$G$5,N432+O432))</f>
        <v>0</v>
      </c>
      <c r="R432" s="15">
        <f t="shared" si="61"/>
        <v>0</v>
      </c>
      <c r="S432" s="24" t="str">
        <f>IF(A432&gt;Rechner!$B$14,"",IF(D432&lt;=0,"",EDATE(Rechner!$Z$7,(A432-1)*12/Rechner!$B$11)))</f>
        <v/>
      </c>
      <c r="T432" s="2"/>
      <c r="U432" s="2"/>
      <c r="V432" s="2"/>
      <c r="W432" s="2"/>
      <c r="X432" s="2"/>
      <c r="Y432" s="2"/>
      <c r="Z432" s="2"/>
    </row>
    <row r="433" spans="1:26" x14ac:dyDescent="0.25">
      <c r="A433" s="14">
        <v>432</v>
      </c>
      <c r="B433" s="23" t="str">
        <f t="shared" si="54"/>
        <v/>
      </c>
      <c r="C433" s="14" t="str">
        <f t="shared" si="55"/>
        <v/>
      </c>
      <c r="D433" s="15">
        <f>IF(A433&gt;Rechner!$B$14,0,IF(J432&lt;=0,0,J432))</f>
        <v>0</v>
      </c>
      <c r="E433" s="15">
        <f>IF(D433&lt;=0,0,D433*Rechner!$B$8/Rechner!$B$11)</f>
        <v>0</v>
      </c>
      <c r="F433" s="15">
        <f t="shared" si="56"/>
        <v>0</v>
      </c>
      <c r="G433" s="15">
        <f>IF(D433&lt;=0,0,IF(AND(S433&lt;&gt;"",MONTH(S433)=Rechner!$B$13),MIN(Rechner!$B$12,MAX(D433-F433,0)),0))</f>
        <v>0</v>
      </c>
      <c r="H433" s="15">
        <f>IF(D433&lt;=0,0,MIN(Rechner!$G$5,D433+E433))</f>
        <v>0</v>
      </c>
      <c r="I433" s="15">
        <f t="shared" si="57"/>
        <v>0</v>
      </c>
      <c r="J433" s="15">
        <f t="shared" si="58"/>
        <v>0</v>
      </c>
      <c r="K433" s="15">
        <f t="shared" si="62"/>
        <v>90381.674667594401</v>
      </c>
      <c r="L433" s="16" t="str">
        <f t="shared" si="59"/>
        <v/>
      </c>
      <c r="M433" s="14" t="str">
        <f>IF(A433&gt;Rechner!$B$14,"",IF(D433&lt;=0,"",IF(J433=0,"Abgeschlossen",IF(G433&gt;0,"Sondertilgung","Regulär"))))</f>
        <v/>
      </c>
      <c r="N433" s="15">
        <f>IF(A433&gt;Rechner!$B$14,0,IF(R432&lt;=0,0,R432))</f>
        <v>0</v>
      </c>
      <c r="O433" s="15">
        <f>IF(N433&lt;=0,0,N433*Rechner!$B$8/Rechner!$B$11)</f>
        <v>0</v>
      </c>
      <c r="P433" s="15">
        <f t="shared" si="60"/>
        <v>0</v>
      </c>
      <c r="Q433" s="15">
        <f>IF(N433&lt;=0,0,MIN(Rechner!$G$5,N433+O433))</f>
        <v>0</v>
      </c>
      <c r="R433" s="15">
        <f t="shared" si="61"/>
        <v>0</v>
      </c>
      <c r="S433" s="24" t="str">
        <f>IF(A433&gt;Rechner!$B$14,"",IF(D433&lt;=0,"",EDATE(Rechner!$Z$7,(A433-1)*12/Rechner!$B$11)))</f>
        <v/>
      </c>
      <c r="T433" s="2"/>
      <c r="U433" s="2"/>
      <c r="V433" s="2"/>
      <c r="W433" s="2"/>
      <c r="X433" s="2"/>
      <c r="Y433" s="2"/>
      <c r="Z433" s="2"/>
    </row>
    <row r="434" spans="1:26" x14ac:dyDescent="0.25">
      <c r="A434" s="14">
        <v>433</v>
      </c>
      <c r="B434" s="23" t="str">
        <f t="shared" si="54"/>
        <v/>
      </c>
      <c r="C434" s="14" t="str">
        <f t="shared" si="55"/>
        <v/>
      </c>
      <c r="D434" s="15">
        <f>IF(A434&gt;Rechner!$B$14,0,IF(J433&lt;=0,0,J433))</f>
        <v>0</v>
      </c>
      <c r="E434" s="15">
        <f>IF(D434&lt;=0,0,D434*Rechner!$B$8/Rechner!$B$11)</f>
        <v>0</v>
      </c>
      <c r="F434" s="15">
        <f t="shared" si="56"/>
        <v>0</v>
      </c>
      <c r="G434" s="15">
        <f>IF(D434&lt;=0,0,IF(AND(S434&lt;&gt;"",MONTH(S434)=Rechner!$B$13),MIN(Rechner!$B$12,MAX(D434-F434,0)),0))</f>
        <v>0</v>
      </c>
      <c r="H434" s="15">
        <f>IF(D434&lt;=0,0,MIN(Rechner!$G$5,D434+E434))</f>
        <v>0</v>
      </c>
      <c r="I434" s="15">
        <f t="shared" si="57"/>
        <v>0</v>
      </c>
      <c r="J434" s="15">
        <f t="shared" si="58"/>
        <v>0</v>
      </c>
      <c r="K434" s="15">
        <f t="shared" si="62"/>
        <v>90381.674667594401</v>
      </c>
      <c r="L434" s="16" t="str">
        <f t="shared" si="59"/>
        <v/>
      </c>
      <c r="M434" s="14" t="str">
        <f>IF(A434&gt;Rechner!$B$14,"",IF(D434&lt;=0,"",IF(J434=0,"Abgeschlossen",IF(G434&gt;0,"Sondertilgung","Regulär"))))</f>
        <v/>
      </c>
      <c r="N434" s="15">
        <f>IF(A434&gt;Rechner!$B$14,0,IF(R433&lt;=0,0,R433))</f>
        <v>0</v>
      </c>
      <c r="O434" s="15">
        <f>IF(N434&lt;=0,0,N434*Rechner!$B$8/Rechner!$B$11)</f>
        <v>0</v>
      </c>
      <c r="P434" s="15">
        <f t="shared" si="60"/>
        <v>0</v>
      </c>
      <c r="Q434" s="15">
        <f>IF(N434&lt;=0,0,MIN(Rechner!$G$5,N434+O434))</f>
        <v>0</v>
      </c>
      <c r="R434" s="15">
        <f t="shared" si="61"/>
        <v>0</v>
      </c>
      <c r="S434" s="24" t="str">
        <f>IF(A434&gt;Rechner!$B$14,"",IF(D434&lt;=0,"",EDATE(Rechner!$Z$7,(A434-1)*12/Rechner!$B$11)))</f>
        <v/>
      </c>
      <c r="T434" s="2"/>
      <c r="U434" s="2"/>
      <c r="V434" s="2"/>
      <c r="W434" s="2"/>
      <c r="X434" s="2"/>
      <c r="Y434" s="2"/>
      <c r="Z434" s="2"/>
    </row>
    <row r="435" spans="1:26" x14ac:dyDescent="0.25">
      <c r="A435" s="14">
        <v>434</v>
      </c>
      <c r="B435" s="23" t="str">
        <f t="shared" si="54"/>
        <v/>
      </c>
      <c r="C435" s="14" t="str">
        <f t="shared" si="55"/>
        <v/>
      </c>
      <c r="D435" s="15">
        <f>IF(A435&gt;Rechner!$B$14,0,IF(J434&lt;=0,0,J434))</f>
        <v>0</v>
      </c>
      <c r="E435" s="15">
        <f>IF(D435&lt;=0,0,D435*Rechner!$B$8/Rechner!$B$11)</f>
        <v>0</v>
      </c>
      <c r="F435" s="15">
        <f t="shared" si="56"/>
        <v>0</v>
      </c>
      <c r="G435" s="15">
        <f>IF(D435&lt;=0,0,IF(AND(S435&lt;&gt;"",MONTH(S435)=Rechner!$B$13),MIN(Rechner!$B$12,MAX(D435-F435,0)),0))</f>
        <v>0</v>
      </c>
      <c r="H435" s="15">
        <f>IF(D435&lt;=0,0,MIN(Rechner!$G$5,D435+E435))</f>
        <v>0</v>
      </c>
      <c r="I435" s="15">
        <f t="shared" si="57"/>
        <v>0</v>
      </c>
      <c r="J435" s="15">
        <f t="shared" si="58"/>
        <v>0</v>
      </c>
      <c r="K435" s="15">
        <f t="shared" si="62"/>
        <v>90381.674667594401</v>
      </c>
      <c r="L435" s="16" t="str">
        <f t="shared" si="59"/>
        <v/>
      </c>
      <c r="M435" s="14" t="str">
        <f>IF(A435&gt;Rechner!$B$14,"",IF(D435&lt;=0,"",IF(J435=0,"Abgeschlossen",IF(G435&gt;0,"Sondertilgung","Regulär"))))</f>
        <v/>
      </c>
      <c r="N435" s="15">
        <f>IF(A435&gt;Rechner!$B$14,0,IF(R434&lt;=0,0,R434))</f>
        <v>0</v>
      </c>
      <c r="O435" s="15">
        <f>IF(N435&lt;=0,0,N435*Rechner!$B$8/Rechner!$B$11)</f>
        <v>0</v>
      </c>
      <c r="P435" s="15">
        <f t="shared" si="60"/>
        <v>0</v>
      </c>
      <c r="Q435" s="15">
        <f>IF(N435&lt;=0,0,MIN(Rechner!$G$5,N435+O435))</f>
        <v>0</v>
      </c>
      <c r="R435" s="15">
        <f t="shared" si="61"/>
        <v>0</v>
      </c>
      <c r="S435" s="24" t="str">
        <f>IF(A435&gt;Rechner!$B$14,"",IF(D435&lt;=0,"",EDATE(Rechner!$Z$7,(A435-1)*12/Rechner!$B$11)))</f>
        <v/>
      </c>
      <c r="T435" s="2"/>
      <c r="U435" s="2"/>
      <c r="V435" s="2"/>
      <c r="W435" s="2"/>
      <c r="X435" s="2"/>
      <c r="Y435" s="2"/>
      <c r="Z435" s="2"/>
    </row>
    <row r="436" spans="1:26" x14ac:dyDescent="0.25">
      <c r="A436" s="14">
        <v>435</v>
      </c>
      <c r="B436" s="23" t="str">
        <f t="shared" si="54"/>
        <v/>
      </c>
      <c r="C436" s="14" t="str">
        <f t="shared" si="55"/>
        <v/>
      </c>
      <c r="D436" s="15">
        <f>IF(A436&gt;Rechner!$B$14,0,IF(J435&lt;=0,0,J435))</f>
        <v>0</v>
      </c>
      <c r="E436" s="15">
        <f>IF(D436&lt;=0,0,D436*Rechner!$B$8/Rechner!$B$11)</f>
        <v>0</v>
      </c>
      <c r="F436" s="15">
        <f t="shared" si="56"/>
        <v>0</v>
      </c>
      <c r="G436" s="15">
        <f>IF(D436&lt;=0,0,IF(AND(S436&lt;&gt;"",MONTH(S436)=Rechner!$B$13),MIN(Rechner!$B$12,MAX(D436-F436,0)),0))</f>
        <v>0</v>
      </c>
      <c r="H436" s="15">
        <f>IF(D436&lt;=0,0,MIN(Rechner!$G$5,D436+E436))</f>
        <v>0</v>
      </c>
      <c r="I436" s="15">
        <f t="shared" si="57"/>
        <v>0</v>
      </c>
      <c r="J436" s="15">
        <f t="shared" si="58"/>
        <v>0</v>
      </c>
      <c r="K436" s="15">
        <f t="shared" si="62"/>
        <v>90381.674667594401</v>
      </c>
      <c r="L436" s="16" t="str">
        <f t="shared" si="59"/>
        <v/>
      </c>
      <c r="M436" s="14" t="str">
        <f>IF(A436&gt;Rechner!$B$14,"",IF(D436&lt;=0,"",IF(J436=0,"Abgeschlossen",IF(G436&gt;0,"Sondertilgung","Regulär"))))</f>
        <v/>
      </c>
      <c r="N436" s="15">
        <f>IF(A436&gt;Rechner!$B$14,0,IF(R435&lt;=0,0,R435))</f>
        <v>0</v>
      </c>
      <c r="O436" s="15">
        <f>IF(N436&lt;=0,0,N436*Rechner!$B$8/Rechner!$B$11)</f>
        <v>0</v>
      </c>
      <c r="P436" s="15">
        <f t="shared" si="60"/>
        <v>0</v>
      </c>
      <c r="Q436" s="15">
        <f>IF(N436&lt;=0,0,MIN(Rechner!$G$5,N436+O436))</f>
        <v>0</v>
      </c>
      <c r="R436" s="15">
        <f t="shared" si="61"/>
        <v>0</v>
      </c>
      <c r="S436" s="24" t="str">
        <f>IF(A436&gt;Rechner!$B$14,"",IF(D436&lt;=0,"",EDATE(Rechner!$Z$7,(A436-1)*12/Rechner!$B$11)))</f>
        <v/>
      </c>
      <c r="T436" s="2"/>
      <c r="U436" s="2"/>
      <c r="V436" s="2"/>
      <c r="W436" s="2"/>
      <c r="X436" s="2"/>
      <c r="Y436" s="2"/>
      <c r="Z436" s="2"/>
    </row>
    <row r="437" spans="1:26" x14ac:dyDescent="0.25">
      <c r="A437" s="14">
        <v>436</v>
      </c>
      <c r="B437" s="23" t="str">
        <f t="shared" si="54"/>
        <v/>
      </c>
      <c r="C437" s="14" t="str">
        <f t="shared" si="55"/>
        <v/>
      </c>
      <c r="D437" s="15">
        <f>IF(A437&gt;Rechner!$B$14,0,IF(J436&lt;=0,0,J436))</f>
        <v>0</v>
      </c>
      <c r="E437" s="15">
        <f>IF(D437&lt;=0,0,D437*Rechner!$B$8/Rechner!$B$11)</f>
        <v>0</v>
      </c>
      <c r="F437" s="15">
        <f t="shared" si="56"/>
        <v>0</v>
      </c>
      <c r="G437" s="15">
        <f>IF(D437&lt;=0,0,IF(AND(S437&lt;&gt;"",MONTH(S437)=Rechner!$B$13),MIN(Rechner!$B$12,MAX(D437-F437,0)),0))</f>
        <v>0</v>
      </c>
      <c r="H437" s="15">
        <f>IF(D437&lt;=0,0,MIN(Rechner!$G$5,D437+E437))</f>
        <v>0</v>
      </c>
      <c r="I437" s="15">
        <f t="shared" si="57"/>
        <v>0</v>
      </c>
      <c r="J437" s="15">
        <f t="shared" si="58"/>
        <v>0</v>
      </c>
      <c r="K437" s="15">
        <f t="shared" si="62"/>
        <v>90381.674667594401</v>
      </c>
      <c r="L437" s="16" t="str">
        <f t="shared" si="59"/>
        <v/>
      </c>
      <c r="M437" s="14" t="str">
        <f>IF(A437&gt;Rechner!$B$14,"",IF(D437&lt;=0,"",IF(J437=0,"Abgeschlossen",IF(G437&gt;0,"Sondertilgung","Regulär"))))</f>
        <v/>
      </c>
      <c r="N437" s="15">
        <f>IF(A437&gt;Rechner!$B$14,0,IF(R436&lt;=0,0,R436))</f>
        <v>0</v>
      </c>
      <c r="O437" s="15">
        <f>IF(N437&lt;=0,0,N437*Rechner!$B$8/Rechner!$B$11)</f>
        <v>0</v>
      </c>
      <c r="P437" s="15">
        <f t="shared" si="60"/>
        <v>0</v>
      </c>
      <c r="Q437" s="15">
        <f>IF(N437&lt;=0,0,MIN(Rechner!$G$5,N437+O437))</f>
        <v>0</v>
      </c>
      <c r="R437" s="15">
        <f t="shared" si="61"/>
        <v>0</v>
      </c>
      <c r="S437" s="24" t="str">
        <f>IF(A437&gt;Rechner!$B$14,"",IF(D437&lt;=0,"",EDATE(Rechner!$Z$7,(A437-1)*12/Rechner!$B$11)))</f>
        <v/>
      </c>
      <c r="T437" s="2"/>
      <c r="U437" s="2"/>
      <c r="V437" s="2"/>
      <c r="W437" s="2"/>
      <c r="X437" s="2"/>
      <c r="Y437" s="2"/>
      <c r="Z437" s="2"/>
    </row>
    <row r="438" spans="1:26" x14ac:dyDescent="0.25">
      <c r="A438" s="14">
        <v>437</v>
      </c>
      <c r="B438" s="23" t="str">
        <f t="shared" si="54"/>
        <v/>
      </c>
      <c r="C438" s="14" t="str">
        <f t="shared" si="55"/>
        <v/>
      </c>
      <c r="D438" s="15">
        <f>IF(A438&gt;Rechner!$B$14,0,IF(J437&lt;=0,0,J437))</f>
        <v>0</v>
      </c>
      <c r="E438" s="15">
        <f>IF(D438&lt;=0,0,D438*Rechner!$B$8/Rechner!$B$11)</f>
        <v>0</v>
      </c>
      <c r="F438" s="15">
        <f t="shared" si="56"/>
        <v>0</v>
      </c>
      <c r="G438" s="15">
        <f>IF(D438&lt;=0,0,IF(AND(S438&lt;&gt;"",MONTH(S438)=Rechner!$B$13),MIN(Rechner!$B$12,MAX(D438-F438,0)),0))</f>
        <v>0</v>
      </c>
      <c r="H438" s="15">
        <f>IF(D438&lt;=0,0,MIN(Rechner!$G$5,D438+E438))</f>
        <v>0</v>
      </c>
      <c r="I438" s="15">
        <f t="shared" si="57"/>
        <v>0</v>
      </c>
      <c r="J438" s="15">
        <f t="shared" si="58"/>
        <v>0</v>
      </c>
      <c r="K438" s="15">
        <f t="shared" si="62"/>
        <v>90381.674667594401</v>
      </c>
      <c r="L438" s="16" t="str">
        <f t="shared" si="59"/>
        <v/>
      </c>
      <c r="M438" s="14" t="str">
        <f>IF(A438&gt;Rechner!$B$14,"",IF(D438&lt;=0,"",IF(J438=0,"Abgeschlossen",IF(G438&gt;0,"Sondertilgung","Regulär"))))</f>
        <v/>
      </c>
      <c r="N438" s="15">
        <f>IF(A438&gt;Rechner!$B$14,0,IF(R437&lt;=0,0,R437))</f>
        <v>0</v>
      </c>
      <c r="O438" s="15">
        <f>IF(N438&lt;=0,0,N438*Rechner!$B$8/Rechner!$B$11)</f>
        <v>0</v>
      </c>
      <c r="P438" s="15">
        <f t="shared" si="60"/>
        <v>0</v>
      </c>
      <c r="Q438" s="15">
        <f>IF(N438&lt;=0,0,MIN(Rechner!$G$5,N438+O438))</f>
        <v>0</v>
      </c>
      <c r="R438" s="15">
        <f t="shared" si="61"/>
        <v>0</v>
      </c>
      <c r="S438" s="24" t="str">
        <f>IF(A438&gt;Rechner!$B$14,"",IF(D438&lt;=0,"",EDATE(Rechner!$Z$7,(A438-1)*12/Rechner!$B$11)))</f>
        <v/>
      </c>
      <c r="T438" s="2"/>
      <c r="U438" s="2"/>
      <c r="V438" s="2"/>
      <c r="W438" s="2"/>
      <c r="X438" s="2"/>
      <c r="Y438" s="2"/>
      <c r="Z438" s="2"/>
    </row>
    <row r="439" spans="1:26" x14ac:dyDescent="0.25">
      <c r="A439" s="14">
        <v>438</v>
      </c>
      <c r="B439" s="23" t="str">
        <f t="shared" si="54"/>
        <v/>
      </c>
      <c r="C439" s="14" t="str">
        <f t="shared" si="55"/>
        <v/>
      </c>
      <c r="D439" s="15">
        <f>IF(A439&gt;Rechner!$B$14,0,IF(J438&lt;=0,0,J438))</f>
        <v>0</v>
      </c>
      <c r="E439" s="15">
        <f>IF(D439&lt;=0,0,D439*Rechner!$B$8/Rechner!$B$11)</f>
        <v>0</v>
      </c>
      <c r="F439" s="15">
        <f t="shared" si="56"/>
        <v>0</v>
      </c>
      <c r="G439" s="15">
        <f>IF(D439&lt;=0,0,IF(AND(S439&lt;&gt;"",MONTH(S439)=Rechner!$B$13),MIN(Rechner!$B$12,MAX(D439-F439,0)),0))</f>
        <v>0</v>
      </c>
      <c r="H439" s="15">
        <f>IF(D439&lt;=0,0,MIN(Rechner!$G$5,D439+E439))</f>
        <v>0</v>
      </c>
      <c r="I439" s="15">
        <f t="shared" si="57"/>
        <v>0</v>
      </c>
      <c r="J439" s="15">
        <f t="shared" si="58"/>
        <v>0</v>
      </c>
      <c r="K439" s="15">
        <f t="shared" si="62"/>
        <v>90381.674667594401</v>
      </c>
      <c r="L439" s="16" t="str">
        <f t="shared" si="59"/>
        <v/>
      </c>
      <c r="M439" s="14" t="str">
        <f>IF(A439&gt;Rechner!$B$14,"",IF(D439&lt;=0,"",IF(J439=0,"Abgeschlossen",IF(G439&gt;0,"Sondertilgung","Regulär"))))</f>
        <v/>
      </c>
      <c r="N439" s="15">
        <f>IF(A439&gt;Rechner!$B$14,0,IF(R438&lt;=0,0,R438))</f>
        <v>0</v>
      </c>
      <c r="O439" s="15">
        <f>IF(N439&lt;=0,0,N439*Rechner!$B$8/Rechner!$B$11)</f>
        <v>0</v>
      </c>
      <c r="P439" s="15">
        <f t="shared" si="60"/>
        <v>0</v>
      </c>
      <c r="Q439" s="15">
        <f>IF(N439&lt;=0,0,MIN(Rechner!$G$5,N439+O439))</f>
        <v>0</v>
      </c>
      <c r="R439" s="15">
        <f t="shared" si="61"/>
        <v>0</v>
      </c>
      <c r="S439" s="24" t="str">
        <f>IF(A439&gt;Rechner!$B$14,"",IF(D439&lt;=0,"",EDATE(Rechner!$Z$7,(A439-1)*12/Rechner!$B$11)))</f>
        <v/>
      </c>
      <c r="T439" s="2"/>
      <c r="U439" s="2"/>
      <c r="V439" s="2"/>
      <c r="W439" s="2"/>
      <c r="X439" s="2"/>
      <c r="Y439" s="2"/>
      <c r="Z439" s="2"/>
    </row>
    <row r="440" spans="1:26" x14ac:dyDescent="0.25">
      <c r="A440" s="14">
        <v>439</v>
      </c>
      <c r="B440" s="23" t="str">
        <f t="shared" si="54"/>
        <v/>
      </c>
      <c r="C440" s="14" t="str">
        <f t="shared" si="55"/>
        <v/>
      </c>
      <c r="D440" s="15">
        <f>IF(A440&gt;Rechner!$B$14,0,IF(J439&lt;=0,0,J439))</f>
        <v>0</v>
      </c>
      <c r="E440" s="15">
        <f>IF(D440&lt;=0,0,D440*Rechner!$B$8/Rechner!$B$11)</f>
        <v>0</v>
      </c>
      <c r="F440" s="15">
        <f t="shared" si="56"/>
        <v>0</v>
      </c>
      <c r="G440" s="15">
        <f>IF(D440&lt;=0,0,IF(AND(S440&lt;&gt;"",MONTH(S440)=Rechner!$B$13),MIN(Rechner!$B$12,MAX(D440-F440,0)),0))</f>
        <v>0</v>
      </c>
      <c r="H440" s="15">
        <f>IF(D440&lt;=0,0,MIN(Rechner!$G$5,D440+E440))</f>
        <v>0</v>
      </c>
      <c r="I440" s="15">
        <f t="shared" si="57"/>
        <v>0</v>
      </c>
      <c r="J440" s="15">
        <f t="shared" si="58"/>
        <v>0</v>
      </c>
      <c r="K440" s="15">
        <f t="shared" si="62"/>
        <v>90381.674667594401</v>
      </c>
      <c r="L440" s="16" t="str">
        <f t="shared" si="59"/>
        <v/>
      </c>
      <c r="M440" s="14" t="str">
        <f>IF(A440&gt;Rechner!$B$14,"",IF(D440&lt;=0,"",IF(J440=0,"Abgeschlossen",IF(G440&gt;0,"Sondertilgung","Regulär"))))</f>
        <v/>
      </c>
      <c r="N440" s="15">
        <f>IF(A440&gt;Rechner!$B$14,0,IF(R439&lt;=0,0,R439))</f>
        <v>0</v>
      </c>
      <c r="O440" s="15">
        <f>IF(N440&lt;=0,0,N440*Rechner!$B$8/Rechner!$B$11)</f>
        <v>0</v>
      </c>
      <c r="P440" s="15">
        <f t="shared" si="60"/>
        <v>0</v>
      </c>
      <c r="Q440" s="15">
        <f>IF(N440&lt;=0,0,MIN(Rechner!$G$5,N440+O440))</f>
        <v>0</v>
      </c>
      <c r="R440" s="15">
        <f t="shared" si="61"/>
        <v>0</v>
      </c>
      <c r="S440" s="24" t="str">
        <f>IF(A440&gt;Rechner!$B$14,"",IF(D440&lt;=0,"",EDATE(Rechner!$Z$7,(A440-1)*12/Rechner!$B$11)))</f>
        <v/>
      </c>
      <c r="T440" s="2"/>
      <c r="U440" s="2"/>
      <c r="V440" s="2"/>
      <c r="W440" s="2"/>
      <c r="X440" s="2"/>
      <c r="Y440" s="2"/>
      <c r="Z440" s="2"/>
    </row>
    <row r="441" spans="1:26" x14ac:dyDescent="0.25">
      <c r="A441" s="14">
        <v>440</v>
      </c>
      <c r="B441" s="23" t="str">
        <f t="shared" si="54"/>
        <v/>
      </c>
      <c r="C441" s="14" t="str">
        <f t="shared" si="55"/>
        <v/>
      </c>
      <c r="D441" s="15">
        <f>IF(A441&gt;Rechner!$B$14,0,IF(J440&lt;=0,0,J440))</f>
        <v>0</v>
      </c>
      <c r="E441" s="15">
        <f>IF(D441&lt;=0,0,D441*Rechner!$B$8/Rechner!$B$11)</f>
        <v>0</v>
      </c>
      <c r="F441" s="15">
        <f t="shared" si="56"/>
        <v>0</v>
      </c>
      <c r="G441" s="15">
        <f>IF(D441&lt;=0,0,IF(AND(S441&lt;&gt;"",MONTH(S441)=Rechner!$B$13),MIN(Rechner!$B$12,MAX(D441-F441,0)),0))</f>
        <v>0</v>
      </c>
      <c r="H441" s="15">
        <f>IF(D441&lt;=0,0,MIN(Rechner!$G$5,D441+E441))</f>
        <v>0</v>
      </c>
      <c r="I441" s="15">
        <f t="shared" si="57"/>
        <v>0</v>
      </c>
      <c r="J441" s="15">
        <f t="shared" si="58"/>
        <v>0</v>
      </c>
      <c r="K441" s="15">
        <f t="shared" si="62"/>
        <v>90381.674667594401</v>
      </c>
      <c r="L441" s="16" t="str">
        <f t="shared" si="59"/>
        <v/>
      </c>
      <c r="M441" s="14" t="str">
        <f>IF(A441&gt;Rechner!$B$14,"",IF(D441&lt;=0,"",IF(J441=0,"Abgeschlossen",IF(G441&gt;0,"Sondertilgung","Regulär"))))</f>
        <v/>
      </c>
      <c r="N441" s="15">
        <f>IF(A441&gt;Rechner!$B$14,0,IF(R440&lt;=0,0,R440))</f>
        <v>0</v>
      </c>
      <c r="O441" s="15">
        <f>IF(N441&lt;=0,0,N441*Rechner!$B$8/Rechner!$B$11)</f>
        <v>0</v>
      </c>
      <c r="P441" s="15">
        <f t="shared" si="60"/>
        <v>0</v>
      </c>
      <c r="Q441" s="15">
        <f>IF(N441&lt;=0,0,MIN(Rechner!$G$5,N441+O441))</f>
        <v>0</v>
      </c>
      <c r="R441" s="15">
        <f t="shared" si="61"/>
        <v>0</v>
      </c>
      <c r="S441" s="24" t="str">
        <f>IF(A441&gt;Rechner!$B$14,"",IF(D441&lt;=0,"",EDATE(Rechner!$Z$7,(A441-1)*12/Rechner!$B$11)))</f>
        <v/>
      </c>
      <c r="T441" s="2"/>
      <c r="U441" s="2"/>
      <c r="V441" s="2"/>
      <c r="W441" s="2"/>
      <c r="X441" s="2"/>
      <c r="Y441" s="2"/>
      <c r="Z441" s="2"/>
    </row>
    <row r="442" spans="1:26" x14ac:dyDescent="0.25">
      <c r="A442" s="14">
        <v>441</v>
      </c>
      <c r="B442" s="23" t="str">
        <f t="shared" si="54"/>
        <v/>
      </c>
      <c r="C442" s="14" t="str">
        <f t="shared" si="55"/>
        <v/>
      </c>
      <c r="D442" s="15">
        <f>IF(A442&gt;Rechner!$B$14,0,IF(J441&lt;=0,0,J441))</f>
        <v>0</v>
      </c>
      <c r="E442" s="15">
        <f>IF(D442&lt;=0,0,D442*Rechner!$B$8/Rechner!$B$11)</f>
        <v>0</v>
      </c>
      <c r="F442" s="15">
        <f t="shared" si="56"/>
        <v>0</v>
      </c>
      <c r="G442" s="15">
        <f>IF(D442&lt;=0,0,IF(AND(S442&lt;&gt;"",MONTH(S442)=Rechner!$B$13),MIN(Rechner!$B$12,MAX(D442-F442,0)),0))</f>
        <v>0</v>
      </c>
      <c r="H442" s="15">
        <f>IF(D442&lt;=0,0,MIN(Rechner!$G$5,D442+E442))</f>
        <v>0</v>
      </c>
      <c r="I442" s="15">
        <f t="shared" si="57"/>
        <v>0</v>
      </c>
      <c r="J442" s="15">
        <f t="shared" si="58"/>
        <v>0</v>
      </c>
      <c r="K442" s="15">
        <f t="shared" si="62"/>
        <v>90381.674667594401</v>
      </c>
      <c r="L442" s="16" t="str">
        <f t="shared" si="59"/>
        <v/>
      </c>
      <c r="M442" s="14" t="str">
        <f>IF(A442&gt;Rechner!$B$14,"",IF(D442&lt;=0,"",IF(J442=0,"Abgeschlossen",IF(G442&gt;0,"Sondertilgung","Regulär"))))</f>
        <v/>
      </c>
      <c r="N442" s="15">
        <f>IF(A442&gt;Rechner!$B$14,0,IF(R441&lt;=0,0,R441))</f>
        <v>0</v>
      </c>
      <c r="O442" s="15">
        <f>IF(N442&lt;=0,0,N442*Rechner!$B$8/Rechner!$B$11)</f>
        <v>0</v>
      </c>
      <c r="P442" s="15">
        <f t="shared" si="60"/>
        <v>0</v>
      </c>
      <c r="Q442" s="15">
        <f>IF(N442&lt;=0,0,MIN(Rechner!$G$5,N442+O442))</f>
        <v>0</v>
      </c>
      <c r="R442" s="15">
        <f t="shared" si="61"/>
        <v>0</v>
      </c>
      <c r="S442" s="24" t="str">
        <f>IF(A442&gt;Rechner!$B$14,"",IF(D442&lt;=0,"",EDATE(Rechner!$Z$7,(A442-1)*12/Rechner!$B$11)))</f>
        <v/>
      </c>
      <c r="T442" s="2"/>
      <c r="U442" s="2"/>
      <c r="V442" s="2"/>
      <c r="W442" s="2"/>
      <c r="X442" s="2"/>
      <c r="Y442" s="2"/>
      <c r="Z442" s="2"/>
    </row>
    <row r="443" spans="1:26" x14ac:dyDescent="0.25">
      <c r="A443" s="14">
        <v>442</v>
      </c>
      <c r="B443" s="23" t="str">
        <f t="shared" si="54"/>
        <v/>
      </c>
      <c r="C443" s="14" t="str">
        <f t="shared" si="55"/>
        <v/>
      </c>
      <c r="D443" s="15">
        <f>IF(A443&gt;Rechner!$B$14,0,IF(J442&lt;=0,0,J442))</f>
        <v>0</v>
      </c>
      <c r="E443" s="15">
        <f>IF(D443&lt;=0,0,D443*Rechner!$B$8/Rechner!$B$11)</f>
        <v>0</v>
      </c>
      <c r="F443" s="15">
        <f t="shared" si="56"/>
        <v>0</v>
      </c>
      <c r="G443" s="15">
        <f>IF(D443&lt;=0,0,IF(AND(S443&lt;&gt;"",MONTH(S443)=Rechner!$B$13),MIN(Rechner!$B$12,MAX(D443-F443,0)),0))</f>
        <v>0</v>
      </c>
      <c r="H443" s="15">
        <f>IF(D443&lt;=0,0,MIN(Rechner!$G$5,D443+E443))</f>
        <v>0</v>
      </c>
      <c r="I443" s="15">
        <f t="shared" si="57"/>
        <v>0</v>
      </c>
      <c r="J443" s="15">
        <f t="shared" si="58"/>
        <v>0</v>
      </c>
      <c r="K443" s="15">
        <f t="shared" si="62"/>
        <v>90381.674667594401</v>
      </c>
      <c r="L443" s="16" t="str">
        <f t="shared" si="59"/>
        <v/>
      </c>
      <c r="M443" s="14" t="str">
        <f>IF(A443&gt;Rechner!$B$14,"",IF(D443&lt;=0,"",IF(J443=0,"Abgeschlossen",IF(G443&gt;0,"Sondertilgung","Regulär"))))</f>
        <v/>
      </c>
      <c r="N443" s="15">
        <f>IF(A443&gt;Rechner!$B$14,0,IF(R442&lt;=0,0,R442))</f>
        <v>0</v>
      </c>
      <c r="O443" s="15">
        <f>IF(N443&lt;=0,0,N443*Rechner!$B$8/Rechner!$B$11)</f>
        <v>0</v>
      </c>
      <c r="P443" s="15">
        <f t="shared" si="60"/>
        <v>0</v>
      </c>
      <c r="Q443" s="15">
        <f>IF(N443&lt;=0,0,MIN(Rechner!$G$5,N443+O443))</f>
        <v>0</v>
      </c>
      <c r="R443" s="15">
        <f t="shared" si="61"/>
        <v>0</v>
      </c>
      <c r="S443" s="24" t="str">
        <f>IF(A443&gt;Rechner!$B$14,"",IF(D443&lt;=0,"",EDATE(Rechner!$Z$7,(A443-1)*12/Rechner!$B$11)))</f>
        <v/>
      </c>
      <c r="T443" s="2"/>
      <c r="U443" s="2"/>
      <c r="V443" s="2"/>
      <c r="W443" s="2"/>
      <c r="X443" s="2"/>
      <c r="Y443" s="2"/>
      <c r="Z443" s="2"/>
    </row>
    <row r="444" spans="1:26" x14ac:dyDescent="0.25">
      <c r="A444" s="14">
        <v>443</v>
      </c>
      <c r="B444" s="23" t="str">
        <f t="shared" si="54"/>
        <v/>
      </c>
      <c r="C444" s="14" t="str">
        <f t="shared" si="55"/>
        <v/>
      </c>
      <c r="D444" s="15">
        <f>IF(A444&gt;Rechner!$B$14,0,IF(J443&lt;=0,0,J443))</f>
        <v>0</v>
      </c>
      <c r="E444" s="15">
        <f>IF(D444&lt;=0,0,D444*Rechner!$B$8/Rechner!$B$11)</f>
        <v>0</v>
      </c>
      <c r="F444" s="15">
        <f t="shared" si="56"/>
        <v>0</v>
      </c>
      <c r="G444" s="15">
        <f>IF(D444&lt;=0,0,IF(AND(S444&lt;&gt;"",MONTH(S444)=Rechner!$B$13),MIN(Rechner!$B$12,MAX(D444-F444,0)),0))</f>
        <v>0</v>
      </c>
      <c r="H444" s="15">
        <f>IF(D444&lt;=0,0,MIN(Rechner!$G$5,D444+E444))</f>
        <v>0</v>
      </c>
      <c r="I444" s="15">
        <f t="shared" si="57"/>
        <v>0</v>
      </c>
      <c r="J444" s="15">
        <f t="shared" si="58"/>
        <v>0</v>
      </c>
      <c r="K444" s="15">
        <f t="shared" si="62"/>
        <v>90381.674667594401</v>
      </c>
      <c r="L444" s="16" t="str">
        <f t="shared" si="59"/>
        <v/>
      </c>
      <c r="M444" s="14" t="str">
        <f>IF(A444&gt;Rechner!$B$14,"",IF(D444&lt;=0,"",IF(J444=0,"Abgeschlossen",IF(G444&gt;0,"Sondertilgung","Regulär"))))</f>
        <v/>
      </c>
      <c r="N444" s="15">
        <f>IF(A444&gt;Rechner!$B$14,0,IF(R443&lt;=0,0,R443))</f>
        <v>0</v>
      </c>
      <c r="O444" s="15">
        <f>IF(N444&lt;=0,0,N444*Rechner!$B$8/Rechner!$B$11)</f>
        <v>0</v>
      </c>
      <c r="P444" s="15">
        <f t="shared" si="60"/>
        <v>0</v>
      </c>
      <c r="Q444" s="15">
        <f>IF(N444&lt;=0,0,MIN(Rechner!$G$5,N444+O444))</f>
        <v>0</v>
      </c>
      <c r="R444" s="15">
        <f t="shared" si="61"/>
        <v>0</v>
      </c>
      <c r="S444" s="24" t="str">
        <f>IF(A444&gt;Rechner!$B$14,"",IF(D444&lt;=0,"",EDATE(Rechner!$Z$7,(A444-1)*12/Rechner!$B$11)))</f>
        <v/>
      </c>
      <c r="T444" s="2"/>
      <c r="U444" s="2"/>
      <c r="V444" s="2"/>
      <c r="W444" s="2"/>
      <c r="X444" s="2"/>
      <c r="Y444" s="2"/>
      <c r="Z444" s="2"/>
    </row>
    <row r="445" spans="1:26" x14ac:dyDescent="0.25">
      <c r="A445" s="14">
        <v>444</v>
      </c>
      <c r="B445" s="23" t="str">
        <f t="shared" si="54"/>
        <v/>
      </c>
      <c r="C445" s="14" t="str">
        <f t="shared" si="55"/>
        <v/>
      </c>
      <c r="D445" s="15">
        <f>IF(A445&gt;Rechner!$B$14,0,IF(J444&lt;=0,0,J444))</f>
        <v>0</v>
      </c>
      <c r="E445" s="15">
        <f>IF(D445&lt;=0,0,D445*Rechner!$B$8/Rechner!$B$11)</f>
        <v>0</v>
      </c>
      <c r="F445" s="15">
        <f t="shared" si="56"/>
        <v>0</v>
      </c>
      <c r="G445" s="15">
        <f>IF(D445&lt;=0,0,IF(AND(S445&lt;&gt;"",MONTH(S445)=Rechner!$B$13),MIN(Rechner!$B$12,MAX(D445-F445,0)),0))</f>
        <v>0</v>
      </c>
      <c r="H445" s="15">
        <f>IF(D445&lt;=0,0,MIN(Rechner!$G$5,D445+E445))</f>
        <v>0</v>
      </c>
      <c r="I445" s="15">
        <f t="shared" si="57"/>
        <v>0</v>
      </c>
      <c r="J445" s="15">
        <f t="shared" si="58"/>
        <v>0</v>
      </c>
      <c r="K445" s="15">
        <f t="shared" si="62"/>
        <v>90381.674667594401</v>
      </c>
      <c r="L445" s="16" t="str">
        <f t="shared" si="59"/>
        <v/>
      </c>
      <c r="M445" s="14" t="str">
        <f>IF(A445&gt;Rechner!$B$14,"",IF(D445&lt;=0,"",IF(J445=0,"Abgeschlossen",IF(G445&gt;0,"Sondertilgung","Regulär"))))</f>
        <v/>
      </c>
      <c r="N445" s="15">
        <f>IF(A445&gt;Rechner!$B$14,0,IF(R444&lt;=0,0,R444))</f>
        <v>0</v>
      </c>
      <c r="O445" s="15">
        <f>IF(N445&lt;=0,0,N445*Rechner!$B$8/Rechner!$B$11)</f>
        <v>0</v>
      </c>
      <c r="P445" s="15">
        <f t="shared" si="60"/>
        <v>0</v>
      </c>
      <c r="Q445" s="15">
        <f>IF(N445&lt;=0,0,MIN(Rechner!$G$5,N445+O445))</f>
        <v>0</v>
      </c>
      <c r="R445" s="15">
        <f t="shared" si="61"/>
        <v>0</v>
      </c>
      <c r="S445" s="24" t="str">
        <f>IF(A445&gt;Rechner!$B$14,"",IF(D445&lt;=0,"",EDATE(Rechner!$Z$7,(A445-1)*12/Rechner!$B$11)))</f>
        <v/>
      </c>
      <c r="T445" s="2"/>
      <c r="U445" s="2"/>
      <c r="V445" s="2"/>
      <c r="W445" s="2"/>
      <c r="X445" s="2"/>
      <c r="Y445" s="2"/>
      <c r="Z445" s="2"/>
    </row>
    <row r="446" spans="1:26" x14ac:dyDescent="0.25">
      <c r="A446" s="14">
        <v>445</v>
      </c>
      <c r="B446" s="23" t="str">
        <f t="shared" si="54"/>
        <v/>
      </c>
      <c r="C446" s="14" t="str">
        <f t="shared" si="55"/>
        <v/>
      </c>
      <c r="D446" s="15">
        <f>IF(A446&gt;Rechner!$B$14,0,IF(J445&lt;=0,0,J445))</f>
        <v>0</v>
      </c>
      <c r="E446" s="15">
        <f>IF(D446&lt;=0,0,D446*Rechner!$B$8/Rechner!$B$11)</f>
        <v>0</v>
      </c>
      <c r="F446" s="15">
        <f t="shared" si="56"/>
        <v>0</v>
      </c>
      <c r="G446" s="15">
        <f>IF(D446&lt;=0,0,IF(AND(S446&lt;&gt;"",MONTH(S446)=Rechner!$B$13),MIN(Rechner!$B$12,MAX(D446-F446,0)),0))</f>
        <v>0</v>
      </c>
      <c r="H446" s="15">
        <f>IF(D446&lt;=0,0,MIN(Rechner!$G$5,D446+E446))</f>
        <v>0</v>
      </c>
      <c r="I446" s="15">
        <f t="shared" si="57"/>
        <v>0</v>
      </c>
      <c r="J446" s="15">
        <f t="shared" si="58"/>
        <v>0</v>
      </c>
      <c r="K446" s="15">
        <f t="shared" si="62"/>
        <v>90381.674667594401</v>
      </c>
      <c r="L446" s="16" t="str">
        <f t="shared" si="59"/>
        <v/>
      </c>
      <c r="M446" s="14" t="str">
        <f>IF(A446&gt;Rechner!$B$14,"",IF(D446&lt;=0,"",IF(J446=0,"Abgeschlossen",IF(G446&gt;0,"Sondertilgung","Regulär"))))</f>
        <v/>
      </c>
      <c r="N446" s="15">
        <f>IF(A446&gt;Rechner!$B$14,0,IF(R445&lt;=0,0,R445))</f>
        <v>0</v>
      </c>
      <c r="O446" s="15">
        <f>IF(N446&lt;=0,0,N446*Rechner!$B$8/Rechner!$B$11)</f>
        <v>0</v>
      </c>
      <c r="P446" s="15">
        <f t="shared" si="60"/>
        <v>0</v>
      </c>
      <c r="Q446" s="15">
        <f>IF(N446&lt;=0,0,MIN(Rechner!$G$5,N446+O446))</f>
        <v>0</v>
      </c>
      <c r="R446" s="15">
        <f t="shared" si="61"/>
        <v>0</v>
      </c>
      <c r="S446" s="24" t="str">
        <f>IF(A446&gt;Rechner!$B$14,"",IF(D446&lt;=0,"",EDATE(Rechner!$Z$7,(A446-1)*12/Rechner!$B$11)))</f>
        <v/>
      </c>
      <c r="T446" s="2"/>
      <c r="U446" s="2"/>
      <c r="V446" s="2"/>
      <c r="W446" s="2"/>
      <c r="X446" s="2"/>
      <c r="Y446" s="2"/>
      <c r="Z446" s="2"/>
    </row>
    <row r="447" spans="1:26" x14ac:dyDescent="0.25">
      <c r="A447" s="14">
        <v>446</v>
      </c>
      <c r="B447" s="23" t="str">
        <f t="shared" si="54"/>
        <v/>
      </c>
      <c r="C447" s="14" t="str">
        <f t="shared" si="55"/>
        <v/>
      </c>
      <c r="D447" s="15">
        <f>IF(A447&gt;Rechner!$B$14,0,IF(J446&lt;=0,0,J446))</f>
        <v>0</v>
      </c>
      <c r="E447" s="15">
        <f>IF(D447&lt;=0,0,D447*Rechner!$B$8/Rechner!$B$11)</f>
        <v>0</v>
      </c>
      <c r="F447" s="15">
        <f t="shared" si="56"/>
        <v>0</v>
      </c>
      <c r="G447" s="15">
        <f>IF(D447&lt;=0,0,IF(AND(S447&lt;&gt;"",MONTH(S447)=Rechner!$B$13),MIN(Rechner!$B$12,MAX(D447-F447,0)),0))</f>
        <v>0</v>
      </c>
      <c r="H447" s="15">
        <f>IF(D447&lt;=0,0,MIN(Rechner!$G$5,D447+E447))</f>
        <v>0</v>
      </c>
      <c r="I447" s="15">
        <f t="shared" si="57"/>
        <v>0</v>
      </c>
      <c r="J447" s="15">
        <f t="shared" si="58"/>
        <v>0</v>
      </c>
      <c r="K447" s="15">
        <f t="shared" si="62"/>
        <v>90381.674667594401</v>
      </c>
      <c r="L447" s="16" t="str">
        <f t="shared" si="59"/>
        <v/>
      </c>
      <c r="M447" s="14" t="str">
        <f>IF(A447&gt;Rechner!$B$14,"",IF(D447&lt;=0,"",IF(J447=0,"Abgeschlossen",IF(G447&gt;0,"Sondertilgung","Regulär"))))</f>
        <v/>
      </c>
      <c r="N447" s="15">
        <f>IF(A447&gt;Rechner!$B$14,0,IF(R446&lt;=0,0,R446))</f>
        <v>0</v>
      </c>
      <c r="O447" s="15">
        <f>IF(N447&lt;=0,0,N447*Rechner!$B$8/Rechner!$B$11)</f>
        <v>0</v>
      </c>
      <c r="P447" s="15">
        <f t="shared" si="60"/>
        <v>0</v>
      </c>
      <c r="Q447" s="15">
        <f>IF(N447&lt;=0,0,MIN(Rechner!$G$5,N447+O447))</f>
        <v>0</v>
      </c>
      <c r="R447" s="15">
        <f t="shared" si="61"/>
        <v>0</v>
      </c>
      <c r="S447" s="24" t="str">
        <f>IF(A447&gt;Rechner!$B$14,"",IF(D447&lt;=0,"",EDATE(Rechner!$Z$7,(A447-1)*12/Rechner!$B$11)))</f>
        <v/>
      </c>
      <c r="T447" s="2"/>
      <c r="U447" s="2"/>
      <c r="V447" s="2"/>
      <c r="W447" s="2"/>
      <c r="X447" s="2"/>
      <c r="Y447" s="2"/>
      <c r="Z447" s="2"/>
    </row>
    <row r="448" spans="1:26" x14ac:dyDescent="0.25">
      <c r="A448" s="14">
        <v>447</v>
      </c>
      <c r="B448" s="23" t="str">
        <f t="shared" si="54"/>
        <v/>
      </c>
      <c r="C448" s="14" t="str">
        <f t="shared" si="55"/>
        <v/>
      </c>
      <c r="D448" s="15">
        <f>IF(A448&gt;Rechner!$B$14,0,IF(J447&lt;=0,0,J447))</f>
        <v>0</v>
      </c>
      <c r="E448" s="15">
        <f>IF(D448&lt;=0,0,D448*Rechner!$B$8/Rechner!$B$11)</f>
        <v>0</v>
      </c>
      <c r="F448" s="15">
        <f t="shared" si="56"/>
        <v>0</v>
      </c>
      <c r="G448" s="15">
        <f>IF(D448&lt;=0,0,IF(AND(S448&lt;&gt;"",MONTH(S448)=Rechner!$B$13),MIN(Rechner!$B$12,MAX(D448-F448,0)),0))</f>
        <v>0</v>
      </c>
      <c r="H448" s="15">
        <f>IF(D448&lt;=0,0,MIN(Rechner!$G$5,D448+E448))</f>
        <v>0</v>
      </c>
      <c r="I448" s="15">
        <f t="shared" si="57"/>
        <v>0</v>
      </c>
      <c r="J448" s="15">
        <f t="shared" si="58"/>
        <v>0</v>
      </c>
      <c r="K448" s="15">
        <f t="shared" si="62"/>
        <v>90381.674667594401</v>
      </c>
      <c r="L448" s="16" t="str">
        <f t="shared" si="59"/>
        <v/>
      </c>
      <c r="M448" s="14" t="str">
        <f>IF(A448&gt;Rechner!$B$14,"",IF(D448&lt;=0,"",IF(J448=0,"Abgeschlossen",IF(G448&gt;0,"Sondertilgung","Regulär"))))</f>
        <v/>
      </c>
      <c r="N448" s="15">
        <f>IF(A448&gt;Rechner!$B$14,0,IF(R447&lt;=0,0,R447))</f>
        <v>0</v>
      </c>
      <c r="O448" s="15">
        <f>IF(N448&lt;=0,0,N448*Rechner!$B$8/Rechner!$B$11)</f>
        <v>0</v>
      </c>
      <c r="P448" s="15">
        <f t="shared" si="60"/>
        <v>0</v>
      </c>
      <c r="Q448" s="15">
        <f>IF(N448&lt;=0,0,MIN(Rechner!$G$5,N448+O448))</f>
        <v>0</v>
      </c>
      <c r="R448" s="15">
        <f t="shared" si="61"/>
        <v>0</v>
      </c>
      <c r="S448" s="24" t="str">
        <f>IF(A448&gt;Rechner!$B$14,"",IF(D448&lt;=0,"",EDATE(Rechner!$Z$7,(A448-1)*12/Rechner!$B$11)))</f>
        <v/>
      </c>
      <c r="T448" s="2"/>
      <c r="U448" s="2"/>
      <c r="V448" s="2"/>
      <c r="W448" s="2"/>
      <c r="X448" s="2"/>
      <c r="Y448" s="2"/>
      <c r="Z448" s="2"/>
    </row>
    <row r="449" spans="1:26" x14ac:dyDescent="0.25">
      <c r="A449" s="14">
        <v>448</v>
      </c>
      <c r="B449" s="23" t="str">
        <f t="shared" si="54"/>
        <v/>
      </c>
      <c r="C449" s="14" t="str">
        <f t="shared" si="55"/>
        <v/>
      </c>
      <c r="D449" s="15">
        <f>IF(A449&gt;Rechner!$B$14,0,IF(J448&lt;=0,0,J448))</f>
        <v>0</v>
      </c>
      <c r="E449" s="15">
        <f>IF(D449&lt;=0,0,D449*Rechner!$B$8/Rechner!$B$11)</f>
        <v>0</v>
      </c>
      <c r="F449" s="15">
        <f t="shared" si="56"/>
        <v>0</v>
      </c>
      <c r="G449" s="15">
        <f>IF(D449&lt;=0,0,IF(AND(S449&lt;&gt;"",MONTH(S449)=Rechner!$B$13),MIN(Rechner!$B$12,MAX(D449-F449,0)),0))</f>
        <v>0</v>
      </c>
      <c r="H449" s="15">
        <f>IF(D449&lt;=0,0,MIN(Rechner!$G$5,D449+E449))</f>
        <v>0</v>
      </c>
      <c r="I449" s="15">
        <f t="shared" si="57"/>
        <v>0</v>
      </c>
      <c r="J449" s="15">
        <f t="shared" si="58"/>
        <v>0</v>
      </c>
      <c r="K449" s="15">
        <f t="shared" si="62"/>
        <v>90381.674667594401</v>
      </c>
      <c r="L449" s="16" t="str">
        <f t="shared" si="59"/>
        <v/>
      </c>
      <c r="M449" s="14" t="str">
        <f>IF(A449&gt;Rechner!$B$14,"",IF(D449&lt;=0,"",IF(J449=0,"Abgeschlossen",IF(G449&gt;0,"Sondertilgung","Regulär"))))</f>
        <v/>
      </c>
      <c r="N449" s="15">
        <f>IF(A449&gt;Rechner!$B$14,0,IF(R448&lt;=0,0,R448))</f>
        <v>0</v>
      </c>
      <c r="O449" s="15">
        <f>IF(N449&lt;=0,0,N449*Rechner!$B$8/Rechner!$B$11)</f>
        <v>0</v>
      </c>
      <c r="P449" s="15">
        <f t="shared" si="60"/>
        <v>0</v>
      </c>
      <c r="Q449" s="15">
        <f>IF(N449&lt;=0,0,MIN(Rechner!$G$5,N449+O449))</f>
        <v>0</v>
      </c>
      <c r="R449" s="15">
        <f t="shared" si="61"/>
        <v>0</v>
      </c>
      <c r="S449" s="24" t="str">
        <f>IF(A449&gt;Rechner!$B$14,"",IF(D449&lt;=0,"",EDATE(Rechner!$Z$7,(A449-1)*12/Rechner!$B$11)))</f>
        <v/>
      </c>
      <c r="T449" s="2"/>
      <c r="U449" s="2"/>
      <c r="V449" s="2"/>
      <c r="W449" s="2"/>
      <c r="X449" s="2"/>
      <c r="Y449" s="2"/>
      <c r="Z449" s="2"/>
    </row>
    <row r="450" spans="1:26" x14ac:dyDescent="0.25">
      <c r="A450" s="14">
        <v>449</v>
      </c>
      <c r="B450" s="23" t="str">
        <f t="shared" ref="B450:B513" si="63">IF(S450="","",IF(DAY(S450)&lt;10,"0","")&amp;DAY(S450)&amp;"."&amp;IF(MONTH(S450)&lt;10,"0","")&amp;MONTH(S450)&amp;"."&amp;YEAR(S450))</f>
        <v/>
      </c>
      <c r="C450" s="14" t="str">
        <f t="shared" ref="C450:C513" si="64">IF(S450="","",YEAR(S450))</f>
        <v/>
      </c>
      <c r="D450" s="15">
        <f>IF(A450&gt;Rechner!$B$14,0,IF(J449&lt;=0,0,J449))</f>
        <v>0</v>
      </c>
      <c r="E450" s="15">
        <f>IF(D450&lt;=0,0,D450*Rechner!$B$8/Rechner!$B$11)</f>
        <v>0</v>
      </c>
      <c r="F450" s="15">
        <f t="shared" ref="F450:F513" si="65">IF(D450&lt;=0,0,MAX(MIN(H450-E450,D450),0))</f>
        <v>0</v>
      </c>
      <c r="G450" s="15">
        <f>IF(D450&lt;=0,0,IF(AND(S450&lt;&gt;"",MONTH(S450)=Rechner!$B$13),MIN(Rechner!$B$12,MAX(D450-F450,0)),0))</f>
        <v>0</v>
      </c>
      <c r="H450" s="15">
        <f>IF(D450&lt;=0,0,MIN(Rechner!$G$5,D450+E450))</f>
        <v>0</v>
      </c>
      <c r="I450" s="15">
        <f t="shared" ref="I450:I513" si="66">IF(D450&lt;=0,0,H450+G450)</f>
        <v>0</v>
      </c>
      <c r="J450" s="15">
        <f t="shared" ref="J450:J513" si="67">MAX(D450-F450-G450,0)</f>
        <v>0</v>
      </c>
      <c r="K450" s="15">
        <f t="shared" si="62"/>
        <v>90381.674667594401</v>
      </c>
      <c r="L450" s="16" t="str">
        <f t="shared" ref="L450:L513" si="68">IF(I450=0,"",(F450+G450)/I450)</f>
        <v/>
      </c>
      <c r="M450" s="14" t="str">
        <f>IF(A450&gt;Rechner!$B$14,"",IF(D450&lt;=0,"",IF(J450=0,"Abgeschlossen",IF(G450&gt;0,"Sondertilgung","Regulär"))))</f>
        <v/>
      </c>
      <c r="N450" s="15">
        <f>IF(A450&gt;Rechner!$B$14,0,IF(R449&lt;=0,0,R449))</f>
        <v>0</v>
      </c>
      <c r="O450" s="15">
        <f>IF(N450&lt;=0,0,N450*Rechner!$B$8/Rechner!$B$11)</f>
        <v>0</v>
      </c>
      <c r="P450" s="15">
        <f t="shared" ref="P450:P513" si="69">IF(N450&lt;=0,0,MAX(MIN(Q450-O450,N450),0))</f>
        <v>0</v>
      </c>
      <c r="Q450" s="15">
        <f>IF(N450&lt;=0,0,MIN(Rechner!$G$5,N450+O450))</f>
        <v>0</v>
      </c>
      <c r="R450" s="15">
        <f t="shared" ref="R450:R513" si="70">MAX(N450-P450,0)</f>
        <v>0</v>
      </c>
      <c r="S450" s="24" t="str">
        <f>IF(A450&gt;Rechner!$B$14,"",IF(D450&lt;=0,"",EDATE(Rechner!$Z$7,(A450-1)*12/Rechner!$B$11)))</f>
        <v/>
      </c>
      <c r="T450" s="2"/>
      <c r="U450" s="2"/>
      <c r="V450" s="2"/>
      <c r="W450" s="2"/>
      <c r="X450" s="2"/>
      <c r="Y450" s="2"/>
      <c r="Z450" s="2"/>
    </row>
    <row r="451" spans="1:26" x14ac:dyDescent="0.25">
      <c r="A451" s="14">
        <v>450</v>
      </c>
      <c r="B451" s="23" t="str">
        <f t="shared" si="63"/>
        <v/>
      </c>
      <c r="C451" s="14" t="str">
        <f t="shared" si="64"/>
        <v/>
      </c>
      <c r="D451" s="15">
        <f>IF(A451&gt;Rechner!$B$14,0,IF(J450&lt;=0,0,J450))</f>
        <v>0</v>
      </c>
      <c r="E451" s="15">
        <f>IF(D451&lt;=0,0,D451*Rechner!$B$8/Rechner!$B$11)</f>
        <v>0</v>
      </c>
      <c r="F451" s="15">
        <f t="shared" si="65"/>
        <v>0</v>
      </c>
      <c r="G451" s="15">
        <f>IF(D451&lt;=0,0,IF(AND(S451&lt;&gt;"",MONTH(S451)=Rechner!$B$13),MIN(Rechner!$B$12,MAX(D451-F451,0)),0))</f>
        <v>0</v>
      </c>
      <c r="H451" s="15">
        <f>IF(D451&lt;=0,0,MIN(Rechner!$G$5,D451+E451))</f>
        <v>0</v>
      </c>
      <c r="I451" s="15">
        <f t="shared" si="66"/>
        <v>0</v>
      </c>
      <c r="J451" s="15">
        <f t="shared" si="67"/>
        <v>0</v>
      </c>
      <c r="K451" s="15">
        <f t="shared" ref="K451:K514" si="71">K450+E451</f>
        <v>90381.674667594401</v>
      </c>
      <c r="L451" s="16" t="str">
        <f t="shared" si="68"/>
        <v/>
      </c>
      <c r="M451" s="14" t="str">
        <f>IF(A451&gt;Rechner!$B$14,"",IF(D451&lt;=0,"",IF(J451=0,"Abgeschlossen",IF(G451&gt;0,"Sondertilgung","Regulär"))))</f>
        <v/>
      </c>
      <c r="N451" s="15">
        <f>IF(A451&gt;Rechner!$B$14,0,IF(R450&lt;=0,0,R450))</f>
        <v>0</v>
      </c>
      <c r="O451" s="15">
        <f>IF(N451&lt;=0,0,N451*Rechner!$B$8/Rechner!$B$11)</f>
        <v>0</v>
      </c>
      <c r="P451" s="15">
        <f t="shared" si="69"/>
        <v>0</v>
      </c>
      <c r="Q451" s="15">
        <f>IF(N451&lt;=0,0,MIN(Rechner!$G$5,N451+O451))</f>
        <v>0</v>
      </c>
      <c r="R451" s="15">
        <f t="shared" si="70"/>
        <v>0</v>
      </c>
      <c r="S451" s="24" t="str">
        <f>IF(A451&gt;Rechner!$B$14,"",IF(D451&lt;=0,"",EDATE(Rechner!$Z$7,(A451-1)*12/Rechner!$B$11)))</f>
        <v/>
      </c>
      <c r="T451" s="2"/>
      <c r="U451" s="2"/>
      <c r="V451" s="2"/>
      <c r="W451" s="2"/>
      <c r="X451" s="2"/>
      <c r="Y451" s="2"/>
      <c r="Z451" s="2"/>
    </row>
    <row r="452" spans="1:26" x14ac:dyDescent="0.25">
      <c r="A452" s="14">
        <v>451</v>
      </c>
      <c r="B452" s="23" t="str">
        <f t="shared" si="63"/>
        <v/>
      </c>
      <c r="C452" s="14" t="str">
        <f t="shared" si="64"/>
        <v/>
      </c>
      <c r="D452" s="15">
        <f>IF(A452&gt;Rechner!$B$14,0,IF(J451&lt;=0,0,J451))</f>
        <v>0</v>
      </c>
      <c r="E452" s="15">
        <f>IF(D452&lt;=0,0,D452*Rechner!$B$8/Rechner!$B$11)</f>
        <v>0</v>
      </c>
      <c r="F452" s="15">
        <f t="shared" si="65"/>
        <v>0</v>
      </c>
      <c r="G452" s="15">
        <f>IF(D452&lt;=0,0,IF(AND(S452&lt;&gt;"",MONTH(S452)=Rechner!$B$13),MIN(Rechner!$B$12,MAX(D452-F452,0)),0))</f>
        <v>0</v>
      </c>
      <c r="H452" s="15">
        <f>IF(D452&lt;=0,0,MIN(Rechner!$G$5,D452+E452))</f>
        <v>0</v>
      </c>
      <c r="I452" s="15">
        <f t="shared" si="66"/>
        <v>0</v>
      </c>
      <c r="J452" s="15">
        <f t="shared" si="67"/>
        <v>0</v>
      </c>
      <c r="K452" s="15">
        <f t="shared" si="71"/>
        <v>90381.674667594401</v>
      </c>
      <c r="L452" s="16" t="str">
        <f t="shared" si="68"/>
        <v/>
      </c>
      <c r="M452" s="14" t="str">
        <f>IF(A452&gt;Rechner!$B$14,"",IF(D452&lt;=0,"",IF(J452=0,"Abgeschlossen",IF(G452&gt;0,"Sondertilgung","Regulär"))))</f>
        <v/>
      </c>
      <c r="N452" s="15">
        <f>IF(A452&gt;Rechner!$B$14,0,IF(R451&lt;=0,0,R451))</f>
        <v>0</v>
      </c>
      <c r="O452" s="15">
        <f>IF(N452&lt;=0,0,N452*Rechner!$B$8/Rechner!$B$11)</f>
        <v>0</v>
      </c>
      <c r="P452" s="15">
        <f t="shared" si="69"/>
        <v>0</v>
      </c>
      <c r="Q452" s="15">
        <f>IF(N452&lt;=0,0,MIN(Rechner!$G$5,N452+O452))</f>
        <v>0</v>
      </c>
      <c r="R452" s="15">
        <f t="shared" si="70"/>
        <v>0</v>
      </c>
      <c r="S452" s="24" t="str">
        <f>IF(A452&gt;Rechner!$B$14,"",IF(D452&lt;=0,"",EDATE(Rechner!$Z$7,(A452-1)*12/Rechner!$B$11)))</f>
        <v/>
      </c>
      <c r="T452" s="2"/>
      <c r="U452" s="2"/>
      <c r="V452" s="2"/>
      <c r="W452" s="2"/>
      <c r="X452" s="2"/>
      <c r="Y452" s="2"/>
      <c r="Z452" s="2"/>
    </row>
    <row r="453" spans="1:26" x14ac:dyDescent="0.25">
      <c r="A453" s="14">
        <v>452</v>
      </c>
      <c r="B453" s="23" t="str">
        <f t="shared" si="63"/>
        <v/>
      </c>
      <c r="C453" s="14" t="str">
        <f t="shared" si="64"/>
        <v/>
      </c>
      <c r="D453" s="15">
        <f>IF(A453&gt;Rechner!$B$14,0,IF(J452&lt;=0,0,J452))</f>
        <v>0</v>
      </c>
      <c r="E453" s="15">
        <f>IF(D453&lt;=0,0,D453*Rechner!$B$8/Rechner!$B$11)</f>
        <v>0</v>
      </c>
      <c r="F453" s="15">
        <f t="shared" si="65"/>
        <v>0</v>
      </c>
      <c r="G453" s="15">
        <f>IF(D453&lt;=0,0,IF(AND(S453&lt;&gt;"",MONTH(S453)=Rechner!$B$13),MIN(Rechner!$B$12,MAX(D453-F453,0)),0))</f>
        <v>0</v>
      </c>
      <c r="H453" s="15">
        <f>IF(D453&lt;=0,0,MIN(Rechner!$G$5,D453+E453))</f>
        <v>0</v>
      </c>
      <c r="I453" s="15">
        <f t="shared" si="66"/>
        <v>0</v>
      </c>
      <c r="J453" s="15">
        <f t="shared" si="67"/>
        <v>0</v>
      </c>
      <c r="K453" s="15">
        <f t="shared" si="71"/>
        <v>90381.674667594401</v>
      </c>
      <c r="L453" s="16" t="str">
        <f t="shared" si="68"/>
        <v/>
      </c>
      <c r="M453" s="14" t="str">
        <f>IF(A453&gt;Rechner!$B$14,"",IF(D453&lt;=0,"",IF(J453=0,"Abgeschlossen",IF(G453&gt;0,"Sondertilgung","Regulär"))))</f>
        <v/>
      </c>
      <c r="N453" s="15">
        <f>IF(A453&gt;Rechner!$B$14,0,IF(R452&lt;=0,0,R452))</f>
        <v>0</v>
      </c>
      <c r="O453" s="15">
        <f>IF(N453&lt;=0,0,N453*Rechner!$B$8/Rechner!$B$11)</f>
        <v>0</v>
      </c>
      <c r="P453" s="15">
        <f t="shared" si="69"/>
        <v>0</v>
      </c>
      <c r="Q453" s="15">
        <f>IF(N453&lt;=0,0,MIN(Rechner!$G$5,N453+O453))</f>
        <v>0</v>
      </c>
      <c r="R453" s="15">
        <f t="shared" si="70"/>
        <v>0</v>
      </c>
      <c r="S453" s="24" t="str">
        <f>IF(A453&gt;Rechner!$B$14,"",IF(D453&lt;=0,"",EDATE(Rechner!$Z$7,(A453-1)*12/Rechner!$B$11)))</f>
        <v/>
      </c>
      <c r="T453" s="2"/>
      <c r="U453" s="2"/>
      <c r="V453" s="2"/>
      <c r="W453" s="2"/>
      <c r="X453" s="2"/>
      <c r="Y453" s="2"/>
      <c r="Z453" s="2"/>
    </row>
    <row r="454" spans="1:26" x14ac:dyDescent="0.25">
      <c r="A454" s="14">
        <v>453</v>
      </c>
      <c r="B454" s="23" t="str">
        <f t="shared" si="63"/>
        <v/>
      </c>
      <c r="C454" s="14" t="str">
        <f t="shared" si="64"/>
        <v/>
      </c>
      <c r="D454" s="15">
        <f>IF(A454&gt;Rechner!$B$14,0,IF(J453&lt;=0,0,J453))</f>
        <v>0</v>
      </c>
      <c r="E454" s="15">
        <f>IF(D454&lt;=0,0,D454*Rechner!$B$8/Rechner!$B$11)</f>
        <v>0</v>
      </c>
      <c r="F454" s="15">
        <f t="shared" si="65"/>
        <v>0</v>
      </c>
      <c r="G454" s="15">
        <f>IF(D454&lt;=0,0,IF(AND(S454&lt;&gt;"",MONTH(S454)=Rechner!$B$13),MIN(Rechner!$B$12,MAX(D454-F454,0)),0))</f>
        <v>0</v>
      </c>
      <c r="H454" s="15">
        <f>IF(D454&lt;=0,0,MIN(Rechner!$G$5,D454+E454))</f>
        <v>0</v>
      </c>
      <c r="I454" s="15">
        <f t="shared" si="66"/>
        <v>0</v>
      </c>
      <c r="J454" s="15">
        <f t="shared" si="67"/>
        <v>0</v>
      </c>
      <c r="K454" s="15">
        <f t="shared" si="71"/>
        <v>90381.674667594401</v>
      </c>
      <c r="L454" s="16" t="str">
        <f t="shared" si="68"/>
        <v/>
      </c>
      <c r="M454" s="14" t="str">
        <f>IF(A454&gt;Rechner!$B$14,"",IF(D454&lt;=0,"",IF(J454=0,"Abgeschlossen",IF(G454&gt;0,"Sondertilgung","Regulär"))))</f>
        <v/>
      </c>
      <c r="N454" s="15">
        <f>IF(A454&gt;Rechner!$B$14,0,IF(R453&lt;=0,0,R453))</f>
        <v>0</v>
      </c>
      <c r="O454" s="15">
        <f>IF(N454&lt;=0,0,N454*Rechner!$B$8/Rechner!$B$11)</f>
        <v>0</v>
      </c>
      <c r="P454" s="15">
        <f t="shared" si="69"/>
        <v>0</v>
      </c>
      <c r="Q454" s="15">
        <f>IF(N454&lt;=0,0,MIN(Rechner!$G$5,N454+O454))</f>
        <v>0</v>
      </c>
      <c r="R454" s="15">
        <f t="shared" si="70"/>
        <v>0</v>
      </c>
      <c r="S454" s="24" t="str">
        <f>IF(A454&gt;Rechner!$B$14,"",IF(D454&lt;=0,"",EDATE(Rechner!$Z$7,(A454-1)*12/Rechner!$B$11)))</f>
        <v/>
      </c>
      <c r="T454" s="2"/>
      <c r="U454" s="2"/>
      <c r="V454" s="2"/>
      <c r="W454" s="2"/>
      <c r="X454" s="2"/>
      <c r="Y454" s="2"/>
      <c r="Z454" s="2"/>
    </row>
    <row r="455" spans="1:26" x14ac:dyDescent="0.25">
      <c r="A455" s="14">
        <v>454</v>
      </c>
      <c r="B455" s="23" t="str">
        <f t="shared" si="63"/>
        <v/>
      </c>
      <c r="C455" s="14" t="str">
        <f t="shared" si="64"/>
        <v/>
      </c>
      <c r="D455" s="15">
        <f>IF(A455&gt;Rechner!$B$14,0,IF(J454&lt;=0,0,J454))</f>
        <v>0</v>
      </c>
      <c r="E455" s="15">
        <f>IF(D455&lt;=0,0,D455*Rechner!$B$8/Rechner!$B$11)</f>
        <v>0</v>
      </c>
      <c r="F455" s="15">
        <f t="shared" si="65"/>
        <v>0</v>
      </c>
      <c r="G455" s="15">
        <f>IF(D455&lt;=0,0,IF(AND(S455&lt;&gt;"",MONTH(S455)=Rechner!$B$13),MIN(Rechner!$B$12,MAX(D455-F455,0)),0))</f>
        <v>0</v>
      </c>
      <c r="H455" s="15">
        <f>IF(D455&lt;=0,0,MIN(Rechner!$G$5,D455+E455))</f>
        <v>0</v>
      </c>
      <c r="I455" s="15">
        <f t="shared" si="66"/>
        <v>0</v>
      </c>
      <c r="J455" s="15">
        <f t="shared" si="67"/>
        <v>0</v>
      </c>
      <c r="K455" s="15">
        <f t="shared" si="71"/>
        <v>90381.674667594401</v>
      </c>
      <c r="L455" s="16" t="str">
        <f t="shared" si="68"/>
        <v/>
      </c>
      <c r="M455" s="14" t="str">
        <f>IF(A455&gt;Rechner!$B$14,"",IF(D455&lt;=0,"",IF(J455=0,"Abgeschlossen",IF(G455&gt;0,"Sondertilgung","Regulär"))))</f>
        <v/>
      </c>
      <c r="N455" s="15">
        <f>IF(A455&gt;Rechner!$B$14,0,IF(R454&lt;=0,0,R454))</f>
        <v>0</v>
      </c>
      <c r="O455" s="15">
        <f>IF(N455&lt;=0,0,N455*Rechner!$B$8/Rechner!$B$11)</f>
        <v>0</v>
      </c>
      <c r="P455" s="15">
        <f t="shared" si="69"/>
        <v>0</v>
      </c>
      <c r="Q455" s="15">
        <f>IF(N455&lt;=0,0,MIN(Rechner!$G$5,N455+O455))</f>
        <v>0</v>
      </c>
      <c r="R455" s="15">
        <f t="shared" si="70"/>
        <v>0</v>
      </c>
      <c r="S455" s="24" t="str">
        <f>IF(A455&gt;Rechner!$B$14,"",IF(D455&lt;=0,"",EDATE(Rechner!$Z$7,(A455-1)*12/Rechner!$B$11)))</f>
        <v/>
      </c>
      <c r="T455" s="2"/>
      <c r="U455" s="2"/>
      <c r="V455" s="2"/>
      <c r="W455" s="2"/>
      <c r="X455" s="2"/>
      <c r="Y455" s="2"/>
      <c r="Z455" s="2"/>
    </row>
    <row r="456" spans="1:26" x14ac:dyDescent="0.25">
      <c r="A456" s="14">
        <v>455</v>
      </c>
      <c r="B456" s="23" t="str">
        <f t="shared" si="63"/>
        <v/>
      </c>
      <c r="C456" s="14" t="str">
        <f t="shared" si="64"/>
        <v/>
      </c>
      <c r="D456" s="15">
        <f>IF(A456&gt;Rechner!$B$14,0,IF(J455&lt;=0,0,J455))</f>
        <v>0</v>
      </c>
      <c r="E456" s="15">
        <f>IF(D456&lt;=0,0,D456*Rechner!$B$8/Rechner!$B$11)</f>
        <v>0</v>
      </c>
      <c r="F456" s="15">
        <f t="shared" si="65"/>
        <v>0</v>
      </c>
      <c r="G456" s="15">
        <f>IF(D456&lt;=0,0,IF(AND(S456&lt;&gt;"",MONTH(S456)=Rechner!$B$13),MIN(Rechner!$B$12,MAX(D456-F456,0)),0))</f>
        <v>0</v>
      </c>
      <c r="H456" s="15">
        <f>IF(D456&lt;=0,0,MIN(Rechner!$G$5,D456+E456))</f>
        <v>0</v>
      </c>
      <c r="I456" s="15">
        <f t="shared" si="66"/>
        <v>0</v>
      </c>
      <c r="J456" s="15">
        <f t="shared" si="67"/>
        <v>0</v>
      </c>
      <c r="K456" s="15">
        <f t="shared" si="71"/>
        <v>90381.674667594401</v>
      </c>
      <c r="L456" s="16" t="str">
        <f t="shared" si="68"/>
        <v/>
      </c>
      <c r="M456" s="14" t="str">
        <f>IF(A456&gt;Rechner!$B$14,"",IF(D456&lt;=0,"",IF(J456=0,"Abgeschlossen",IF(G456&gt;0,"Sondertilgung","Regulär"))))</f>
        <v/>
      </c>
      <c r="N456" s="15">
        <f>IF(A456&gt;Rechner!$B$14,0,IF(R455&lt;=0,0,R455))</f>
        <v>0</v>
      </c>
      <c r="O456" s="15">
        <f>IF(N456&lt;=0,0,N456*Rechner!$B$8/Rechner!$B$11)</f>
        <v>0</v>
      </c>
      <c r="P456" s="15">
        <f t="shared" si="69"/>
        <v>0</v>
      </c>
      <c r="Q456" s="15">
        <f>IF(N456&lt;=0,0,MIN(Rechner!$G$5,N456+O456))</f>
        <v>0</v>
      </c>
      <c r="R456" s="15">
        <f t="shared" si="70"/>
        <v>0</v>
      </c>
      <c r="S456" s="24" t="str">
        <f>IF(A456&gt;Rechner!$B$14,"",IF(D456&lt;=0,"",EDATE(Rechner!$Z$7,(A456-1)*12/Rechner!$B$11)))</f>
        <v/>
      </c>
      <c r="T456" s="2"/>
      <c r="U456" s="2"/>
      <c r="V456" s="2"/>
      <c r="W456" s="2"/>
      <c r="X456" s="2"/>
      <c r="Y456" s="2"/>
      <c r="Z456" s="2"/>
    </row>
    <row r="457" spans="1:26" x14ac:dyDescent="0.25">
      <c r="A457" s="14">
        <v>456</v>
      </c>
      <c r="B457" s="23" t="str">
        <f t="shared" si="63"/>
        <v/>
      </c>
      <c r="C457" s="14" t="str">
        <f t="shared" si="64"/>
        <v/>
      </c>
      <c r="D457" s="15">
        <f>IF(A457&gt;Rechner!$B$14,0,IF(J456&lt;=0,0,J456))</f>
        <v>0</v>
      </c>
      <c r="E457" s="15">
        <f>IF(D457&lt;=0,0,D457*Rechner!$B$8/Rechner!$B$11)</f>
        <v>0</v>
      </c>
      <c r="F457" s="15">
        <f t="shared" si="65"/>
        <v>0</v>
      </c>
      <c r="G457" s="15">
        <f>IF(D457&lt;=0,0,IF(AND(S457&lt;&gt;"",MONTH(S457)=Rechner!$B$13),MIN(Rechner!$B$12,MAX(D457-F457,0)),0))</f>
        <v>0</v>
      </c>
      <c r="H457" s="15">
        <f>IF(D457&lt;=0,0,MIN(Rechner!$G$5,D457+E457))</f>
        <v>0</v>
      </c>
      <c r="I457" s="15">
        <f t="shared" si="66"/>
        <v>0</v>
      </c>
      <c r="J457" s="15">
        <f t="shared" si="67"/>
        <v>0</v>
      </c>
      <c r="K457" s="15">
        <f t="shared" si="71"/>
        <v>90381.674667594401</v>
      </c>
      <c r="L457" s="16" t="str">
        <f t="shared" si="68"/>
        <v/>
      </c>
      <c r="M457" s="14" t="str">
        <f>IF(A457&gt;Rechner!$B$14,"",IF(D457&lt;=0,"",IF(J457=0,"Abgeschlossen",IF(G457&gt;0,"Sondertilgung","Regulär"))))</f>
        <v/>
      </c>
      <c r="N457" s="15">
        <f>IF(A457&gt;Rechner!$B$14,0,IF(R456&lt;=0,0,R456))</f>
        <v>0</v>
      </c>
      <c r="O457" s="15">
        <f>IF(N457&lt;=0,0,N457*Rechner!$B$8/Rechner!$B$11)</f>
        <v>0</v>
      </c>
      <c r="P457" s="15">
        <f t="shared" si="69"/>
        <v>0</v>
      </c>
      <c r="Q457" s="15">
        <f>IF(N457&lt;=0,0,MIN(Rechner!$G$5,N457+O457))</f>
        <v>0</v>
      </c>
      <c r="R457" s="15">
        <f t="shared" si="70"/>
        <v>0</v>
      </c>
      <c r="S457" s="24" t="str">
        <f>IF(A457&gt;Rechner!$B$14,"",IF(D457&lt;=0,"",EDATE(Rechner!$Z$7,(A457-1)*12/Rechner!$B$11)))</f>
        <v/>
      </c>
      <c r="T457" s="2"/>
      <c r="U457" s="2"/>
      <c r="V457" s="2"/>
      <c r="W457" s="2"/>
      <c r="X457" s="2"/>
      <c r="Y457" s="2"/>
      <c r="Z457" s="2"/>
    </row>
    <row r="458" spans="1:26" x14ac:dyDescent="0.25">
      <c r="A458" s="14">
        <v>457</v>
      </c>
      <c r="B458" s="23" t="str">
        <f t="shared" si="63"/>
        <v/>
      </c>
      <c r="C458" s="14" t="str">
        <f t="shared" si="64"/>
        <v/>
      </c>
      <c r="D458" s="15">
        <f>IF(A458&gt;Rechner!$B$14,0,IF(J457&lt;=0,0,J457))</f>
        <v>0</v>
      </c>
      <c r="E458" s="15">
        <f>IF(D458&lt;=0,0,D458*Rechner!$B$8/Rechner!$B$11)</f>
        <v>0</v>
      </c>
      <c r="F458" s="15">
        <f t="shared" si="65"/>
        <v>0</v>
      </c>
      <c r="G458" s="15">
        <f>IF(D458&lt;=0,0,IF(AND(S458&lt;&gt;"",MONTH(S458)=Rechner!$B$13),MIN(Rechner!$B$12,MAX(D458-F458,0)),0))</f>
        <v>0</v>
      </c>
      <c r="H458" s="15">
        <f>IF(D458&lt;=0,0,MIN(Rechner!$G$5,D458+E458))</f>
        <v>0</v>
      </c>
      <c r="I458" s="15">
        <f t="shared" si="66"/>
        <v>0</v>
      </c>
      <c r="J458" s="15">
        <f t="shared" si="67"/>
        <v>0</v>
      </c>
      <c r="K458" s="15">
        <f t="shared" si="71"/>
        <v>90381.674667594401</v>
      </c>
      <c r="L458" s="16" t="str">
        <f t="shared" si="68"/>
        <v/>
      </c>
      <c r="M458" s="14" t="str">
        <f>IF(A458&gt;Rechner!$B$14,"",IF(D458&lt;=0,"",IF(J458=0,"Abgeschlossen",IF(G458&gt;0,"Sondertilgung","Regulär"))))</f>
        <v/>
      </c>
      <c r="N458" s="15">
        <f>IF(A458&gt;Rechner!$B$14,0,IF(R457&lt;=0,0,R457))</f>
        <v>0</v>
      </c>
      <c r="O458" s="15">
        <f>IF(N458&lt;=0,0,N458*Rechner!$B$8/Rechner!$B$11)</f>
        <v>0</v>
      </c>
      <c r="P458" s="15">
        <f t="shared" si="69"/>
        <v>0</v>
      </c>
      <c r="Q458" s="15">
        <f>IF(N458&lt;=0,0,MIN(Rechner!$G$5,N458+O458))</f>
        <v>0</v>
      </c>
      <c r="R458" s="15">
        <f t="shared" si="70"/>
        <v>0</v>
      </c>
      <c r="S458" s="24" t="str">
        <f>IF(A458&gt;Rechner!$B$14,"",IF(D458&lt;=0,"",EDATE(Rechner!$Z$7,(A458-1)*12/Rechner!$B$11)))</f>
        <v/>
      </c>
      <c r="T458" s="2"/>
      <c r="U458" s="2"/>
      <c r="V458" s="2"/>
      <c r="W458" s="2"/>
      <c r="X458" s="2"/>
      <c r="Y458" s="2"/>
      <c r="Z458" s="2"/>
    </row>
    <row r="459" spans="1:26" x14ac:dyDescent="0.25">
      <c r="A459" s="14">
        <v>458</v>
      </c>
      <c r="B459" s="23" t="str">
        <f t="shared" si="63"/>
        <v/>
      </c>
      <c r="C459" s="14" t="str">
        <f t="shared" si="64"/>
        <v/>
      </c>
      <c r="D459" s="15">
        <f>IF(A459&gt;Rechner!$B$14,0,IF(J458&lt;=0,0,J458))</f>
        <v>0</v>
      </c>
      <c r="E459" s="15">
        <f>IF(D459&lt;=0,0,D459*Rechner!$B$8/Rechner!$B$11)</f>
        <v>0</v>
      </c>
      <c r="F459" s="15">
        <f t="shared" si="65"/>
        <v>0</v>
      </c>
      <c r="G459" s="15">
        <f>IF(D459&lt;=0,0,IF(AND(S459&lt;&gt;"",MONTH(S459)=Rechner!$B$13),MIN(Rechner!$B$12,MAX(D459-F459,0)),0))</f>
        <v>0</v>
      </c>
      <c r="H459" s="15">
        <f>IF(D459&lt;=0,0,MIN(Rechner!$G$5,D459+E459))</f>
        <v>0</v>
      </c>
      <c r="I459" s="15">
        <f t="shared" si="66"/>
        <v>0</v>
      </c>
      <c r="J459" s="15">
        <f t="shared" si="67"/>
        <v>0</v>
      </c>
      <c r="K459" s="15">
        <f t="shared" si="71"/>
        <v>90381.674667594401</v>
      </c>
      <c r="L459" s="16" t="str">
        <f t="shared" si="68"/>
        <v/>
      </c>
      <c r="M459" s="14" t="str">
        <f>IF(A459&gt;Rechner!$B$14,"",IF(D459&lt;=0,"",IF(J459=0,"Abgeschlossen",IF(G459&gt;0,"Sondertilgung","Regulär"))))</f>
        <v/>
      </c>
      <c r="N459" s="15">
        <f>IF(A459&gt;Rechner!$B$14,0,IF(R458&lt;=0,0,R458))</f>
        <v>0</v>
      </c>
      <c r="O459" s="15">
        <f>IF(N459&lt;=0,0,N459*Rechner!$B$8/Rechner!$B$11)</f>
        <v>0</v>
      </c>
      <c r="P459" s="15">
        <f t="shared" si="69"/>
        <v>0</v>
      </c>
      <c r="Q459" s="15">
        <f>IF(N459&lt;=0,0,MIN(Rechner!$G$5,N459+O459))</f>
        <v>0</v>
      </c>
      <c r="R459" s="15">
        <f t="shared" si="70"/>
        <v>0</v>
      </c>
      <c r="S459" s="24" t="str">
        <f>IF(A459&gt;Rechner!$B$14,"",IF(D459&lt;=0,"",EDATE(Rechner!$Z$7,(A459-1)*12/Rechner!$B$11)))</f>
        <v/>
      </c>
      <c r="T459" s="2"/>
      <c r="U459" s="2"/>
      <c r="V459" s="2"/>
      <c r="W459" s="2"/>
      <c r="X459" s="2"/>
      <c r="Y459" s="2"/>
      <c r="Z459" s="2"/>
    </row>
    <row r="460" spans="1:26" x14ac:dyDescent="0.25">
      <c r="A460" s="14">
        <v>459</v>
      </c>
      <c r="B460" s="23" t="str">
        <f t="shared" si="63"/>
        <v/>
      </c>
      <c r="C460" s="14" t="str">
        <f t="shared" si="64"/>
        <v/>
      </c>
      <c r="D460" s="15">
        <f>IF(A460&gt;Rechner!$B$14,0,IF(J459&lt;=0,0,J459))</f>
        <v>0</v>
      </c>
      <c r="E460" s="15">
        <f>IF(D460&lt;=0,0,D460*Rechner!$B$8/Rechner!$B$11)</f>
        <v>0</v>
      </c>
      <c r="F460" s="15">
        <f t="shared" si="65"/>
        <v>0</v>
      </c>
      <c r="G460" s="15">
        <f>IF(D460&lt;=0,0,IF(AND(S460&lt;&gt;"",MONTH(S460)=Rechner!$B$13),MIN(Rechner!$B$12,MAX(D460-F460,0)),0))</f>
        <v>0</v>
      </c>
      <c r="H460" s="15">
        <f>IF(D460&lt;=0,0,MIN(Rechner!$G$5,D460+E460))</f>
        <v>0</v>
      </c>
      <c r="I460" s="15">
        <f t="shared" si="66"/>
        <v>0</v>
      </c>
      <c r="J460" s="15">
        <f t="shared" si="67"/>
        <v>0</v>
      </c>
      <c r="K460" s="15">
        <f t="shared" si="71"/>
        <v>90381.674667594401</v>
      </c>
      <c r="L460" s="16" t="str">
        <f t="shared" si="68"/>
        <v/>
      </c>
      <c r="M460" s="14" t="str">
        <f>IF(A460&gt;Rechner!$B$14,"",IF(D460&lt;=0,"",IF(J460=0,"Abgeschlossen",IF(G460&gt;0,"Sondertilgung","Regulär"))))</f>
        <v/>
      </c>
      <c r="N460" s="15">
        <f>IF(A460&gt;Rechner!$B$14,0,IF(R459&lt;=0,0,R459))</f>
        <v>0</v>
      </c>
      <c r="O460" s="15">
        <f>IF(N460&lt;=0,0,N460*Rechner!$B$8/Rechner!$B$11)</f>
        <v>0</v>
      </c>
      <c r="P460" s="15">
        <f t="shared" si="69"/>
        <v>0</v>
      </c>
      <c r="Q460" s="15">
        <f>IF(N460&lt;=0,0,MIN(Rechner!$G$5,N460+O460))</f>
        <v>0</v>
      </c>
      <c r="R460" s="15">
        <f t="shared" si="70"/>
        <v>0</v>
      </c>
      <c r="S460" s="24" t="str">
        <f>IF(A460&gt;Rechner!$B$14,"",IF(D460&lt;=0,"",EDATE(Rechner!$Z$7,(A460-1)*12/Rechner!$B$11)))</f>
        <v/>
      </c>
      <c r="T460" s="2"/>
      <c r="U460" s="2"/>
      <c r="V460" s="2"/>
      <c r="W460" s="2"/>
      <c r="X460" s="2"/>
      <c r="Y460" s="2"/>
      <c r="Z460" s="2"/>
    </row>
    <row r="461" spans="1:26" x14ac:dyDescent="0.25">
      <c r="A461" s="14">
        <v>460</v>
      </c>
      <c r="B461" s="23" t="str">
        <f t="shared" si="63"/>
        <v/>
      </c>
      <c r="C461" s="14" t="str">
        <f t="shared" si="64"/>
        <v/>
      </c>
      <c r="D461" s="15">
        <f>IF(A461&gt;Rechner!$B$14,0,IF(J460&lt;=0,0,J460))</f>
        <v>0</v>
      </c>
      <c r="E461" s="15">
        <f>IF(D461&lt;=0,0,D461*Rechner!$B$8/Rechner!$B$11)</f>
        <v>0</v>
      </c>
      <c r="F461" s="15">
        <f t="shared" si="65"/>
        <v>0</v>
      </c>
      <c r="G461" s="15">
        <f>IF(D461&lt;=0,0,IF(AND(S461&lt;&gt;"",MONTH(S461)=Rechner!$B$13),MIN(Rechner!$B$12,MAX(D461-F461,0)),0))</f>
        <v>0</v>
      </c>
      <c r="H461" s="15">
        <f>IF(D461&lt;=0,0,MIN(Rechner!$G$5,D461+E461))</f>
        <v>0</v>
      </c>
      <c r="I461" s="15">
        <f t="shared" si="66"/>
        <v>0</v>
      </c>
      <c r="J461" s="15">
        <f t="shared" si="67"/>
        <v>0</v>
      </c>
      <c r="K461" s="15">
        <f t="shared" si="71"/>
        <v>90381.674667594401</v>
      </c>
      <c r="L461" s="16" t="str">
        <f t="shared" si="68"/>
        <v/>
      </c>
      <c r="M461" s="14" t="str">
        <f>IF(A461&gt;Rechner!$B$14,"",IF(D461&lt;=0,"",IF(J461=0,"Abgeschlossen",IF(G461&gt;0,"Sondertilgung","Regulär"))))</f>
        <v/>
      </c>
      <c r="N461" s="15">
        <f>IF(A461&gt;Rechner!$B$14,0,IF(R460&lt;=0,0,R460))</f>
        <v>0</v>
      </c>
      <c r="O461" s="15">
        <f>IF(N461&lt;=0,0,N461*Rechner!$B$8/Rechner!$B$11)</f>
        <v>0</v>
      </c>
      <c r="P461" s="15">
        <f t="shared" si="69"/>
        <v>0</v>
      </c>
      <c r="Q461" s="15">
        <f>IF(N461&lt;=0,0,MIN(Rechner!$G$5,N461+O461))</f>
        <v>0</v>
      </c>
      <c r="R461" s="15">
        <f t="shared" si="70"/>
        <v>0</v>
      </c>
      <c r="S461" s="24" t="str">
        <f>IF(A461&gt;Rechner!$B$14,"",IF(D461&lt;=0,"",EDATE(Rechner!$Z$7,(A461-1)*12/Rechner!$B$11)))</f>
        <v/>
      </c>
      <c r="T461" s="2"/>
      <c r="U461" s="2"/>
      <c r="V461" s="2"/>
      <c r="W461" s="2"/>
      <c r="X461" s="2"/>
      <c r="Y461" s="2"/>
      <c r="Z461" s="2"/>
    </row>
    <row r="462" spans="1:26" x14ac:dyDescent="0.25">
      <c r="A462" s="14">
        <v>461</v>
      </c>
      <c r="B462" s="23" t="str">
        <f t="shared" si="63"/>
        <v/>
      </c>
      <c r="C462" s="14" t="str">
        <f t="shared" si="64"/>
        <v/>
      </c>
      <c r="D462" s="15">
        <f>IF(A462&gt;Rechner!$B$14,0,IF(J461&lt;=0,0,J461))</f>
        <v>0</v>
      </c>
      <c r="E462" s="15">
        <f>IF(D462&lt;=0,0,D462*Rechner!$B$8/Rechner!$B$11)</f>
        <v>0</v>
      </c>
      <c r="F462" s="15">
        <f t="shared" si="65"/>
        <v>0</v>
      </c>
      <c r="G462" s="15">
        <f>IF(D462&lt;=0,0,IF(AND(S462&lt;&gt;"",MONTH(S462)=Rechner!$B$13),MIN(Rechner!$B$12,MAX(D462-F462,0)),0))</f>
        <v>0</v>
      </c>
      <c r="H462" s="15">
        <f>IF(D462&lt;=0,0,MIN(Rechner!$G$5,D462+E462))</f>
        <v>0</v>
      </c>
      <c r="I462" s="15">
        <f t="shared" si="66"/>
        <v>0</v>
      </c>
      <c r="J462" s="15">
        <f t="shared" si="67"/>
        <v>0</v>
      </c>
      <c r="K462" s="15">
        <f t="shared" si="71"/>
        <v>90381.674667594401</v>
      </c>
      <c r="L462" s="16" t="str">
        <f t="shared" si="68"/>
        <v/>
      </c>
      <c r="M462" s="14" t="str">
        <f>IF(A462&gt;Rechner!$B$14,"",IF(D462&lt;=0,"",IF(J462=0,"Abgeschlossen",IF(G462&gt;0,"Sondertilgung","Regulär"))))</f>
        <v/>
      </c>
      <c r="N462" s="15">
        <f>IF(A462&gt;Rechner!$B$14,0,IF(R461&lt;=0,0,R461))</f>
        <v>0</v>
      </c>
      <c r="O462" s="15">
        <f>IF(N462&lt;=0,0,N462*Rechner!$B$8/Rechner!$B$11)</f>
        <v>0</v>
      </c>
      <c r="P462" s="15">
        <f t="shared" si="69"/>
        <v>0</v>
      </c>
      <c r="Q462" s="15">
        <f>IF(N462&lt;=0,0,MIN(Rechner!$G$5,N462+O462))</f>
        <v>0</v>
      </c>
      <c r="R462" s="15">
        <f t="shared" si="70"/>
        <v>0</v>
      </c>
      <c r="S462" s="24" t="str">
        <f>IF(A462&gt;Rechner!$B$14,"",IF(D462&lt;=0,"",EDATE(Rechner!$Z$7,(A462-1)*12/Rechner!$B$11)))</f>
        <v/>
      </c>
      <c r="T462" s="2"/>
      <c r="U462" s="2"/>
      <c r="V462" s="2"/>
      <c r="W462" s="2"/>
      <c r="X462" s="2"/>
      <c r="Y462" s="2"/>
      <c r="Z462" s="2"/>
    </row>
    <row r="463" spans="1:26" x14ac:dyDescent="0.25">
      <c r="A463" s="14">
        <v>462</v>
      </c>
      <c r="B463" s="23" t="str">
        <f t="shared" si="63"/>
        <v/>
      </c>
      <c r="C463" s="14" t="str">
        <f t="shared" si="64"/>
        <v/>
      </c>
      <c r="D463" s="15">
        <f>IF(A463&gt;Rechner!$B$14,0,IF(J462&lt;=0,0,J462))</f>
        <v>0</v>
      </c>
      <c r="E463" s="15">
        <f>IF(D463&lt;=0,0,D463*Rechner!$B$8/Rechner!$B$11)</f>
        <v>0</v>
      </c>
      <c r="F463" s="15">
        <f t="shared" si="65"/>
        <v>0</v>
      </c>
      <c r="G463" s="15">
        <f>IF(D463&lt;=0,0,IF(AND(S463&lt;&gt;"",MONTH(S463)=Rechner!$B$13),MIN(Rechner!$B$12,MAX(D463-F463,0)),0))</f>
        <v>0</v>
      </c>
      <c r="H463" s="15">
        <f>IF(D463&lt;=0,0,MIN(Rechner!$G$5,D463+E463))</f>
        <v>0</v>
      </c>
      <c r="I463" s="15">
        <f t="shared" si="66"/>
        <v>0</v>
      </c>
      <c r="J463" s="15">
        <f t="shared" si="67"/>
        <v>0</v>
      </c>
      <c r="K463" s="15">
        <f t="shared" si="71"/>
        <v>90381.674667594401</v>
      </c>
      <c r="L463" s="16" t="str">
        <f t="shared" si="68"/>
        <v/>
      </c>
      <c r="M463" s="14" t="str">
        <f>IF(A463&gt;Rechner!$B$14,"",IF(D463&lt;=0,"",IF(J463=0,"Abgeschlossen",IF(G463&gt;0,"Sondertilgung","Regulär"))))</f>
        <v/>
      </c>
      <c r="N463" s="15">
        <f>IF(A463&gt;Rechner!$B$14,0,IF(R462&lt;=0,0,R462))</f>
        <v>0</v>
      </c>
      <c r="O463" s="15">
        <f>IF(N463&lt;=0,0,N463*Rechner!$B$8/Rechner!$B$11)</f>
        <v>0</v>
      </c>
      <c r="P463" s="15">
        <f t="shared" si="69"/>
        <v>0</v>
      </c>
      <c r="Q463" s="15">
        <f>IF(N463&lt;=0,0,MIN(Rechner!$G$5,N463+O463))</f>
        <v>0</v>
      </c>
      <c r="R463" s="15">
        <f t="shared" si="70"/>
        <v>0</v>
      </c>
      <c r="S463" s="24" t="str">
        <f>IF(A463&gt;Rechner!$B$14,"",IF(D463&lt;=0,"",EDATE(Rechner!$Z$7,(A463-1)*12/Rechner!$B$11)))</f>
        <v/>
      </c>
      <c r="T463" s="2"/>
      <c r="U463" s="2"/>
      <c r="V463" s="2"/>
      <c r="W463" s="2"/>
      <c r="X463" s="2"/>
      <c r="Y463" s="2"/>
      <c r="Z463" s="2"/>
    </row>
    <row r="464" spans="1:26" x14ac:dyDescent="0.25">
      <c r="A464" s="14">
        <v>463</v>
      </c>
      <c r="B464" s="23" t="str">
        <f t="shared" si="63"/>
        <v/>
      </c>
      <c r="C464" s="14" t="str">
        <f t="shared" si="64"/>
        <v/>
      </c>
      <c r="D464" s="15">
        <f>IF(A464&gt;Rechner!$B$14,0,IF(J463&lt;=0,0,J463))</f>
        <v>0</v>
      </c>
      <c r="E464" s="15">
        <f>IF(D464&lt;=0,0,D464*Rechner!$B$8/Rechner!$B$11)</f>
        <v>0</v>
      </c>
      <c r="F464" s="15">
        <f t="shared" si="65"/>
        <v>0</v>
      </c>
      <c r="G464" s="15">
        <f>IF(D464&lt;=0,0,IF(AND(S464&lt;&gt;"",MONTH(S464)=Rechner!$B$13),MIN(Rechner!$B$12,MAX(D464-F464,0)),0))</f>
        <v>0</v>
      </c>
      <c r="H464" s="15">
        <f>IF(D464&lt;=0,0,MIN(Rechner!$G$5,D464+E464))</f>
        <v>0</v>
      </c>
      <c r="I464" s="15">
        <f t="shared" si="66"/>
        <v>0</v>
      </c>
      <c r="J464" s="15">
        <f t="shared" si="67"/>
        <v>0</v>
      </c>
      <c r="K464" s="15">
        <f t="shared" si="71"/>
        <v>90381.674667594401</v>
      </c>
      <c r="L464" s="16" t="str">
        <f t="shared" si="68"/>
        <v/>
      </c>
      <c r="M464" s="14" t="str">
        <f>IF(A464&gt;Rechner!$B$14,"",IF(D464&lt;=0,"",IF(J464=0,"Abgeschlossen",IF(G464&gt;0,"Sondertilgung","Regulär"))))</f>
        <v/>
      </c>
      <c r="N464" s="15">
        <f>IF(A464&gt;Rechner!$B$14,0,IF(R463&lt;=0,0,R463))</f>
        <v>0</v>
      </c>
      <c r="O464" s="15">
        <f>IF(N464&lt;=0,0,N464*Rechner!$B$8/Rechner!$B$11)</f>
        <v>0</v>
      </c>
      <c r="P464" s="15">
        <f t="shared" si="69"/>
        <v>0</v>
      </c>
      <c r="Q464" s="15">
        <f>IF(N464&lt;=0,0,MIN(Rechner!$G$5,N464+O464))</f>
        <v>0</v>
      </c>
      <c r="R464" s="15">
        <f t="shared" si="70"/>
        <v>0</v>
      </c>
      <c r="S464" s="24" t="str">
        <f>IF(A464&gt;Rechner!$B$14,"",IF(D464&lt;=0,"",EDATE(Rechner!$Z$7,(A464-1)*12/Rechner!$B$11)))</f>
        <v/>
      </c>
      <c r="T464" s="2"/>
      <c r="U464" s="2"/>
      <c r="V464" s="2"/>
      <c r="W464" s="2"/>
      <c r="X464" s="2"/>
      <c r="Y464" s="2"/>
      <c r="Z464" s="2"/>
    </row>
    <row r="465" spans="1:26" x14ac:dyDescent="0.25">
      <c r="A465" s="14">
        <v>464</v>
      </c>
      <c r="B465" s="23" t="str">
        <f t="shared" si="63"/>
        <v/>
      </c>
      <c r="C465" s="14" t="str">
        <f t="shared" si="64"/>
        <v/>
      </c>
      <c r="D465" s="15">
        <f>IF(A465&gt;Rechner!$B$14,0,IF(J464&lt;=0,0,J464))</f>
        <v>0</v>
      </c>
      <c r="E465" s="15">
        <f>IF(D465&lt;=0,0,D465*Rechner!$B$8/Rechner!$B$11)</f>
        <v>0</v>
      </c>
      <c r="F465" s="15">
        <f t="shared" si="65"/>
        <v>0</v>
      </c>
      <c r="G465" s="15">
        <f>IF(D465&lt;=0,0,IF(AND(S465&lt;&gt;"",MONTH(S465)=Rechner!$B$13),MIN(Rechner!$B$12,MAX(D465-F465,0)),0))</f>
        <v>0</v>
      </c>
      <c r="H465" s="15">
        <f>IF(D465&lt;=0,0,MIN(Rechner!$G$5,D465+E465))</f>
        <v>0</v>
      </c>
      <c r="I465" s="15">
        <f t="shared" si="66"/>
        <v>0</v>
      </c>
      <c r="J465" s="15">
        <f t="shared" si="67"/>
        <v>0</v>
      </c>
      <c r="K465" s="15">
        <f t="shared" si="71"/>
        <v>90381.674667594401</v>
      </c>
      <c r="L465" s="16" t="str">
        <f t="shared" si="68"/>
        <v/>
      </c>
      <c r="M465" s="14" t="str">
        <f>IF(A465&gt;Rechner!$B$14,"",IF(D465&lt;=0,"",IF(J465=0,"Abgeschlossen",IF(G465&gt;0,"Sondertilgung","Regulär"))))</f>
        <v/>
      </c>
      <c r="N465" s="15">
        <f>IF(A465&gt;Rechner!$B$14,0,IF(R464&lt;=0,0,R464))</f>
        <v>0</v>
      </c>
      <c r="O465" s="15">
        <f>IF(N465&lt;=0,0,N465*Rechner!$B$8/Rechner!$B$11)</f>
        <v>0</v>
      </c>
      <c r="P465" s="15">
        <f t="shared" si="69"/>
        <v>0</v>
      </c>
      <c r="Q465" s="15">
        <f>IF(N465&lt;=0,0,MIN(Rechner!$G$5,N465+O465))</f>
        <v>0</v>
      </c>
      <c r="R465" s="15">
        <f t="shared" si="70"/>
        <v>0</v>
      </c>
      <c r="S465" s="24" t="str">
        <f>IF(A465&gt;Rechner!$B$14,"",IF(D465&lt;=0,"",EDATE(Rechner!$Z$7,(A465-1)*12/Rechner!$B$11)))</f>
        <v/>
      </c>
      <c r="T465" s="2"/>
      <c r="U465" s="2"/>
      <c r="V465" s="2"/>
      <c r="W465" s="2"/>
      <c r="X465" s="2"/>
      <c r="Y465" s="2"/>
      <c r="Z465" s="2"/>
    </row>
    <row r="466" spans="1:26" x14ac:dyDescent="0.25">
      <c r="A466" s="14">
        <v>465</v>
      </c>
      <c r="B466" s="23" t="str">
        <f t="shared" si="63"/>
        <v/>
      </c>
      <c r="C466" s="14" t="str">
        <f t="shared" si="64"/>
        <v/>
      </c>
      <c r="D466" s="15">
        <f>IF(A466&gt;Rechner!$B$14,0,IF(J465&lt;=0,0,J465))</f>
        <v>0</v>
      </c>
      <c r="E466" s="15">
        <f>IF(D466&lt;=0,0,D466*Rechner!$B$8/Rechner!$B$11)</f>
        <v>0</v>
      </c>
      <c r="F466" s="15">
        <f t="shared" si="65"/>
        <v>0</v>
      </c>
      <c r="G466" s="15">
        <f>IF(D466&lt;=0,0,IF(AND(S466&lt;&gt;"",MONTH(S466)=Rechner!$B$13),MIN(Rechner!$B$12,MAX(D466-F466,0)),0))</f>
        <v>0</v>
      </c>
      <c r="H466" s="15">
        <f>IF(D466&lt;=0,0,MIN(Rechner!$G$5,D466+E466))</f>
        <v>0</v>
      </c>
      <c r="I466" s="15">
        <f t="shared" si="66"/>
        <v>0</v>
      </c>
      <c r="J466" s="15">
        <f t="shared" si="67"/>
        <v>0</v>
      </c>
      <c r="K466" s="15">
        <f t="shared" si="71"/>
        <v>90381.674667594401</v>
      </c>
      <c r="L466" s="16" t="str">
        <f t="shared" si="68"/>
        <v/>
      </c>
      <c r="M466" s="14" t="str">
        <f>IF(A466&gt;Rechner!$B$14,"",IF(D466&lt;=0,"",IF(J466=0,"Abgeschlossen",IF(G466&gt;0,"Sondertilgung","Regulär"))))</f>
        <v/>
      </c>
      <c r="N466" s="15">
        <f>IF(A466&gt;Rechner!$B$14,0,IF(R465&lt;=0,0,R465))</f>
        <v>0</v>
      </c>
      <c r="O466" s="15">
        <f>IF(N466&lt;=0,0,N466*Rechner!$B$8/Rechner!$B$11)</f>
        <v>0</v>
      </c>
      <c r="P466" s="15">
        <f t="shared" si="69"/>
        <v>0</v>
      </c>
      <c r="Q466" s="15">
        <f>IF(N466&lt;=0,0,MIN(Rechner!$G$5,N466+O466))</f>
        <v>0</v>
      </c>
      <c r="R466" s="15">
        <f t="shared" si="70"/>
        <v>0</v>
      </c>
      <c r="S466" s="24" t="str">
        <f>IF(A466&gt;Rechner!$B$14,"",IF(D466&lt;=0,"",EDATE(Rechner!$Z$7,(A466-1)*12/Rechner!$B$11)))</f>
        <v/>
      </c>
      <c r="T466" s="2"/>
      <c r="U466" s="2"/>
      <c r="V466" s="2"/>
      <c r="W466" s="2"/>
      <c r="X466" s="2"/>
      <c r="Y466" s="2"/>
      <c r="Z466" s="2"/>
    </row>
    <row r="467" spans="1:26" x14ac:dyDescent="0.25">
      <c r="A467" s="14">
        <v>466</v>
      </c>
      <c r="B467" s="23" t="str">
        <f t="shared" si="63"/>
        <v/>
      </c>
      <c r="C467" s="14" t="str">
        <f t="shared" si="64"/>
        <v/>
      </c>
      <c r="D467" s="15">
        <f>IF(A467&gt;Rechner!$B$14,0,IF(J466&lt;=0,0,J466))</f>
        <v>0</v>
      </c>
      <c r="E467" s="15">
        <f>IF(D467&lt;=0,0,D467*Rechner!$B$8/Rechner!$B$11)</f>
        <v>0</v>
      </c>
      <c r="F467" s="15">
        <f t="shared" si="65"/>
        <v>0</v>
      </c>
      <c r="G467" s="15">
        <f>IF(D467&lt;=0,0,IF(AND(S467&lt;&gt;"",MONTH(S467)=Rechner!$B$13),MIN(Rechner!$B$12,MAX(D467-F467,0)),0))</f>
        <v>0</v>
      </c>
      <c r="H467" s="15">
        <f>IF(D467&lt;=0,0,MIN(Rechner!$G$5,D467+E467))</f>
        <v>0</v>
      </c>
      <c r="I467" s="15">
        <f t="shared" si="66"/>
        <v>0</v>
      </c>
      <c r="J467" s="15">
        <f t="shared" si="67"/>
        <v>0</v>
      </c>
      <c r="K467" s="15">
        <f t="shared" si="71"/>
        <v>90381.674667594401</v>
      </c>
      <c r="L467" s="16" t="str">
        <f t="shared" si="68"/>
        <v/>
      </c>
      <c r="M467" s="14" t="str">
        <f>IF(A467&gt;Rechner!$B$14,"",IF(D467&lt;=0,"",IF(J467=0,"Abgeschlossen",IF(G467&gt;0,"Sondertilgung","Regulär"))))</f>
        <v/>
      </c>
      <c r="N467" s="15">
        <f>IF(A467&gt;Rechner!$B$14,0,IF(R466&lt;=0,0,R466))</f>
        <v>0</v>
      </c>
      <c r="O467" s="15">
        <f>IF(N467&lt;=0,0,N467*Rechner!$B$8/Rechner!$B$11)</f>
        <v>0</v>
      </c>
      <c r="P467" s="15">
        <f t="shared" si="69"/>
        <v>0</v>
      </c>
      <c r="Q467" s="15">
        <f>IF(N467&lt;=0,0,MIN(Rechner!$G$5,N467+O467))</f>
        <v>0</v>
      </c>
      <c r="R467" s="15">
        <f t="shared" si="70"/>
        <v>0</v>
      </c>
      <c r="S467" s="24" t="str">
        <f>IF(A467&gt;Rechner!$B$14,"",IF(D467&lt;=0,"",EDATE(Rechner!$Z$7,(A467-1)*12/Rechner!$B$11)))</f>
        <v/>
      </c>
      <c r="T467" s="2"/>
      <c r="U467" s="2"/>
      <c r="V467" s="2"/>
      <c r="W467" s="2"/>
      <c r="X467" s="2"/>
      <c r="Y467" s="2"/>
      <c r="Z467" s="2"/>
    </row>
    <row r="468" spans="1:26" x14ac:dyDescent="0.25">
      <c r="A468" s="14">
        <v>467</v>
      </c>
      <c r="B468" s="23" t="str">
        <f t="shared" si="63"/>
        <v/>
      </c>
      <c r="C468" s="14" t="str">
        <f t="shared" si="64"/>
        <v/>
      </c>
      <c r="D468" s="15">
        <f>IF(A468&gt;Rechner!$B$14,0,IF(J467&lt;=0,0,J467))</f>
        <v>0</v>
      </c>
      <c r="E468" s="15">
        <f>IF(D468&lt;=0,0,D468*Rechner!$B$8/Rechner!$B$11)</f>
        <v>0</v>
      </c>
      <c r="F468" s="15">
        <f t="shared" si="65"/>
        <v>0</v>
      </c>
      <c r="G468" s="15">
        <f>IF(D468&lt;=0,0,IF(AND(S468&lt;&gt;"",MONTH(S468)=Rechner!$B$13),MIN(Rechner!$B$12,MAX(D468-F468,0)),0))</f>
        <v>0</v>
      </c>
      <c r="H468" s="15">
        <f>IF(D468&lt;=0,0,MIN(Rechner!$G$5,D468+E468))</f>
        <v>0</v>
      </c>
      <c r="I468" s="15">
        <f t="shared" si="66"/>
        <v>0</v>
      </c>
      <c r="J468" s="15">
        <f t="shared" si="67"/>
        <v>0</v>
      </c>
      <c r="K468" s="15">
        <f t="shared" si="71"/>
        <v>90381.674667594401</v>
      </c>
      <c r="L468" s="16" t="str">
        <f t="shared" si="68"/>
        <v/>
      </c>
      <c r="M468" s="14" t="str">
        <f>IF(A468&gt;Rechner!$B$14,"",IF(D468&lt;=0,"",IF(J468=0,"Abgeschlossen",IF(G468&gt;0,"Sondertilgung","Regulär"))))</f>
        <v/>
      </c>
      <c r="N468" s="15">
        <f>IF(A468&gt;Rechner!$B$14,0,IF(R467&lt;=0,0,R467))</f>
        <v>0</v>
      </c>
      <c r="O468" s="15">
        <f>IF(N468&lt;=0,0,N468*Rechner!$B$8/Rechner!$B$11)</f>
        <v>0</v>
      </c>
      <c r="P468" s="15">
        <f t="shared" si="69"/>
        <v>0</v>
      </c>
      <c r="Q468" s="15">
        <f>IF(N468&lt;=0,0,MIN(Rechner!$G$5,N468+O468))</f>
        <v>0</v>
      </c>
      <c r="R468" s="15">
        <f t="shared" si="70"/>
        <v>0</v>
      </c>
      <c r="S468" s="24" t="str">
        <f>IF(A468&gt;Rechner!$B$14,"",IF(D468&lt;=0,"",EDATE(Rechner!$Z$7,(A468-1)*12/Rechner!$B$11)))</f>
        <v/>
      </c>
      <c r="T468" s="2"/>
      <c r="U468" s="2"/>
      <c r="V468" s="2"/>
      <c r="W468" s="2"/>
      <c r="X468" s="2"/>
      <c r="Y468" s="2"/>
      <c r="Z468" s="2"/>
    </row>
    <row r="469" spans="1:26" x14ac:dyDescent="0.25">
      <c r="A469" s="14">
        <v>468</v>
      </c>
      <c r="B469" s="23" t="str">
        <f t="shared" si="63"/>
        <v/>
      </c>
      <c r="C469" s="14" t="str">
        <f t="shared" si="64"/>
        <v/>
      </c>
      <c r="D469" s="15">
        <f>IF(A469&gt;Rechner!$B$14,0,IF(J468&lt;=0,0,J468))</f>
        <v>0</v>
      </c>
      <c r="E469" s="15">
        <f>IF(D469&lt;=0,0,D469*Rechner!$B$8/Rechner!$B$11)</f>
        <v>0</v>
      </c>
      <c r="F469" s="15">
        <f t="shared" si="65"/>
        <v>0</v>
      </c>
      <c r="G469" s="15">
        <f>IF(D469&lt;=0,0,IF(AND(S469&lt;&gt;"",MONTH(S469)=Rechner!$B$13),MIN(Rechner!$B$12,MAX(D469-F469,0)),0))</f>
        <v>0</v>
      </c>
      <c r="H469" s="15">
        <f>IF(D469&lt;=0,0,MIN(Rechner!$G$5,D469+E469))</f>
        <v>0</v>
      </c>
      <c r="I469" s="15">
        <f t="shared" si="66"/>
        <v>0</v>
      </c>
      <c r="J469" s="15">
        <f t="shared" si="67"/>
        <v>0</v>
      </c>
      <c r="K469" s="15">
        <f t="shared" si="71"/>
        <v>90381.674667594401</v>
      </c>
      <c r="L469" s="16" t="str">
        <f t="shared" si="68"/>
        <v/>
      </c>
      <c r="M469" s="14" t="str">
        <f>IF(A469&gt;Rechner!$B$14,"",IF(D469&lt;=0,"",IF(J469=0,"Abgeschlossen",IF(G469&gt;0,"Sondertilgung","Regulär"))))</f>
        <v/>
      </c>
      <c r="N469" s="15">
        <f>IF(A469&gt;Rechner!$B$14,0,IF(R468&lt;=0,0,R468))</f>
        <v>0</v>
      </c>
      <c r="O469" s="15">
        <f>IF(N469&lt;=0,0,N469*Rechner!$B$8/Rechner!$B$11)</f>
        <v>0</v>
      </c>
      <c r="P469" s="15">
        <f t="shared" si="69"/>
        <v>0</v>
      </c>
      <c r="Q469" s="15">
        <f>IF(N469&lt;=0,0,MIN(Rechner!$G$5,N469+O469))</f>
        <v>0</v>
      </c>
      <c r="R469" s="15">
        <f t="shared" si="70"/>
        <v>0</v>
      </c>
      <c r="S469" s="24" t="str">
        <f>IF(A469&gt;Rechner!$B$14,"",IF(D469&lt;=0,"",EDATE(Rechner!$Z$7,(A469-1)*12/Rechner!$B$11)))</f>
        <v/>
      </c>
      <c r="T469" s="2"/>
      <c r="U469" s="2"/>
      <c r="V469" s="2"/>
      <c r="W469" s="2"/>
      <c r="X469" s="2"/>
      <c r="Y469" s="2"/>
      <c r="Z469" s="2"/>
    </row>
    <row r="470" spans="1:26" x14ac:dyDescent="0.25">
      <c r="A470" s="14">
        <v>469</v>
      </c>
      <c r="B470" s="23" t="str">
        <f t="shared" si="63"/>
        <v/>
      </c>
      <c r="C470" s="14" t="str">
        <f t="shared" si="64"/>
        <v/>
      </c>
      <c r="D470" s="15">
        <f>IF(A470&gt;Rechner!$B$14,0,IF(J469&lt;=0,0,J469))</f>
        <v>0</v>
      </c>
      <c r="E470" s="15">
        <f>IF(D470&lt;=0,0,D470*Rechner!$B$8/Rechner!$B$11)</f>
        <v>0</v>
      </c>
      <c r="F470" s="15">
        <f t="shared" si="65"/>
        <v>0</v>
      </c>
      <c r="G470" s="15">
        <f>IF(D470&lt;=0,0,IF(AND(S470&lt;&gt;"",MONTH(S470)=Rechner!$B$13),MIN(Rechner!$B$12,MAX(D470-F470,0)),0))</f>
        <v>0</v>
      </c>
      <c r="H470" s="15">
        <f>IF(D470&lt;=0,0,MIN(Rechner!$G$5,D470+E470))</f>
        <v>0</v>
      </c>
      <c r="I470" s="15">
        <f t="shared" si="66"/>
        <v>0</v>
      </c>
      <c r="J470" s="15">
        <f t="shared" si="67"/>
        <v>0</v>
      </c>
      <c r="K470" s="15">
        <f t="shared" si="71"/>
        <v>90381.674667594401</v>
      </c>
      <c r="L470" s="16" t="str">
        <f t="shared" si="68"/>
        <v/>
      </c>
      <c r="M470" s="14" t="str">
        <f>IF(A470&gt;Rechner!$B$14,"",IF(D470&lt;=0,"",IF(J470=0,"Abgeschlossen",IF(G470&gt;0,"Sondertilgung","Regulär"))))</f>
        <v/>
      </c>
      <c r="N470" s="15">
        <f>IF(A470&gt;Rechner!$B$14,0,IF(R469&lt;=0,0,R469))</f>
        <v>0</v>
      </c>
      <c r="O470" s="15">
        <f>IF(N470&lt;=0,0,N470*Rechner!$B$8/Rechner!$B$11)</f>
        <v>0</v>
      </c>
      <c r="P470" s="15">
        <f t="shared" si="69"/>
        <v>0</v>
      </c>
      <c r="Q470" s="15">
        <f>IF(N470&lt;=0,0,MIN(Rechner!$G$5,N470+O470))</f>
        <v>0</v>
      </c>
      <c r="R470" s="15">
        <f t="shared" si="70"/>
        <v>0</v>
      </c>
      <c r="S470" s="24" t="str">
        <f>IF(A470&gt;Rechner!$B$14,"",IF(D470&lt;=0,"",EDATE(Rechner!$Z$7,(A470-1)*12/Rechner!$B$11)))</f>
        <v/>
      </c>
      <c r="T470" s="2"/>
      <c r="U470" s="2"/>
      <c r="V470" s="2"/>
      <c r="W470" s="2"/>
      <c r="X470" s="2"/>
      <c r="Y470" s="2"/>
      <c r="Z470" s="2"/>
    </row>
    <row r="471" spans="1:26" x14ac:dyDescent="0.25">
      <c r="A471" s="14">
        <v>470</v>
      </c>
      <c r="B471" s="23" t="str">
        <f t="shared" si="63"/>
        <v/>
      </c>
      <c r="C471" s="14" t="str">
        <f t="shared" si="64"/>
        <v/>
      </c>
      <c r="D471" s="15">
        <f>IF(A471&gt;Rechner!$B$14,0,IF(J470&lt;=0,0,J470))</f>
        <v>0</v>
      </c>
      <c r="E471" s="15">
        <f>IF(D471&lt;=0,0,D471*Rechner!$B$8/Rechner!$B$11)</f>
        <v>0</v>
      </c>
      <c r="F471" s="15">
        <f t="shared" si="65"/>
        <v>0</v>
      </c>
      <c r="G471" s="15">
        <f>IF(D471&lt;=0,0,IF(AND(S471&lt;&gt;"",MONTH(S471)=Rechner!$B$13),MIN(Rechner!$B$12,MAX(D471-F471,0)),0))</f>
        <v>0</v>
      </c>
      <c r="H471" s="15">
        <f>IF(D471&lt;=0,0,MIN(Rechner!$G$5,D471+E471))</f>
        <v>0</v>
      </c>
      <c r="I471" s="15">
        <f t="shared" si="66"/>
        <v>0</v>
      </c>
      <c r="J471" s="15">
        <f t="shared" si="67"/>
        <v>0</v>
      </c>
      <c r="K471" s="15">
        <f t="shared" si="71"/>
        <v>90381.674667594401</v>
      </c>
      <c r="L471" s="16" t="str">
        <f t="shared" si="68"/>
        <v/>
      </c>
      <c r="M471" s="14" t="str">
        <f>IF(A471&gt;Rechner!$B$14,"",IF(D471&lt;=0,"",IF(J471=0,"Abgeschlossen",IF(G471&gt;0,"Sondertilgung","Regulär"))))</f>
        <v/>
      </c>
      <c r="N471" s="15">
        <f>IF(A471&gt;Rechner!$B$14,0,IF(R470&lt;=0,0,R470))</f>
        <v>0</v>
      </c>
      <c r="O471" s="15">
        <f>IF(N471&lt;=0,0,N471*Rechner!$B$8/Rechner!$B$11)</f>
        <v>0</v>
      </c>
      <c r="P471" s="15">
        <f t="shared" si="69"/>
        <v>0</v>
      </c>
      <c r="Q471" s="15">
        <f>IF(N471&lt;=0,0,MIN(Rechner!$G$5,N471+O471))</f>
        <v>0</v>
      </c>
      <c r="R471" s="15">
        <f t="shared" si="70"/>
        <v>0</v>
      </c>
      <c r="S471" s="24" t="str">
        <f>IF(A471&gt;Rechner!$B$14,"",IF(D471&lt;=0,"",EDATE(Rechner!$Z$7,(A471-1)*12/Rechner!$B$11)))</f>
        <v/>
      </c>
      <c r="T471" s="2"/>
      <c r="U471" s="2"/>
      <c r="V471" s="2"/>
      <c r="W471" s="2"/>
      <c r="X471" s="2"/>
      <c r="Y471" s="2"/>
      <c r="Z471" s="2"/>
    </row>
    <row r="472" spans="1:26" x14ac:dyDescent="0.25">
      <c r="A472" s="14">
        <v>471</v>
      </c>
      <c r="B472" s="23" t="str">
        <f t="shared" si="63"/>
        <v/>
      </c>
      <c r="C472" s="14" t="str">
        <f t="shared" si="64"/>
        <v/>
      </c>
      <c r="D472" s="15">
        <f>IF(A472&gt;Rechner!$B$14,0,IF(J471&lt;=0,0,J471))</f>
        <v>0</v>
      </c>
      <c r="E472" s="15">
        <f>IF(D472&lt;=0,0,D472*Rechner!$B$8/Rechner!$B$11)</f>
        <v>0</v>
      </c>
      <c r="F472" s="15">
        <f t="shared" si="65"/>
        <v>0</v>
      </c>
      <c r="G472" s="15">
        <f>IF(D472&lt;=0,0,IF(AND(S472&lt;&gt;"",MONTH(S472)=Rechner!$B$13),MIN(Rechner!$B$12,MAX(D472-F472,0)),0))</f>
        <v>0</v>
      </c>
      <c r="H472" s="15">
        <f>IF(D472&lt;=0,0,MIN(Rechner!$G$5,D472+E472))</f>
        <v>0</v>
      </c>
      <c r="I472" s="15">
        <f t="shared" si="66"/>
        <v>0</v>
      </c>
      <c r="J472" s="15">
        <f t="shared" si="67"/>
        <v>0</v>
      </c>
      <c r="K472" s="15">
        <f t="shared" si="71"/>
        <v>90381.674667594401</v>
      </c>
      <c r="L472" s="16" t="str">
        <f t="shared" si="68"/>
        <v/>
      </c>
      <c r="M472" s="14" t="str">
        <f>IF(A472&gt;Rechner!$B$14,"",IF(D472&lt;=0,"",IF(J472=0,"Abgeschlossen",IF(G472&gt;0,"Sondertilgung","Regulär"))))</f>
        <v/>
      </c>
      <c r="N472" s="15">
        <f>IF(A472&gt;Rechner!$B$14,0,IF(R471&lt;=0,0,R471))</f>
        <v>0</v>
      </c>
      <c r="O472" s="15">
        <f>IF(N472&lt;=0,0,N472*Rechner!$B$8/Rechner!$B$11)</f>
        <v>0</v>
      </c>
      <c r="P472" s="15">
        <f t="shared" si="69"/>
        <v>0</v>
      </c>
      <c r="Q472" s="15">
        <f>IF(N472&lt;=0,0,MIN(Rechner!$G$5,N472+O472))</f>
        <v>0</v>
      </c>
      <c r="R472" s="15">
        <f t="shared" si="70"/>
        <v>0</v>
      </c>
      <c r="S472" s="24" t="str">
        <f>IF(A472&gt;Rechner!$B$14,"",IF(D472&lt;=0,"",EDATE(Rechner!$Z$7,(A472-1)*12/Rechner!$B$11)))</f>
        <v/>
      </c>
      <c r="T472" s="2"/>
      <c r="U472" s="2"/>
      <c r="V472" s="2"/>
      <c r="W472" s="2"/>
      <c r="X472" s="2"/>
      <c r="Y472" s="2"/>
      <c r="Z472" s="2"/>
    </row>
    <row r="473" spans="1:26" x14ac:dyDescent="0.25">
      <c r="A473" s="14">
        <v>472</v>
      </c>
      <c r="B473" s="23" t="str">
        <f t="shared" si="63"/>
        <v/>
      </c>
      <c r="C473" s="14" t="str">
        <f t="shared" si="64"/>
        <v/>
      </c>
      <c r="D473" s="15">
        <f>IF(A473&gt;Rechner!$B$14,0,IF(J472&lt;=0,0,J472))</f>
        <v>0</v>
      </c>
      <c r="E473" s="15">
        <f>IF(D473&lt;=0,0,D473*Rechner!$B$8/Rechner!$B$11)</f>
        <v>0</v>
      </c>
      <c r="F473" s="15">
        <f t="shared" si="65"/>
        <v>0</v>
      </c>
      <c r="G473" s="15">
        <f>IF(D473&lt;=0,0,IF(AND(S473&lt;&gt;"",MONTH(S473)=Rechner!$B$13),MIN(Rechner!$B$12,MAX(D473-F473,0)),0))</f>
        <v>0</v>
      </c>
      <c r="H473" s="15">
        <f>IF(D473&lt;=0,0,MIN(Rechner!$G$5,D473+E473))</f>
        <v>0</v>
      </c>
      <c r="I473" s="15">
        <f t="shared" si="66"/>
        <v>0</v>
      </c>
      <c r="J473" s="15">
        <f t="shared" si="67"/>
        <v>0</v>
      </c>
      <c r="K473" s="15">
        <f t="shared" si="71"/>
        <v>90381.674667594401</v>
      </c>
      <c r="L473" s="16" t="str">
        <f t="shared" si="68"/>
        <v/>
      </c>
      <c r="M473" s="14" t="str">
        <f>IF(A473&gt;Rechner!$B$14,"",IF(D473&lt;=0,"",IF(J473=0,"Abgeschlossen",IF(G473&gt;0,"Sondertilgung","Regulär"))))</f>
        <v/>
      </c>
      <c r="N473" s="15">
        <f>IF(A473&gt;Rechner!$B$14,0,IF(R472&lt;=0,0,R472))</f>
        <v>0</v>
      </c>
      <c r="O473" s="15">
        <f>IF(N473&lt;=0,0,N473*Rechner!$B$8/Rechner!$B$11)</f>
        <v>0</v>
      </c>
      <c r="P473" s="15">
        <f t="shared" si="69"/>
        <v>0</v>
      </c>
      <c r="Q473" s="15">
        <f>IF(N473&lt;=0,0,MIN(Rechner!$G$5,N473+O473))</f>
        <v>0</v>
      </c>
      <c r="R473" s="15">
        <f t="shared" si="70"/>
        <v>0</v>
      </c>
      <c r="S473" s="24" t="str">
        <f>IF(A473&gt;Rechner!$B$14,"",IF(D473&lt;=0,"",EDATE(Rechner!$Z$7,(A473-1)*12/Rechner!$B$11)))</f>
        <v/>
      </c>
      <c r="T473" s="2"/>
      <c r="U473" s="2"/>
      <c r="V473" s="2"/>
      <c r="W473" s="2"/>
      <c r="X473" s="2"/>
      <c r="Y473" s="2"/>
      <c r="Z473" s="2"/>
    </row>
    <row r="474" spans="1:26" x14ac:dyDescent="0.25">
      <c r="A474" s="14">
        <v>473</v>
      </c>
      <c r="B474" s="23" t="str">
        <f t="shared" si="63"/>
        <v/>
      </c>
      <c r="C474" s="14" t="str">
        <f t="shared" si="64"/>
        <v/>
      </c>
      <c r="D474" s="15">
        <f>IF(A474&gt;Rechner!$B$14,0,IF(J473&lt;=0,0,J473))</f>
        <v>0</v>
      </c>
      <c r="E474" s="15">
        <f>IF(D474&lt;=0,0,D474*Rechner!$B$8/Rechner!$B$11)</f>
        <v>0</v>
      </c>
      <c r="F474" s="15">
        <f t="shared" si="65"/>
        <v>0</v>
      </c>
      <c r="G474" s="15">
        <f>IF(D474&lt;=0,0,IF(AND(S474&lt;&gt;"",MONTH(S474)=Rechner!$B$13),MIN(Rechner!$B$12,MAX(D474-F474,0)),0))</f>
        <v>0</v>
      </c>
      <c r="H474" s="15">
        <f>IF(D474&lt;=0,0,MIN(Rechner!$G$5,D474+E474))</f>
        <v>0</v>
      </c>
      <c r="I474" s="15">
        <f t="shared" si="66"/>
        <v>0</v>
      </c>
      <c r="J474" s="15">
        <f t="shared" si="67"/>
        <v>0</v>
      </c>
      <c r="K474" s="15">
        <f t="shared" si="71"/>
        <v>90381.674667594401</v>
      </c>
      <c r="L474" s="16" t="str">
        <f t="shared" si="68"/>
        <v/>
      </c>
      <c r="M474" s="14" t="str">
        <f>IF(A474&gt;Rechner!$B$14,"",IF(D474&lt;=0,"",IF(J474=0,"Abgeschlossen",IF(G474&gt;0,"Sondertilgung","Regulär"))))</f>
        <v/>
      </c>
      <c r="N474" s="15">
        <f>IF(A474&gt;Rechner!$B$14,0,IF(R473&lt;=0,0,R473))</f>
        <v>0</v>
      </c>
      <c r="O474" s="15">
        <f>IF(N474&lt;=0,0,N474*Rechner!$B$8/Rechner!$B$11)</f>
        <v>0</v>
      </c>
      <c r="P474" s="15">
        <f t="shared" si="69"/>
        <v>0</v>
      </c>
      <c r="Q474" s="15">
        <f>IF(N474&lt;=0,0,MIN(Rechner!$G$5,N474+O474))</f>
        <v>0</v>
      </c>
      <c r="R474" s="15">
        <f t="shared" si="70"/>
        <v>0</v>
      </c>
      <c r="S474" s="24" t="str">
        <f>IF(A474&gt;Rechner!$B$14,"",IF(D474&lt;=0,"",EDATE(Rechner!$Z$7,(A474-1)*12/Rechner!$B$11)))</f>
        <v/>
      </c>
      <c r="T474" s="2"/>
      <c r="U474" s="2"/>
      <c r="V474" s="2"/>
      <c r="W474" s="2"/>
      <c r="X474" s="2"/>
      <c r="Y474" s="2"/>
      <c r="Z474" s="2"/>
    </row>
    <row r="475" spans="1:26" x14ac:dyDescent="0.25">
      <c r="A475" s="14">
        <v>474</v>
      </c>
      <c r="B475" s="23" t="str">
        <f t="shared" si="63"/>
        <v/>
      </c>
      <c r="C475" s="14" t="str">
        <f t="shared" si="64"/>
        <v/>
      </c>
      <c r="D475" s="15">
        <f>IF(A475&gt;Rechner!$B$14,0,IF(J474&lt;=0,0,J474))</f>
        <v>0</v>
      </c>
      <c r="E475" s="15">
        <f>IF(D475&lt;=0,0,D475*Rechner!$B$8/Rechner!$B$11)</f>
        <v>0</v>
      </c>
      <c r="F475" s="15">
        <f t="shared" si="65"/>
        <v>0</v>
      </c>
      <c r="G475" s="15">
        <f>IF(D475&lt;=0,0,IF(AND(S475&lt;&gt;"",MONTH(S475)=Rechner!$B$13),MIN(Rechner!$B$12,MAX(D475-F475,0)),0))</f>
        <v>0</v>
      </c>
      <c r="H475" s="15">
        <f>IF(D475&lt;=0,0,MIN(Rechner!$G$5,D475+E475))</f>
        <v>0</v>
      </c>
      <c r="I475" s="15">
        <f t="shared" si="66"/>
        <v>0</v>
      </c>
      <c r="J475" s="15">
        <f t="shared" si="67"/>
        <v>0</v>
      </c>
      <c r="K475" s="15">
        <f t="shared" si="71"/>
        <v>90381.674667594401</v>
      </c>
      <c r="L475" s="16" t="str">
        <f t="shared" si="68"/>
        <v/>
      </c>
      <c r="M475" s="14" t="str">
        <f>IF(A475&gt;Rechner!$B$14,"",IF(D475&lt;=0,"",IF(J475=0,"Abgeschlossen",IF(G475&gt;0,"Sondertilgung","Regulär"))))</f>
        <v/>
      </c>
      <c r="N475" s="15">
        <f>IF(A475&gt;Rechner!$B$14,0,IF(R474&lt;=0,0,R474))</f>
        <v>0</v>
      </c>
      <c r="O475" s="15">
        <f>IF(N475&lt;=0,0,N475*Rechner!$B$8/Rechner!$B$11)</f>
        <v>0</v>
      </c>
      <c r="P475" s="15">
        <f t="shared" si="69"/>
        <v>0</v>
      </c>
      <c r="Q475" s="15">
        <f>IF(N475&lt;=0,0,MIN(Rechner!$G$5,N475+O475))</f>
        <v>0</v>
      </c>
      <c r="R475" s="15">
        <f t="shared" si="70"/>
        <v>0</v>
      </c>
      <c r="S475" s="24" t="str">
        <f>IF(A475&gt;Rechner!$B$14,"",IF(D475&lt;=0,"",EDATE(Rechner!$Z$7,(A475-1)*12/Rechner!$B$11)))</f>
        <v/>
      </c>
      <c r="T475" s="2"/>
      <c r="U475" s="2"/>
      <c r="V475" s="2"/>
      <c r="W475" s="2"/>
      <c r="X475" s="2"/>
      <c r="Y475" s="2"/>
      <c r="Z475" s="2"/>
    </row>
    <row r="476" spans="1:26" x14ac:dyDescent="0.25">
      <c r="A476" s="14">
        <v>475</v>
      </c>
      <c r="B476" s="23" t="str">
        <f t="shared" si="63"/>
        <v/>
      </c>
      <c r="C476" s="14" t="str">
        <f t="shared" si="64"/>
        <v/>
      </c>
      <c r="D476" s="15">
        <f>IF(A476&gt;Rechner!$B$14,0,IF(J475&lt;=0,0,J475))</f>
        <v>0</v>
      </c>
      <c r="E476" s="15">
        <f>IF(D476&lt;=0,0,D476*Rechner!$B$8/Rechner!$B$11)</f>
        <v>0</v>
      </c>
      <c r="F476" s="15">
        <f t="shared" si="65"/>
        <v>0</v>
      </c>
      <c r="G476" s="15">
        <f>IF(D476&lt;=0,0,IF(AND(S476&lt;&gt;"",MONTH(S476)=Rechner!$B$13),MIN(Rechner!$B$12,MAX(D476-F476,0)),0))</f>
        <v>0</v>
      </c>
      <c r="H476" s="15">
        <f>IF(D476&lt;=0,0,MIN(Rechner!$G$5,D476+E476))</f>
        <v>0</v>
      </c>
      <c r="I476" s="15">
        <f t="shared" si="66"/>
        <v>0</v>
      </c>
      <c r="J476" s="15">
        <f t="shared" si="67"/>
        <v>0</v>
      </c>
      <c r="K476" s="15">
        <f t="shared" si="71"/>
        <v>90381.674667594401</v>
      </c>
      <c r="L476" s="16" t="str">
        <f t="shared" si="68"/>
        <v/>
      </c>
      <c r="M476" s="14" t="str">
        <f>IF(A476&gt;Rechner!$B$14,"",IF(D476&lt;=0,"",IF(J476=0,"Abgeschlossen",IF(G476&gt;0,"Sondertilgung","Regulär"))))</f>
        <v/>
      </c>
      <c r="N476" s="15">
        <f>IF(A476&gt;Rechner!$B$14,0,IF(R475&lt;=0,0,R475))</f>
        <v>0</v>
      </c>
      <c r="O476" s="15">
        <f>IF(N476&lt;=0,0,N476*Rechner!$B$8/Rechner!$B$11)</f>
        <v>0</v>
      </c>
      <c r="P476" s="15">
        <f t="shared" si="69"/>
        <v>0</v>
      </c>
      <c r="Q476" s="15">
        <f>IF(N476&lt;=0,0,MIN(Rechner!$G$5,N476+O476))</f>
        <v>0</v>
      </c>
      <c r="R476" s="15">
        <f t="shared" si="70"/>
        <v>0</v>
      </c>
      <c r="S476" s="24" t="str">
        <f>IF(A476&gt;Rechner!$B$14,"",IF(D476&lt;=0,"",EDATE(Rechner!$Z$7,(A476-1)*12/Rechner!$B$11)))</f>
        <v/>
      </c>
      <c r="T476" s="2"/>
      <c r="U476" s="2"/>
      <c r="V476" s="2"/>
      <c r="W476" s="2"/>
      <c r="X476" s="2"/>
      <c r="Y476" s="2"/>
      <c r="Z476" s="2"/>
    </row>
    <row r="477" spans="1:26" x14ac:dyDescent="0.25">
      <c r="A477" s="14">
        <v>476</v>
      </c>
      <c r="B477" s="23" t="str">
        <f t="shared" si="63"/>
        <v/>
      </c>
      <c r="C477" s="14" t="str">
        <f t="shared" si="64"/>
        <v/>
      </c>
      <c r="D477" s="15">
        <f>IF(A477&gt;Rechner!$B$14,0,IF(J476&lt;=0,0,J476))</f>
        <v>0</v>
      </c>
      <c r="E477" s="15">
        <f>IF(D477&lt;=0,0,D477*Rechner!$B$8/Rechner!$B$11)</f>
        <v>0</v>
      </c>
      <c r="F477" s="15">
        <f t="shared" si="65"/>
        <v>0</v>
      </c>
      <c r="G477" s="15">
        <f>IF(D477&lt;=0,0,IF(AND(S477&lt;&gt;"",MONTH(S477)=Rechner!$B$13),MIN(Rechner!$B$12,MAX(D477-F477,0)),0))</f>
        <v>0</v>
      </c>
      <c r="H477" s="15">
        <f>IF(D477&lt;=0,0,MIN(Rechner!$G$5,D477+E477))</f>
        <v>0</v>
      </c>
      <c r="I477" s="15">
        <f t="shared" si="66"/>
        <v>0</v>
      </c>
      <c r="J477" s="15">
        <f t="shared" si="67"/>
        <v>0</v>
      </c>
      <c r="K477" s="15">
        <f t="shared" si="71"/>
        <v>90381.674667594401</v>
      </c>
      <c r="L477" s="16" t="str">
        <f t="shared" si="68"/>
        <v/>
      </c>
      <c r="M477" s="14" t="str">
        <f>IF(A477&gt;Rechner!$B$14,"",IF(D477&lt;=0,"",IF(J477=0,"Abgeschlossen",IF(G477&gt;0,"Sondertilgung","Regulär"))))</f>
        <v/>
      </c>
      <c r="N477" s="15">
        <f>IF(A477&gt;Rechner!$B$14,0,IF(R476&lt;=0,0,R476))</f>
        <v>0</v>
      </c>
      <c r="O477" s="15">
        <f>IF(N477&lt;=0,0,N477*Rechner!$B$8/Rechner!$B$11)</f>
        <v>0</v>
      </c>
      <c r="P477" s="15">
        <f t="shared" si="69"/>
        <v>0</v>
      </c>
      <c r="Q477" s="15">
        <f>IF(N477&lt;=0,0,MIN(Rechner!$G$5,N477+O477))</f>
        <v>0</v>
      </c>
      <c r="R477" s="15">
        <f t="shared" si="70"/>
        <v>0</v>
      </c>
      <c r="S477" s="24" t="str">
        <f>IF(A477&gt;Rechner!$B$14,"",IF(D477&lt;=0,"",EDATE(Rechner!$Z$7,(A477-1)*12/Rechner!$B$11)))</f>
        <v/>
      </c>
      <c r="T477" s="2"/>
      <c r="U477" s="2"/>
      <c r="V477" s="2"/>
      <c r="W477" s="2"/>
      <c r="X477" s="2"/>
      <c r="Y477" s="2"/>
      <c r="Z477" s="2"/>
    </row>
    <row r="478" spans="1:26" x14ac:dyDescent="0.25">
      <c r="A478" s="14">
        <v>477</v>
      </c>
      <c r="B478" s="23" t="str">
        <f t="shared" si="63"/>
        <v/>
      </c>
      <c r="C478" s="14" t="str">
        <f t="shared" si="64"/>
        <v/>
      </c>
      <c r="D478" s="15">
        <f>IF(A478&gt;Rechner!$B$14,0,IF(J477&lt;=0,0,J477))</f>
        <v>0</v>
      </c>
      <c r="E478" s="15">
        <f>IF(D478&lt;=0,0,D478*Rechner!$B$8/Rechner!$B$11)</f>
        <v>0</v>
      </c>
      <c r="F478" s="15">
        <f t="shared" si="65"/>
        <v>0</v>
      </c>
      <c r="G478" s="15">
        <f>IF(D478&lt;=0,0,IF(AND(S478&lt;&gt;"",MONTH(S478)=Rechner!$B$13),MIN(Rechner!$B$12,MAX(D478-F478,0)),0))</f>
        <v>0</v>
      </c>
      <c r="H478" s="15">
        <f>IF(D478&lt;=0,0,MIN(Rechner!$G$5,D478+E478))</f>
        <v>0</v>
      </c>
      <c r="I478" s="15">
        <f t="shared" si="66"/>
        <v>0</v>
      </c>
      <c r="J478" s="15">
        <f t="shared" si="67"/>
        <v>0</v>
      </c>
      <c r="K478" s="15">
        <f t="shared" si="71"/>
        <v>90381.674667594401</v>
      </c>
      <c r="L478" s="16" t="str">
        <f t="shared" si="68"/>
        <v/>
      </c>
      <c r="M478" s="14" t="str">
        <f>IF(A478&gt;Rechner!$B$14,"",IF(D478&lt;=0,"",IF(J478=0,"Abgeschlossen",IF(G478&gt;0,"Sondertilgung","Regulär"))))</f>
        <v/>
      </c>
      <c r="N478" s="15">
        <f>IF(A478&gt;Rechner!$B$14,0,IF(R477&lt;=0,0,R477))</f>
        <v>0</v>
      </c>
      <c r="O478" s="15">
        <f>IF(N478&lt;=0,0,N478*Rechner!$B$8/Rechner!$B$11)</f>
        <v>0</v>
      </c>
      <c r="P478" s="15">
        <f t="shared" si="69"/>
        <v>0</v>
      </c>
      <c r="Q478" s="15">
        <f>IF(N478&lt;=0,0,MIN(Rechner!$G$5,N478+O478))</f>
        <v>0</v>
      </c>
      <c r="R478" s="15">
        <f t="shared" si="70"/>
        <v>0</v>
      </c>
      <c r="S478" s="24" t="str">
        <f>IF(A478&gt;Rechner!$B$14,"",IF(D478&lt;=0,"",EDATE(Rechner!$Z$7,(A478-1)*12/Rechner!$B$11)))</f>
        <v/>
      </c>
      <c r="T478" s="2"/>
      <c r="U478" s="2"/>
      <c r="V478" s="2"/>
      <c r="W478" s="2"/>
      <c r="X478" s="2"/>
      <c r="Y478" s="2"/>
      <c r="Z478" s="2"/>
    </row>
    <row r="479" spans="1:26" x14ac:dyDescent="0.25">
      <c r="A479" s="14">
        <v>478</v>
      </c>
      <c r="B479" s="23" t="str">
        <f t="shared" si="63"/>
        <v/>
      </c>
      <c r="C479" s="14" t="str">
        <f t="shared" si="64"/>
        <v/>
      </c>
      <c r="D479" s="15">
        <f>IF(A479&gt;Rechner!$B$14,0,IF(J478&lt;=0,0,J478))</f>
        <v>0</v>
      </c>
      <c r="E479" s="15">
        <f>IF(D479&lt;=0,0,D479*Rechner!$B$8/Rechner!$B$11)</f>
        <v>0</v>
      </c>
      <c r="F479" s="15">
        <f t="shared" si="65"/>
        <v>0</v>
      </c>
      <c r="G479" s="15">
        <f>IF(D479&lt;=0,0,IF(AND(S479&lt;&gt;"",MONTH(S479)=Rechner!$B$13),MIN(Rechner!$B$12,MAX(D479-F479,0)),0))</f>
        <v>0</v>
      </c>
      <c r="H479" s="15">
        <f>IF(D479&lt;=0,0,MIN(Rechner!$G$5,D479+E479))</f>
        <v>0</v>
      </c>
      <c r="I479" s="15">
        <f t="shared" si="66"/>
        <v>0</v>
      </c>
      <c r="J479" s="15">
        <f t="shared" si="67"/>
        <v>0</v>
      </c>
      <c r="K479" s="15">
        <f t="shared" si="71"/>
        <v>90381.674667594401</v>
      </c>
      <c r="L479" s="16" t="str">
        <f t="shared" si="68"/>
        <v/>
      </c>
      <c r="M479" s="14" t="str">
        <f>IF(A479&gt;Rechner!$B$14,"",IF(D479&lt;=0,"",IF(J479=0,"Abgeschlossen",IF(G479&gt;0,"Sondertilgung","Regulär"))))</f>
        <v/>
      </c>
      <c r="N479" s="15">
        <f>IF(A479&gt;Rechner!$B$14,0,IF(R478&lt;=0,0,R478))</f>
        <v>0</v>
      </c>
      <c r="O479" s="15">
        <f>IF(N479&lt;=0,0,N479*Rechner!$B$8/Rechner!$B$11)</f>
        <v>0</v>
      </c>
      <c r="P479" s="15">
        <f t="shared" si="69"/>
        <v>0</v>
      </c>
      <c r="Q479" s="15">
        <f>IF(N479&lt;=0,0,MIN(Rechner!$G$5,N479+O479))</f>
        <v>0</v>
      </c>
      <c r="R479" s="15">
        <f t="shared" si="70"/>
        <v>0</v>
      </c>
      <c r="S479" s="24" t="str">
        <f>IF(A479&gt;Rechner!$B$14,"",IF(D479&lt;=0,"",EDATE(Rechner!$Z$7,(A479-1)*12/Rechner!$B$11)))</f>
        <v/>
      </c>
      <c r="T479" s="2"/>
      <c r="U479" s="2"/>
      <c r="V479" s="2"/>
      <c r="W479" s="2"/>
      <c r="X479" s="2"/>
      <c r="Y479" s="2"/>
      <c r="Z479" s="2"/>
    </row>
    <row r="480" spans="1:26" x14ac:dyDescent="0.25">
      <c r="A480" s="14">
        <v>479</v>
      </c>
      <c r="B480" s="23" t="str">
        <f t="shared" si="63"/>
        <v/>
      </c>
      <c r="C480" s="14" t="str">
        <f t="shared" si="64"/>
        <v/>
      </c>
      <c r="D480" s="15">
        <f>IF(A480&gt;Rechner!$B$14,0,IF(J479&lt;=0,0,J479))</f>
        <v>0</v>
      </c>
      <c r="E480" s="15">
        <f>IF(D480&lt;=0,0,D480*Rechner!$B$8/Rechner!$B$11)</f>
        <v>0</v>
      </c>
      <c r="F480" s="15">
        <f t="shared" si="65"/>
        <v>0</v>
      </c>
      <c r="G480" s="15">
        <f>IF(D480&lt;=0,0,IF(AND(S480&lt;&gt;"",MONTH(S480)=Rechner!$B$13),MIN(Rechner!$B$12,MAX(D480-F480,0)),0))</f>
        <v>0</v>
      </c>
      <c r="H480" s="15">
        <f>IF(D480&lt;=0,0,MIN(Rechner!$G$5,D480+E480))</f>
        <v>0</v>
      </c>
      <c r="I480" s="15">
        <f t="shared" si="66"/>
        <v>0</v>
      </c>
      <c r="J480" s="15">
        <f t="shared" si="67"/>
        <v>0</v>
      </c>
      <c r="K480" s="15">
        <f t="shared" si="71"/>
        <v>90381.674667594401</v>
      </c>
      <c r="L480" s="16" t="str">
        <f t="shared" si="68"/>
        <v/>
      </c>
      <c r="M480" s="14" t="str">
        <f>IF(A480&gt;Rechner!$B$14,"",IF(D480&lt;=0,"",IF(J480=0,"Abgeschlossen",IF(G480&gt;0,"Sondertilgung","Regulär"))))</f>
        <v/>
      </c>
      <c r="N480" s="15">
        <f>IF(A480&gt;Rechner!$B$14,0,IF(R479&lt;=0,0,R479))</f>
        <v>0</v>
      </c>
      <c r="O480" s="15">
        <f>IF(N480&lt;=0,0,N480*Rechner!$B$8/Rechner!$B$11)</f>
        <v>0</v>
      </c>
      <c r="P480" s="15">
        <f t="shared" si="69"/>
        <v>0</v>
      </c>
      <c r="Q480" s="15">
        <f>IF(N480&lt;=0,0,MIN(Rechner!$G$5,N480+O480))</f>
        <v>0</v>
      </c>
      <c r="R480" s="15">
        <f t="shared" si="70"/>
        <v>0</v>
      </c>
      <c r="S480" s="24" t="str">
        <f>IF(A480&gt;Rechner!$B$14,"",IF(D480&lt;=0,"",EDATE(Rechner!$Z$7,(A480-1)*12/Rechner!$B$11)))</f>
        <v/>
      </c>
      <c r="T480" s="2"/>
      <c r="U480" s="2"/>
      <c r="V480" s="2"/>
      <c r="W480" s="2"/>
      <c r="X480" s="2"/>
      <c r="Y480" s="2"/>
      <c r="Z480" s="2"/>
    </row>
    <row r="481" spans="1:26" x14ac:dyDescent="0.25">
      <c r="A481" s="14">
        <v>480</v>
      </c>
      <c r="B481" s="23" t="str">
        <f t="shared" si="63"/>
        <v/>
      </c>
      <c r="C481" s="14" t="str">
        <f t="shared" si="64"/>
        <v/>
      </c>
      <c r="D481" s="15">
        <f>IF(A481&gt;Rechner!$B$14,0,IF(J480&lt;=0,0,J480))</f>
        <v>0</v>
      </c>
      <c r="E481" s="15">
        <f>IF(D481&lt;=0,0,D481*Rechner!$B$8/Rechner!$B$11)</f>
        <v>0</v>
      </c>
      <c r="F481" s="15">
        <f t="shared" si="65"/>
        <v>0</v>
      </c>
      <c r="G481" s="15">
        <f>IF(D481&lt;=0,0,IF(AND(S481&lt;&gt;"",MONTH(S481)=Rechner!$B$13),MIN(Rechner!$B$12,MAX(D481-F481,0)),0))</f>
        <v>0</v>
      </c>
      <c r="H481" s="15">
        <f>IF(D481&lt;=0,0,MIN(Rechner!$G$5,D481+E481))</f>
        <v>0</v>
      </c>
      <c r="I481" s="15">
        <f t="shared" si="66"/>
        <v>0</v>
      </c>
      <c r="J481" s="15">
        <f t="shared" si="67"/>
        <v>0</v>
      </c>
      <c r="K481" s="15">
        <f t="shared" si="71"/>
        <v>90381.674667594401</v>
      </c>
      <c r="L481" s="16" t="str">
        <f t="shared" si="68"/>
        <v/>
      </c>
      <c r="M481" s="14" t="str">
        <f>IF(A481&gt;Rechner!$B$14,"",IF(D481&lt;=0,"",IF(J481=0,"Abgeschlossen",IF(G481&gt;0,"Sondertilgung","Regulär"))))</f>
        <v/>
      </c>
      <c r="N481" s="15">
        <f>IF(A481&gt;Rechner!$B$14,0,IF(R480&lt;=0,0,R480))</f>
        <v>0</v>
      </c>
      <c r="O481" s="15">
        <f>IF(N481&lt;=0,0,N481*Rechner!$B$8/Rechner!$B$11)</f>
        <v>0</v>
      </c>
      <c r="P481" s="15">
        <f t="shared" si="69"/>
        <v>0</v>
      </c>
      <c r="Q481" s="15">
        <f>IF(N481&lt;=0,0,MIN(Rechner!$G$5,N481+O481))</f>
        <v>0</v>
      </c>
      <c r="R481" s="15">
        <f t="shared" si="70"/>
        <v>0</v>
      </c>
      <c r="S481" s="24" t="str">
        <f>IF(A481&gt;Rechner!$B$14,"",IF(D481&lt;=0,"",EDATE(Rechner!$Z$7,(A481-1)*12/Rechner!$B$11)))</f>
        <v/>
      </c>
      <c r="T481" s="2"/>
      <c r="U481" s="2"/>
      <c r="V481" s="2"/>
      <c r="W481" s="2"/>
      <c r="X481" s="2"/>
      <c r="Y481" s="2"/>
      <c r="Z481" s="2"/>
    </row>
    <row r="482" spans="1:26" x14ac:dyDescent="0.25">
      <c r="A482" s="14">
        <v>481</v>
      </c>
      <c r="B482" s="23" t="str">
        <f t="shared" si="63"/>
        <v/>
      </c>
      <c r="C482" s="14" t="str">
        <f t="shared" si="64"/>
        <v/>
      </c>
      <c r="D482" s="15">
        <f>IF(A482&gt;Rechner!$B$14,0,IF(J481&lt;=0,0,J481))</f>
        <v>0</v>
      </c>
      <c r="E482" s="15">
        <f>IF(D482&lt;=0,0,D482*Rechner!$B$8/Rechner!$B$11)</f>
        <v>0</v>
      </c>
      <c r="F482" s="15">
        <f t="shared" si="65"/>
        <v>0</v>
      </c>
      <c r="G482" s="15">
        <f>IF(D482&lt;=0,0,IF(AND(S482&lt;&gt;"",MONTH(S482)=Rechner!$B$13),MIN(Rechner!$B$12,MAX(D482-F482,0)),0))</f>
        <v>0</v>
      </c>
      <c r="H482" s="15">
        <f>IF(D482&lt;=0,0,MIN(Rechner!$G$5,D482+E482))</f>
        <v>0</v>
      </c>
      <c r="I482" s="15">
        <f t="shared" si="66"/>
        <v>0</v>
      </c>
      <c r="J482" s="15">
        <f t="shared" si="67"/>
        <v>0</v>
      </c>
      <c r="K482" s="15">
        <f t="shared" si="71"/>
        <v>90381.674667594401</v>
      </c>
      <c r="L482" s="16" t="str">
        <f t="shared" si="68"/>
        <v/>
      </c>
      <c r="M482" s="14" t="str">
        <f>IF(A482&gt;Rechner!$B$14,"",IF(D482&lt;=0,"",IF(J482=0,"Abgeschlossen",IF(G482&gt;0,"Sondertilgung","Regulär"))))</f>
        <v/>
      </c>
      <c r="N482" s="15">
        <f>IF(A482&gt;Rechner!$B$14,0,IF(R481&lt;=0,0,R481))</f>
        <v>0</v>
      </c>
      <c r="O482" s="15">
        <f>IF(N482&lt;=0,0,N482*Rechner!$B$8/Rechner!$B$11)</f>
        <v>0</v>
      </c>
      <c r="P482" s="15">
        <f t="shared" si="69"/>
        <v>0</v>
      </c>
      <c r="Q482" s="15">
        <f>IF(N482&lt;=0,0,MIN(Rechner!$G$5,N482+O482))</f>
        <v>0</v>
      </c>
      <c r="R482" s="15">
        <f t="shared" si="70"/>
        <v>0</v>
      </c>
      <c r="S482" s="24" t="str">
        <f>IF(A482&gt;Rechner!$B$14,"",IF(D482&lt;=0,"",EDATE(Rechner!$Z$7,(A482-1)*12/Rechner!$B$11)))</f>
        <v/>
      </c>
      <c r="T482" s="2"/>
      <c r="U482" s="2"/>
      <c r="V482" s="2"/>
      <c r="W482" s="2"/>
      <c r="X482" s="2"/>
      <c r="Y482" s="2"/>
      <c r="Z482" s="2"/>
    </row>
    <row r="483" spans="1:26" x14ac:dyDescent="0.25">
      <c r="A483" s="14">
        <v>482</v>
      </c>
      <c r="B483" s="23" t="str">
        <f t="shared" si="63"/>
        <v/>
      </c>
      <c r="C483" s="14" t="str">
        <f t="shared" si="64"/>
        <v/>
      </c>
      <c r="D483" s="15">
        <f>IF(A483&gt;Rechner!$B$14,0,IF(J482&lt;=0,0,J482))</f>
        <v>0</v>
      </c>
      <c r="E483" s="15">
        <f>IF(D483&lt;=0,0,D483*Rechner!$B$8/Rechner!$B$11)</f>
        <v>0</v>
      </c>
      <c r="F483" s="15">
        <f t="shared" si="65"/>
        <v>0</v>
      </c>
      <c r="G483" s="15">
        <f>IF(D483&lt;=0,0,IF(AND(S483&lt;&gt;"",MONTH(S483)=Rechner!$B$13),MIN(Rechner!$B$12,MAX(D483-F483,0)),0))</f>
        <v>0</v>
      </c>
      <c r="H483" s="15">
        <f>IF(D483&lt;=0,0,MIN(Rechner!$G$5,D483+E483))</f>
        <v>0</v>
      </c>
      <c r="I483" s="15">
        <f t="shared" si="66"/>
        <v>0</v>
      </c>
      <c r="J483" s="15">
        <f t="shared" si="67"/>
        <v>0</v>
      </c>
      <c r="K483" s="15">
        <f t="shared" si="71"/>
        <v>90381.674667594401</v>
      </c>
      <c r="L483" s="16" t="str">
        <f t="shared" si="68"/>
        <v/>
      </c>
      <c r="M483" s="14" t="str">
        <f>IF(A483&gt;Rechner!$B$14,"",IF(D483&lt;=0,"",IF(J483=0,"Abgeschlossen",IF(G483&gt;0,"Sondertilgung","Regulär"))))</f>
        <v/>
      </c>
      <c r="N483" s="15">
        <f>IF(A483&gt;Rechner!$B$14,0,IF(R482&lt;=0,0,R482))</f>
        <v>0</v>
      </c>
      <c r="O483" s="15">
        <f>IF(N483&lt;=0,0,N483*Rechner!$B$8/Rechner!$B$11)</f>
        <v>0</v>
      </c>
      <c r="P483" s="15">
        <f t="shared" si="69"/>
        <v>0</v>
      </c>
      <c r="Q483" s="15">
        <f>IF(N483&lt;=0,0,MIN(Rechner!$G$5,N483+O483))</f>
        <v>0</v>
      </c>
      <c r="R483" s="15">
        <f t="shared" si="70"/>
        <v>0</v>
      </c>
      <c r="S483" s="24" t="str">
        <f>IF(A483&gt;Rechner!$B$14,"",IF(D483&lt;=0,"",EDATE(Rechner!$Z$7,(A483-1)*12/Rechner!$B$11)))</f>
        <v/>
      </c>
      <c r="T483" s="2"/>
      <c r="U483" s="2"/>
      <c r="V483" s="2"/>
      <c r="W483" s="2"/>
      <c r="X483" s="2"/>
      <c r="Y483" s="2"/>
      <c r="Z483" s="2"/>
    </row>
    <row r="484" spans="1:26" x14ac:dyDescent="0.25">
      <c r="A484" s="14">
        <v>483</v>
      </c>
      <c r="B484" s="23" t="str">
        <f t="shared" si="63"/>
        <v/>
      </c>
      <c r="C484" s="14" t="str">
        <f t="shared" si="64"/>
        <v/>
      </c>
      <c r="D484" s="15">
        <f>IF(A484&gt;Rechner!$B$14,0,IF(J483&lt;=0,0,J483))</f>
        <v>0</v>
      </c>
      <c r="E484" s="15">
        <f>IF(D484&lt;=0,0,D484*Rechner!$B$8/Rechner!$B$11)</f>
        <v>0</v>
      </c>
      <c r="F484" s="15">
        <f t="shared" si="65"/>
        <v>0</v>
      </c>
      <c r="G484" s="15">
        <f>IF(D484&lt;=0,0,IF(AND(S484&lt;&gt;"",MONTH(S484)=Rechner!$B$13),MIN(Rechner!$B$12,MAX(D484-F484,0)),0))</f>
        <v>0</v>
      </c>
      <c r="H484" s="15">
        <f>IF(D484&lt;=0,0,MIN(Rechner!$G$5,D484+E484))</f>
        <v>0</v>
      </c>
      <c r="I484" s="15">
        <f t="shared" si="66"/>
        <v>0</v>
      </c>
      <c r="J484" s="15">
        <f t="shared" si="67"/>
        <v>0</v>
      </c>
      <c r="K484" s="15">
        <f t="shared" si="71"/>
        <v>90381.674667594401</v>
      </c>
      <c r="L484" s="16" t="str">
        <f t="shared" si="68"/>
        <v/>
      </c>
      <c r="M484" s="14" t="str">
        <f>IF(A484&gt;Rechner!$B$14,"",IF(D484&lt;=0,"",IF(J484=0,"Abgeschlossen",IF(G484&gt;0,"Sondertilgung","Regulär"))))</f>
        <v/>
      </c>
      <c r="N484" s="15">
        <f>IF(A484&gt;Rechner!$B$14,0,IF(R483&lt;=0,0,R483))</f>
        <v>0</v>
      </c>
      <c r="O484" s="15">
        <f>IF(N484&lt;=0,0,N484*Rechner!$B$8/Rechner!$B$11)</f>
        <v>0</v>
      </c>
      <c r="P484" s="15">
        <f t="shared" si="69"/>
        <v>0</v>
      </c>
      <c r="Q484" s="15">
        <f>IF(N484&lt;=0,0,MIN(Rechner!$G$5,N484+O484))</f>
        <v>0</v>
      </c>
      <c r="R484" s="15">
        <f t="shared" si="70"/>
        <v>0</v>
      </c>
      <c r="S484" s="24" t="str">
        <f>IF(A484&gt;Rechner!$B$14,"",IF(D484&lt;=0,"",EDATE(Rechner!$Z$7,(A484-1)*12/Rechner!$B$11)))</f>
        <v/>
      </c>
      <c r="T484" s="2"/>
      <c r="U484" s="2"/>
      <c r="V484" s="2"/>
      <c r="W484" s="2"/>
      <c r="X484" s="2"/>
      <c r="Y484" s="2"/>
      <c r="Z484" s="2"/>
    </row>
    <row r="485" spans="1:26" x14ac:dyDescent="0.25">
      <c r="A485" s="14">
        <v>484</v>
      </c>
      <c r="B485" s="23" t="str">
        <f t="shared" si="63"/>
        <v/>
      </c>
      <c r="C485" s="14" t="str">
        <f t="shared" si="64"/>
        <v/>
      </c>
      <c r="D485" s="15">
        <f>IF(A485&gt;Rechner!$B$14,0,IF(J484&lt;=0,0,J484))</f>
        <v>0</v>
      </c>
      <c r="E485" s="15">
        <f>IF(D485&lt;=0,0,D485*Rechner!$B$8/Rechner!$B$11)</f>
        <v>0</v>
      </c>
      <c r="F485" s="15">
        <f t="shared" si="65"/>
        <v>0</v>
      </c>
      <c r="G485" s="15">
        <f>IF(D485&lt;=0,0,IF(AND(S485&lt;&gt;"",MONTH(S485)=Rechner!$B$13),MIN(Rechner!$B$12,MAX(D485-F485,0)),0))</f>
        <v>0</v>
      </c>
      <c r="H485" s="15">
        <f>IF(D485&lt;=0,0,MIN(Rechner!$G$5,D485+E485))</f>
        <v>0</v>
      </c>
      <c r="I485" s="15">
        <f t="shared" si="66"/>
        <v>0</v>
      </c>
      <c r="J485" s="15">
        <f t="shared" si="67"/>
        <v>0</v>
      </c>
      <c r="K485" s="15">
        <f t="shared" si="71"/>
        <v>90381.674667594401</v>
      </c>
      <c r="L485" s="16" t="str">
        <f t="shared" si="68"/>
        <v/>
      </c>
      <c r="M485" s="14" t="str">
        <f>IF(A485&gt;Rechner!$B$14,"",IF(D485&lt;=0,"",IF(J485=0,"Abgeschlossen",IF(G485&gt;0,"Sondertilgung","Regulär"))))</f>
        <v/>
      </c>
      <c r="N485" s="15">
        <f>IF(A485&gt;Rechner!$B$14,0,IF(R484&lt;=0,0,R484))</f>
        <v>0</v>
      </c>
      <c r="O485" s="15">
        <f>IF(N485&lt;=0,0,N485*Rechner!$B$8/Rechner!$B$11)</f>
        <v>0</v>
      </c>
      <c r="P485" s="15">
        <f t="shared" si="69"/>
        <v>0</v>
      </c>
      <c r="Q485" s="15">
        <f>IF(N485&lt;=0,0,MIN(Rechner!$G$5,N485+O485))</f>
        <v>0</v>
      </c>
      <c r="R485" s="15">
        <f t="shared" si="70"/>
        <v>0</v>
      </c>
      <c r="S485" s="24" t="str">
        <f>IF(A485&gt;Rechner!$B$14,"",IF(D485&lt;=0,"",EDATE(Rechner!$Z$7,(A485-1)*12/Rechner!$B$11)))</f>
        <v/>
      </c>
      <c r="T485" s="2"/>
      <c r="U485" s="2"/>
      <c r="V485" s="2"/>
      <c r="W485" s="2"/>
      <c r="X485" s="2"/>
      <c r="Y485" s="2"/>
      <c r="Z485" s="2"/>
    </row>
    <row r="486" spans="1:26" x14ac:dyDescent="0.25">
      <c r="A486" s="14">
        <v>485</v>
      </c>
      <c r="B486" s="23" t="str">
        <f t="shared" si="63"/>
        <v/>
      </c>
      <c r="C486" s="14" t="str">
        <f t="shared" si="64"/>
        <v/>
      </c>
      <c r="D486" s="15">
        <f>IF(A486&gt;Rechner!$B$14,0,IF(J485&lt;=0,0,J485))</f>
        <v>0</v>
      </c>
      <c r="E486" s="15">
        <f>IF(D486&lt;=0,0,D486*Rechner!$B$8/Rechner!$B$11)</f>
        <v>0</v>
      </c>
      <c r="F486" s="15">
        <f t="shared" si="65"/>
        <v>0</v>
      </c>
      <c r="G486" s="15">
        <f>IF(D486&lt;=0,0,IF(AND(S486&lt;&gt;"",MONTH(S486)=Rechner!$B$13),MIN(Rechner!$B$12,MAX(D486-F486,0)),0))</f>
        <v>0</v>
      </c>
      <c r="H486" s="15">
        <f>IF(D486&lt;=0,0,MIN(Rechner!$G$5,D486+E486))</f>
        <v>0</v>
      </c>
      <c r="I486" s="15">
        <f t="shared" si="66"/>
        <v>0</v>
      </c>
      <c r="J486" s="15">
        <f t="shared" si="67"/>
        <v>0</v>
      </c>
      <c r="K486" s="15">
        <f t="shared" si="71"/>
        <v>90381.674667594401</v>
      </c>
      <c r="L486" s="16" t="str">
        <f t="shared" si="68"/>
        <v/>
      </c>
      <c r="M486" s="14" t="str">
        <f>IF(A486&gt;Rechner!$B$14,"",IF(D486&lt;=0,"",IF(J486=0,"Abgeschlossen",IF(G486&gt;0,"Sondertilgung","Regulär"))))</f>
        <v/>
      </c>
      <c r="N486" s="15">
        <f>IF(A486&gt;Rechner!$B$14,0,IF(R485&lt;=0,0,R485))</f>
        <v>0</v>
      </c>
      <c r="O486" s="15">
        <f>IF(N486&lt;=0,0,N486*Rechner!$B$8/Rechner!$B$11)</f>
        <v>0</v>
      </c>
      <c r="P486" s="15">
        <f t="shared" si="69"/>
        <v>0</v>
      </c>
      <c r="Q486" s="15">
        <f>IF(N486&lt;=0,0,MIN(Rechner!$G$5,N486+O486))</f>
        <v>0</v>
      </c>
      <c r="R486" s="15">
        <f t="shared" si="70"/>
        <v>0</v>
      </c>
      <c r="S486" s="24" t="str">
        <f>IF(A486&gt;Rechner!$B$14,"",IF(D486&lt;=0,"",EDATE(Rechner!$Z$7,(A486-1)*12/Rechner!$B$11)))</f>
        <v/>
      </c>
      <c r="T486" s="2"/>
      <c r="U486" s="2"/>
      <c r="V486" s="2"/>
      <c r="W486" s="2"/>
      <c r="X486" s="2"/>
      <c r="Y486" s="2"/>
      <c r="Z486" s="2"/>
    </row>
    <row r="487" spans="1:26" x14ac:dyDescent="0.25">
      <c r="A487" s="14">
        <v>486</v>
      </c>
      <c r="B487" s="23" t="str">
        <f t="shared" si="63"/>
        <v/>
      </c>
      <c r="C487" s="14" t="str">
        <f t="shared" si="64"/>
        <v/>
      </c>
      <c r="D487" s="15">
        <f>IF(A487&gt;Rechner!$B$14,0,IF(J486&lt;=0,0,J486))</f>
        <v>0</v>
      </c>
      <c r="E487" s="15">
        <f>IF(D487&lt;=0,0,D487*Rechner!$B$8/Rechner!$B$11)</f>
        <v>0</v>
      </c>
      <c r="F487" s="15">
        <f t="shared" si="65"/>
        <v>0</v>
      </c>
      <c r="G487" s="15">
        <f>IF(D487&lt;=0,0,IF(AND(S487&lt;&gt;"",MONTH(S487)=Rechner!$B$13),MIN(Rechner!$B$12,MAX(D487-F487,0)),0))</f>
        <v>0</v>
      </c>
      <c r="H487" s="15">
        <f>IF(D487&lt;=0,0,MIN(Rechner!$G$5,D487+E487))</f>
        <v>0</v>
      </c>
      <c r="I487" s="15">
        <f t="shared" si="66"/>
        <v>0</v>
      </c>
      <c r="J487" s="15">
        <f t="shared" si="67"/>
        <v>0</v>
      </c>
      <c r="K487" s="15">
        <f t="shared" si="71"/>
        <v>90381.674667594401</v>
      </c>
      <c r="L487" s="16" t="str">
        <f t="shared" si="68"/>
        <v/>
      </c>
      <c r="M487" s="14" t="str">
        <f>IF(A487&gt;Rechner!$B$14,"",IF(D487&lt;=0,"",IF(J487=0,"Abgeschlossen",IF(G487&gt;0,"Sondertilgung","Regulär"))))</f>
        <v/>
      </c>
      <c r="N487" s="15">
        <f>IF(A487&gt;Rechner!$B$14,0,IF(R486&lt;=0,0,R486))</f>
        <v>0</v>
      </c>
      <c r="O487" s="15">
        <f>IF(N487&lt;=0,0,N487*Rechner!$B$8/Rechner!$B$11)</f>
        <v>0</v>
      </c>
      <c r="P487" s="15">
        <f t="shared" si="69"/>
        <v>0</v>
      </c>
      <c r="Q487" s="15">
        <f>IF(N487&lt;=0,0,MIN(Rechner!$G$5,N487+O487))</f>
        <v>0</v>
      </c>
      <c r="R487" s="15">
        <f t="shared" si="70"/>
        <v>0</v>
      </c>
      <c r="S487" s="24" t="str">
        <f>IF(A487&gt;Rechner!$B$14,"",IF(D487&lt;=0,"",EDATE(Rechner!$Z$7,(A487-1)*12/Rechner!$B$11)))</f>
        <v/>
      </c>
      <c r="T487" s="2"/>
      <c r="U487" s="2"/>
      <c r="V487" s="2"/>
      <c r="W487" s="2"/>
      <c r="X487" s="2"/>
      <c r="Y487" s="2"/>
      <c r="Z487" s="2"/>
    </row>
    <row r="488" spans="1:26" x14ac:dyDescent="0.25">
      <c r="A488" s="14">
        <v>487</v>
      </c>
      <c r="B488" s="23" t="str">
        <f t="shared" si="63"/>
        <v/>
      </c>
      <c r="C488" s="14" t="str">
        <f t="shared" si="64"/>
        <v/>
      </c>
      <c r="D488" s="15">
        <f>IF(A488&gt;Rechner!$B$14,0,IF(J487&lt;=0,0,J487))</f>
        <v>0</v>
      </c>
      <c r="E488" s="15">
        <f>IF(D488&lt;=0,0,D488*Rechner!$B$8/Rechner!$B$11)</f>
        <v>0</v>
      </c>
      <c r="F488" s="15">
        <f t="shared" si="65"/>
        <v>0</v>
      </c>
      <c r="G488" s="15">
        <f>IF(D488&lt;=0,0,IF(AND(S488&lt;&gt;"",MONTH(S488)=Rechner!$B$13),MIN(Rechner!$B$12,MAX(D488-F488,0)),0))</f>
        <v>0</v>
      </c>
      <c r="H488" s="15">
        <f>IF(D488&lt;=0,0,MIN(Rechner!$G$5,D488+E488))</f>
        <v>0</v>
      </c>
      <c r="I488" s="15">
        <f t="shared" si="66"/>
        <v>0</v>
      </c>
      <c r="J488" s="15">
        <f t="shared" si="67"/>
        <v>0</v>
      </c>
      <c r="K488" s="15">
        <f t="shared" si="71"/>
        <v>90381.674667594401</v>
      </c>
      <c r="L488" s="16" t="str">
        <f t="shared" si="68"/>
        <v/>
      </c>
      <c r="M488" s="14" t="str">
        <f>IF(A488&gt;Rechner!$B$14,"",IF(D488&lt;=0,"",IF(J488=0,"Abgeschlossen",IF(G488&gt;0,"Sondertilgung","Regulär"))))</f>
        <v/>
      </c>
      <c r="N488" s="15">
        <f>IF(A488&gt;Rechner!$B$14,0,IF(R487&lt;=0,0,R487))</f>
        <v>0</v>
      </c>
      <c r="O488" s="15">
        <f>IF(N488&lt;=0,0,N488*Rechner!$B$8/Rechner!$B$11)</f>
        <v>0</v>
      </c>
      <c r="P488" s="15">
        <f t="shared" si="69"/>
        <v>0</v>
      </c>
      <c r="Q488" s="15">
        <f>IF(N488&lt;=0,0,MIN(Rechner!$G$5,N488+O488))</f>
        <v>0</v>
      </c>
      <c r="R488" s="15">
        <f t="shared" si="70"/>
        <v>0</v>
      </c>
      <c r="S488" s="24" t="str">
        <f>IF(A488&gt;Rechner!$B$14,"",IF(D488&lt;=0,"",EDATE(Rechner!$Z$7,(A488-1)*12/Rechner!$B$11)))</f>
        <v/>
      </c>
      <c r="T488" s="2"/>
      <c r="U488" s="2"/>
      <c r="V488" s="2"/>
      <c r="W488" s="2"/>
      <c r="X488" s="2"/>
      <c r="Y488" s="2"/>
      <c r="Z488" s="2"/>
    </row>
    <row r="489" spans="1:26" x14ac:dyDescent="0.25">
      <c r="A489" s="14">
        <v>488</v>
      </c>
      <c r="B489" s="23" t="str">
        <f t="shared" si="63"/>
        <v/>
      </c>
      <c r="C489" s="14" t="str">
        <f t="shared" si="64"/>
        <v/>
      </c>
      <c r="D489" s="15">
        <f>IF(A489&gt;Rechner!$B$14,0,IF(J488&lt;=0,0,J488))</f>
        <v>0</v>
      </c>
      <c r="E489" s="15">
        <f>IF(D489&lt;=0,0,D489*Rechner!$B$8/Rechner!$B$11)</f>
        <v>0</v>
      </c>
      <c r="F489" s="15">
        <f t="shared" si="65"/>
        <v>0</v>
      </c>
      <c r="G489" s="15">
        <f>IF(D489&lt;=0,0,IF(AND(S489&lt;&gt;"",MONTH(S489)=Rechner!$B$13),MIN(Rechner!$B$12,MAX(D489-F489,0)),0))</f>
        <v>0</v>
      </c>
      <c r="H489" s="15">
        <f>IF(D489&lt;=0,0,MIN(Rechner!$G$5,D489+E489))</f>
        <v>0</v>
      </c>
      <c r="I489" s="15">
        <f t="shared" si="66"/>
        <v>0</v>
      </c>
      <c r="J489" s="15">
        <f t="shared" si="67"/>
        <v>0</v>
      </c>
      <c r="K489" s="15">
        <f t="shared" si="71"/>
        <v>90381.674667594401</v>
      </c>
      <c r="L489" s="16" t="str">
        <f t="shared" si="68"/>
        <v/>
      </c>
      <c r="M489" s="14" t="str">
        <f>IF(A489&gt;Rechner!$B$14,"",IF(D489&lt;=0,"",IF(J489=0,"Abgeschlossen",IF(G489&gt;0,"Sondertilgung","Regulär"))))</f>
        <v/>
      </c>
      <c r="N489" s="15">
        <f>IF(A489&gt;Rechner!$B$14,0,IF(R488&lt;=0,0,R488))</f>
        <v>0</v>
      </c>
      <c r="O489" s="15">
        <f>IF(N489&lt;=0,0,N489*Rechner!$B$8/Rechner!$B$11)</f>
        <v>0</v>
      </c>
      <c r="P489" s="15">
        <f t="shared" si="69"/>
        <v>0</v>
      </c>
      <c r="Q489" s="15">
        <f>IF(N489&lt;=0,0,MIN(Rechner!$G$5,N489+O489))</f>
        <v>0</v>
      </c>
      <c r="R489" s="15">
        <f t="shared" si="70"/>
        <v>0</v>
      </c>
      <c r="S489" s="24" t="str">
        <f>IF(A489&gt;Rechner!$B$14,"",IF(D489&lt;=0,"",EDATE(Rechner!$Z$7,(A489-1)*12/Rechner!$B$11)))</f>
        <v/>
      </c>
      <c r="T489" s="2"/>
      <c r="U489" s="2"/>
      <c r="V489" s="2"/>
      <c r="W489" s="2"/>
      <c r="X489" s="2"/>
      <c r="Y489" s="2"/>
      <c r="Z489" s="2"/>
    </row>
    <row r="490" spans="1:26" x14ac:dyDescent="0.25">
      <c r="A490" s="14">
        <v>489</v>
      </c>
      <c r="B490" s="23" t="str">
        <f t="shared" si="63"/>
        <v/>
      </c>
      <c r="C490" s="14" t="str">
        <f t="shared" si="64"/>
        <v/>
      </c>
      <c r="D490" s="15">
        <f>IF(A490&gt;Rechner!$B$14,0,IF(J489&lt;=0,0,J489))</f>
        <v>0</v>
      </c>
      <c r="E490" s="15">
        <f>IF(D490&lt;=0,0,D490*Rechner!$B$8/Rechner!$B$11)</f>
        <v>0</v>
      </c>
      <c r="F490" s="15">
        <f t="shared" si="65"/>
        <v>0</v>
      </c>
      <c r="G490" s="15">
        <f>IF(D490&lt;=0,0,IF(AND(S490&lt;&gt;"",MONTH(S490)=Rechner!$B$13),MIN(Rechner!$B$12,MAX(D490-F490,0)),0))</f>
        <v>0</v>
      </c>
      <c r="H490" s="15">
        <f>IF(D490&lt;=0,0,MIN(Rechner!$G$5,D490+E490))</f>
        <v>0</v>
      </c>
      <c r="I490" s="15">
        <f t="shared" si="66"/>
        <v>0</v>
      </c>
      <c r="J490" s="15">
        <f t="shared" si="67"/>
        <v>0</v>
      </c>
      <c r="K490" s="15">
        <f t="shared" si="71"/>
        <v>90381.674667594401</v>
      </c>
      <c r="L490" s="16" t="str">
        <f t="shared" si="68"/>
        <v/>
      </c>
      <c r="M490" s="14" t="str">
        <f>IF(A490&gt;Rechner!$B$14,"",IF(D490&lt;=0,"",IF(J490=0,"Abgeschlossen",IF(G490&gt;0,"Sondertilgung","Regulär"))))</f>
        <v/>
      </c>
      <c r="N490" s="15">
        <f>IF(A490&gt;Rechner!$B$14,0,IF(R489&lt;=0,0,R489))</f>
        <v>0</v>
      </c>
      <c r="O490" s="15">
        <f>IF(N490&lt;=0,0,N490*Rechner!$B$8/Rechner!$B$11)</f>
        <v>0</v>
      </c>
      <c r="P490" s="15">
        <f t="shared" si="69"/>
        <v>0</v>
      </c>
      <c r="Q490" s="15">
        <f>IF(N490&lt;=0,0,MIN(Rechner!$G$5,N490+O490))</f>
        <v>0</v>
      </c>
      <c r="R490" s="15">
        <f t="shared" si="70"/>
        <v>0</v>
      </c>
      <c r="S490" s="24" t="str">
        <f>IF(A490&gt;Rechner!$B$14,"",IF(D490&lt;=0,"",EDATE(Rechner!$Z$7,(A490-1)*12/Rechner!$B$11)))</f>
        <v/>
      </c>
      <c r="T490" s="2"/>
      <c r="U490" s="2"/>
      <c r="V490" s="2"/>
      <c r="W490" s="2"/>
      <c r="X490" s="2"/>
      <c r="Y490" s="2"/>
      <c r="Z490" s="2"/>
    </row>
    <row r="491" spans="1:26" x14ac:dyDescent="0.25">
      <c r="A491" s="14">
        <v>490</v>
      </c>
      <c r="B491" s="23" t="str">
        <f t="shared" si="63"/>
        <v/>
      </c>
      <c r="C491" s="14" t="str">
        <f t="shared" si="64"/>
        <v/>
      </c>
      <c r="D491" s="15">
        <f>IF(A491&gt;Rechner!$B$14,0,IF(J490&lt;=0,0,J490))</f>
        <v>0</v>
      </c>
      <c r="E491" s="15">
        <f>IF(D491&lt;=0,0,D491*Rechner!$B$8/Rechner!$B$11)</f>
        <v>0</v>
      </c>
      <c r="F491" s="15">
        <f t="shared" si="65"/>
        <v>0</v>
      </c>
      <c r="G491" s="15">
        <f>IF(D491&lt;=0,0,IF(AND(S491&lt;&gt;"",MONTH(S491)=Rechner!$B$13),MIN(Rechner!$B$12,MAX(D491-F491,0)),0))</f>
        <v>0</v>
      </c>
      <c r="H491" s="15">
        <f>IF(D491&lt;=0,0,MIN(Rechner!$G$5,D491+E491))</f>
        <v>0</v>
      </c>
      <c r="I491" s="15">
        <f t="shared" si="66"/>
        <v>0</v>
      </c>
      <c r="J491" s="15">
        <f t="shared" si="67"/>
        <v>0</v>
      </c>
      <c r="K491" s="15">
        <f t="shared" si="71"/>
        <v>90381.674667594401</v>
      </c>
      <c r="L491" s="16" t="str">
        <f t="shared" si="68"/>
        <v/>
      </c>
      <c r="M491" s="14" t="str">
        <f>IF(A491&gt;Rechner!$B$14,"",IF(D491&lt;=0,"",IF(J491=0,"Abgeschlossen",IF(G491&gt;0,"Sondertilgung","Regulär"))))</f>
        <v/>
      </c>
      <c r="N491" s="15">
        <f>IF(A491&gt;Rechner!$B$14,0,IF(R490&lt;=0,0,R490))</f>
        <v>0</v>
      </c>
      <c r="O491" s="15">
        <f>IF(N491&lt;=0,0,N491*Rechner!$B$8/Rechner!$B$11)</f>
        <v>0</v>
      </c>
      <c r="P491" s="15">
        <f t="shared" si="69"/>
        <v>0</v>
      </c>
      <c r="Q491" s="15">
        <f>IF(N491&lt;=0,0,MIN(Rechner!$G$5,N491+O491))</f>
        <v>0</v>
      </c>
      <c r="R491" s="15">
        <f t="shared" si="70"/>
        <v>0</v>
      </c>
      <c r="S491" s="24" t="str">
        <f>IF(A491&gt;Rechner!$B$14,"",IF(D491&lt;=0,"",EDATE(Rechner!$Z$7,(A491-1)*12/Rechner!$B$11)))</f>
        <v/>
      </c>
      <c r="T491" s="2"/>
      <c r="U491" s="2"/>
      <c r="V491" s="2"/>
      <c r="W491" s="2"/>
      <c r="X491" s="2"/>
      <c r="Y491" s="2"/>
      <c r="Z491" s="2"/>
    </row>
    <row r="492" spans="1:26" x14ac:dyDescent="0.25">
      <c r="A492" s="14">
        <v>491</v>
      </c>
      <c r="B492" s="23" t="str">
        <f t="shared" si="63"/>
        <v/>
      </c>
      <c r="C492" s="14" t="str">
        <f t="shared" si="64"/>
        <v/>
      </c>
      <c r="D492" s="15">
        <f>IF(A492&gt;Rechner!$B$14,0,IF(J491&lt;=0,0,J491))</f>
        <v>0</v>
      </c>
      <c r="E492" s="15">
        <f>IF(D492&lt;=0,0,D492*Rechner!$B$8/Rechner!$B$11)</f>
        <v>0</v>
      </c>
      <c r="F492" s="15">
        <f t="shared" si="65"/>
        <v>0</v>
      </c>
      <c r="G492" s="15">
        <f>IF(D492&lt;=0,0,IF(AND(S492&lt;&gt;"",MONTH(S492)=Rechner!$B$13),MIN(Rechner!$B$12,MAX(D492-F492,0)),0))</f>
        <v>0</v>
      </c>
      <c r="H492" s="15">
        <f>IF(D492&lt;=0,0,MIN(Rechner!$G$5,D492+E492))</f>
        <v>0</v>
      </c>
      <c r="I492" s="15">
        <f t="shared" si="66"/>
        <v>0</v>
      </c>
      <c r="J492" s="15">
        <f t="shared" si="67"/>
        <v>0</v>
      </c>
      <c r="K492" s="15">
        <f t="shared" si="71"/>
        <v>90381.674667594401</v>
      </c>
      <c r="L492" s="16" t="str">
        <f t="shared" si="68"/>
        <v/>
      </c>
      <c r="M492" s="14" t="str">
        <f>IF(A492&gt;Rechner!$B$14,"",IF(D492&lt;=0,"",IF(J492=0,"Abgeschlossen",IF(G492&gt;0,"Sondertilgung","Regulär"))))</f>
        <v/>
      </c>
      <c r="N492" s="15">
        <f>IF(A492&gt;Rechner!$B$14,0,IF(R491&lt;=0,0,R491))</f>
        <v>0</v>
      </c>
      <c r="O492" s="15">
        <f>IF(N492&lt;=0,0,N492*Rechner!$B$8/Rechner!$B$11)</f>
        <v>0</v>
      </c>
      <c r="P492" s="15">
        <f t="shared" si="69"/>
        <v>0</v>
      </c>
      <c r="Q492" s="15">
        <f>IF(N492&lt;=0,0,MIN(Rechner!$G$5,N492+O492))</f>
        <v>0</v>
      </c>
      <c r="R492" s="15">
        <f t="shared" si="70"/>
        <v>0</v>
      </c>
      <c r="S492" s="24" t="str">
        <f>IF(A492&gt;Rechner!$B$14,"",IF(D492&lt;=0,"",EDATE(Rechner!$Z$7,(A492-1)*12/Rechner!$B$11)))</f>
        <v/>
      </c>
      <c r="T492" s="2"/>
      <c r="U492" s="2"/>
      <c r="V492" s="2"/>
      <c r="W492" s="2"/>
      <c r="X492" s="2"/>
      <c r="Y492" s="2"/>
      <c r="Z492" s="2"/>
    </row>
    <row r="493" spans="1:26" x14ac:dyDescent="0.25">
      <c r="A493" s="14">
        <v>492</v>
      </c>
      <c r="B493" s="23" t="str">
        <f t="shared" si="63"/>
        <v/>
      </c>
      <c r="C493" s="14" t="str">
        <f t="shared" si="64"/>
        <v/>
      </c>
      <c r="D493" s="15">
        <f>IF(A493&gt;Rechner!$B$14,0,IF(J492&lt;=0,0,J492))</f>
        <v>0</v>
      </c>
      <c r="E493" s="15">
        <f>IF(D493&lt;=0,0,D493*Rechner!$B$8/Rechner!$B$11)</f>
        <v>0</v>
      </c>
      <c r="F493" s="15">
        <f t="shared" si="65"/>
        <v>0</v>
      </c>
      <c r="G493" s="15">
        <f>IF(D493&lt;=0,0,IF(AND(S493&lt;&gt;"",MONTH(S493)=Rechner!$B$13),MIN(Rechner!$B$12,MAX(D493-F493,0)),0))</f>
        <v>0</v>
      </c>
      <c r="H493" s="15">
        <f>IF(D493&lt;=0,0,MIN(Rechner!$G$5,D493+E493))</f>
        <v>0</v>
      </c>
      <c r="I493" s="15">
        <f t="shared" si="66"/>
        <v>0</v>
      </c>
      <c r="J493" s="15">
        <f t="shared" si="67"/>
        <v>0</v>
      </c>
      <c r="K493" s="15">
        <f t="shared" si="71"/>
        <v>90381.674667594401</v>
      </c>
      <c r="L493" s="16" t="str">
        <f t="shared" si="68"/>
        <v/>
      </c>
      <c r="M493" s="14" t="str">
        <f>IF(A493&gt;Rechner!$B$14,"",IF(D493&lt;=0,"",IF(J493=0,"Abgeschlossen",IF(G493&gt;0,"Sondertilgung","Regulär"))))</f>
        <v/>
      </c>
      <c r="N493" s="15">
        <f>IF(A493&gt;Rechner!$B$14,0,IF(R492&lt;=0,0,R492))</f>
        <v>0</v>
      </c>
      <c r="O493" s="15">
        <f>IF(N493&lt;=0,0,N493*Rechner!$B$8/Rechner!$B$11)</f>
        <v>0</v>
      </c>
      <c r="P493" s="15">
        <f t="shared" si="69"/>
        <v>0</v>
      </c>
      <c r="Q493" s="15">
        <f>IF(N493&lt;=0,0,MIN(Rechner!$G$5,N493+O493))</f>
        <v>0</v>
      </c>
      <c r="R493" s="15">
        <f t="shared" si="70"/>
        <v>0</v>
      </c>
      <c r="S493" s="24" t="str">
        <f>IF(A493&gt;Rechner!$B$14,"",IF(D493&lt;=0,"",EDATE(Rechner!$Z$7,(A493-1)*12/Rechner!$B$11)))</f>
        <v/>
      </c>
      <c r="T493" s="2"/>
      <c r="U493" s="2"/>
      <c r="V493" s="2"/>
      <c r="W493" s="2"/>
      <c r="X493" s="2"/>
      <c r="Y493" s="2"/>
      <c r="Z493" s="2"/>
    </row>
    <row r="494" spans="1:26" x14ac:dyDescent="0.25">
      <c r="A494" s="14">
        <v>493</v>
      </c>
      <c r="B494" s="23" t="str">
        <f t="shared" si="63"/>
        <v/>
      </c>
      <c r="C494" s="14" t="str">
        <f t="shared" si="64"/>
        <v/>
      </c>
      <c r="D494" s="15">
        <f>IF(A494&gt;Rechner!$B$14,0,IF(J493&lt;=0,0,J493))</f>
        <v>0</v>
      </c>
      <c r="E494" s="15">
        <f>IF(D494&lt;=0,0,D494*Rechner!$B$8/Rechner!$B$11)</f>
        <v>0</v>
      </c>
      <c r="F494" s="15">
        <f t="shared" si="65"/>
        <v>0</v>
      </c>
      <c r="G494" s="15">
        <f>IF(D494&lt;=0,0,IF(AND(S494&lt;&gt;"",MONTH(S494)=Rechner!$B$13),MIN(Rechner!$B$12,MAX(D494-F494,0)),0))</f>
        <v>0</v>
      </c>
      <c r="H494" s="15">
        <f>IF(D494&lt;=0,0,MIN(Rechner!$G$5,D494+E494))</f>
        <v>0</v>
      </c>
      <c r="I494" s="15">
        <f t="shared" si="66"/>
        <v>0</v>
      </c>
      <c r="J494" s="15">
        <f t="shared" si="67"/>
        <v>0</v>
      </c>
      <c r="K494" s="15">
        <f t="shared" si="71"/>
        <v>90381.674667594401</v>
      </c>
      <c r="L494" s="16" t="str">
        <f t="shared" si="68"/>
        <v/>
      </c>
      <c r="M494" s="14" t="str">
        <f>IF(A494&gt;Rechner!$B$14,"",IF(D494&lt;=0,"",IF(J494=0,"Abgeschlossen",IF(G494&gt;0,"Sondertilgung","Regulär"))))</f>
        <v/>
      </c>
      <c r="N494" s="15">
        <f>IF(A494&gt;Rechner!$B$14,0,IF(R493&lt;=0,0,R493))</f>
        <v>0</v>
      </c>
      <c r="O494" s="15">
        <f>IF(N494&lt;=0,0,N494*Rechner!$B$8/Rechner!$B$11)</f>
        <v>0</v>
      </c>
      <c r="P494" s="15">
        <f t="shared" si="69"/>
        <v>0</v>
      </c>
      <c r="Q494" s="15">
        <f>IF(N494&lt;=0,0,MIN(Rechner!$G$5,N494+O494))</f>
        <v>0</v>
      </c>
      <c r="R494" s="15">
        <f t="shared" si="70"/>
        <v>0</v>
      </c>
      <c r="S494" s="24" t="str">
        <f>IF(A494&gt;Rechner!$B$14,"",IF(D494&lt;=0,"",EDATE(Rechner!$Z$7,(A494-1)*12/Rechner!$B$11)))</f>
        <v/>
      </c>
      <c r="T494" s="2"/>
      <c r="U494" s="2"/>
      <c r="V494" s="2"/>
      <c r="W494" s="2"/>
      <c r="X494" s="2"/>
      <c r="Y494" s="2"/>
      <c r="Z494" s="2"/>
    </row>
    <row r="495" spans="1:26" x14ac:dyDescent="0.25">
      <c r="A495" s="14">
        <v>494</v>
      </c>
      <c r="B495" s="23" t="str">
        <f t="shared" si="63"/>
        <v/>
      </c>
      <c r="C495" s="14" t="str">
        <f t="shared" si="64"/>
        <v/>
      </c>
      <c r="D495" s="15">
        <f>IF(A495&gt;Rechner!$B$14,0,IF(J494&lt;=0,0,J494))</f>
        <v>0</v>
      </c>
      <c r="E495" s="15">
        <f>IF(D495&lt;=0,0,D495*Rechner!$B$8/Rechner!$B$11)</f>
        <v>0</v>
      </c>
      <c r="F495" s="15">
        <f t="shared" si="65"/>
        <v>0</v>
      </c>
      <c r="G495" s="15">
        <f>IF(D495&lt;=0,0,IF(AND(S495&lt;&gt;"",MONTH(S495)=Rechner!$B$13),MIN(Rechner!$B$12,MAX(D495-F495,0)),0))</f>
        <v>0</v>
      </c>
      <c r="H495" s="15">
        <f>IF(D495&lt;=0,0,MIN(Rechner!$G$5,D495+E495))</f>
        <v>0</v>
      </c>
      <c r="I495" s="15">
        <f t="shared" si="66"/>
        <v>0</v>
      </c>
      <c r="J495" s="15">
        <f t="shared" si="67"/>
        <v>0</v>
      </c>
      <c r="K495" s="15">
        <f t="shared" si="71"/>
        <v>90381.674667594401</v>
      </c>
      <c r="L495" s="16" t="str">
        <f t="shared" si="68"/>
        <v/>
      </c>
      <c r="M495" s="14" t="str">
        <f>IF(A495&gt;Rechner!$B$14,"",IF(D495&lt;=0,"",IF(J495=0,"Abgeschlossen",IF(G495&gt;0,"Sondertilgung","Regulär"))))</f>
        <v/>
      </c>
      <c r="N495" s="15">
        <f>IF(A495&gt;Rechner!$B$14,0,IF(R494&lt;=0,0,R494))</f>
        <v>0</v>
      </c>
      <c r="O495" s="15">
        <f>IF(N495&lt;=0,0,N495*Rechner!$B$8/Rechner!$B$11)</f>
        <v>0</v>
      </c>
      <c r="P495" s="15">
        <f t="shared" si="69"/>
        <v>0</v>
      </c>
      <c r="Q495" s="15">
        <f>IF(N495&lt;=0,0,MIN(Rechner!$G$5,N495+O495))</f>
        <v>0</v>
      </c>
      <c r="R495" s="15">
        <f t="shared" si="70"/>
        <v>0</v>
      </c>
      <c r="S495" s="24" t="str">
        <f>IF(A495&gt;Rechner!$B$14,"",IF(D495&lt;=0,"",EDATE(Rechner!$Z$7,(A495-1)*12/Rechner!$B$11)))</f>
        <v/>
      </c>
      <c r="T495" s="2"/>
      <c r="U495" s="2"/>
      <c r="V495" s="2"/>
      <c r="W495" s="2"/>
      <c r="X495" s="2"/>
      <c r="Y495" s="2"/>
      <c r="Z495" s="2"/>
    </row>
    <row r="496" spans="1:26" x14ac:dyDescent="0.25">
      <c r="A496" s="14">
        <v>495</v>
      </c>
      <c r="B496" s="23" t="str">
        <f t="shared" si="63"/>
        <v/>
      </c>
      <c r="C496" s="14" t="str">
        <f t="shared" si="64"/>
        <v/>
      </c>
      <c r="D496" s="15">
        <f>IF(A496&gt;Rechner!$B$14,0,IF(J495&lt;=0,0,J495))</f>
        <v>0</v>
      </c>
      <c r="E496" s="15">
        <f>IF(D496&lt;=0,0,D496*Rechner!$B$8/Rechner!$B$11)</f>
        <v>0</v>
      </c>
      <c r="F496" s="15">
        <f t="shared" si="65"/>
        <v>0</v>
      </c>
      <c r="G496" s="15">
        <f>IF(D496&lt;=0,0,IF(AND(S496&lt;&gt;"",MONTH(S496)=Rechner!$B$13),MIN(Rechner!$B$12,MAX(D496-F496,0)),0))</f>
        <v>0</v>
      </c>
      <c r="H496" s="15">
        <f>IF(D496&lt;=0,0,MIN(Rechner!$G$5,D496+E496))</f>
        <v>0</v>
      </c>
      <c r="I496" s="15">
        <f t="shared" si="66"/>
        <v>0</v>
      </c>
      <c r="J496" s="15">
        <f t="shared" si="67"/>
        <v>0</v>
      </c>
      <c r="K496" s="15">
        <f t="shared" si="71"/>
        <v>90381.674667594401</v>
      </c>
      <c r="L496" s="16" t="str">
        <f t="shared" si="68"/>
        <v/>
      </c>
      <c r="M496" s="14" t="str">
        <f>IF(A496&gt;Rechner!$B$14,"",IF(D496&lt;=0,"",IF(J496=0,"Abgeschlossen",IF(G496&gt;0,"Sondertilgung","Regulär"))))</f>
        <v/>
      </c>
      <c r="N496" s="15">
        <f>IF(A496&gt;Rechner!$B$14,0,IF(R495&lt;=0,0,R495))</f>
        <v>0</v>
      </c>
      <c r="O496" s="15">
        <f>IF(N496&lt;=0,0,N496*Rechner!$B$8/Rechner!$B$11)</f>
        <v>0</v>
      </c>
      <c r="P496" s="15">
        <f t="shared" si="69"/>
        <v>0</v>
      </c>
      <c r="Q496" s="15">
        <f>IF(N496&lt;=0,0,MIN(Rechner!$G$5,N496+O496))</f>
        <v>0</v>
      </c>
      <c r="R496" s="15">
        <f t="shared" si="70"/>
        <v>0</v>
      </c>
      <c r="S496" s="24" t="str">
        <f>IF(A496&gt;Rechner!$B$14,"",IF(D496&lt;=0,"",EDATE(Rechner!$Z$7,(A496-1)*12/Rechner!$B$11)))</f>
        <v/>
      </c>
      <c r="T496" s="2"/>
      <c r="U496" s="2"/>
      <c r="V496" s="2"/>
      <c r="W496" s="2"/>
      <c r="X496" s="2"/>
      <c r="Y496" s="2"/>
      <c r="Z496" s="2"/>
    </row>
    <row r="497" spans="1:26" x14ac:dyDescent="0.25">
      <c r="A497" s="14">
        <v>496</v>
      </c>
      <c r="B497" s="23" t="str">
        <f t="shared" si="63"/>
        <v/>
      </c>
      <c r="C497" s="14" t="str">
        <f t="shared" si="64"/>
        <v/>
      </c>
      <c r="D497" s="15">
        <f>IF(A497&gt;Rechner!$B$14,0,IF(J496&lt;=0,0,J496))</f>
        <v>0</v>
      </c>
      <c r="E497" s="15">
        <f>IF(D497&lt;=0,0,D497*Rechner!$B$8/Rechner!$B$11)</f>
        <v>0</v>
      </c>
      <c r="F497" s="15">
        <f t="shared" si="65"/>
        <v>0</v>
      </c>
      <c r="G497" s="15">
        <f>IF(D497&lt;=0,0,IF(AND(S497&lt;&gt;"",MONTH(S497)=Rechner!$B$13),MIN(Rechner!$B$12,MAX(D497-F497,0)),0))</f>
        <v>0</v>
      </c>
      <c r="H497" s="15">
        <f>IF(D497&lt;=0,0,MIN(Rechner!$G$5,D497+E497))</f>
        <v>0</v>
      </c>
      <c r="I497" s="15">
        <f t="shared" si="66"/>
        <v>0</v>
      </c>
      <c r="J497" s="15">
        <f t="shared" si="67"/>
        <v>0</v>
      </c>
      <c r="K497" s="15">
        <f t="shared" si="71"/>
        <v>90381.674667594401</v>
      </c>
      <c r="L497" s="16" t="str">
        <f t="shared" si="68"/>
        <v/>
      </c>
      <c r="M497" s="14" t="str">
        <f>IF(A497&gt;Rechner!$B$14,"",IF(D497&lt;=0,"",IF(J497=0,"Abgeschlossen",IF(G497&gt;0,"Sondertilgung","Regulär"))))</f>
        <v/>
      </c>
      <c r="N497" s="15">
        <f>IF(A497&gt;Rechner!$B$14,0,IF(R496&lt;=0,0,R496))</f>
        <v>0</v>
      </c>
      <c r="O497" s="15">
        <f>IF(N497&lt;=0,0,N497*Rechner!$B$8/Rechner!$B$11)</f>
        <v>0</v>
      </c>
      <c r="P497" s="15">
        <f t="shared" si="69"/>
        <v>0</v>
      </c>
      <c r="Q497" s="15">
        <f>IF(N497&lt;=0,0,MIN(Rechner!$G$5,N497+O497))</f>
        <v>0</v>
      </c>
      <c r="R497" s="15">
        <f t="shared" si="70"/>
        <v>0</v>
      </c>
      <c r="S497" s="24" t="str">
        <f>IF(A497&gt;Rechner!$B$14,"",IF(D497&lt;=0,"",EDATE(Rechner!$Z$7,(A497-1)*12/Rechner!$B$11)))</f>
        <v/>
      </c>
      <c r="T497" s="2"/>
      <c r="U497" s="2"/>
      <c r="V497" s="2"/>
      <c r="W497" s="2"/>
      <c r="X497" s="2"/>
      <c r="Y497" s="2"/>
      <c r="Z497" s="2"/>
    </row>
    <row r="498" spans="1:26" x14ac:dyDescent="0.25">
      <c r="A498" s="14">
        <v>497</v>
      </c>
      <c r="B498" s="23" t="str">
        <f t="shared" si="63"/>
        <v/>
      </c>
      <c r="C498" s="14" t="str">
        <f t="shared" si="64"/>
        <v/>
      </c>
      <c r="D498" s="15">
        <f>IF(A498&gt;Rechner!$B$14,0,IF(J497&lt;=0,0,J497))</f>
        <v>0</v>
      </c>
      <c r="E498" s="15">
        <f>IF(D498&lt;=0,0,D498*Rechner!$B$8/Rechner!$B$11)</f>
        <v>0</v>
      </c>
      <c r="F498" s="15">
        <f t="shared" si="65"/>
        <v>0</v>
      </c>
      <c r="G498" s="15">
        <f>IF(D498&lt;=0,0,IF(AND(S498&lt;&gt;"",MONTH(S498)=Rechner!$B$13),MIN(Rechner!$B$12,MAX(D498-F498,0)),0))</f>
        <v>0</v>
      </c>
      <c r="H498" s="15">
        <f>IF(D498&lt;=0,0,MIN(Rechner!$G$5,D498+E498))</f>
        <v>0</v>
      </c>
      <c r="I498" s="15">
        <f t="shared" si="66"/>
        <v>0</v>
      </c>
      <c r="J498" s="15">
        <f t="shared" si="67"/>
        <v>0</v>
      </c>
      <c r="K498" s="15">
        <f t="shared" si="71"/>
        <v>90381.674667594401</v>
      </c>
      <c r="L498" s="16" t="str">
        <f t="shared" si="68"/>
        <v/>
      </c>
      <c r="M498" s="14" t="str">
        <f>IF(A498&gt;Rechner!$B$14,"",IF(D498&lt;=0,"",IF(J498=0,"Abgeschlossen",IF(G498&gt;0,"Sondertilgung","Regulär"))))</f>
        <v/>
      </c>
      <c r="N498" s="15">
        <f>IF(A498&gt;Rechner!$B$14,0,IF(R497&lt;=0,0,R497))</f>
        <v>0</v>
      </c>
      <c r="O498" s="15">
        <f>IF(N498&lt;=0,0,N498*Rechner!$B$8/Rechner!$B$11)</f>
        <v>0</v>
      </c>
      <c r="P498" s="15">
        <f t="shared" si="69"/>
        <v>0</v>
      </c>
      <c r="Q498" s="15">
        <f>IF(N498&lt;=0,0,MIN(Rechner!$G$5,N498+O498))</f>
        <v>0</v>
      </c>
      <c r="R498" s="15">
        <f t="shared" si="70"/>
        <v>0</v>
      </c>
      <c r="S498" s="24" t="str">
        <f>IF(A498&gt;Rechner!$B$14,"",IF(D498&lt;=0,"",EDATE(Rechner!$Z$7,(A498-1)*12/Rechner!$B$11)))</f>
        <v/>
      </c>
      <c r="T498" s="2"/>
      <c r="U498" s="2"/>
      <c r="V498" s="2"/>
      <c r="W498" s="2"/>
      <c r="X498" s="2"/>
      <c r="Y498" s="2"/>
      <c r="Z498" s="2"/>
    </row>
    <row r="499" spans="1:26" x14ac:dyDescent="0.25">
      <c r="A499" s="14">
        <v>498</v>
      </c>
      <c r="B499" s="23" t="str">
        <f t="shared" si="63"/>
        <v/>
      </c>
      <c r="C499" s="14" t="str">
        <f t="shared" si="64"/>
        <v/>
      </c>
      <c r="D499" s="15">
        <f>IF(A499&gt;Rechner!$B$14,0,IF(J498&lt;=0,0,J498))</f>
        <v>0</v>
      </c>
      <c r="E499" s="15">
        <f>IF(D499&lt;=0,0,D499*Rechner!$B$8/Rechner!$B$11)</f>
        <v>0</v>
      </c>
      <c r="F499" s="15">
        <f t="shared" si="65"/>
        <v>0</v>
      </c>
      <c r="G499" s="15">
        <f>IF(D499&lt;=0,0,IF(AND(S499&lt;&gt;"",MONTH(S499)=Rechner!$B$13),MIN(Rechner!$B$12,MAX(D499-F499,0)),0))</f>
        <v>0</v>
      </c>
      <c r="H499" s="15">
        <f>IF(D499&lt;=0,0,MIN(Rechner!$G$5,D499+E499))</f>
        <v>0</v>
      </c>
      <c r="I499" s="15">
        <f t="shared" si="66"/>
        <v>0</v>
      </c>
      <c r="J499" s="15">
        <f t="shared" si="67"/>
        <v>0</v>
      </c>
      <c r="K499" s="15">
        <f t="shared" si="71"/>
        <v>90381.674667594401</v>
      </c>
      <c r="L499" s="16" t="str">
        <f t="shared" si="68"/>
        <v/>
      </c>
      <c r="M499" s="14" t="str">
        <f>IF(A499&gt;Rechner!$B$14,"",IF(D499&lt;=0,"",IF(J499=0,"Abgeschlossen",IF(G499&gt;0,"Sondertilgung","Regulär"))))</f>
        <v/>
      </c>
      <c r="N499" s="15">
        <f>IF(A499&gt;Rechner!$B$14,0,IF(R498&lt;=0,0,R498))</f>
        <v>0</v>
      </c>
      <c r="O499" s="15">
        <f>IF(N499&lt;=0,0,N499*Rechner!$B$8/Rechner!$B$11)</f>
        <v>0</v>
      </c>
      <c r="P499" s="15">
        <f t="shared" si="69"/>
        <v>0</v>
      </c>
      <c r="Q499" s="15">
        <f>IF(N499&lt;=0,0,MIN(Rechner!$G$5,N499+O499))</f>
        <v>0</v>
      </c>
      <c r="R499" s="15">
        <f t="shared" si="70"/>
        <v>0</v>
      </c>
      <c r="S499" s="24" t="str">
        <f>IF(A499&gt;Rechner!$B$14,"",IF(D499&lt;=0,"",EDATE(Rechner!$Z$7,(A499-1)*12/Rechner!$B$11)))</f>
        <v/>
      </c>
      <c r="T499" s="2"/>
      <c r="U499" s="2"/>
      <c r="V499" s="2"/>
      <c r="W499" s="2"/>
      <c r="X499" s="2"/>
      <c r="Y499" s="2"/>
      <c r="Z499" s="2"/>
    </row>
    <row r="500" spans="1:26" x14ac:dyDescent="0.25">
      <c r="A500" s="14">
        <v>499</v>
      </c>
      <c r="B500" s="23" t="str">
        <f t="shared" si="63"/>
        <v/>
      </c>
      <c r="C500" s="14" t="str">
        <f t="shared" si="64"/>
        <v/>
      </c>
      <c r="D500" s="15">
        <f>IF(A500&gt;Rechner!$B$14,0,IF(J499&lt;=0,0,J499))</f>
        <v>0</v>
      </c>
      <c r="E500" s="15">
        <f>IF(D500&lt;=0,0,D500*Rechner!$B$8/Rechner!$B$11)</f>
        <v>0</v>
      </c>
      <c r="F500" s="15">
        <f t="shared" si="65"/>
        <v>0</v>
      </c>
      <c r="G500" s="15">
        <f>IF(D500&lt;=0,0,IF(AND(S500&lt;&gt;"",MONTH(S500)=Rechner!$B$13),MIN(Rechner!$B$12,MAX(D500-F500,0)),0))</f>
        <v>0</v>
      </c>
      <c r="H500" s="15">
        <f>IF(D500&lt;=0,0,MIN(Rechner!$G$5,D500+E500))</f>
        <v>0</v>
      </c>
      <c r="I500" s="15">
        <f t="shared" si="66"/>
        <v>0</v>
      </c>
      <c r="J500" s="15">
        <f t="shared" si="67"/>
        <v>0</v>
      </c>
      <c r="K500" s="15">
        <f t="shared" si="71"/>
        <v>90381.674667594401</v>
      </c>
      <c r="L500" s="16" t="str">
        <f t="shared" si="68"/>
        <v/>
      </c>
      <c r="M500" s="14" t="str">
        <f>IF(A500&gt;Rechner!$B$14,"",IF(D500&lt;=0,"",IF(J500=0,"Abgeschlossen",IF(G500&gt;0,"Sondertilgung","Regulär"))))</f>
        <v/>
      </c>
      <c r="N500" s="15">
        <f>IF(A500&gt;Rechner!$B$14,0,IF(R499&lt;=0,0,R499))</f>
        <v>0</v>
      </c>
      <c r="O500" s="15">
        <f>IF(N500&lt;=0,0,N500*Rechner!$B$8/Rechner!$B$11)</f>
        <v>0</v>
      </c>
      <c r="P500" s="15">
        <f t="shared" si="69"/>
        <v>0</v>
      </c>
      <c r="Q500" s="15">
        <f>IF(N500&lt;=0,0,MIN(Rechner!$G$5,N500+O500))</f>
        <v>0</v>
      </c>
      <c r="R500" s="15">
        <f t="shared" si="70"/>
        <v>0</v>
      </c>
      <c r="S500" s="24" t="str">
        <f>IF(A500&gt;Rechner!$B$14,"",IF(D500&lt;=0,"",EDATE(Rechner!$Z$7,(A500-1)*12/Rechner!$B$11)))</f>
        <v/>
      </c>
      <c r="T500" s="2"/>
      <c r="U500" s="2"/>
      <c r="V500" s="2"/>
      <c r="W500" s="2"/>
      <c r="X500" s="2"/>
      <c r="Y500" s="2"/>
      <c r="Z500" s="2"/>
    </row>
    <row r="501" spans="1:26" x14ac:dyDescent="0.25">
      <c r="A501" s="14">
        <v>500</v>
      </c>
      <c r="B501" s="23" t="str">
        <f t="shared" si="63"/>
        <v/>
      </c>
      <c r="C501" s="14" t="str">
        <f t="shared" si="64"/>
        <v/>
      </c>
      <c r="D501" s="15">
        <f>IF(A501&gt;Rechner!$B$14,0,IF(J500&lt;=0,0,J500))</f>
        <v>0</v>
      </c>
      <c r="E501" s="15">
        <f>IF(D501&lt;=0,0,D501*Rechner!$B$8/Rechner!$B$11)</f>
        <v>0</v>
      </c>
      <c r="F501" s="15">
        <f t="shared" si="65"/>
        <v>0</v>
      </c>
      <c r="G501" s="15">
        <f>IF(D501&lt;=0,0,IF(AND(S501&lt;&gt;"",MONTH(S501)=Rechner!$B$13),MIN(Rechner!$B$12,MAX(D501-F501,0)),0))</f>
        <v>0</v>
      </c>
      <c r="H501" s="15">
        <f>IF(D501&lt;=0,0,MIN(Rechner!$G$5,D501+E501))</f>
        <v>0</v>
      </c>
      <c r="I501" s="15">
        <f t="shared" si="66"/>
        <v>0</v>
      </c>
      <c r="J501" s="15">
        <f t="shared" si="67"/>
        <v>0</v>
      </c>
      <c r="K501" s="15">
        <f t="shared" si="71"/>
        <v>90381.674667594401</v>
      </c>
      <c r="L501" s="16" t="str">
        <f t="shared" si="68"/>
        <v/>
      </c>
      <c r="M501" s="14" t="str">
        <f>IF(A501&gt;Rechner!$B$14,"",IF(D501&lt;=0,"",IF(J501=0,"Abgeschlossen",IF(G501&gt;0,"Sondertilgung","Regulär"))))</f>
        <v/>
      </c>
      <c r="N501" s="15">
        <f>IF(A501&gt;Rechner!$B$14,0,IF(R500&lt;=0,0,R500))</f>
        <v>0</v>
      </c>
      <c r="O501" s="15">
        <f>IF(N501&lt;=0,0,N501*Rechner!$B$8/Rechner!$B$11)</f>
        <v>0</v>
      </c>
      <c r="P501" s="15">
        <f t="shared" si="69"/>
        <v>0</v>
      </c>
      <c r="Q501" s="15">
        <f>IF(N501&lt;=0,0,MIN(Rechner!$G$5,N501+O501))</f>
        <v>0</v>
      </c>
      <c r="R501" s="15">
        <f t="shared" si="70"/>
        <v>0</v>
      </c>
      <c r="S501" s="24" t="str">
        <f>IF(A501&gt;Rechner!$B$14,"",IF(D501&lt;=0,"",EDATE(Rechner!$Z$7,(A501-1)*12/Rechner!$B$11)))</f>
        <v/>
      </c>
      <c r="T501" s="2"/>
      <c r="U501" s="2"/>
      <c r="V501" s="2"/>
      <c r="W501" s="2"/>
      <c r="X501" s="2"/>
      <c r="Y501" s="2"/>
      <c r="Z501" s="2"/>
    </row>
    <row r="502" spans="1:26" x14ac:dyDescent="0.25">
      <c r="A502" s="14">
        <v>501</v>
      </c>
      <c r="B502" s="23" t="str">
        <f t="shared" si="63"/>
        <v/>
      </c>
      <c r="C502" s="14" t="str">
        <f t="shared" si="64"/>
        <v/>
      </c>
      <c r="D502" s="15">
        <f>IF(A502&gt;Rechner!$B$14,0,IF(J501&lt;=0,0,J501))</f>
        <v>0</v>
      </c>
      <c r="E502" s="15">
        <f>IF(D502&lt;=0,0,D502*Rechner!$B$8/Rechner!$B$11)</f>
        <v>0</v>
      </c>
      <c r="F502" s="15">
        <f t="shared" si="65"/>
        <v>0</v>
      </c>
      <c r="G502" s="15">
        <f>IF(D502&lt;=0,0,IF(AND(S502&lt;&gt;"",MONTH(S502)=Rechner!$B$13),MIN(Rechner!$B$12,MAX(D502-F502,0)),0))</f>
        <v>0</v>
      </c>
      <c r="H502" s="15">
        <f>IF(D502&lt;=0,0,MIN(Rechner!$G$5,D502+E502))</f>
        <v>0</v>
      </c>
      <c r="I502" s="15">
        <f t="shared" si="66"/>
        <v>0</v>
      </c>
      <c r="J502" s="15">
        <f t="shared" si="67"/>
        <v>0</v>
      </c>
      <c r="K502" s="15">
        <f t="shared" si="71"/>
        <v>90381.674667594401</v>
      </c>
      <c r="L502" s="16" t="str">
        <f t="shared" si="68"/>
        <v/>
      </c>
      <c r="M502" s="14" t="str">
        <f>IF(A502&gt;Rechner!$B$14,"",IF(D502&lt;=0,"",IF(J502=0,"Abgeschlossen",IF(G502&gt;0,"Sondertilgung","Regulär"))))</f>
        <v/>
      </c>
      <c r="N502" s="15">
        <f>IF(A502&gt;Rechner!$B$14,0,IF(R501&lt;=0,0,R501))</f>
        <v>0</v>
      </c>
      <c r="O502" s="15">
        <f>IF(N502&lt;=0,0,N502*Rechner!$B$8/Rechner!$B$11)</f>
        <v>0</v>
      </c>
      <c r="P502" s="15">
        <f t="shared" si="69"/>
        <v>0</v>
      </c>
      <c r="Q502" s="15">
        <f>IF(N502&lt;=0,0,MIN(Rechner!$G$5,N502+O502))</f>
        <v>0</v>
      </c>
      <c r="R502" s="15">
        <f t="shared" si="70"/>
        <v>0</v>
      </c>
      <c r="S502" s="24" t="str">
        <f>IF(A502&gt;Rechner!$B$14,"",IF(D502&lt;=0,"",EDATE(Rechner!$Z$7,(A502-1)*12/Rechner!$B$11)))</f>
        <v/>
      </c>
      <c r="T502" s="2"/>
      <c r="U502" s="2"/>
      <c r="V502" s="2"/>
      <c r="W502" s="2"/>
      <c r="X502" s="2"/>
      <c r="Y502" s="2"/>
      <c r="Z502" s="2"/>
    </row>
    <row r="503" spans="1:26" x14ac:dyDescent="0.25">
      <c r="A503" s="14">
        <v>502</v>
      </c>
      <c r="B503" s="23" t="str">
        <f t="shared" si="63"/>
        <v/>
      </c>
      <c r="C503" s="14" t="str">
        <f t="shared" si="64"/>
        <v/>
      </c>
      <c r="D503" s="15">
        <f>IF(A503&gt;Rechner!$B$14,0,IF(J502&lt;=0,0,J502))</f>
        <v>0</v>
      </c>
      <c r="E503" s="15">
        <f>IF(D503&lt;=0,0,D503*Rechner!$B$8/Rechner!$B$11)</f>
        <v>0</v>
      </c>
      <c r="F503" s="15">
        <f t="shared" si="65"/>
        <v>0</v>
      </c>
      <c r="G503" s="15">
        <f>IF(D503&lt;=0,0,IF(AND(S503&lt;&gt;"",MONTH(S503)=Rechner!$B$13),MIN(Rechner!$B$12,MAX(D503-F503,0)),0))</f>
        <v>0</v>
      </c>
      <c r="H503" s="15">
        <f>IF(D503&lt;=0,0,MIN(Rechner!$G$5,D503+E503))</f>
        <v>0</v>
      </c>
      <c r="I503" s="15">
        <f t="shared" si="66"/>
        <v>0</v>
      </c>
      <c r="J503" s="15">
        <f t="shared" si="67"/>
        <v>0</v>
      </c>
      <c r="K503" s="15">
        <f t="shared" si="71"/>
        <v>90381.674667594401</v>
      </c>
      <c r="L503" s="16" t="str">
        <f t="shared" si="68"/>
        <v/>
      </c>
      <c r="M503" s="14" t="str">
        <f>IF(A503&gt;Rechner!$B$14,"",IF(D503&lt;=0,"",IF(J503=0,"Abgeschlossen",IF(G503&gt;0,"Sondertilgung","Regulär"))))</f>
        <v/>
      </c>
      <c r="N503" s="15">
        <f>IF(A503&gt;Rechner!$B$14,0,IF(R502&lt;=0,0,R502))</f>
        <v>0</v>
      </c>
      <c r="O503" s="15">
        <f>IF(N503&lt;=0,0,N503*Rechner!$B$8/Rechner!$B$11)</f>
        <v>0</v>
      </c>
      <c r="P503" s="15">
        <f t="shared" si="69"/>
        <v>0</v>
      </c>
      <c r="Q503" s="15">
        <f>IF(N503&lt;=0,0,MIN(Rechner!$G$5,N503+O503))</f>
        <v>0</v>
      </c>
      <c r="R503" s="15">
        <f t="shared" si="70"/>
        <v>0</v>
      </c>
      <c r="S503" s="24" t="str">
        <f>IF(A503&gt;Rechner!$B$14,"",IF(D503&lt;=0,"",EDATE(Rechner!$Z$7,(A503-1)*12/Rechner!$B$11)))</f>
        <v/>
      </c>
      <c r="T503" s="2"/>
      <c r="U503" s="2"/>
      <c r="V503" s="2"/>
      <c r="W503" s="2"/>
      <c r="X503" s="2"/>
      <c r="Y503" s="2"/>
      <c r="Z503" s="2"/>
    </row>
    <row r="504" spans="1:26" x14ac:dyDescent="0.25">
      <c r="A504" s="14">
        <v>503</v>
      </c>
      <c r="B504" s="23" t="str">
        <f t="shared" si="63"/>
        <v/>
      </c>
      <c r="C504" s="14" t="str">
        <f t="shared" si="64"/>
        <v/>
      </c>
      <c r="D504" s="15">
        <f>IF(A504&gt;Rechner!$B$14,0,IF(J503&lt;=0,0,J503))</f>
        <v>0</v>
      </c>
      <c r="E504" s="15">
        <f>IF(D504&lt;=0,0,D504*Rechner!$B$8/Rechner!$B$11)</f>
        <v>0</v>
      </c>
      <c r="F504" s="15">
        <f t="shared" si="65"/>
        <v>0</v>
      </c>
      <c r="G504" s="15">
        <f>IF(D504&lt;=0,0,IF(AND(S504&lt;&gt;"",MONTH(S504)=Rechner!$B$13),MIN(Rechner!$B$12,MAX(D504-F504,0)),0))</f>
        <v>0</v>
      </c>
      <c r="H504" s="15">
        <f>IF(D504&lt;=0,0,MIN(Rechner!$G$5,D504+E504))</f>
        <v>0</v>
      </c>
      <c r="I504" s="15">
        <f t="shared" si="66"/>
        <v>0</v>
      </c>
      <c r="J504" s="15">
        <f t="shared" si="67"/>
        <v>0</v>
      </c>
      <c r="K504" s="15">
        <f t="shared" si="71"/>
        <v>90381.674667594401</v>
      </c>
      <c r="L504" s="16" t="str">
        <f t="shared" si="68"/>
        <v/>
      </c>
      <c r="M504" s="14" t="str">
        <f>IF(A504&gt;Rechner!$B$14,"",IF(D504&lt;=0,"",IF(J504=0,"Abgeschlossen",IF(G504&gt;0,"Sondertilgung","Regulär"))))</f>
        <v/>
      </c>
      <c r="N504" s="15">
        <f>IF(A504&gt;Rechner!$B$14,0,IF(R503&lt;=0,0,R503))</f>
        <v>0</v>
      </c>
      <c r="O504" s="15">
        <f>IF(N504&lt;=0,0,N504*Rechner!$B$8/Rechner!$B$11)</f>
        <v>0</v>
      </c>
      <c r="P504" s="15">
        <f t="shared" si="69"/>
        <v>0</v>
      </c>
      <c r="Q504" s="15">
        <f>IF(N504&lt;=0,0,MIN(Rechner!$G$5,N504+O504))</f>
        <v>0</v>
      </c>
      <c r="R504" s="15">
        <f t="shared" si="70"/>
        <v>0</v>
      </c>
      <c r="S504" s="24" t="str">
        <f>IF(A504&gt;Rechner!$B$14,"",IF(D504&lt;=0,"",EDATE(Rechner!$Z$7,(A504-1)*12/Rechner!$B$11)))</f>
        <v/>
      </c>
      <c r="T504" s="2"/>
      <c r="U504" s="2"/>
      <c r="V504" s="2"/>
      <c r="W504" s="2"/>
      <c r="X504" s="2"/>
      <c r="Y504" s="2"/>
      <c r="Z504" s="2"/>
    </row>
    <row r="505" spans="1:26" x14ac:dyDescent="0.25">
      <c r="A505" s="14">
        <v>504</v>
      </c>
      <c r="B505" s="23" t="str">
        <f t="shared" si="63"/>
        <v/>
      </c>
      <c r="C505" s="14" t="str">
        <f t="shared" si="64"/>
        <v/>
      </c>
      <c r="D505" s="15">
        <f>IF(A505&gt;Rechner!$B$14,0,IF(J504&lt;=0,0,J504))</f>
        <v>0</v>
      </c>
      <c r="E505" s="15">
        <f>IF(D505&lt;=0,0,D505*Rechner!$B$8/Rechner!$B$11)</f>
        <v>0</v>
      </c>
      <c r="F505" s="15">
        <f t="shared" si="65"/>
        <v>0</v>
      </c>
      <c r="G505" s="15">
        <f>IF(D505&lt;=0,0,IF(AND(S505&lt;&gt;"",MONTH(S505)=Rechner!$B$13),MIN(Rechner!$B$12,MAX(D505-F505,0)),0))</f>
        <v>0</v>
      </c>
      <c r="H505" s="15">
        <f>IF(D505&lt;=0,0,MIN(Rechner!$G$5,D505+E505))</f>
        <v>0</v>
      </c>
      <c r="I505" s="15">
        <f t="shared" si="66"/>
        <v>0</v>
      </c>
      <c r="J505" s="15">
        <f t="shared" si="67"/>
        <v>0</v>
      </c>
      <c r="K505" s="15">
        <f t="shared" si="71"/>
        <v>90381.674667594401</v>
      </c>
      <c r="L505" s="16" t="str">
        <f t="shared" si="68"/>
        <v/>
      </c>
      <c r="M505" s="14" t="str">
        <f>IF(A505&gt;Rechner!$B$14,"",IF(D505&lt;=0,"",IF(J505=0,"Abgeschlossen",IF(G505&gt;0,"Sondertilgung","Regulär"))))</f>
        <v/>
      </c>
      <c r="N505" s="15">
        <f>IF(A505&gt;Rechner!$B$14,0,IF(R504&lt;=0,0,R504))</f>
        <v>0</v>
      </c>
      <c r="O505" s="15">
        <f>IF(N505&lt;=0,0,N505*Rechner!$B$8/Rechner!$B$11)</f>
        <v>0</v>
      </c>
      <c r="P505" s="15">
        <f t="shared" si="69"/>
        <v>0</v>
      </c>
      <c r="Q505" s="15">
        <f>IF(N505&lt;=0,0,MIN(Rechner!$G$5,N505+O505))</f>
        <v>0</v>
      </c>
      <c r="R505" s="15">
        <f t="shared" si="70"/>
        <v>0</v>
      </c>
      <c r="S505" s="24" t="str">
        <f>IF(A505&gt;Rechner!$B$14,"",IF(D505&lt;=0,"",EDATE(Rechner!$Z$7,(A505-1)*12/Rechner!$B$11)))</f>
        <v/>
      </c>
      <c r="T505" s="2"/>
      <c r="U505" s="2"/>
      <c r="V505" s="2"/>
      <c r="W505" s="2"/>
      <c r="X505" s="2"/>
      <c r="Y505" s="2"/>
      <c r="Z505" s="2"/>
    </row>
    <row r="506" spans="1:26" x14ac:dyDescent="0.25">
      <c r="A506" s="14">
        <v>505</v>
      </c>
      <c r="B506" s="23" t="str">
        <f t="shared" si="63"/>
        <v/>
      </c>
      <c r="C506" s="14" t="str">
        <f t="shared" si="64"/>
        <v/>
      </c>
      <c r="D506" s="15">
        <f>IF(A506&gt;Rechner!$B$14,0,IF(J505&lt;=0,0,J505))</f>
        <v>0</v>
      </c>
      <c r="E506" s="15">
        <f>IF(D506&lt;=0,0,D506*Rechner!$B$8/Rechner!$B$11)</f>
        <v>0</v>
      </c>
      <c r="F506" s="15">
        <f t="shared" si="65"/>
        <v>0</v>
      </c>
      <c r="G506" s="15">
        <f>IF(D506&lt;=0,0,IF(AND(S506&lt;&gt;"",MONTH(S506)=Rechner!$B$13),MIN(Rechner!$B$12,MAX(D506-F506,0)),0))</f>
        <v>0</v>
      </c>
      <c r="H506" s="15">
        <f>IF(D506&lt;=0,0,MIN(Rechner!$G$5,D506+E506))</f>
        <v>0</v>
      </c>
      <c r="I506" s="15">
        <f t="shared" si="66"/>
        <v>0</v>
      </c>
      <c r="J506" s="15">
        <f t="shared" si="67"/>
        <v>0</v>
      </c>
      <c r="K506" s="15">
        <f t="shared" si="71"/>
        <v>90381.674667594401</v>
      </c>
      <c r="L506" s="16" t="str">
        <f t="shared" si="68"/>
        <v/>
      </c>
      <c r="M506" s="14" t="str">
        <f>IF(A506&gt;Rechner!$B$14,"",IF(D506&lt;=0,"",IF(J506=0,"Abgeschlossen",IF(G506&gt;0,"Sondertilgung","Regulär"))))</f>
        <v/>
      </c>
      <c r="N506" s="15">
        <f>IF(A506&gt;Rechner!$B$14,0,IF(R505&lt;=0,0,R505))</f>
        <v>0</v>
      </c>
      <c r="O506" s="15">
        <f>IF(N506&lt;=0,0,N506*Rechner!$B$8/Rechner!$B$11)</f>
        <v>0</v>
      </c>
      <c r="P506" s="15">
        <f t="shared" si="69"/>
        <v>0</v>
      </c>
      <c r="Q506" s="15">
        <f>IF(N506&lt;=0,0,MIN(Rechner!$G$5,N506+O506))</f>
        <v>0</v>
      </c>
      <c r="R506" s="15">
        <f t="shared" si="70"/>
        <v>0</v>
      </c>
      <c r="S506" s="24" t="str">
        <f>IF(A506&gt;Rechner!$B$14,"",IF(D506&lt;=0,"",EDATE(Rechner!$Z$7,(A506-1)*12/Rechner!$B$11)))</f>
        <v/>
      </c>
      <c r="T506" s="2"/>
      <c r="U506" s="2"/>
      <c r="V506" s="2"/>
      <c r="W506" s="2"/>
      <c r="X506" s="2"/>
      <c r="Y506" s="2"/>
      <c r="Z506" s="2"/>
    </row>
    <row r="507" spans="1:26" x14ac:dyDescent="0.25">
      <c r="A507" s="14">
        <v>506</v>
      </c>
      <c r="B507" s="23" t="str">
        <f t="shared" si="63"/>
        <v/>
      </c>
      <c r="C507" s="14" t="str">
        <f t="shared" si="64"/>
        <v/>
      </c>
      <c r="D507" s="15">
        <f>IF(A507&gt;Rechner!$B$14,0,IF(J506&lt;=0,0,J506))</f>
        <v>0</v>
      </c>
      <c r="E507" s="15">
        <f>IF(D507&lt;=0,0,D507*Rechner!$B$8/Rechner!$B$11)</f>
        <v>0</v>
      </c>
      <c r="F507" s="15">
        <f t="shared" si="65"/>
        <v>0</v>
      </c>
      <c r="G507" s="15">
        <f>IF(D507&lt;=0,0,IF(AND(S507&lt;&gt;"",MONTH(S507)=Rechner!$B$13),MIN(Rechner!$B$12,MAX(D507-F507,0)),0))</f>
        <v>0</v>
      </c>
      <c r="H507" s="15">
        <f>IF(D507&lt;=0,0,MIN(Rechner!$G$5,D507+E507))</f>
        <v>0</v>
      </c>
      <c r="I507" s="15">
        <f t="shared" si="66"/>
        <v>0</v>
      </c>
      <c r="J507" s="15">
        <f t="shared" si="67"/>
        <v>0</v>
      </c>
      <c r="K507" s="15">
        <f t="shared" si="71"/>
        <v>90381.674667594401</v>
      </c>
      <c r="L507" s="16" t="str">
        <f t="shared" si="68"/>
        <v/>
      </c>
      <c r="M507" s="14" t="str">
        <f>IF(A507&gt;Rechner!$B$14,"",IF(D507&lt;=0,"",IF(J507=0,"Abgeschlossen",IF(G507&gt;0,"Sondertilgung","Regulär"))))</f>
        <v/>
      </c>
      <c r="N507" s="15">
        <f>IF(A507&gt;Rechner!$B$14,0,IF(R506&lt;=0,0,R506))</f>
        <v>0</v>
      </c>
      <c r="O507" s="15">
        <f>IF(N507&lt;=0,0,N507*Rechner!$B$8/Rechner!$B$11)</f>
        <v>0</v>
      </c>
      <c r="P507" s="15">
        <f t="shared" si="69"/>
        <v>0</v>
      </c>
      <c r="Q507" s="15">
        <f>IF(N507&lt;=0,0,MIN(Rechner!$G$5,N507+O507))</f>
        <v>0</v>
      </c>
      <c r="R507" s="15">
        <f t="shared" si="70"/>
        <v>0</v>
      </c>
      <c r="S507" s="24" t="str">
        <f>IF(A507&gt;Rechner!$B$14,"",IF(D507&lt;=0,"",EDATE(Rechner!$Z$7,(A507-1)*12/Rechner!$B$11)))</f>
        <v/>
      </c>
      <c r="T507" s="2"/>
      <c r="U507" s="2"/>
      <c r="V507" s="2"/>
      <c r="W507" s="2"/>
      <c r="X507" s="2"/>
      <c r="Y507" s="2"/>
      <c r="Z507" s="2"/>
    </row>
    <row r="508" spans="1:26" x14ac:dyDescent="0.25">
      <c r="A508" s="14">
        <v>507</v>
      </c>
      <c r="B508" s="23" t="str">
        <f t="shared" si="63"/>
        <v/>
      </c>
      <c r="C508" s="14" t="str">
        <f t="shared" si="64"/>
        <v/>
      </c>
      <c r="D508" s="15">
        <f>IF(A508&gt;Rechner!$B$14,0,IF(J507&lt;=0,0,J507))</f>
        <v>0</v>
      </c>
      <c r="E508" s="15">
        <f>IF(D508&lt;=0,0,D508*Rechner!$B$8/Rechner!$B$11)</f>
        <v>0</v>
      </c>
      <c r="F508" s="15">
        <f t="shared" si="65"/>
        <v>0</v>
      </c>
      <c r="G508" s="15">
        <f>IF(D508&lt;=0,0,IF(AND(S508&lt;&gt;"",MONTH(S508)=Rechner!$B$13),MIN(Rechner!$B$12,MAX(D508-F508,0)),0))</f>
        <v>0</v>
      </c>
      <c r="H508" s="15">
        <f>IF(D508&lt;=0,0,MIN(Rechner!$G$5,D508+E508))</f>
        <v>0</v>
      </c>
      <c r="I508" s="15">
        <f t="shared" si="66"/>
        <v>0</v>
      </c>
      <c r="J508" s="15">
        <f t="shared" si="67"/>
        <v>0</v>
      </c>
      <c r="K508" s="15">
        <f t="shared" si="71"/>
        <v>90381.674667594401</v>
      </c>
      <c r="L508" s="16" t="str">
        <f t="shared" si="68"/>
        <v/>
      </c>
      <c r="M508" s="14" t="str">
        <f>IF(A508&gt;Rechner!$B$14,"",IF(D508&lt;=0,"",IF(J508=0,"Abgeschlossen",IF(G508&gt;0,"Sondertilgung","Regulär"))))</f>
        <v/>
      </c>
      <c r="N508" s="15">
        <f>IF(A508&gt;Rechner!$B$14,0,IF(R507&lt;=0,0,R507))</f>
        <v>0</v>
      </c>
      <c r="O508" s="15">
        <f>IF(N508&lt;=0,0,N508*Rechner!$B$8/Rechner!$B$11)</f>
        <v>0</v>
      </c>
      <c r="P508" s="15">
        <f t="shared" si="69"/>
        <v>0</v>
      </c>
      <c r="Q508" s="15">
        <f>IF(N508&lt;=0,0,MIN(Rechner!$G$5,N508+O508))</f>
        <v>0</v>
      </c>
      <c r="R508" s="15">
        <f t="shared" si="70"/>
        <v>0</v>
      </c>
      <c r="S508" s="24" t="str">
        <f>IF(A508&gt;Rechner!$B$14,"",IF(D508&lt;=0,"",EDATE(Rechner!$Z$7,(A508-1)*12/Rechner!$B$11)))</f>
        <v/>
      </c>
      <c r="T508" s="2"/>
      <c r="U508" s="2"/>
      <c r="V508" s="2"/>
      <c r="W508" s="2"/>
      <c r="X508" s="2"/>
      <c r="Y508" s="2"/>
      <c r="Z508" s="2"/>
    </row>
    <row r="509" spans="1:26" x14ac:dyDescent="0.25">
      <c r="A509" s="14">
        <v>508</v>
      </c>
      <c r="B509" s="23" t="str">
        <f t="shared" si="63"/>
        <v/>
      </c>
      <c r="C509" s="14" t="str">
        <f t="shared" si="64"/>
        <v/>
      </c>
      <c r="D509" s="15">
        <f>IF(A509&gt;Rechner!$B$14,0,IF(J508&lt;=0,0,J508))</f>
        <v>0</v>
      </c>
      <c r="E509" s="15">
        <f>IF(D509&lt;=0,0,D509*Rechner!$B$8/Rechner!$B$11)</f>
        <v>0</v>
      </c>
      <c r="F509" s="15">
        <f t="shared" si="65"/>
        <v>0</v>
      </c>
      <c r="G509" s="15">
        <f>IF(D509&lt;=0,0,IF(AND(S509&lt;&gt;"",MONTH(S509)=Rechner!$B$13),MIN(Rechner!$B$12,MAX(D509-F509,0)),0))</f>
        <v>0</v>
      </c>
      <c r="H509" s="15">
        <f>IF(D509&lt;=0,0,MIN(Rechner!$G$5,D509+E509))</f>
        <v>0</v>
      </c>
      <c r="I509" s="15">
        <f t="shared" si="66"/>
        <v>0</v>
      </c>
      <c r="J509" s="15">
        <f t="shared" si="67"/>
        <v>0</v>
      </c>
      <c r="K509" s="15">
        <f t="shared" si="71"/>
        <v>90381.674667594401</v>
      </c>
      <c r="L509" s="16" t="str">
        <f t="shared" si="68"/>
        <v/>
      </c>
      <c r="M509" s="14" t="str">
        <f>IF(A509&gt;Rechner!$B$14,"",IF(D509&lt;=0,"",IF(J509=0,"Abgeschlossen",IF(G509&gt;0,"Sondertilgung","Regulär"))))</f>
        <v/>
      </c>
      <c r="N509" s="15">
        <f>IF(A509&gt;Rechner!$B$14,0,IF(R508&lt;=0,0,R508))</f>
        <v>0</v>
      </c>
      <c r="O509" s="15">
        <f>IF(N509&lt;=0,0,N509*Rechner!$B$8/Rechner!$B$11)</f>
        <v>0</v>
      </c>
      <c r="P509" s="15">
        <f t="shared" si="69"/>
        <v>0</v>
      </c>
      <c r="Q509" s="15">
        <f>IF(N509&lt;=0,0,MIN(Rechner!$G$5,N509+O509))</f>
        <v>0</v>
      </c>
      <c r="R509" s="15">
        <f t="shared" si="70"/>
        <v>0</v>
      </c>
      <c r="S509" s="24" t="str">
        <f>IF(A509&gt;Rechner!$B$14,"",IF(D509&lt;=0,"",EDATE(Rechner!$Z$7,(A509-1)*12/Rechner!$B$11)))</f>
        <v/>
      </c>
      <c r="T509" s="2"/>
      <c r="U509" s="2"/>
      <c r="V509" s="2"/>
      <c r="W509" s="2"/>
      <c r="X509" s="2"/>
      <c r="Y509" s="2"/>
      <c r="Z509" s="2"/>
    </row>
    <row r="510" spans="1:26" x14ac:dyDescent="0.25">
      <c r="A510" s="14">
        <v>509</v>
      </c>
      <c r="B510" s="23" t="str">
        <f t="shared" si="63"/>
        <v/>
      </c>
      <c r="C510" s="14" t="str">
        <f t="shared" si="64"/>
        <v/>
      </c>
      <c r="D510" s="15">
        <f>IF(A510&gt;Rechner!$B$14,0,IF(J509&lt;=0,0,J509))</f>
        <v>0</v>
      </c>
      <c r="E510" s="15">
        <f>IF(D510&lt;=0,0,D510*Rechner!$B$8/Rechner!$B$11)</f>
        <v>0</v>
      </c>
      <c r="F510" s="15">
        <f t="shared" si="65"/>
        <v>0</v>
      </c>
      <c r="G510" s="15">
        <f>IF(D510&lt;=0,0,IF(AND(S510&lt;&gt;"",MONTH(S510)=Rechner!$B$13),MIN(Rechner!$B$12,MAX(D510-F510,0)),0))</f>
        <v>0</v>
      </c>
      <c r="H510" s="15">
        <f>IF(D510&lt;=0,0,MIN(Rechner!$G$5,D510+E510))</f>
        <v>0</v>
      </c>
      <c r="I510" s="15">
        <f t="shared" si="66"/>
        <v>0</v>
      </c>
      <c r="J510" s="15">
        <f t="shared" si="67"/>
        <v>0</v>
      </c>
      <c r="K510" s="15">
        <f t="shared" si="71"/>
        <v>90381.674667594401</v>
      </c>
      <c r="L510" s="16" t="str">
        <f t="shared" si="68"/>
        <v/>
      </c>
      <c r="M510" s="14" t="str">
        <f>IF(A510&gt;Rechner!$B$14,"",IF(D510&lt;=0,"",IF(J510=0,"Abgeschlossen",IF(G510&gt;0,"Sondertilgung","Regulär"))))</f>
        <v/>
      </c>
      <c r="N510" s="15">
        <f>IF(A510&gt;Rechner!$B$14,0,IF(R509&lt;=0,0,R509))</f>
        <v>0</v>
      </c>
      <c r="O510" s="15">
        <f>IF(N510&lt;=0,0,N510*Rechner!$B$8/Rechner!$B$11)</f>
        <v>0</v>
      </c>
      <c r="P510" s="15">
        <f t="shared" si="69"/>
        <v>0</v>
      </c>
      <c r="Q510" s="15">
        <f>IF(N510&lt;=0,0,MIN(Rechner!$G$5,N510+O510))</f>
        <v>0</v>
      </c>
      <c r="R510" s="15">
        <f t="shared" si="70"/>
        <v>0</v>
      </c>
      <c r="S510" s="24" t="str">
        <f>IF(A510&gt;Rechner!$B$14,"",IF(D510&lt;=0,"",EDATE(Rechner!$Z$7,(A510-1)*12/Rechner!$B$11)))</f>
        <v/>
      </c>
      <c r="T510" s="2"/>
      <c r="U510" s="2"/>
      <c r="V510" s="2"/>
      <c r="W510" s="2"/>
      <c r="X510" s="2"/>
      <c r="Y510" s="2"/>
      <c r="Z510" s="2"/>
    </row>
    <row r="511" spans="1:26" x14ac:dyDescent="0.25">
      <c r="A511" s="14">
        <v>510</v>
      </c>
      <c r="B511" s="23" t="str">
        <f t="shared" si="63"/>
        <v/>
      </c>
      <c r="C511" s="14" t="str">
        <f t="shared" si="64"/>
        <v/>
      </c>
      <c r="D511" s="15">
        <f>IF(A511&gt;Rechner!$B$14,0,IF(J510&lt;=0,0,J510))</f>
        <v>0</v>
      </c>
      <c r="E511" s="15">
        <f>IF(D511&lt;=0,0,D511*Rechner!$B$8/Rechner!$B$11)</f>
        <v>0</v>
      </c>
      <c r="F511" s="15">
        <f t="shared" si="65"/>
        <v>0</v>
      </c>
      <c r="G511" s="15">
        <f>IF(D511&lt;=0,0,IF(AND(S511&lt;&gt;"",MONTH(S511)=Rechner!$B$13),MIN(Rechner!$B$12,MAX(D511-F511,0)),0))</f>
        <v>0</v>
      </c>
      <c r="H511" s="15">
        <f>IF(D511&lt;=0,0,MIN(Rechner!$G$5,D511+E511))</f>
        <v>0</v>
      </c>
      <c r="I511" s="15">
        <f t="shared" si="66"/>
        <v>0</v>
      </c>
      <c r="J511" s="15">
        <f t="shared" si="67"/>
        <v>0</v>
      </c>
      <c r="K511" s="15">
        <f t="shared" si="71"/>
        <v>90381.674667594401</v>
      </c>
      <c r="L511" s="16" t="str">
        <f t="shared" si="68"/>
        <v/>
      </c>
      <c r="M511" s="14" t="str">
        <f>IF(A511&gt;Rechner!$B$14,"",IF(D511&lt;=0,"",IF(J511=0,"Abgeschlossen",IF(G511&gt;0,"Sondertilgung","Regulär"))))</f>
        <v/>
      </c>
      <c r="N511" s="15">
        <f>IF(A511&gt;Rechner!$B$14,0,IF(R510&lt;=0,0,R510))</f>
        <v>0</v>
      </c>
      <c r="O511" s="15">
        <f>IF(N511&lt;=0,0,N511*Rechner!$B$8/Rechner!$B$11)</f>
        <v>0</v>
      </c>
      <c r="P511" s="15">
        <f t="shared" si="69"/>
        <v>0</v>
      </c>
      <c r="Q511" s="15">
        <f>IF(N511&lt;=0,0,MIN(Rechner!$G$5,N511+O511))</f>
        <v>0</v>
      </c>
      <c r="R511" s="15">
        <f t="shared" si="70"/>
        <v>0</v>
      </c>
      <c r="S511" s="24" t="str">
        <f>IF(A511&gt;Rechner!$B$14,"",IF(D511&lt;=0,"",EDATE(Rechner!$Z$7,(A511-1)*12/Rechner!$B$11)))</f>
        <v/>
      </c>
      <c r="T511" s="2"/>
      <c r="U511" s="2"/>
      <c r="V511" s="2"/>
      <c r="W511" s="2"/>
      <c r="X511" s="2"/>
      <c r="Y511" s="2"/>
      <c r="Z511" s="2"/>
    </row>
    <row r="512" spans="1:26" x14ac:dyDescent="0.25">
      <c r="A512" s="14">
        <v>511</v>
      </c>
      <c r="B512" s="23" t="str">
        <f t="shared" si="63"/>
        <v/>
      </c>
      <c r="C512" s="14" t="str">
        <f t="shared" si="64"/>
        <v/>
      </c>
      <c r="D512" s="15">
        <f>IF(A512&gt;Rechner!$B$14,0,IF(J511&lt;=0,0,J511))</f>
        <v>0</v>
      </c>
      <c r="E512" s="15">
        <f>IF(D512&lt;=0,0,D512*Rechner!$B$8/Rechner!$B$11)</f>
        <v>0</v>
      </c>
      <c r="F512" s="15">
        <f t="shared" si="65"/>
        <v>0</v>
      </c>
      <c r="G512" s="15">
        <f>IF(D512&lt;=0,0,IF(AND(S512&lt;&gt;"",MONTH(S512)=Rechner!$B$13),MIN(Rechner!$B$12,MAX(D512-F512,0)),0))</f>
        <v>0</v>
      </c>
      <c r="H512" s="15">
        <f>IF(D512&lt;=0,0,MIN(Rechner!$G$5,D512+E512))</f>
        <v>0</v>
      </c>
      <c r="I512" s="15">
        <f t="shared" si="66"/>
        <v>0</v>
      </c>
      <c r="J512" s="15">
        <f t="shared" si="67"/>
        <v>0</v>
      </c>
      <c r="K512" s="15">
        <f t="shared" si="71"/>
        <v>90381.674667594401</v>
      </c>
      <c r="L512" s="16" t="str">
        <f t="shared" si="68"/>
        <v/>
      </c>
      <c r="M512" s="14" t="str">
        <f>IF(A512&gt;Rechner!$B$14,"",IF(D512&lt;=0,"",IF(J512=0,"Abgeschlossen",IF(G512&gt;0,"Sondertilgung","Regulär"))))</f>
        <v/>
      </c>
      <c r="N512" s="15">
        <f>IF(A512&gt;Rechner!$B$14,0,IF(R511&lt;=0,0,R511))</f>
        <v>0</v>
      </c>
      <c r="O512" s="15">
        <f>IF(N512&lt;=0,0,N512*Rechner!$B$8/Rechner!$B$11)</f>
        <v>0</v>
      </c>
      <c r="P512" s="15">
        <f t="shared" si="69"/>
        <v>0</v>
      </c>
      <c r="Q512" s="15">
        <f>IF(N512&lt;=0,0,MIN(Rechner!$G$5,N512+O512))</f>
        <v>0</v>
      </c>
      <c r="R512" s="15">
        <f t="shared" si="70"/>
        <v>0</v>
      </c>
      <c r="S512" s="24" t="str">
        <f>IF(A512&gt;Rechner!$B$14,"",IF(D512&lt;=0,"",EDATE(Rechner!$Z$7,(A512-1)*12/Rechner!$B$11)))</f>
        <v/>
      </c>
      <c r="T512" s="2"/>
      <c r="U512" s="2"/>
      <c r="V512" s="2"/>
      <c r="W512" s="2"/>
      <c r="X512" s="2"/>
      <c r="Y512" s="2"/>
      <c r="Z512" s="2"/>
    </row>
    <row r="513" spans="1:26" x14ac:dyDescent="0.25">
      <c r="A513" s="14">
        <v>512</v>
      </c>
      <c r="B513" s="23" t="str">
        <f t="shared" si="63"/>
        <v/>
      </c>
      <c r="C513" s="14" t="str">
        <f t="shared" si="64"/>
        <v/>
      </c>
      <c r="D513" s="15">
        <f>IF(A513&gt;Rechner!$B$14,0,IF(J512&lt;=0,0,J512))</f>
        <v>0</v>
      </c>
      <c r="E513" s="15">
        <f>IF(D513&lt;=0,0,D513*Rechner!$B$8/Rechner!$B$11)</f>
        <v>0</v>
      </c>
      <c r="F513" s="15">
        <f t="shared" si="65"/>
        <v>0</v>
      </c>
      <c r="G513" s="15">
        <f>IF(D513&lt;=0,0,IF(AND(S513&lt;&gt;"",MONTH(S513)=Rechner!$B$13),MIN(Rechner!$B$12,MAX(D513-F513,0)),0))</f>
        <v>0</v>
      </c>
      <c r="H513" s="15">
        <f>IF(D513&lt;=0,0,MIN(Rechner!$G$5,D513+E513))</f>
        <v>0</v>
      </c>
      <c r="I513" s="15">
        <f t="shared" si="66"/>
        <v>0</v>
      </c>
      <c r="J513" s="15">
        <f t="shared" si="67"/>
        <v>0</v>
      </c>
      <c r="K513" s="15">
        <f t="shared" si="71"/>
        <v>90381.674667594401</v>
      </c>
      <c r="L513" s="16" t="str">
        <f t="shared" si="68"/>
        <v/>
      </c>
      <c r="M513" s="14" t="str">
        <f>IF(A513&gt;Rechner!$B$14,"",IF(D513&lt;=0,"",IF(J513=0,"Abgeschlossen",IF(G513&gt;0,"Sondertilgung","Regulär"))))</f>
        <v/>
      </c>
      <c r="N513" s="15">
        <f>IF(A513&gt;Rechner!$B$14,0,IF(R512&lt;=0,0,R512))</f>
        <v>0</v>
      </c>
      <c r="O513" s="15">
        <f>IF(N513&lt;=0,0,N513*Rechner!$B$8/Rechner!$B$11)</f>
        <v>0</v>
      </c>
      <c r="P513" s="15">
        <f t="shared" si="69"/>
        <v>0</v>
      </c>
      <c r="Q513" s="15">
        <f>IF(N513&lt;=0,0,MIN(Rechner!$G$5,N513+O513))</f>
        <v>0</v>
      </c>
      <c r="R513" s="15">
        <f t="shared" si="70"/>
        <v>0</v>
      </c>
      <c r="S513" s="24" t="str">
        <f>IF(A513&gt;Rechner!$B$14,"",IF(D513&lt;=0,"",EDATE(Rechner!$Z$7,(A513-1)*12/Rechner!$B$11)))</f>
        <v/>
      </c>
      <c r="T513" s="2"/>
      <c r="U513" s="2"/>
      <c r="V513" s="2"/>
      <c r="W513" s="2"/>
      <c r="X513" s="2"/>
      <c r="Y513" s="2"/>
      <c r="Z513" s="2"/>
    </row>
    <row r="514" spans="1:26" x14ac:dyDescent="0.25">
      <c r="A514" s="14">
        <v>513</v>
      </c>
      <c r="B514" s="23" t="str">
        <f t="shared" ref="B514:B577" si="72">IF(S514="","",IF(DAY(S514)&lt;10,"0","")&amp;DAY(S514)&amp;"."&amp;IF(MONTH(S514)&lt;10,"0","")&amp;MONTH(S514)&amp;"."&amp;YEAR(S514))</f>
        <v/>
      </c>
      <c r="C514" s="14" t="str">
        <f t="shared" ref="C514:C577" si="73">IF(S514="","",YEAR(S514))</f>
        <v/>
      </c>
      <c r="D514" s="15">
        <f>IF(A514&gt;Rechner!$B$14,0,IF(J513&lt;=0,0,J513))</f>
        <v>0</v>
      </c>
      <c r="E514" s="15">
        <f>IF(D514&lt;=0,0,D514*Rechner!$B$8/Rechner!$B$11)</f>
        <v>0</v>
      </c>
      <c r="F514" s="15">
        <f t="shared" ref="F514:F577" si="74">IF(D514&lt;=0,0,MAX(MIN(H514-E514,D514),0))</f>
        <v>0</v>
      </c>
      <c r="G514" s="15">
        <f>IF(D514&lt;=0,0,IF(AND(S514&lt;&gt;"",MONTH(S514)=Rechner!$B$13),MIN(Rechner!$B$12,MAX(D514-F514,0)),0))</f>
        <v>0</v>
      </c>
      <c r="H514" s="15">
        <f>IF(D514&lt;=0,0,MIN(Rechner!$G$5,D514+E514))</f>
        <v>0</v>
      </c>
      <c r="I514" s="15">
        <f t="shared" ref="I514:I577" si="75">IF(D514&lt;=0,0,H514+G514)</f>
        <v>0</v>
      </c>
      <c r="J514" s="15">
        <f t="shared" ref="J514:J577" si="76">MAX(D514-F514-G514,0)</f>
        <v>0</v>
      </c>
      <c r="K514" s="15">
        <f t="shared" si="71"/>
        <v>90381.674667594401</v>
      </c>
      <c r="L514" s="16" t="str">
        <f t="shared" ref="L514:L577" si="77">IF(I514=0,"",(F514+G514)/I514)</f>
        <v/>
      </c>
      <c r="M514" s="14" t="str">
        <f>IF(A514&gt;Rechner!$B$14,"",IF(D514&lt;=0,"",IF(J514=0,"Abgeschlossen",IF(G514&gt;0,"Sondertilgung","Regulär"))))</f>
        <v/>
      </c>
      <c r="N514" s="15">
        <f>IF(A514&gt;Rechner!$B$14,0,IF(R513&lt;=0,0,R513))</f>
        <v>0</v>
      </c>
      <c r="O514" s="15">
        <f>IF(N514&lt;=0,0,N514*Rechner!$B$8/Rechner!$B$11)</f>
        <v>0</v>
      </c>
      <c r="P514" s="15">
        <f t="shared" ref="P514:P577" si="78">IF(N514&lt;=0,0,MAX(MIN(Q514-O514,N514),0))</f>
        <v>0</v>
      </c>
      <c r="Q514" s="15">
        <f>IF(N514&lt;=0,0,MIN(Rechner!$G$5,N514+O514))</f>
        <v>0</v>
      </c>
      <c r="R514" s="15">
        <f t="shared" ref="R514:R577" si="79">MAX(N514-P514,0)</f>
        <v>0</v>
      </c>
      <c r="S514" s="24" t="str">
        <f>IF(A514&gt;Rechner!$B$14,"",IF(D514&lt;=0,"",EDATE(Rechner!$Z$7,(A514-1)*12/Rechner!$B$11)))</f>
        <v/>
      </c>
      <c r="T514" s="2"/>
      <c r="U514" s="2"/>
      <c r="V514" s="2"/>
      <c r="W514" s="2"/>
      <c r="X514" s="2"/>
      <c r="Y514" s="2"/>
      <c r="Z514" s="2"/>
    </row>
    <row r="515" spans="1:26" x14ac:dyDescent="0.25">
      <c r="A515" s="14">
        <v>514</v>
      </c>
      <c r="B515" s="23" t="str">
        <f t="shared" si="72"/>
        <v/>
      </c>
      <c r="C515" s="14" t="str">
        <f t="shared" si="73"/>
        <v/>
      </c>
      <c r="D515" s="15">
        <f>IF(A515&gt;Rechner!$B$14,0,IF(J514&lt;=0,0,J514))</f>
        <v>0</v>
      </c>
      <c r="E515" s="15">
        <f>IF(D515&lt;=0,0,D515*Rechner!$B$8/Rechner!$B$11)</f>
        <v>0</v>
      </c>
      <c r="F515" s="15">
        <f t="shared" si="74"/>
        <v>0</v>
      </c>
      <c r="G515" s="15">
        <f>IF(D515&lt;=0,0,IF(AND(S515&lt;&gt;"",MONTH(S515)=Rechner!$B$13),MIN(Rechner!$B$12,MAX(D515-F515,0)),0))</f>
        <v>0</v>
      </c>
      <c r="H515" s="15">
        <f>IF(D515&lt;=0,0,MIN(Rechner!$G$5,D515+E515))</f>
        <v>0</v>
      </c>
      <c r="I515" s="15">
        <f t="shared" si="75"/>
        <v>0</v>
      </c>
      <c r="J515" s="15">
        <f t="shared" si="76"/>
        <v>0</v>
      </c>
      <c r="K515" s="15">
        <f t="shared" ref="K515:K578" si="80">K514+E515</f>
        <v>90381.674667594401</v>
      </c>
      <c r="L515" s="16" t="str">
        <f t="shared" si="77"/>
        <v/>
      </c>
      <c r="M515" s="14" t="str">
        <f>IF(A515&gt;Rechner!$B$14,"",IF(D515&lt;=0,"",IF(J515=0,"Abgeschlossen",IF(G515&gt;0,"Sondertilgung","Regulär"))))</f>
        <v/>
      </c>
      <c r="N515" s="15">
        <f>IF(A515&gt;Rechner!$B$14,0,IF(R514&lt;=0,0,R514))</f>
        <v>0</v>
      </c>
      <c r="O515" s="15">
        <f>IF(N515&lt;=0,0,N515*Rechner!$B$8/Rechner!$B$11)</f>
        <v>0</v>
      </c>
      <c r="P515" s="15">
        <f t="shared" si="78"/>
        <v>0</v>
      </c>
      <c r="Q515" s="15">
        <f>IF(N515&lt;=0,0,MIN(Rechner!$G$5,N515+O515))</f>
        <v>0</v>
      </c>
      <c r="R515" s="15">
        <f t="shared" si="79"/>
        <v>0</v>
      </c>
      <c r="S515" s="24" t="str">
        <f>IF(A515&gt;Rechner!$B$14,"",IF(D515&lt;=0,"",EDATE(Rechner!$Z$7,(A515-1)*12/Rechner!$B$11)))</f>
        <v/>
      </c>
      <c r="T515" s="2"/>
      <c r="U515" s="2"/>
      <c r="V515" s="2"/>
      <c r="W515" s="2"/>
      <c r="X515" s="2"/>
      <c r="Y515" s="2"/>
      <c r="Z515" s="2"/>
    </row>
    <row r="516" spans="1:26" x14ac:dyDescent="0.25">
      <c r="A516" s="14">
        <v>515</v>
      </c>
      <c r="B516" s="23" t="str">
        <f t="shared" si="72"/>
        <v/>
      </c>
      <c r="C516" s="14" t="str">
        <f t="shared" si="73"/>
        <v/>
      </c>
      <c r="D516" s="15">
        <f>IF(A516&gt;Rechner!$B$14,0,IF(J515&lt;=0,0,J515))</f>
        <v>0</v>
      </c>
      <c r="E516" s="15">
        <f>IF(D516&lt;=0,0,D516*Rechner!$B$8/Rechner!$B$11)</f>
        <v>0</v>
      </c>
      <c r="F516" s="15">
        <f t="shared" si="74"/>
        <v>0</v>
      </c>
      <c r="G516" s="15">
        <f>IF(D516&lt;=0,0,IF(AND(S516&lt;&gt;"",MONTH(S516)=Rechner!$B$13),MIN(Rechner!$B$12,MAX(D516-F516,0)),0))</f>
        <v>0</v>
      </c>
      <c r="H516" s="15">
        <f>IF(D516&lt;=0,0,MIN(Rechner!$G$5,D516+E516))</f>
        <v>0</v>
      </c>
      <c r="I516" s="15">
        <f t="shared" si="75"/>
        <v>0</v>
      </c>
      <c r="J516" s="15">
        <f t="shared" si="76"/>
        <v>0</v>
      </c>
      <c r="K516" s="15">
        <f t="shared" si="80"/>
        <v>90381.674667594401</v>
      </c>
      <c r="L516" s="16" t="str">
        <f t="shared" si="77"/>
        <v/>
      </c>
      <c r="M516" s="14" t="str">
        <f>IF(A516&gt;Rechner!$B$14,"",IF(D516&lt;=0,"",IF(J516=0,"Abgeschlossen",IF(G516&gt;0,"Sondertilgung","Regulär"))))</f>
        <v/>
      </c>
      <c r="N516" s="15">
        <f>IF(A516&gt;Rechner!$B$14,0,IF(R515&lt;=0,0,R515))</f>
        <v>0</v>
      </c>
      <c r="O516" s="15">
        <f>IF(N516&lt;=0,0,N516*Rechner!$B$8/Rechner!$B$11)</f>
        <v>0</v>
      </c>
      <c r="P516" s="15">
        <f t="shared" si="78"/>
        <v>0</v>
      </c>
      <c r="Q516" s="15">
        <f>IF(N516&lt;=0,0,MIN(Rechner!$G$5,N516+O516))</f>
        <v>0</v>
      </c>
      <c r="R516" s="15">
        <f t="shared" si="79"/>
        <v>0</v>
      </c>
      <c r="S516" s="24" t="str">
        <f>IF(A516&gt;Rechner!$B$14,"",IF(D516&lt;=0,"",EDATE(Rechner!$Z$7,(A516-1)*12/Rechner!$B$11)))</f>
        <v/>
      </c>
      <c r="T516" s="2"/>
      <c r="U516" s="2"/>
      <c r="V516" s="2"/>
      <c r="W516" s="2"/>
      <c r="X516" s="2"/>
      <c r="Y516" s="2"/>
      <c r="Z516" s="2"/>
    </row>
    <row r="517" spans="1:26" x14ac:dyDescent="0.25">
      <c r="A517" s="14">
        <v>516</v>
      </c>
      <c r="B517" s="23" t="str">
        <f t="shared" si="72"/>
        <v/>
      </c>
      <c r="C517" s="14" t="str">
        <f t="shared" si="73"/>
        <v/>
      </c>
      <c r="D517" s="15">
        <f>IF(A517&gt;Rechner!$B$14,0,IF(J516&lt;=0,0,J516))</f>
        <v>0</v>
      </c>
      <c r="E517" s="15">
        <f>IF(D517&lt;=0,0,D517*Rechner!$B$8/Rechner!$B$11)</f>
        <v>0</v>
      </c>
      <c r="F517" s="15">
        <f t="shared" si="74"/>
        <v>0</v>
      </c>
      <c r="G517" s="15">
        <f>IF(D517&lt;=0,0,IF(AND(S517&lt;&gt;"",MONTH(S517)=Rechner!$B$13),MIN(Rechner!$B$12,MAX(D517-F517,0)),0))</f>
        <v>0</v>
      </c>
      <c r="H517" s="15">
        <f>IF(D517&lt;=0,0,MIN(Rechner!$G$5,D517+E517))</f>
        <v>0</v>
      </c>
      <c r="I517" s="15">
        <f t="shared" si="75"/>
        <v>0</v>
      </c>
      <c r="J517" s="15">
        <f t="shared" si="76"/>
        <v>0</v>
      </c>
      <c r="K517" s="15">
        <f t="shared" si="80"/>
        <v>90381.674667594401</v>
      </c>
      <c r="L517" s="16" t="str">
        <f t="shared" si="77"/>
        <v/>
      </c>
      <c r="M517" s="14" t="str">
        <f>IF(A517&gt;Rechner!$B$14,"",IF(D517&lt;=0,"",IF(J517=0,"Abgeschlossen",IF(G517&gt;0,"Sondertilgung","Regulär"))))</f>
        <v/>
      </c>
      <c r="N517" s="15">
        <f>IF(A517&gt;Rechner!$B$14,0,IF(R516&lt;=0,0,R516))</f>
        <v>0</v>
      </c>
      <c r="O517" s="15">
        <f>IF(N517&lt;=0,0,N517*Rechner!$B$8/Rechner!$B$11)</f>
        <v>0</v>
      </c>
      <c r="P517" s="15">
        <f t="shared" si="78"/>
        <v>0</v>
      </c>
      <c r="Q517" s="15">
        <f>IF(N517&lt;=0,0,MIN(Rechner!$G$5,N517+O517))</f>
        <v>0</v>
      </c>
      <c r="R517" s="15">
        <f t="shared" si="79"/>
        <v>0</v>
      </c>
      <c r="S517" s="24" t="str">
        <f>IF(A517&gt;Rechner!$B$14,"",IF(D517&lt;=0,"",EDATE(Rechner!$Z$7,(A517-1)*12/Rechner!$B$11)))</f>
        <v/>
      </c>
      <c r="T517" s="2"/>
      <c r="U517" s="2"/>
      <c r="V517" s="2"/>
      <c r="W517" s="2"/>
      <c r="X517" s="2"/>
      <c r="Y517" s="2"/>
      <c r="Z517" s="2"/>
    </row>
    <row r="518" spans="1:26" x14ac:dyDescent="0.25">
      <c r="A518" s="14">
        <v>517</v>
      </c>
      <c r="B518" s="23" t="str">
        <f t="shared" si="72"/>
        <v/>
      </c>
      <c r="C518" s="14" t="str">
        <f t="shared" si="73"/>
        <v/>
      </c>
      <c r="D518" s="15">
        <f>IF(A518&gt;Rechner!$B$14,0,IF(J517&lt;=0,0,J517))</f>
        <v>0</v>
      </c>
      <c r="E518" s="15">
        <f>IF(D518&lt;=0,0,D518*Rechner!$B$8/Rechner!$B$11)</f>
        <v>0</v>
      </c>
      <c r="F518" s="15">
        <f t="shared" si="74"/>
        <v>0</v>
      </c>
      <c r="G518" s="15">
        <f>IF(D518&lt;=0,0,IF(AND(S518&lt;&gt;"",MONTH(S518)=Rechner!$B$13),MIN(Rechner!$B$12,MAX(D518-F518,0)),0))</f>
        <v>0</v>
      </c>
      <c r="H518" s="15">
        <f>IF(D518&lt;=0,0,MIN(Rechner!$G$5,D518+E518))</f>
        <v>0</v>
      </c>
      <c r="I518" s="15">
        <f t="shared" si="75"/>
        <v>0</v>
      </c>
      <c r="J518" s="15">
        <f t="shared" si="76"/>
        <v>0</v>
      </c>
      <c r="K518" s="15">
        <f t="shared" si="80"/>
        <v>90381.674667594401</v>
      </c>
      <c r="L518" s="16" t="str">
        <f t="shared" si="77"/>
        <v/>
      </c>
      <c r="M518" s="14" t="str">
        <f>IF(A518&gt;Rechner!$B$14,"",IF(D518&lt;=0,"",IF(J518=0,"Abgeschlossen",IF(G518&gt;0,"Sondertilgung","Regulär"))))</f>
        <v/>
      </c>
      <c r="N518" s="15">
        <f>IF(A518&gt;Rechner!$B$14,0,IF(R517&lt;=0,0,R517))</f>
        <v>0</v>
      </c>
      <c r="O518" s="15">
        <f>IF(N518&lt;=0,0,N518*Rechner!$B$8/Rechner!$B$11)</f>
        <v>0</v>
      </c>
      <c r="P518" s="15">
        <f t="shared" si="78"/>
        <v>0</v>
      </c>
      <c r="Q518" s="15">
        <f>IF(N518&lt;=0,0,MIN(Rechner!$G$5,N518+O518))</f>
        <v>0</v>
      </c>
      <c r="R518" s="15">
        <f t="shared" si="79"/>
        <v>0</v>
      </c>
      <c r="S518" s="24" t="str">
        <f>IF(A518&gt;Rechner!$B$14,"",IF(D518&lt;=0,"",EDATE(Rechner!$Z$7,(A518-1)*12/Rechner!$B$11)))</f>
        <v/>
      </c>
      <c r="T518" s="2"/>
      <c r="U518" s="2"/>
      <c r="V518" s="2"/>
      <c r="W518" s="2"/>
      <c r="X518" s="2"/>
      <c r="Y518" s="2"/>
      <c r="Z518" s="2"/>
    </row>
    <row r="519" spans="1:26" x14ac:dyDescent="0.25">
      <c r="A519" s="14">
        <v>518</v>
      </c>
      <c r="B519" s="23" t="str">
        <f t="shared" si="72"/>
        <v/>
      </c>
      <c r="C519" s="14" t="str">
        <f t="shared" si="73"/>
        <v/>
      </c>
      <c r="D519" s="15">
        <f>IF(A519&gt;Rechner!$B$14,0,IF(J518&lt;=0,0,J518))</f>
        <v>0</v>
      </c>
      <c r="E519" s="15">
        <f>IF(D519&lt;=0,0,D519*Rechner!$B$8/Rechner!$B$11)</f>
        <v>0</v>
      </c>
      <c r="F519" s="15">
        <f t="shared" si="74"/>
        <v>0</v>
      </c>
      <c r="G519" s="15">
        <f>IF(D519&lt;=0,0,IF(AND(S519&lt;&gt;"",MONTH(S519)=Rechner!$B$13),MIN(Rechner!$B$12,MAX(D519-F519,0)),0))</f>
        <v>0</v>
      </c>
      <c r="H519" s="15">
        <f>IF(D519&lt;=0,0,MIN(Rechner!$G$5,D519+E519))</f>
        <v>0</v>
      </c>
      <c r="I519" s="15">
        <f t="shared" si="75"/>
        <v>0</v>
      </c>
      <c r="J519" s="15">
        <f t="shared" si="76"/>
        <v>0</v>
      </c>
      <c r="K519" s="15">
        <f t="shared" si="80"/>
        <v>90381.674667594401</v>
      </c>
      <c r="L519" s="16" t="str">
        <f t="shared" si="77"/>
        <v/>
      </c>
      <c r="M519" s="14" t="str">
        <f>IF(A519&gt;Rechner!$B$14,"",IF(D519&lt;=0,"",IF(J519=0,"Abgeschlossen",IF(G519&gt;0,"Sondertilgung","Regulär"))))</f>
        <v/>
      </c>
      <c r="N519" s="15">
        <f>IF(A519&gt;Rechner!$B$14,0,IF(R518&lt;=0,0,R518))</f>
        <v>0</v>
      </c>
      <c r="O519" s="15">
        <f>IF(N519&lt;=0,0,N519*Rechner!$B$8/Rechner!$B$11)</f>
        <v>0</v>
      </c>
      <c r="P519" s="15">
        <f t="shared" si="78"/>
        <v>0</v>
      </c>
      <c r="Q519" s="15">
        <f>IF(N519&lt;=0,0,MIN(Rechner!$G$5,N519+O519))</f>
        <v>0</v>
      </c>
      <c r="R519" s="15">
        <f t="shared" si="79"/>
        <v>0</v>
      </c>
      <c r="S519" s="24" t="str">
        <f>IF(A519&gt;Rechner!$B$14,"",IF(D519&lt;=0,"",EDATE(Rechner!$Z$7,(A519-1)*12/Rechner!$B$11)))</f>
        <v/>
      </c>
      <c r="T519" s="2"/>
      <c r="U519" s="2"/>
      <c r="V519" s="2"/>
      <c r="W519" s="2"/>
      <c r="X519" s="2"/>
      <c r="Y519" s="2"/>
      <c r="Z519" s="2"/>
    </row>
    <row r="520" spans="1:26" x14ac:dyDescent="0.25">
      <c r="A520" s="14">
        <v>519</v>
      </c>
      <c r="B520" s="23" t="str">
        <f t="shared" si="72"/>
        <v/>
      </c>
      <c r="C520" s="14" t="str">
        <f t="shared" si="73"/>
        <v/>
      </c>
      <c r="D520" s="15">
        <f>IF(A520&gt;Rechner!$B$14,0,IF(J519&lt;=0,0,J519))</f>
        <v>0</v>
      </c>
      <c r="E520" s="15">
        <f>IF(D520&lt;=0,0,D520*Rechner!$B$8/Rechner!$B$11)</f>
        <v>0</v>
      </c>
      <c r="F520" s="15">
        <f t="shared" si="74"/>
        <v>0</v>
      </c>
      <c r="G520" s="15">
        <f>IF(D520&lt;=0,0,IF(AND(S520&lt;&gt;"",MONTH(S520)=Rechner!$B$13),MIN(Rechner!$B$12,MAX(D520-F520,0)),0))</f>
        <v>0</v>
      </c>
      <c r="H520" s="15">
        <f>IF(D520&lt;=0,0,MIN(Rechner!$G$5,D520+E520))</f>
        <v>0</v>
      </c>
      <c r="I520" s="15">
        <f t="shared" si="75"/>
        <v>0</v>
      </c>
      <c r="J520" s="15">
        <f t="shared" si="76"/>
        <v>0</v>
      </c>
      <c r="K520" s="15">
        <f t="shared" si="80"/>
        <v>90381.674667594401</v>
      </c>
      <c r="L520" s="16" t="str">
        <f t="shared" si="77"/>
        <v/>
      </c>
      <c r="M520" s="14" t="str">
        <f>IF(A520&gt;Rechner!$B$14,"",IF(D520&lt;=0,"",IF(J520=0,"Abgeschlossen",IF(G520&gt;0,"Sondertilgung","Regulär"))))</f>
        <v/>
      </c>
      <c r="N520" s="15">
        <f>IF(A520&gt;Rechner!$B$14,0,IF(R519&lt;=0,0,R519))</f>
        <v>0</v>
      </c>
      <c r="O520" s="15">
        <f>IF(N520&lt;=0,0,N520*Rechner!$B$8/Rechner!$B$11)</f>
        <v>0</v>
      </c>
      <c r="P520" s="15">
        <f t="shared" si="78"/>
        <v>0</v>
      </c>
      <c r="Q520" s="15">
        <f>IF(N520&lt;=0,0,MIN(Rechner!$G$5,N520+O520))</f>
        <v>0</v>
      </c>
      <c r="R520" s="15">
        <f t="shared" si="79"/>
        <v>0</v>
      </c>
      <c r="S520" s="24" t="str">
        <f>IF(A520&gt;Rechner!$B$14,"",IF(D520&lt;=0,"",EDATE(Rechner!$Z$7,(A520-1)*12/Rechner!$B$11)))</f>
        <v/>
      </c>
      <c r="T520" s="2"/>
      <c r="U520" s="2"/>
      <c r="V520" s="2"/>
      <c r="W520" s="2"/>
      <c r="X520" s="2"/>
      <c r="Y520" s="2"/>
      <c r="Z520" s="2"/>
    </row>
    <row r="521" spans="1:26" x14ac:dyDescent="0.25">
      <c r="A521" s="14">
        <v>520</v>
      </c>
      <c r="B521" s="23" t="str">
        <f t="shared" si="72"/>
        <v/>
      </c>
      <c r="C521" s="14" t="str">
        <f t="shared" si="73"/>
        <v/>
      </c>
      <c r="D521" s="15">
        <f>IF(A521&gt;Rechner!$B$14,0,IF(J520&lt;=0,0,J520))</f>
        <v>0</v>
      </c>
      <c r="E521" s="15">
        <f>IF(D521&lt;=0,0,D521*Rechner!$B$8/Rechner!$B$11)</f>
        <v>0</v>
      </c>
      <c r="F521" s="15">
        <f t="shared" si="74"/>
        <v>0</v>
      </c>
      <c r="G521" s="15">
        <f>IF(D521&lt;=0,0,IF(AND(S521&lt;&gt;"",MONTH(S521)=Rechner!$B$13),MIN(Rechner!$B$12,MAX(D521-F521,0)),0))</f>
        <v>0</v>
      </c>
      <c r="H521" s="15">
        <f>IF(D521&lt;=0,0,MIN(Rechner!$G$5,D521+E521))</f>
        <v>0</v>
      </c>
      <c r="I521" s="15">
        <f t="shared" si="75"/>
        <v>0</v>
      </c>
      <c r="J521" s="15">
        <f t="shared" si="76"/>
        <v>0</v>
      </c>
      <c r="K521" s="15">
        <f t="shared" si="80"/>
        <v>90381.674667594401</v>
      </c>
      <c r="L521" s="16" t="str">
        <f t="shared" si="77"/>
        <v/>
      </c>
      <c r="M521" s="14" t="str">
        <f>IF(A521&gt;Rechner!$B$14,"",IF(D521&lt;=0,"",IF(J521=0,"Abgeschlossen",IF(G521&gt;0,"Sondertilgung","Regulär"))))</f>
        <v/>
      </c>
      <c r="N521" s="15">
        <f>IF(A521&gt;Rechner!$B$14,0,IF(R520&lt;=0,0,R520))</f>
        <v>0</v>
      </c>
      <c r="O521" s="15">
        <f>IF(N521&lt;=0,0,N521*Rechner!$B$8/Rechner!$B$11)</f>
        <v>0</v>
      </c>
      <c r="P521" s="15">
        <f t="shared" si="78"/>
        <v>0</v>
      </c>
      <c r="Q521" s="15">
        <f>IF(N521&lt;=0,0,MIN(Rechner!$G$5,N521+O521))</f>
        <v>0</v>
      </c>
      <c r="R521" s="15">
        <f t="shared" si="79"/>
        <v>0</v>
      </c>
      <c r="S521" s="24" t="str">
        <f>IF(A521&gt;Rechner!$B$14,"",IF(D521&lt;=0,"",EDATE(Rechner!$Z$7,(A521-1)*12/Rechner!$B$11)))</f>
        <v/>
      </c>
      <c r="T521" s="2"/>
      <c r="U521" s="2"/>
      <c r="V521" s="2"/>
      <c r="W521" s="2"/>
      <c r="X521" s="2"/>
      <c r="Y521" s="2"/>
      <c r="Z521" s="2"/>
    </row>
    <row r="522" spans="1:26" x14ac:dyDescent="0.25">
      <c r="A522" s="14">
        <v>521</v>
      </c>
      <c r="B522" s="23" t="str">
        <f t="shared" si="72"/>
        <v/>
      </c>
      <c r="C522" s="14" t="str">
        <f t="shared" si="73"/>
        <v/>
      </c>
      <c r="D522" s="15">
        <f>IF(A522&gt;Rechner!$B$14,0,IF(J521&lt;=0,0,J521))</f>
        <v>0</v>
      </c>
      <c r="E522" s="15">
        <f>IF(D522&lt;=0,0,D522*Rechner!$B$8/Rechner!$B$11)</f>
        <v>0</v>
      </c>
      <c r="F522" s="15">
        <f t="shared" si="74"/>
        <v>0</v>
      </c>
      <c r="G522" s="15">
        <f>IF(D522&lt;=0,0,IF(AND(S522&lt;&gt;"",MONTH(S522)=Rechner!$B$13),MIN(Rechner!$B$12,MAX(D522-F522,0)),0))</f>
        <v>0</v>
      </c>
      <c r="H522" s="15">
        <f>IF(D522&lt;=0,0,MIN(Rechner!$G$5,D522+E522))</f>
        <v>0</v>
      </c>
      <c r="I522" s="15">
        <f t="shared" si="75"/>
        <v>0</v>
      </c>
      <c r="J522" s="15">
        <f t="shared" si="76"/>
        <v>0</v>
      </c>
      <c r="K522" s="15">
        <f t="shared" si="80"/>
        <v>90381.674667594401</v>
      </c>
      <c r="L522" s="16" t="str">
        <f t="shared" si="77"/>
        <v/>
      </c>
      <c r="M522" s="14" t="str">
        <f>IF(A522&gt;Rechner!$B$14,"",IF(D522&lt;=0,"",IF(J522=0,"Abgeschlossen",IF(G522&gt;0,"Sondertilgung","Regulär"))))</f>
        <v/>
      </c>
      <c r="N522" s="15">
        <f>IF(A522&gt;Rechner!$B$14,0,IF(R521&lt;=0,0,R521))</f>
        <v>0</v>
      </c>
      <c r="O522" s="15">
        <f>IF(N522&lt;=0,0,N522*Rechner!$B$8/Rechner!$B$11)</f>
        <v>0</v>
      </c>
      <c r="P522" s="15">
        <f t="shared" si="78"/>
        <v>0</v>
      </c>
      <c r="Q522" s="15">
        <f>IF(N522&lt;=0,0,MIN(Rechner!$G$5,N522+O522))</f>
        <v>0</v>
      </c>
      <c r="R522" s="15">
        <f t="shared" si="79"/>
        <v>0</v>
      </c>
      <c r="S522" s="24" t="str">
        <f>IF(A522&gt;Rechner!$B$14,"",IF(D522&lt;=0,"",EDATE(Rechner!$Z$7,(A522-1)*12/Rechner!$B$11)))</f>
        <v/>
      </c>
      <c r="T522" s="2"/>
      <c r="U522" s="2"/>
      <c r="V522" s="2"/>
      <c r="W522" s="2"/>
      <c r="X522" s="2"/>
      <c r="Y522" s="2"/>
      <c r="Z522" s="2"/>
    </row>
    <row r="523" spans="1:26" x14ac:dyDescent="0.25">
      <c r="A523" s="14">
        <v>522</v>
      </c>
      <c r="B523" s="23" t="str">
        <f t="shared" si="72"/>
        <v/>
      </c>
      <c r="C523" s="14" t="str">
        <f t="shared" si="73"/>
        <v/>
      </c>
      <c r="D523" s="15">
        <f>IF(A523&gt;Rechner!$B$14,0,IF(J522&lt;=0,0,J522))</f>
        <v>0</v>
      </c>
      <c r="E523" s="15">
        <f>IF(D523&lt;=0,0,D523*Rechner!$B$8/Rechner!$B$11)</f>
        <v>0</v>
      </c>
      <c r="F523" s="15">
        <f t="shared" si="74"/>
        <v>0</v>
      </c>
      <c r="G523" s="15">
        <f>IF(D523&lt;=0,0,IF(AND(S523&lt;&gt;"",MONTH(S523)=Rechner!$B$13),MIN(Rechner!$B$12,MAX(D523-F523,0)),0))</f>
        <v>0</v>
      </c>
      <c r="H523" s="15">
        <f>IF(D523&lt;=0,0,MIN(Rechner!$G$5,D523+E523))</f>
        <v>0</v>
      </c>
      <c r="I523" s="15">
        <f t="shared" si="75"/>
        <v>0</v>
      </c>
      <c r="J523" s="15">
        <f t="shared" si="76"/>
        <v>0</v>
      </c>
      <c r="K523" s="15">
        <f t="shared" si="80"/>
        <v>90381.674667594401</v>
      </c>
      <c r="L523" s="16" t="str">
        <f t="shared" si="77"/>
        <v/>
      </c>
      <c r="M523" s="14" t="str">
        <f>IF(A523&gt;Rechner!$B$14,"",IF(D523&lt;=0,"",IF(J523=0,"Abgeschlossen",IF(G523&gt;0,"Sondertilgung","Regulär"))))</f>
        <v/>
      </c>
      <c r="N523" s="15">
        <f>IF(A523&gt;Rechner!$B$14,0,IF(R522&lt;=0,0,R522))</f>
        <v>0</v>
      </c>
      <c r="O523" s="15">
        <f>IF(N523&lt;=0,0,N523*Rechner!$B$8/Rechner!$B$11)</f>
        <v>0</v>
      </c>
      <c r="P523" s="15">
        <f t="shared" si="78"/>
        <v>0</v>
      </c>
      <c r="Q523" s="15">
        <f>IF(N523&lt;=0,0,MIN(Rechner!$G$5,N523+O523))</f>
        <v>0</v>
      </c>
      <c r="R523" s="15">
        <f t="shared" si="79"/>
        <v>0</v>
      </c>
      <c r="S523" s="24" t="str">
        <f>IF(A523&gt;Rechner!$B$14,"",IF(D523&lt;=0,"",EDATE(Rechner!$Z$7,(A523-1)*12/Rechner!$B$11)))</f>
        <v/>
      </c>
      <c r="T523" s="2"/>
      <c r="U523" s="2"/>
      <c r="V523" s="2"/>
      <c r="W523" s="2"/>
      <c r="X523" s="2"/>
      <c r="Y523" s="2"/>
      <c r="Z523" s="2"/>
    </row>
    <row r="524" spans="1:26" x14ac:dyDescent="0.25">
      <c r="A524" s="14">
        <v>523</v>
      </c>
      <c r="B524" s="23" t="str">
        <f t="shared" si="72"/>
        <v/>
      </c>
      <c r="C524" s="14" t="str">
        <f t="shared" si="73"/>
        <v/>
      </c>
      <c r="D524" s="15">
        <f>IF(A524&gt;Rechner!$B$14,0,IF(J523&lt;=0,0,J523))</f>
        <v>0</v>
      </c>
      <c r="E524" s="15">
        <f>IF(D524&lt;=0,0,D524*Rechner!$B$8/Rechner!$B$11)</f>
        <v>0</v>
      </c>
      <c r="F524" s="15">
        <f t="shared" si="74"/>
        <v>0</v>
      </c>
      <c r="G524" s="15">
        <f>IF(D524&lt;=0,0,IF(AND(S524&lt;&gt;"",MONTH(S524)=Rechner!$B$13),MIN(Rechner!$B$12,MAX(D524-F524,0)),0))</f>
        <v>0</v>
      </c>
      <c r="H524" s="15">
        <f>IF(D524&lt;=0,0,MIN(Rechner!$G$5,D524+E524))</f>
        <v>0</v>
      </c>
      <c r="I524" s="15">
        <f t="shared" si="75"/>
        <v>0</v>
      </c>
      <c r="J524" s="15">
        <f t="shared" si="76"/>
        <v>0</v>
      </c>
      <c r="K524" s="15">
        <f t="shared" si="80"/>
        <v>90381.674667594401</v>
      </c>
      <c r="L524" s="16" t="str">
        <f t="shared" si="77"/>
        <v/>
      </c>
      <c r="M524" s="14" t="str">
        <f>IF(A524&gt;Rechner!$B$14,"",IF(D524&lt;=0,"",IF(J524=0,"Abgeschlossen",IF(G524&gt;0,"Sondertilgung","Regulär"))))</f>
        <v/>
      </c>
      <c r="N524" s="15">
        <f>IF(A524&gt;Rechner!$B$14,0,IF(R523&lt;=0,0,R523))</f>
        <v>0</v>
      </c>
      <c r="O524" s="15">
        <f>IF(N524&lt;=0,0,N524*Rechner!$B$8/Rechner!$B$11)</f>
        <v>0</v>
      </c>
      <c r="P524" s="15">
        <f t="shared" si="78"/>
        <v>0</v>
      </c>
      <c r="Q524" s="15">
        <f>IF(N524&lt;=0,0,MIN(Rechner!$G$5,N524+O524))</f>
        <v>0</v>
      </c>
      <c r="R524" s="15">
        <f t="shared" si="79"/>
        <v>0</v>
      </c>
      <c r="S524" s="24" t="str">
        <f>IF(A524&gt;Rechner!$B$14,"",IF(D524&lt;=0,"",EDATE(Rechner!$Z$7,(A524-1)*12/Rechner!$B$11)))</f>
        <v/>
      </c>
      <c r="T524" s="2"/>
      <c r="U524" s="2"/>
      <c r="V524" s="2"/>
      <c r="W524" s="2"/>
      <c r="X524" s="2"/>
      <c r="Y524" s="2"/>
      <c r="Z524" s="2"/>
    </row>
    <row r="525" spans="1:26" x14ac:dyDescent="0.25">
      <c r="A525" s="14">
        <v>524</v>
      </c>
      <c r="B525" s="23" t="str">
        <f t="shared" si="72"/>
        <v/>
      </c>
      <c r="C525" s="14" t="str">
        <f t="shared" si="73"/>
        <v/>
      </c>
      <c r="D525" s="15">
        <f>IF(A525&gt;Rechner!$B$14,0,IF(J524&lt;=0,0,J524))</f>
        <v>0</v>
      </c>
      <c r="E525" s="15">
        <f>IF(D525&lt;=0,0,D525*Rechner!$B$8/Rechner!$B$11)</f>
        <v>0</v>
      </c>
      <c r="F525" s="15">
        <f t="shared" si="74"/>
        <v>0</v>
      </c>
      <c r="G525" s="15">
        <f>IF(D525&lt;=0,0,IF(AND(S525&lt;&gt;"",MONTH(S525)=Rechner!$B$13),MIN(Rechner!$B$12,MAX(D525-F525,0)),0))</f>
        <v>0</v>
      </c>
      <c r="H525" s="15">
        <f>IF(D525&lt;=0,0,MIN(Rechner!$G$5,D525+E525))</f>
        <v>0</v>
      </c>
      <c r="I525" s="15">
        <f t="shared" si="75"/>
        <v>0</v>
      </c>
      <c r="J525" s="15">
        <f t="shared" si="76"/>
        <v>0</v>
      </c>
      <c r="K525" s="15">
        <f t="shared" si="80"/>
        <v>90381.674667594401</v>
      </c>
      <c r="L525" s="16" t="str">
        <f t="shared" si="77"/>
        <v/>
      </c>
      <c r="M525" s="14" t="str">
        <f>IF(A525&gt;Rechner!$B$14,"",IF(D525&lt;=0,"",IF(J525=0,"Abgeschlossen",IF(G525&gt;0,"Sondertilgung","Regulär"))))</f>
        <v/>
      </c>
      <c r="N525" s="15">
        <f>IF(A525&gt;Rechner!$B$14,0,IF(R524&lt;=0,0,R524))</f>
        <v>0</v>
      </c>
      <c r="O525" s="15">
        <f>IF(N525&lt;=0,0,N525*Rechner!$B$8/Rechner!$B$11)</f>
        <v>0</v>
      </c>
      <c r="P525" s="15">
        <f t="shared" si="78"/>
        <v>0</v>
      </c>
      <c r="Q525" s="15">
        <f>IF(N525&lt;=0,0,MIN(Rechner!$G$5,N525+O525))</f>
        <v>0</v>
      </c>
      <c r="R525" s="15">
        <f t="shared" si="79"/>
        <v>0</v>
      </c>
      <c r="S525" s="24" t="str">
        <f>IF(A525&gt;Rechner!$B$14,"",IF(D525&lt;=0,"",EDATE(Rechner!$Z$7,(A525-1)*12/Rechner!$B$11)))</f>
        <v/>
      </c>
      <c r="T525" s="2"/>
      <c r="U525" s="2"/>
      <c r="V525" s="2"/>
      <c r="W525" s="2"/>
      <c r="X525" s="2"/>
      <c r="Y525" s="2"/>
      <c r="Z525" s="2"/>
    </row>
    <row r="526" spans="1:26" x14ac:dyDescent="0.25">
      <c r="A526" s="14">
        <v>525</v>
      </c>
      <c r="B526" s="23" t="str">
        <f t="shared" si="72"/>
        <v/>
      </c>
      <c r="C526" s="14" t="str">
        <f t="shared" si="73"/>
        <v/>
      </c>
      <c r="D526" s="15">
        <f>IF(A526&gt;Rechner!$B$14,0,IF(J525&lt;=0,0,J525))</f>
        <v>0</v>
      </c>
      <c r="E526" s="15">
        <f>IF(D526&lt;=0,0,D526*Rechner!$B$8/Rechner!$B$11)</f>
        <v>0</v>
      </c>
      <c r="F526" s="15">
        <f t="shared" si="74"/>
        <v>0</v>
      </c>
      <c r="G526" s="15">
        <f>IF(D526&lt;=0,0,IF(AND(S526&lt;&gt;"",MONTH(S526)=Rechner!$B$13),MIN(Rechner!$B$12,MAX(D526-F526,0)),0))</f>
        <v>0</v>
      </c>
      <c r="H526" s="15">
        <f>IF(D526&lt;=0,0,MIN(Rechner!$G$5,D526+E526))</f>
        <v>0</v>
      </c>
      <c r="I526" s="15">
        <f t="shared" si="75"/>
        <v>0</v>
      </c>
      <c r="J526" s="15">
        <f t="shared" si="76"/>
        <v>0</v>
      </c>
      <c r="K526" s="15">
        <f t="shared" si="80"/>
        <v>90381.674667594401</v>
      </c>
      <c r="L526" s="16" t="str">
        <f t="shared" si="77"/>
        <v/>
      </c>
      <c r="M526" s="14" t="str">
        <f>IF(A526&gt;Rechner!$B$14,"",IF(D526&lt;=0,"",IF(J526=0,"Abgeschlossen",IF(G526&gt;0,"Sondertilgung","Regulär"))))</f>
        <v/>
      </c>
      <c r="N526" s="15">
        <f>IF(A526&gt;Rechner!$B$14,0,IF(R525&lt;=0,0,R525))</f>
        <v>0</v>
      </c>
      <c r="O526" s="15">
        <f>IF(N526&lt;=0,0,N526*Rechner!$B$8/Rechner!$B$11)</f>
        <v>0</v>
      </c>
      <c r="P526" s="15">
        <f t="shared" si="78"/>
        <v>0</v>
      </c>
      <c r="Q526" s="15">
        <f>IF(N526&lt;=0,0,MIN(Rechner!$G$5,N526+O526))</f>
        <v>0</v>
      </c>
      <c r="R526" s="15">
        <f t="shared" si="79"/>
        <v>0</v>
      </c>
      <c r="S526" s="24" t="str">
        <f>IF(A526&gt;Rechner!$B$14,"",IF(D526&lt;=0,"",EDATE(Rechner!$Z$7,(A526-1)*12/Rechner!$B$11)))</f>
        <v/>
      </c>
      <c r="T526" s="2"/>
      <c r="U526" s="2"/>
      <c r="V526" s="2"/>
      <c r="W526" s="2"/>
      <c r="X526" s="2"/>
      <c r="Y526" s="2"/>
      <c r="Z526" s="2"/>
    </row>
    <row r="527" spans="1:26" x14ac:dyDescent="0.25">
      <c r="A527" s="14">
        <v>526</v>
      </c>
      <c r="B527" s="23" t="str">
        <f t="shared" si="72"/>
        <v/>
      </c>
      <c r="C527" s="14" t="str">
        <f t="shared" si="73"/>
        <v/>
      </c>
      <c r="D527" s="15">
        <f>IF(A527&gt;Rechner!$B$14,0,IF(J526&lt;=0,0,J526))</f>
        <v>0</v>
      </c>
      <c r="E527" s="15">
        <f>IF(D527&lt;=0,0,D527*Rechner!$B$8/Rechner!$B$11)</f>
        <v>0</v>
      </c>
      <c r="F527" s="15">
        <f t="shared" si="74"/>
        <v>0</v>
      </c>
      <c r="G527" s="15">
        <f>IF(D527&lt;=0,0,IF(AND(S527&lt;&gt;"",MONTH(S527)=Rechner!$B$13),MIN(Rechner!$B$12,MAX(D527-F527,0)),0))</f>
        <v>0</v>
      </c>
      <c r="H527" s="15">
        <f>IF(D527&lt;=0,0,MIN(Rechner!$G$5,D527+E527))</f>
        <v>0</v>
      </c>
      <c r="I527" s="15">
        <f t="shared" si="75"/>
        <v>0</v>
      </c>
      <c r="J527" s="15">
        <f t="shared" si="76"/>
        <v>0</v>
      </c>
      <c r="K527" s="15">
        <f t="shared" si="80"/>
        <v>90381.674667594401</v>
      </c>
      <c r="L527" s="16" t="str">
        <f t="shared" si="77"/>
        <v/>
      </c>
      <c r="M527" s="14" t="str">
        <f>IF(A527&gt;Rechner!$B$14,"",IF(D527&lt;=0,"",IF(J527=0,"Abgeschlossen",IF(G527&gt;0,"Sondertilgung","Regulär"))))</f>
        <v/>
      </c>
      <c r="N527" s="15">
        <f>IF(A527&gt;Rechner!$B$14,0,IF(R526&lt;=0,0,R526))</f>
        <v>0</v>
      </c>
      <c r="O527" s="15">
        <f>IF(N527&lt;=0,0,N527*Rechner!$B$8/Rechner!$B$11)</f>
        <v>0</v>
      </c>
      <c r="P527" s="15">
        <f t="shared" si="78"/>
        <v>0</v>
      </c>
      <c r="Q527" s="15">
        <f>IF(N527&lt;=0,0,MIN(Rechner!$G$5,N527+O527))</f>
        <v>0</v>
      </c>
      <c r="R527" s="15">
        <f t="shared" si="79"/>
        <v>0</v>
      </c>
      <c r="S527" s="24" t="str">
        <f>IF(A527&gt;Rechner!$B$14,"",IF(D527&lt;=0,"",EDATE(Rechner!$Z$7,(A527-1)*12/Rechner!$B$11)))</f>
        <v/>
      </c>
      <c r="T527" s="2"/>
      <c r="U527" s="2"/>
      <c r="V527" s="2"/>
      <c r="W527" s="2"/>
      <c r="X527" s="2"/>
      <c r="Y527" s="2"/>
      <c r="Z527" s="2"/>
    </row>
    <row r="528" spans="1:26" x14ac:dyDescent="0.25">
      <c r="A528" s="14">
        <v>527</v>
      </c>
      <c r="B528" s="23" t="str">
        <f t="shared" si="72"/>
        <v/>
      </c>
      <c r="C528" s="14" t="str">
        <f t="shared" si="73"/>
        <v/>
      </c>
      <c r="D528" s="15">
        <f>IF(A528&gt;Rechner!$B$14,0,IF(J527&lt;=0,0,J527))</f>
        <v>0</v>
      </c>
      <c r="E528" s="15">
        <f>IF(D528&lt;=0,0,D528*Rechner!$B$8/Rechner!$B$11)</f>
        <v>0</v>
      </c>
      <c r="F528" s="15">
        <f t="shared" si="74"/>
        <v>0</v>
      </c>
      <c r="G528" s="15">
        <f>IF(D528&lt;=0,0,IF(AND(S528&lt;&gt;"",MONTH(S528)=Rechner!$B$13),MIN(Rechner!$B$12,MAX(D528-F528,0)),0))</f>
        <v>0</v>
      </c>
      <c r="H528" s="15">
        <f>IF(D528&lt;=0,0,MIN(Rechner!$G$5,D528+E528))</f>
        <v>0</v>
      </c>
      <c r="I528" s="15">
        <f t="shared" si="75"/>
        <v>0</v>
      </c>
      <c r="J528" s="15">
        <f t="shared" si="76"/>
        <v>0</v>
      </c>
      <c r="K528" s="15">
        <f t="shared" si="80"/>
        <v>90381.674667594401</v>
      </c>
      <c r="L528" s="16" t="str">
        <f t="shared" si="77"/>
        <v/>
      </c>
      <c r="M528" s="14" t="str">
        <f>IF(A528&gt;Rechner!$B$14,"",IF(D528&lt;=0,"",IF(J528=0,"Abgeschlossen",IF(G528&gt;0,"Sondertilgung","Regulär"))))</f>
        <v/>
      </c>
      <c r="N528" s="15">
        <f>IF(A528&gt;Rechner!$B$14,0,IF(R527&lt;=0,0,R527))</f>
        <v>0</v>
      </c>
      <c r="O528" s="15">
        <f>IF(N528&lt;=0,0,N528*Rechner!$B$8/Rechner!$B$11)</f>
        <v>0</v>
      </c>
      <c r="P528" s="15">
        <f t="shared" si="78"/>
        <v>0</v>
      </c>
      <c r="Q528" s="15">
        <f>IF(N528&lt;=0,0,MIN(Rechner!$G$5,N528+O528))</f>
        <v>0</v>
      </c>
      <c r="R528" s="15">
        <f t="shared" si="79"/>
        <v>0</v>
      </c>
      <c r="S528" s="24" t="str">
        <f>IF(A528&gt;Rechner!$B$14,"",IF(D528&lt;=0,"",EDATE(Rechner!$Z$7,(A528-1)*12/Rechner!$B$11)))</f>
        <v/>
      </c>
      <c r="T528" s="2"/>
      <c r="U528" s="2"/>
      <c r="V528" s="2"/>
      <c r="W528" s="2"/>
      <c r="X528" s="2"/>
      <c r="Y528" s="2"/>
      <c r="Z528" s="2"/>
    </row>
    <row r="529" spans="1:26" x14ac:dyDescent="0.25">
      <c r="A529" s="14">
        <v>528</v>
      </c>
      <c r="B529" s="23" t="str">
        <f t="shared" si="72"/>
        <v/>
      </c>
      <c r="C529" s="14" t="str">
        <f t="shared" si="73"/>
        <v/>
      </c>
      <c r="D529" s="15">
        <f>IF(A529&gt;Rechner!$B$14,0,IF(J528&lt;=0,0,J528))</f>
        <v>0</v>
      </c>
      <c r="E529" s="15">
        <f>IF(D529&lt;=0,0,D529*Rechner!$B$8/Rechner!$B$11)</f>
        <v>0</v>
      </c>
      <c r="F529" s="15">
        <f t="shared" si="74"/>
        <v>0</v>
      </c>
      <c r="G529" s="15">
        <f>IF(D529&lt;=0,0,IF(AND(S529&lt;&gt;"",MONTH(S529)=Rechner!$B$13),MIN(Rechner!$B$12,MAX(D529-F529,0)),0))</f>
        <v>0</v>
      </c>
      <c r="H529" s="15">
        <f>IF(D529&lt;=0,0,MIN(Rechner!$G$5,D529+E529))</f>
        <v>0</v>
      </c>
      <c r="I529" s="15">
        <f t="shared" si="75"/>
        <v>0</v>
      </c>
      <c r="J529" s="15">
        <f t="shared" si="76"/>
        <v>0</v>
      </c>
      <c r="K529" s="15">
        <f t="shared" si="80"/>
        <v>90381.674667594401</v>
      </c>
      <c r="L529" s="16" t="str">
        <f t="shared" si="77"/>
        <v/>
      </c>
      <c r="M529" s="14" t="str">
        <f>IF(A529&gt;Rechner!$B$14,"",IF(D529&lt;=0,"",IF(J529=0,"Abgeschlossen",IF(G529&gt;0,"Sondertilgung","Regulär"))))</f>
        <v/>
      </c>
      <c r="N529" s="15">
        <f>IF(A529&gt;Rechner!$B$14,0,IF(R528&lt;=0,0,R528))</f>
        <v>0</v>
      </c>
      <c r="O529" s="15">
        <f>IF(N529&lt;=0,0,N529*Rechner!$B$8/Rechner!$B$11)</f>
        <v>0</v>
      </c>
      <c r="P529" s="15">
        <f t="shared" si="78"/>
        <v>0</v>
      </c>
      <c r="Q529" s="15">
        <f>IF(N529&lt;=0,0,MIN(Rechner!$G$5,N529+O529))</f>
        <v>0</v>
      </c>
      <c r="R529" s="15">
        <f t="shared" si="79"/>
        <v>0</v>
      </c>
      <c r="S529" s="24" t="str">
        <f>IF(A529&gt;Rechner!$B$14,"",IF(D529&lt;=0,"",EDATE(Rechner!$Z$7,(A529-1)*12/Rechner!$B$11)))</f>
        <v/>
      </c>
      <c r="T529" s="2"/>
      <c r="U529" s="2"/>
      <c r="V529" s="2"/>
      <c r="W529" s="2"/>
      <c r="X529" s="2"/>
      <c r="Y529" s="2"/>
      <c r="Z529" s="2"/>
    </row>
    <row r="530" spans="1:26" x14ac:dyDescent="0.25">
      <c r="A530" s="14">
        <v>529</v>
      </c>
      <c r="B530" s="23" t="str">
        <f t="shared" si="72"/>
        <v/>
      </c>
      <c r="C530" s="14" t="str">
        <f t="shared" si="73"/>
        <v/>
      </c>
      <c r="D530" s="15">
        <f>IF(A530&gt;Rechner!$B$14,0,IF(J529&lt;=0,0,J529))</f>
        <v>0</v>
      </c>
      <c r="E530" s="15">
        <f>IF(D530&lt;=0,0,D530*Rechner!$B$8/Rechner!$B$11)</f>
        <v>0</v>
      </c>
      <c r="F530" s="15">
        <f t="shared" si="74"/>
        <v>0</v>
      </c>
      <c r="G530" s="15">
        <f>IF(D530&lt;=0,0,IF(AND(S530&lt;&gt;"",MONTH(S530)=Rechner!$B$13),MIN(Rechner!$B$12,MAX(D530-F530,0)),0))</f>
        <v>0</v>
      </c>
      <c r="H530" s="15">
        <f>IF(D530&lt;=0,0,MIN(Rechner!$G$5,D530+E530))</f>
        <v>0</v>
      </c>
      <c r="I530" s="15">
        <f t="shared" si="75"/>
        <v>0</v>
      </c>
      <c r="J530" s="15">
        <f t="shared" si="76"/>
        <v>0</v>
      </c>
      <c r="K530" s="15">
        <f t="shared" si="80"/>
        <v>90381.674667594401</v>
      </c>
      <c r="L530" s="16" t="str">
        <f t="shared" si="77"/>
        <v/>
      </c>
      <c r="M530" s="14" t="str">
        <f>IF(A530&gt;Rechner!$B$14,"",IF(D530&lt;=0,"",IF(J530=0,"Abgeschlossen",IF(G530&gt;0,"Sondertilgung","Regulär"))))</f>
        <v/>
      </c>
      <c r="N530" s="15">
        <f>IF(A530&gt;Rechner!$B$14,0,IF(R529&lt;=0,0,R529))</f>
        <v>0</v>
      </c>
      <c r="O530" s="15">
        <f>IF(N530&lt;=0,0,N530*Rechner!$B$8/Rechner!$B$11)</f>
        <v>0</v>
      </c>
      <c r="P530" s="15">
        <f t="shared" si="78"/>
        <v>0</v>
      </c>
      <c r="Q530" s="15">
        <f>IF(N530&lt;=0,0,MIN(Rechner!$G$5,N530+O530))</f>
        <v>0</v>
      </c>
      <c r="R530" s="15">
        <f t="shared" si="79"/>
        <v>0</v>
      </c>
      <c r="S530" s="24" t="str">
        <f>IF(A530&gt;Rechner!$B$14,"",IF(D530&lt;=0,"",EDATE(Rechner!$Z$7,(A530-1)*12/Rechner!$B$11)))</f>
        <v/>
      </c>
      <c r="T530" s="2"/>
      <c r="U530" s="2"/>
      <c r="V530" s="2"/>
      <c r="W530" s="2"/>
      <c r="X530" s="2"/>
      <c r="Y530" s="2"/>
      <c r="Z530" s="2"/>
    </row>
    <row r="531" spans="1:26" x14ac:dyDescent="0.25">
      <c r="A531" s="14">
        <v>530</v>
      </c>
      <c r="B531" s="23" t="str">
        <f t="shared" si="72"/>
        <v/>
      </c>
      <c r="C531" s="14" t="str">
        <f t="shared" si="73"/>
        <v/>
      </c>
      <c r="D531" s="15">
        <f>IF(A531&gt;Rechner!$B$14,0,IF(J530&lt;=0,0,J530))</f>
        <v>0</v>
      </c>
      <c r="E531" s="15">
        <f>IF(D531&lt;=0,0,D531*Rechner!$B$8/Rechner!$B$11)</f>
        <v>0</v>
      </c>
      <c r="F531" s="15">
        <f t="shared" si="74"/>
        <v>0</v>
      </c>
      <c r="G531" s="15">
        <f>IF(D531&lt;=0,0,IF(AND(S531&lt;&gt;"",MONTH(S531)=Rechner!$B$13),MIN(Rechner!$B$12,MAX(D531-F531,0)),0))</f>
        <v>0</v>
      </c>
      <c r="H531" s="15">
        <f>IF(D531&lt;=0,0,MIN(Rechner!$G$5,D531+E531))</f>
        <v>0</v>
      </c>
      <c r="I531" s="15">
        <f t="shared" si="75"/>
        <v>0</v>
      </c>
      <c r="J531" s="15">
        <f t="shared" si="76"/>
        <v>0</v>
      </c>
      <c r="K531" s="15">
        <f t="shared" si="80"/>
        <v>90381.674667594401</v>
      </c>
      <c r="L531" s="16" t="str">
        <f t="shared" si="77"/>
        <v/>
      </c>
      <c r="M531" s="14" t="str">
        <f>IF(A531&gt;Rechner!$B$14,"",IF(D531&lt;=0,"",IF(J531=0,"Abgeschlossen",IF(G531&gt;0,"Sondertilgung","Regulär"))))</f>
        <v/>
      </c>
      <c r="N531" s="15">
        <f>IF(A531&gt;Rechner!$B$14,0,IF(R530&lt;=0,0,R530))</f>
        <v>0</v>
      </c>
      <c r="O531" s="15">
        <f>IF(N531&lt;=0,0,N531*Rechner!$B$8/Rechner!$B$11)</f>
        <v>0</v>
      </c>
      <c r="P531" s="15">
        <f t="shared" si="78"/>
        <v>0</v>
      </c>
      <c r="Q531" s="15">
        <f>IF(N531&lt;=0,0,MIN(Rechner!$G$5,N531+O531))</f>
        <v>0</v>
      </c>
      <c r="R531" s="15">
        <f t="shared" si="79"/>
        <v>0</v>
      </c>
      <c r="S531" s="24" t="str">
        <f>IF(A531&gt;Rechner!$B$14,"",IF(D531&lt;=0,"",EDATE(Rechner!$Z$7,(A531-1)*12/Rechner!$B$11)))</f>
        <v/>
      </c>
      <c r="T531" s="2"/>
      <c r="U531" s="2"/>
      <c r="V531" s="2"/>
      <c r="W531" s="2"/>
      <c r="X531" s="2"/>
      <c r="Y531" s="2"/>
      <c r="Z531" s="2"/>
    </row>
    <row r="532" spans="1:26" x14ac:dyDescent="0.25">
      <c r="A532" s="14">
        <v>531</v>
      </c>
      <c r="B532" s="23" t="str">
        <f t="shared" si="72"/>
        <v/>
      </c>
      <c r="C532" s="14" t="str">
        <f t="shared" si="73"/>
        <v/>
      </c>
      <c r="D532" s="15">
        <f>IF(A532&gt;Rechner!$B$14,0,IF(J531&lt;=0,0,J531))</f>
        <v>0</v>
      </c>
      <c r="E532" s="15">
        <f>IF(D532&lt;=0,0,D532*Rechner!$B$8/Rechner!$B$11)</f>
        <v>0</v>
      </c>
      <c r="F532" s="15">
        <f t="shared" si="74"/>
        <v>0</v>
      </c>
      <c r="G532" s="15">
        <f>IF(D532&lt;=0,0,IF(AND(S532&lt;&gt;"",MONTH(S532)=Rechner!$B$13),MIN(Rechner!$B$12,MAX(D532-F532,0)),0))</f>
        <v>0</v>
      </c>
      <c r="H532" s="15">
        <f>IF(D532&lt;=0,0,MIN(Rechner!$G$5,D532+E532))</f>
        <v>0</v>
      </c>
      <c r="I532" s="15">
        <f t="shared" si="75"/>
        <v>0</v>
      </c>
      <c r="J532" s="15">
        <f t="shared" si="76"/>
        <v>0</v>
      </c>
      <c r="K532" s="15">
        <f t="shared" si="80"/>
        <v>90381.674667594401</v>
      </c>
      <c r="L532" s="16" t="str">
        <f t="shared" si="77"/>
        <v/>
      </c>
      <c r="M532" s="14" t="str">
        <f>IF(A532&gt;Rechner!$B$14,"",IF(D532&lt;=0,"",IF(J532=0,"Abgeschlossen",IF(G532&gt;0,"Sondertilgung","Regulär"))))</f>
        <v/>
      </c>
      <c r="N532" s="15">
        <f>IF(A532&gt;Rechner!$B$14,0,IF(R531&lt;=0,0,R531))</f>
        <v>0</v>
      </c>
      <c r="O532" s="15">
        <f>IF(N532&lt;=0,0,N532*Rechner!$B$8/Rechner!$B$11)</f>
        <v>0</v>
      </c>
      <c r="P532" s="15">
        <f t="shared" si="78"/>
        <v>0</v>
      </c>
      <c r="Q532" s="15">
        <f>IF(N532&lt;=0,0,MIN(Rechner!$G$5,N532+O532))</f>
        <v>0</v>
      </c>
      <c r="R532" s="15">
        <f t="shared" si="79"/>
        <v>0</v>
      </c>
      <c r="S532" s="24" t="str">
        <f>IF(A532&gt;Rechner!$B$14,"",IF(D532&lt;=0,"",EDATE(Rechner!$Z$7,(A532-1)*12/Rechner!$B$11)))</f>
        <v/>
      </c>
      <c r="T532" s="2"/>
      <c r="U532" s="2"/>
      <c r="V532" s="2"/>
      <c r="W532" s="2"/>
      <c r="X532" s="2"/>
      <c r="Y532" s="2"/>
      <c r="Z532" s="2"/>
    </row>
    <row r="533" spans="1:26" x14ac:dyDescent="0.25">
      <c r="A533" s="14">
        <v>532</v>
      </c>
      <c r="B533" s="23" t="str">
        <f t="shared" si="72"/>
        <v/>
      </c>
      <c r="C533" s="14" t="str">
        <f t="shared" si="73"/>
        <v/>
      </c>
      <c r="D533" s="15">
        <f>IF(A533&gt;Rechner!$B$14,0,IF(J532&lt;=0,0,J532))</f>
        <v>0</v>
      </c>
      <c r="E533" s="15">
        <f>IF(D533&lt;=0,0,D533*Rechner!$B$8/Rechner!$B$11)</f>
        <v>0</v>
      </c>
      <c r="F533" s="15">
        <f t="shared" si="74"/>
        <v>0</v>
      </c>
      <c r="G533" s="15">
        <f>IF(D533&lt;=0,0,IF(AND(S533&lt;&gt;"",MONTH(S533)=Rechner!$B$13),MIN(Rechner!$B$12,MAX(D533-F533,0)),0))</f>
        <v>0</v>
      </c>
      <c r="H533" s="15">
        <f>IF(D533&lt;=0,0,MIN(Rechner!$G$5,D533+E533))</f>
        <v>0</v>
      </c>
      <c r="I533" s="15">
        <f t="shared" si="75"/>
        <v>0</v>
      </c>
      <c r="J533" s="15">
        <f t="shared" si="76"/>
        <v>0</v>
      </c>
      <c r="K533" s="15">
        <f t="shared" si="80"/>
        <v>90381.674667594401</v>
      </c>
      <c r="L533" s="16" t="str">
        <f t="shared" si="77"/>
        <v/>
      </c>
      <c r="M533" s="14" t="str">
        <f>IF(A533&gt;Rechner!$B$14,"",IF(D533&lt;=0,"",IF(J533=0,"Abgeschlossen",IF(G533&gt;0,"Sondertilgung","Regulär"))))</f>
        <v/>
      </c>
      <c r="N533" s="15">
        <f>IF(A533&gt;Rechner!$B$14,0,IF(R532&lt;=0,0,R532))</f>
        <v>0</v>
      </c>
      <c r="O533" s="15">
        <f>IF(N533&lt;=0,0,N533*Rechner!$B$8/Rechner!$B$11)</f>
        <v>0</v>
      </c>
      <c r="P533" s="15">
        <f t="shared" si="78"/>
        <v>0</v>
      </c>
      <c r="Q533" s="15">
        <f>IF(N533&lt;=0,0,MIN(Rechner!$G$5,N533+O533))</f>
        <v>0</v>
      </c>
      <c r="R533" s="15">
        <f t="shared" si="79"/>
        <v>0</v>
      </c>
      <c r="S533" s="24" t="str">
        <f>IF(A533&gt;Rechner!$B$14,"",IF(D533&lt;=0,"",EDATE(Rechner!$Z$7,(A533-1)*12/Rechner!$B$11)))</f>
        <v/>
      </c>
      <c r="T533" s="2"/>
      <c r="U533" s="2"/>
      <c r="V533" s="2"/>
      <c r="W533" s="2"/>
      <c r="X533" s="2"/>
      <c r="Y533" s="2"/>
      <c r="Z533" s="2"/>
    </row>
    <row r="534" spans="1:26" x14ac:dyDescent="0.25">
      <c r="A534" s="14">
        <v>533</v>
      </c>
      <c r="B534" s="23" t="str">
        <f t="shared" si="72"/>
        <v/>
      </c>
      <c r="C534" s="14" t="str">
        <f t="shared" si="73"/>
        <v/>
      </c>
      <c r="D534" s="15">
        <f>IF(A534&gt;Rechner!$B$14,0,IF(J533&lt;=0,0,J533))</f>
        <v>0</v>
      </c>
      <c r="E534" s="15">
        <f>IF(D534&lt;=0,0,D534*Rechner!$B$8/Rechner!$B$11)</f>
        <v>0</v>
      </c>
      <c r="F534" s="15">
        <f t="shared" si="74"/>
        <v>0</v>
      </c>
      <c r="G534" s="15">
        <f>IF(D534&lt;=0,0,IF(AND(S534&lt;&gt;"",MONTH(S534)=Rechner!$B$13),MIN(Rechner!$B$12,MAX(D534-F534,0)),0))</f>
        <v>0</v>
      </c>
      <c r="H534" s="15">
        <f>IF(D534&lt;=0,0,MIN(Rechner!$G$5,D534+E534))</f>
        <v>0</v>
      </c>
      <c r="I534" s="15">
        <f t="shared" si="75"/>
        <v>0</v>
      </c>
      <c r="J534" s="15">
        <f t="shared" si="76"/>
        <v>0</v>
      </c>
      <c r="K534" s="15">
        <f t="shared" si="80"/>
        <v>90381.674667594401</v>
      </c>
      <c r="L534" s="16" t="str">
        <f t="shared" si="77"/>
        <v/>
      </c>
      <c r="M534" s="14" t="str">
        <f>IF(A534&gt;Rechner!$B$14,"",IF(D534&lt;=0,"",IF(J534=0,"Abgeschlossen",IF(G534&gt;0,"Sondertilgung","Regulär"))))</f>
        <v/>
      </c>
      <c r="N534" s="15">
        <f>IF(A534&gt;Rechner!$B$14,0,IF(R533&lt;=0,0,R533))</f>
        <v>0</v>
      </c>
      <c r="O534" s="15">
        <f>IF(N534&lt;=0,0,N534*Rechner!$B$8/Rechner!$B$11)</f>
        <v>0</v>
      </c>
      <c r="P534" s="15">
        <f t="shared" si="78"/>
        <v>0</v>
      </c>
      <c r="Q534" s="15">
        <f>IF(N534&lt;=0,0,MIN(Rechner!$G$5,N534+O534))</f>
        <v>0</v>
      </c>
      <c r="R534" s="15">
        <f t="shared" si="79"/>
        <v>0</v>
      </c>
      <c r="S534" s="24" t="str">
        <f>IF(A534&gt;Rechner!$B$14,"",IF(D534&lt;=0,"",EDATE(Rechner!$Z$7,(A534-1)*12/Rechner!$B$11)))</f>
        <v/>
      </c>
      <c r="T534" s="2"/>
      <c r="U534" s="2"/>
      <c r="V534" s="2"/>
      <c r="W534" s="2"/>
      <c r="X534" s="2"/>
      <c r="Y534" s="2"/>
      <c r="Z534" s="2"/>
    </row>
    <row r="535" spans="1:26" x14ac:dyDescent="0.25">
      <c r="A535" s="14">
        <v>534</v>
      </c>
      <c r="B535" s="23" t="str">
        <f t="shared" si="72"/>
        <v/>
      </c>
      <c r="C535" s="14" t="str">
        <f t="shared" si="73"/>
        <v/>
      </c>
      <c r="D535" s="15">
        <f>IF(A535&gt;Rechner!$B$14,0,IF(J534&lt;=0,0,J534))</f>
        <v>0</v>
      </c>
      <c r="E535" s="15">
        <f>IF(D535&lt;=0,0,D535*Rechner!$B$8/Rechner!$B$11)</f>
        <v>0</v>
      </c>
      <c r="F535" s="15">
        <f t="shared" si="74"/>
        <v>0</v>
      </c>
      <c r="G535" s="15">
        <f>IF(D535&lt;=0,0,IF(AND(S535&lt;&gt;"",MONTH(S535)=Rechner!$B$13),MIN(Rechner!$B$12,MAX(D535-F535,0)),0))</f>
        <v>0</v>
      </c>
      <c r="H535" s="15">
        <f>IF(D535&lt;=0,0,MIN(Rechner!$G$5,D535+E535))</f>
        <v>0</v>
      </c>
      <c r="I535" s="15">
        <f t="shared" si="75"/>
        <v>0</v>
      </c>
      <c r="J535" s="15">
        <f t="shared" si="76"/>
        <v>0</v>
      </c>
      <c r="K535" s="15">
        <f t="shared" si="80"/>
        <v>90381.674667594401</v>
      </c>
      <c r="L535" s="16" t="str">
        <f t="shared" si="77"/>
        <v/>
      </c>
      <c r="M535" s="14" t="str">
        <f>IF(A535&gt;Rechner!$B$14,"",IF(D535&lt;=0,"",IF(J535=0,"Abgeschlossen",IF(G535&gt;0,"Sondertilgung","Regulär"))))</f>
        <v/>
      </c>
      <c r="N535" s="15">
        <f>IF(A535&gt;Rechner!$B$14,0,IF(R534&lt;=0,0,R534))</f>
        <v>0</v>
      </c>
      <c r="O535" s="15">
        <f>IF(N535&lt;=0,0,N535*Rechner!$B$8/Rechner!$B$11)</f>
        <v>0</v>
      </c>
      <c r="P535" s="15">
        <f t="shared" si="78"/>
        <v>0</v>
      </c>
      <c r="Q535" s="15">
        <f>IF(N535&lt;=0,0,MIN(Rechner!$G$5,N535+O535))</f>
        <v>0</v>
      </c>
      <c r="R535" s="15">
        <f t="shared" si="79"/>
        <v>0</v>
      </c>
      <c r="S535" s="24" t="str">
        <f>IF(A535&gt;Rechner!$B$14,"",IF(D535&lt;=0,"",EDATE(Rechner!$Z$7,(A535-1)*12/Rechner!$B$11)))</f>
        <v/>
      </c>
      <c r="T535" s="2"/>
      <c r="U535" s="2"/>
      <c r="V535" s="2"/>
      <c r="W535" s="2"/>
      <c r="X535" s="2"/>
      <c r="Y535" s="2"/>
      <c r="Z535" s="2"/>
    </row>
    <row r="536" spans="1:26" x14ac:dyDescent="0.25">
      <c r="A536" s="14">
        <v>535</v>
      </c>
      <c r="B536" s="23" t="str">
        <f t="shared" si="72"/>
        <v/>
      </c>
      <c r="C536" s="14" t="str">
        <f t="shared" si="73"/>
        <v/>
      </c>
      <c r="D536" s="15">
        <f>IF(A536&gt;Rechner!$B$14,0,IF(J535&lt;=0,0,J535))</f>
        <v>0</v>
      </c>
      <c r="E536" s="15">
        <f>IF(D536&lt;=0,0,D536*Rechner!$B$8/Rechner!$B$11)</f>
        <v>0</v>
      </c>
      <c r="F536" s="15">
        <f t="shared" si="74"/>
        <v>0</v>
      </c>
      <c r="G536" s="15">
        <f>IF(D536&lt;=0,0,IF(AND(S536&lt;&gt;"",MONTH(S536)=Rechner!$B$13),MIN(Rechner!$B$12,MAX(D536-F536,0)),0))</f>
        <v>0</v>
      </c>
      <c r="H536" s="15">
        <f>IF(D536&lt;=0,0,MIN(Rechner!$G$5,D536+E536))</f>
        <v>0</v>
      </c>
      <c r="I536" s="15">
        <f t="shared" si="75"/>
        <v>0</v>
      </c>
      <c r="J536" s="15">
        <f t="shared" si="76"/>
        <v>0</v>
      </c>
      <c r="K536" s="15">
        <f t="shared" si="80"/>
        <v>90381.674667594401</v>
      </c>
      <c r="L536" s="16" t="str">
        <f t="shared" si="77"/>
        <v/>
      </c>
      <c r="M536" s="14" t="str">
        <f>IF(A536&gt;Rechner!$B$14,"",IF(D536&lt;=0,"",IF(J536=0,"Abgeschlossen",IF(G536&gt;0,"Sondertilgung","Regulär"))))</f>
        <v/>
      </c>
      <c r="N536" s="15">
        <f>IF(A536&gt;Rechner!$B$14,0,IF(R535&lt;=0,0,R535))</f>
        <v>0</v>
      </c>
      <c r="O536" s="15">
        <f>IF(N536&lt;=0,0,N536*Rechner!$B$8/Rechner!$B$11)</f>
        <v>0</v>
      </c>
      <c r="P536" s="15">
        <f t="shared" si="78"/>
        <v>0</v>
      </c>
      <c r="Q536" s="15">
        <f>IF(N536&lt;=0,0,MIN(Rechner!$G$5,N536+O536))</f>
        <v>0</v>
      </c>
      <c r="R536" s="15">
        <f t="shared" si="79"/>
        <v>0</v>
      </c>
      <c r="S536" s="24" t="str">
        <f>IF(A536&gt;Rechner!$B$14,"",IF(D536&lt;=0,"",EDATE(Rechner!$Z$7,(A536-1)*12/Rechner!$B$11)))</f>
        <v/>
      </c>
      <c r="T536" s="2"/>
      <c r="U536" s="2"/>
      <c r="V536" s="2"/>
      <c r="W536" s="2"/>
      <c r="X536" s="2"/>
      <c r="Y536" s="2"/>
      <c r="Z536" s="2"/>
    </row>
    <row r="537" spans="1:26" x14ac:dyDescent="0.25">
      <c r="A537" s="14">
        <v>536</v>
      </c>
      <c r="B537" s="23" t="str">
        <f t="shared" si="72"/>
        <v/>
      </c>
      <c r="C537" s="14" t="str">
        <f t="shared" si="73"/>
        <v/>
      </c>
      <c r="D537" s="15">
        <f>IF(A537&gt;Rechner!$B$14,0,IF(J536&lt;=0,0,J536))</f>
        <v>0</v>
      </c>
      <c r="E537" s="15">
        <f>IF(D537&lt;=0,0,D537*Rechner!$B$8/Rechner!$B$11)</f>
        <v>0</v>
      </c>
      <c r="F537" s="15">
        <f t="shared" si="74"/>
        <v>0</v>
      </c>
      <c r="G537" s="15">
        <f>IF(D537&lt;=0,0,IF(AND(S537&lt;&gt;"",MONTH(S537)=Rechner!$B$13),MIN(Rechner!$B$12,MAX(D537-F537,0)),0))</f>
        <v>0</v>
      </c>
      <c r="H537" s="15">
        <f>IF(D537&lt;=0,0,MIN(Rechner!$G$5,D537+E537))</f>
        <v>0</v>
      </c>
      <c r="I537" s="15">
        <f t="shared" si="75"/>
        <v>0</v>
      </c>
      <c r="J537" s="15">
        <f t="shared" si="76"/>
        <v>0</v>
      </c>
      <c r="K537" s="15">
        <f t="shared" si="80"/>
        <v>90381.674667594401</v>
      </c>
      <c r="L537" s="16" t="str">
        <f t="shared" si="77"/>
        <v/>
      </c>
      <c r="M537" s="14" t="str">
        <f>IF(A537&gt;Rechner!$B$14,"",IF(D537&lt;=0,"",IF(J537=0,"Abgeschlossen",IF(G537&gt;0,"Sondertilgung","Regulär"))))</f>
        <v/>
      </c>
      <c r="N537" s="15">
        <f>IF(A537&gt;Rechner!$B$14,0,IF(R536&lt;=0,0,R536))</f>
        <v>0</v>
      </c>
      <c r="O537" s="15">
        <f>IF(N537&lt;=0,0,N537*Rechner!$B$8/Rechner!$B$11)</f>
        <v>0</v>
      </c>
      <c r="P537" s="15">
        <f t="shared" si="78"/>
        <v>0</v>
      </c>
      <c r="Q537" s="15">
        <f>IF(N537&lt;=0,0,MIN(Rechner!$G$5,N537+O537))</f>
        <v>0</v>
      </c>
      <c r="R537" s="15">
        <f t="shared" si="79"/>
        <v>0</v>
      </c>
      <c r="S537" s="24" t="str">
        <f>IF(A537&gt;Rechner!$B$14,"",IF(D537&lt;=0,"",EDATE(Rechner!$Z$7,(A537-1)*12/Rechner!$B$11)))</f>
        <v/>
      </c>
      <c r="T537" s="2"/>
      <c r="U537" s="2"/>
      <c r="V537" s="2"/>
      <c r="W537" s="2"/>
      <c r="X537" s="2"/>
      <c r="Y537" s="2"/>
      <c r="Z537" s="2"/>
    </row>
    <row r="538" spans="1:26" x14ac:dyDescent="0.25">
      <c r="A538" s="14">
        <v>537</v>
      </c>
      <c r="B538" s="23" t="str">
        <f t="shared" si="72"/>
        <v/>
      </c>
      <c r="C538" s="14" t="str">
        <f t="shared" si="73"/>
        <v/>
      </c>
      <c r="D538" s="15">
        <f>IF(A538&gt;Rechner!$B$14,0,IF(J537&lt;=0,0,J537))</f>
        <v>0</v>
      </c>
      <c r="E538" s="15">
        <f>IF(D538&lt;=0,0,D538*Rechner!$B$8/Rechner!$B$11)</f>
        <v>0</v>
      </c>
      <c r="F538" s="15">
        <f t="shared" si="74"/>
        <v>0</v>
      </c>
      <c r="G538" s="15">
        <f>IF(D538&lt;=0,0,IF(AND(S538&lt;&gt;"",MONTH(S538)=Rechner!$B$13),MIN(Rechner!$B$12,MAX(D538-F538,0)),0))</f>
        <v>0</v>
      </c>
      <c r="H538" s="15">
        <f>IF(D538&lt;=0,0,MIN(Rechner!$G$5,D538+E538))</f>
        <v>0</v>
      </c>
      <c r="I538" s="15">
        <f t="shared" si="75"/>
        <v>0</v>
      </c>
      <c r="J538" s="15">
        <f t="shared" si="76"/>
        <v>0</v>
      </c>
      <c r="K538" s="15">
        <f t="shared" si="80"/>
        <v>90381.674667594401</v>
      </c>
      <c r="L538" s="16" t="str">
        <f t="shared" si="77"/>
        <v/>
      </c>
      <c r="M538" s="14" t="str">
        <f>IF(A538&gt;Rechner!$B$14,"",IF(D538&lt;=0,"",IF(J538=0,"Abgeschlossen",IF(G538&gt;0,"Sondertilgung","Regulär"))))</f>
        <v/>
      </c>
      <c r="N538" s="15">
        <f>IF(A538&gt;Rechner!$B$14,0,IF(R537&lt;=0,0,R537))</f>
        <v>0</v>
      </c>
      <c r="O538" s="15">
        <f>IF(N538&lt;=0,0,N538*Rechner!$B$8/Rechner!$B$11)</f>
        <v>0</v>
      </c>
      <c r="P538" s="15">
        <f t="shared" si="78"/>
        <v>0</v>
      </c>
      <c r="Q538" s="15">
        <f>IF(N538&lt;=0,0,MIN(Rechner!$G$5,N538+O538))</f>
        <v>0</v>
      </c>
      <c r="R538" s="15">
        <f t="shared" si="79"/>
        <v>0</v>
      </c>
      <c r="S538" s="24" t="str">
        <f>IF(A538&gt;Rechner!$B$14,"",IF(D538&lt;=0,"",EDATE(Rechner!$Z$7,(A538-1)*12/Rechner!$B$11)))</f>
        <v/>
      </c>
      <c r="T538" s="2"/>
      <c r="U538" s="2"/>
      <c r="V538" s="2"/>
      <c r="W538" s="2"/>
      <c r="X538" s="2"/>
      <c r="Y538" s="2"/>
      <c r="Z538" s="2"/>
    </row>
    <row r="539" spans="1:26" x14ac:dyDescent="0.25">
      <c r="A539" s="14">
        <v>538</v>
      </c>
      <c r="B539" s="23" t="str">
        <f t="shared" si="72"/>
        <v/>
      </c>
      <c r="C539" s="14" t="str">
        <f t="shared" si="73"/>
        <v/>
      </c>
      <c r="D539" s="15">
        <f>IF(A539&gt;Rechner!$B$14,0,IF(J538&lt;=0,0,J538))</f>
        <v>0</v>
      </c>
      <c r="E539" s="15">
        <f>IF(D539&lt;=0,0,D539*Rechner!$B$8/Rechner!$B$11)</f>
        <v>0</v>
      </c>
      <c r="F539" s="15">
        <f t="shared" si="74"/>
        <v>0</v>
      </c>
      <c r="G539" s="15">
        <f>IF(D539&lt;=0,0,IF(AND(S539&lt;&gt;"",MONTH(S539)=Rechner!$B$13),MIN(Rechner!$B$12,MAX(D539-F539,0)),0))</f>
        <v>0</v>
      </c>
      <c r="H539" s="15">
        <f>IF(D539&lt;=0,0,MIN(Rechner!$G$5,D539+E539))</f>
        <v>0</v>
      </c>
      <c r="I539" s="15">
        <f t="shared" si="75"/>
        <v>0</v>
      </c>
      <c r="J539" s="15">
        <f t="shared" si="76"/>
        <v>0</v>
      </c>
      <c r="K539" s="15">
        <f t="shared" si="80"/>
        <v>90381.674667594401</v>
      </c>
      <c r="L539" s="16" t="str">
        <f t="shared" si="77"/>
        <v/>
      </c>
      <c r="M539" s="14" t="str">
        <f>IF(A539&gt;Rechner!$B$14,"",IF(D539&lt;=0,"",IF(J539=0,"Abgeschlossen",IF(G539&gt;0,"Sondertilgung","Regulär"))))</f>
        <v/>
      </c>
      <c r="N539" s="15">
        <f>IF(A539&gt;Rechner!$B$14,0,IF(R538&lt;=0,0,R538))</f>
        <v>0</v>
      </c>
      <c r="O539" s="15">
        <f>IF(N539&lt;=0,0,N539*Rechner!$B$8/Rechner!$B$11)</f>
        <v>0</v>
      </c>
      <c r="P539" s="15">
        <f t="shared" si="78"/>
        <v>0</v>
      </c>
      <c r="Q539" s="15">
        <f>IF(N539&lt;=0,0,MIN(Rechner!$G$5,N539+O539))</f>
        <v>0</v>
      </c>
      <c r="R539" s="15">
        <f t="shared" si="79"/>
        <v>0</v>
      </c>
      <c r="S539" s="24" t="str">
        <f>IF(A539&gt;Rechner!$B$14,"",IF(D539&lt;=0,"",EDATE(Rechner!$Z$7,(A539-1)*12/Rechner!$B$11)))</f>
        <v/>
      </c>
      <c r="T539" s="2"/>
      <c r="U539" s="2"/>
      <c r="V539" s="2"/>
      <c r="W539" s="2"/>
      <c r="X539" s="2"/>
      <c r="Y539" s="2"/>
      <c r="Z539" s="2"/>
    </row>
    <row r="540" spans="1:26" x14ac:dyDescent="0.25">
      <c r="A540" s="14">
        <v>539</v>
      </c>
      <c r="B540" s="23" t="str">
        <f t="shared" si="72"/>
        <v/>
      </c>
      <c r="C540" s="14" t="str">
        <f t="shared" si="73"/>
        <v/>
      </c>
      <c r="D540" s="15">
        <f>IF(A540&gt;Rechner!$B$14,0,IF(J539&lt;=0,0,J539))</f>
        <v>0</v>
      </c>
      <c r="E540" s="15">
        <f>IF(D540&lt;=0,0,D540*Rechner!$B$8/Rechner!$B$11)</f>
        <v>0</v>
      </c>
      <c r="F540" s="15">
        <f t="shared" si="74"/>
        <v>0</v>
      </c>
      <c r="G540" s="15">
        <f>IF(D540&lt;=0,0,IF(AND(S540&lt;&gt;"",MONTH(S540)=Rechner!$B$13),MIN(Rechner!$B$12,MAX(D540-F540,0)),0))</f>
        <v>0</v>
      </c>
      <c r="H540" s="15">
        <f>IF(D540&lt;=0,0,MIN(Rechner!$G$5,D540+E540))</f>
        <v>0</v>
      </c>
      <c r="I540" s="15">
        <f t="shared" si="75"/>
        <v>0</v>
      </c>
      <c r="J540" s="15">
        <f t="shared" si="76"/>
        <v>0</v>
      </c>
      <c r="K540" s="15">
        <f t="shared" si="80"/>
        <v>90381.674667594401</v>
      </c>
      <c r="L540" s="16" t="str">
        <f t="shared" si="77"/>
        <v/>
      </c>
      <c r="M540" s="14" t="str">
        <f>IF(A540&gt;Rechner!$B$14,"",IF(D540&lt;=0,"",IF(J540=0,"Abgeschlossen",IF(G540&gt;0,"Sondertilgung","Regulär"))))</f>
        <v/>
      </c>
      <c r="N540" s="15">
        <f>IF(A540&gt;Rechner!$B$14,0,IF(R539&lt;=0,0,R539))</f>
        <v>0</v>
      </c>
      <c r="O540" s="15">
        <f>IF(N540&lt;=0,0,N540*Rechner!$B$8/Rechner!$B$11)</f>
        <v>0</v>
      </c>
      <c r="P540" s="15">
        <f t="shared" si="78"/>
        <v>0</v>
      </c>
      <c r="Q540" s="15">
        <f>IF(N540&lt;=0,0,MIN(Rechner!$G$5,N540+O540))</f>
        <v>0</v>
      </c>
      <c r="R540" s="15">
        <f t="shared" si="79"/>
        <v>0</v>
      </c>
      <c r="S540" s="24" t="str">
        <f>IF(A540&gt;Rechner!$B$14,"",IF(D540&lt;=0,"",EDATE(Rechner!$Z$7,(A540-1)*12/Rechner!$B$11)))</f>
        <v/>
      </c>
      <c r="T540" s="2"/>
      <c r="U540" s="2"/>
      <c r="V540" s="2"/>
      <c r="W540" s="2"/>
      <c r="X540" s="2"/>
      <c r="Y540" s="2"/>
      <c r="Z540" s="2"/>
    </row>
    <row r="541" spans="1:26" x14ac:dyDescent="0.25">
      <c r="A541" s="14">
        <v>540</v>
      </c>
      <c r="B541" s="23" t="str">
        <f t="shared" si="72"/>
        <v/>
      </c>
      <c r="C541" s="14" t="str">
        <f t="shared" si="73"/>
        <v/>
      </c>
      <c r="D541" s="15">
        <f>IF(A541&gt;Rechner!$B$14,0,IF(J540&lt;=0,0,J540))</f>
        <v>0</v>
      </c>
      <c r="E541" s="15">
        <f>IF(D541&lt;=0,0,D541*Rechner!$B$8/Rechner!$B$11)</f>
        <v>0</v>
      </c>
      <c r="F541" s="15">
        <f t="shared" si="74"/>
        <v>0</v>
      </c>
      <c r="G541" s="15">
        <f>IF(D541&lt;=0,0,IF(AND(S541&lt;&gt;"",MONTH(S541)=Rechner!$B$13),MIN(Rechner!$B$12,MAX(D541-F541,0)),0))</f>
        <v>0</v>
      </c>
      <c r="H541" s="15">
        <f>IF(D541&lt;=0,0,MIN(Rechner!$G$5,D541+E541))</f>
        <v>0</v>
      </c>
      <c r="I541" s="15">
        <f t="shared" si="75"/>
        <v>0</v>
      </c>
      <c r="J541" s="15">
        <f t="shared" si="76"/>
        <v>0</v>
      </c>
      <c r="K541" s="15">
        <f t="shared" si="80"/>
        <v>90381.674667594401</v>
      </c>
      <c r="L541" s="16" t="str">
        <f t="shared" si="77"/>
        <v/>
      </c>
      <c r="M541" s="14" t="str">
        <f>IF(A541&gt;Rechner!$B$14,"",IF(D541&lt;=0,"",IF(J541=0,"Abgeschlossen",IF(G541&gt;0,"Sondertilgung","Regulär"))))</f>
        <v/>
      </c>
      <c r="N541" s="15">
        <f>IF(A541&gt;Rechner!$B$14,0,IF(R540&lt;=0,0,R540))</f>
        <v>0</v>
      </c>
      <c r="O541" s="15">
        <f>IF(N541&lt;=0,0,N541*Rechner!$B$8/Rechner!$B$11)</f>
        <v>0</v>
      </c>
      <c r="P541" s="15">
        <f t="shared" si="78"/>
        <v>0</v>
      </c>
      <c r="Q541" s="15">
        <f>IF(N541&lt;=0,0,MIN(Rechner!$G$5,N541+O541))</f>
        <v>0</v>
      </c>
      <c r="R541" s="15">
        <f t="shared" si="79"/>
        <v>0</v>
      </c>
      <c r="S541" s="24" t="str">
        <f>IF(A541&gt;Rechner!$B$14,"",IF(D541&lt;=0,"",EDATE(Rechner!$Z$7,(A541-1)*12/Rechner!$B$11)))</f>
        <v/>
      </c>
      <c r="T541" s="2"/>
      <c r="U541" s="2"/>
      <c r="V541" s="2"/>
      <c r="W541" s="2"/>
      <c r="X541" s="2"/>
      <c r="Y541" s="2"/>
      <c r="Z541" s="2"/>
    </row>
    <row r="542" spans="1:26" x14ac:dyDescent="0.25">
      <c r="A542" s="14">
        <v>541</v>
      </c>
      <c r="B542" s="23" t="str">
        <f t="shared" si="72"/>
        <v/>
      </c>
      <c r="C542" s="14" t="str">
        <f t="shared" si="73"/>
        <v/>
      </c>
      <c r="D542" s="15">
        <f>IF(A542&gt;Rechner!$B$14,0,IF(J541&lt;=0,0,J541))</f>
        <v>0</v>
      </c>
      <c r="E542" s="15">
        <f>IF(D542&lt;=0,0,D542*Rechner!$B$8/Rechner!$B$11)</f>
        <v>0</v>
      </c>
      <c r="F542" s="15">
        <f t="shared" si="74"/>
        <v>0</v>
      </c>
      <c r="G542" s="15">
        <f>IF(D542&lt;=0,0,IF(AND(S542&lt;&gt;"",MONTH(S542)=Rechner!$B$13),MIN(Rechner!$B$12,MAX(D542-F542,0)),0))</f>
        <v>0</v>
      </c>
      <c r="H542" s="15">
        <f>IF(D542&lt;=0,0,MIN(Rechner!$G$5,D542+E542))</f>
        <v>0</v>
      </c>
      <c r="I542" s="15">
        <f t="shared" si="75"/>
        <v>0</v>
      </c>
      <c r="J542" s="15">
        <f t="shared" si="76"/>
        <v>0</v>
      </c>
      <c r="K542" s="15">
        <f t="shared" si="80"/>
        <v>90381.674667594401</v>
      </c>
      <c r="L542" s="16" t="str">
        <f t="shared" si="77"/>
        <v/>
      </c>
      <c r="M542" s="14" t="str">
        <f>IF(A542&gt;Rechner!$B$14,"",IF(D542&lt;=0,"",IF(J542=0,"Abgeschlossen",IF(G542&gt;0,"Sondertilgung","Regulär"))))</f>
        <v/>
      </c>
      <c r="N542" s="15">
        <f>IF(A542&gt;Rechner!$B$14,0,IF(R541&lt;=0,0,R541))</f>
        <v>0</v>
      </c>
      <c r="O542" s="15">
        <f>IF(N542&lt;=0,0,N542*Rechner!$B$8/Rechner!$B$11)</f>
        <v>0</v>
      </c>
      <c r="P542" s="15">
        <f t="shared" si="78"/>
        <v>0</v>
      </c>
      <c r="Q542" s="15">
        <f>IF(N542&lt;=0,0,MIN(Rechner!$G$5,N542+O542))</f>
        <v>0</v>
      </c>
      <c r="R542" s="15">
        <f t="shared" si="79"/>
        <v>0</v>
      </c>
      <c r="S542" s="24" t="str">
        <f>IF(A542&gt;Rechner!$B$14,"",IF(D542&lt;=0,"",EDATE(Rechner!$Z$7,(A542-1)*12/Rechner!$B$11)))</f>
        <v/>
      </c>
      <c r="T542" s="2"/>
      <c r="U542" s="2"/>
      <c r="V542" s="2"/>
      <c r="W542" s="2"/>
      <c r="X542" s="2"/>
      <c r="Y542" s="2"/>
      <c r="Z542" s="2"/>
    </row>
    <row r="543" spans="1:26" x14ac:dyDescent="0.25">
      <c r="A543" s="14">
        <v>542</v>
      </c>
      <c r="B543" s="23" t="str">
        <f t="shared" si="72"/>
        <v/>
      </c>
      <c r="C543" s="14" t="str">
        <f t="shared" si="73"/>
        <v/>
      </c>
      <c r="D543" s="15">
        <f>IF(A543&gt;Rechner!$B$14,0,IF(J542&lt;=0,0,J542))</f>
        <v>0</v>
      </c>
      <c r="E543" s="15">
        <f>IF(D543&lt;=0,0,D543*Rechner!$B$8/Rechner!$B$11)</f>
        <v>0</v>
      </c>
      <c r="F543" s="15">
        <f t="shared" si="74"/>
        <v>0</v>
      </c>
      <c r="G543" s="15">
        <f>IF(D543&lt;=0,0,IF(AND(S543&lt;&gt;"",MONTH(S543)=Rechner!$B$13),MIN(Rechner!$B$12,MAX(D543-F543,0)),0))</f>
        <v>0</v>
      </c>
      <c r="H543" s="15">
        <f>IF(D543&lt;=0,0,MIN(Rechner!$G$5,D543+E543))</f>
        <v>0</v>
      </c>
      <c r="I543" s="15">
        <f t="shared" si="75"/>
        <v>0</v>
      </c>
      <c r="J543" s="15">
        <f t="shared" si="76"/>
        <v>0</v>
      </c>
      <c r="K543" s="15">
        <f t="shared" si="80"/>
        <v>90381.674667594401</v>
      </c>
      <c r="L543" s="16" t="str">
        <f t="shared" si="77"/>
        <v/>
      </c>
      <c r="M543" s="14" t="str">
        <f>IF(A543&gt;Rechner!$B$14,"",IF(D543&lt;=0,"",IF(J543=0,"Abgeschlossen",IF(G543&gt;0,"Sondertilgung","Regulär"))))</f>
        <v/>
      </c>
      <c r="N543" s="15">
        <f>IF(A543&gt;Rechner!$B$14,0,IF(R542&lt;=0,0,R542))</f>
        <v>0</v>
      </c>
      <c r="O543" s="15">
        <f>IF(N543&lt;=0,0,N543*Rechner!$B$8/Rechner!$B$11)</f>
        <v>0</v>
      </c>
      <c r="P543" s="15">
        <f t="shared" si="78"/>
        <v>0</v>
      </c>
      <c r="Q543" s="15">
        <f>IF(N543&lt;=0,0,MIN(Rechner!$G$5,N543+O543))</f>
        <v>0</v>
      </c>
      <c r="R543" s="15">
        <f t="shared" si="79"/>
        <v>0</v>
      </c>
      <c r="S543" s="24" t="str">
        <f>IF(A543&gt;Rechner!$B$14,"",IF(D543&lt;=0,"",EDATE(Rechner!$Z$7,(A543-1)*12/Rechner!$B$11)))</f>
        <v/>
      </c>
      <c r="T543" s="2"/>
      <c r="U543" s="2"/>
      <c r="V543" s="2"/>
      <c r="W543" s="2"/>
      <c r="X543" s="2"/>
      <c r="Y543" s="2"/>
      <c r="Z543" s="2"/>
    </row>
    <row r="544" spans="1:26" x14ac:dyDescent="0.25">
      <c r="A544" s="14">
        <v>543</v>
      </c>
      <c r="B544" s="23" t="str">
        <f t="shared" si="72"/>
        <v/>
      </c>
      <c r="C544" s="14" t="str">
        <f t="shared" si="73"/>
        <v/>
      </c>
      <c r="D544" s="15">
        <f>IF(A544&gt;Rechner!$B$14,0,IF(J543&lt;=0,0,J543))</f>
        <v>0</v>
      </c>
      <c r="E544" s="15">
        <f>IF(D544&lt;=0,0,D544*Rechner!$B$8/Rechner!$B$11)</f>
        <v>0</v>
      </c>
      <c r="F544" s="15">
        <f t="shared" si="74"/>
        <v>0</v>
      </c>
      <c r="G544" s="15">
        <f>IF(D544&lt;=0,0,IF(AND(S544&lt;&gt;"",MONTH(S544)=Rechner!$B$13),MIN(Rechner!$B$12,MAX(D544-F544,0)),0))</f>
        <v>0</v>
      </c>
      <c r="H544" s="15">
        <f>IF(D544&lt;=0,0,MIN(Rechner!$G$5,D544+E544))</f>
        <v>0</v>
      </c>
      <c r="I544" s="15">
        <f t="shared" si="75"/>
        <v>0</v>
      </c>
      <c r="J544" s="15">
        <f t="shared" si="76"/>
        <v>0</v>
      </c>
      <c r="K544" s="15">
        <f t="shared" si="80"/>
        <v>90381.674667594401</v>
      </c>
      <c r="L544" s="16" t="str">
        <f t="shared" si="77"/>
        <v/>
      </c>
      <c r="M544" s="14" t="str">
        <f>IF(A544&gt;Rechner!$B$14,"",IF(D544&lt;=0,"",IF(J544=0,"Abgeschlossen",IF(G544&gt;0,"Sondertilgung","Regulär"))))</f>
        <v/>
      </c>
      <c r="N544" s="15">
        <f>IF(A544&gt;Rechner!$B$14,0,IF(R543&lt;=0,0,R543))</f>
        <v>0</v>
      </c>
      <c r="O544" s="15">
        <f>IF(N544&lt;=0,0,N544*Rechner!$B$8/Rechner!$B$11)</f>
        <v>0</v>
      </c>
      <c r="P544" s="15">
        <f t="shared" si="78"/>
        <v>0</v>
      </c>
      <c r="Q544" s="15">
        <f>IF(N544&lt;=0,0,MIN(Rechner!$G$5,N544+O544))</f>
        <v>0</v>
      </c>
      <c r="R544" s="15">
        <f t="shared" si="79"/>
        <v>0</v>
      </c>
      <c r="S544" s="24" t="str">
        <f>IF(A544&gt;Rechner!$B$14,"",IF(D544&lt;=0,"",EDATE(Rechner!$Z$7,(A544-1)*12/Rechner!$B$11)))</f>
        <v/>
      </c>
      <c r="T544" s="2"/>
      <c r="U544" s="2"/>
      <c r="V544" s="2"/>
      <c r="W544" s="2"/>
      <c r="X544" s="2"/>
      <c r="Y544" s="2"/>
      <c r="Z544" s="2"/>
    </row>
    <row r="545" spans="1:26" x14ac:dyDescent="0.25">
      <c r="A545" s="14">
        <v>544</v>
      </c>
      <c r="B545" s="23" t="str">
        <f t="shared" si="72"/>
        <v/>
      </c>
      <c r="C545" s="14" t="str">
        <f t="shared" si="73"/>
        <v/>
      </c>
      <c r="D545" s="15">
        <f>IF(A545&gt;Rechner!$B$14,0,IF(J544&lt;=0,0,J544))</f>
        <v>0</v>
      </c>
      <c r="E545" s="15">
        <f>IF(D545&lt;=0,0,D545*Rechner!$B$8/Rechner!$B$11)</f>
        <v>0</v>
      </c>
      <c r="F545" s="15">
        <f t="shared" si="74"/>
        <v>0</v>
      </c>
      <c r="G545" s="15">
        <f>IF(D545&lt;=0,0,IF(AND(S545&lt;&gt;"",MONTH(S545)=Rechner!$B$13),MIN(Rechner!$B$12,MAX(D545-F545,0)),0))</f>
        <v>0</v>
      </c>
      <c r="H545" s="15">
        <f>IF(D545&lt;=0,0,MIN(Rechner!$G$5,D545+E545))</f>
        <v>0</v>
      </c>
      <c r="I545" s="15">
        <f t="shared" si="75"/>
        <v>0</v>
      </c>
      <c r="J545" s="15">
        <f t="shared" si="76"/>
        <v>0</v>
      </c>
      <c r="K545" s="15">
        <f t="shared" si="80"/>
        <v>90381.674667594401</v>
      </c>
      <c r="L545" s="16" t="str">
        <f t="shared" si="77"/>
        <v/>
      </c>
      <c r="M545" s="14" t="str">
        <f>IF(A545&gt;Rechner!$B$14,"",IF(D545&lt;=0,"",IF(J545=0,"Abgeschlossen",IF(G545&gt;0,"Sondertilgung","Regulär"))))</f>
        <v/>
      </c>
      <c r="N545" s="15">
        <f>IF(A545&gt;Rechner!$B$14,0,IF(R544&lt;=0,0,R544))</f>
        <v>0</v>
      </c>
      <c r="O545" s="15">
        <f>IF(N545&lt;=0,0,N545*Rechner!$B$8/Rechner!$B$11)</f>
        <v>0</v>
      </c>
      <c r="P545" s="15">
        <f t="shared" si="78"/>
        <v>0</v>
      </c>
      <c r="Q545" s="15">
        <f>IF(N545&lt;=0,0,MIN(Rechner!$G$5,N545+O545))</f>
        <v>0</v>
      </c>
      <c r="R545" s="15">
        <f t="shared" si="79"/>
        <v>0</v>
      </c>
      <c r="S545" s="24" t="str">
        <f>IF(A545&gt;Rechner!$B$14,"",IF(D545&lt;=0,"",EDATE(Rechner!$Z$7,(A545-1)*12/Rechner!$B$11)))</f>
        <v/>
      </c>
      <c r="T545" s="2"/>
      <c r="U545" s="2"/>
      <c r="V545" s="2"/>
      <c r="W545" s="2"/>
      <c r="X545" s="2"/>
      <c r="Y545" s="2"/>
      <c r="Z545" s="2"/>
    </row>
    <row r="546" spans="1:26" x14ac:dyDescent="0.25">
      <c r="A546" s="14">
        <v>545</v>
      </c>
      <c r="B546" s="23" t="str">
        <f t="shared" si="72"/>
        <v/>
      </c>
      <c r="C546" s="14" t="str">
        <f t="shared" si="73"/>
        <v/>
      </c>
      <c r="D546" s="15">
        <f>IF(A546&gt;Rechner!$B$14,0,IF(J545&lt;=0,0,J545))</f>
        <v>0</v>
      </c>
      <c r="E546" s="15">
        <f>IF(D546&lt;=0,0,D546*Rechner!$B$8/Rechner!$B$11)</f>
        <v>0</v>
      </c>
      <c r="F546" s="15">
        <f t="shared" si="74"/>
        <v>0</v>
      </c>
      <c r="G546" s="15">
        <f>IF(D546&lt;=0,0,IF(AND(S546&lt;&gt;"",MONTH(S546)=Rechner!$B$13),MIN(Rechner!$B$12,MAX(D546-F546,0)),0))</f>
        <v>0</v>
      </c>
      <c r="H546" s="15">
        <f>IF(D546&lt;=0,0,MIN(Rechner!$G$5,D546+E546))</f>
        <v>0</v>
      </c>
      <c r="I546" s="15">
        <f t="shared" si="75"/>
        <v>0</v>
      </c>
      <c r="J546" s="15">
        <f t="shared" si="76"/>
        <v>0</v>
      </c>
      <c r="K546" s="15">
        <f t="shared" si="80"/>
        <v>90381.674667594401</v>
      </c>
      <c r="L546" s="16" t="str">
        <f t="shared" si="77"/>
        <v/>
      </c>
      <c r="M546" s="14" t="str">
        <f>IF(A546&gt;Rechner!$B$14,"",IF(D546&lt;=0,"",IF(J546=0,"Abgeschlossen",IF(G546&gt;0,"Sondertilgung","Regulär"))))</f>
        <v/>
      </c>
      <c r="N546" s="15">
        <f>IF(A546&gt;Rechner!$B$14,0,IF(R545&lt;=0,0,R545))</f>
        <v>0</v>
      </c>
      <c r="O546" s="15">
        <f>IF(N546&lt;=0,0,N546*Rechner!$B$8/Rechner!$B$11)</f>
        <v>0</v>
      </c>
      <c r="P546" s="15">
        <f t="shared" si="78"/>
        <v>0</v>
      </c>
      <c r="Q546" s="15">
        <f>IF(N546&lt;=0,0,MIN(Rechner!$G$5,N546+O546))</f>
        <v>0</v>
      </c>
      <c r="R546" s="15">
        <f t="shared" si="79"/>
        <v>0</v>
      </c>
      <c r="S546" s="24" t="str">
        <f>IF(A546&gt;Rechner!$B$14,"",IF(D546&lt;=0,"",EDATE(Rechner!$Z$7,(A546-1)*12/Rechner!$B$11)))</f>
        <v/>
      </c>
      <c r="T546" s="2"/>
      <c r="U546" s="2"/>
      <c r="V546" s="2"/>
      <c r="W546" s="2"/>
      <c r="X546" s="2"/>
      <c r="Y546" s="2"/>
      <c r="Z546" s="2"/>
    </row>
    <row r="547" spans="1:26" x14ac:dyDescent="0.25">
      <c r="A547" s="14">
        <v>546</v>
      </c>
      <c r="B547" s="23" t="str">
        <f t="shared" si="72"/>
        <v/>
      </c>
      <c r="C547" s="14" t="str">
        <f t="shared" si="73"/>
        <v/>
      </c>
      <c r="D547" s="15">
        <f>IF(A547&gt;Rechner!$B$14,0,IF(J546&lt;=0,0,J546))</f>
        <v>0</v>
      </c>
      <c r="E547" s="15">
        <f>IF(D547&lt;=0,0,D547*Rechner!$B$8/Rechner!$B$11)</f>
        <v>0</v>
      </c>
      <c r="F547" s="15">
        <f t="shared" si="74"/>
        <v>0</v>
      </c>
      <c r="G547" s="15">
        <f>IF(D547&lt;=0,0,IF(AND(S547&lt;&gt;"",MONTH(S547)=Rechner!$B$13),MIN(Rechner!$B$12,MAX(D547-F547,0)),0))</f>
        <v>0</v>
      </c>
      <c r="H547" s="15">
        <f>IF(D547&lt;=0,0,MIN(Rechner!$G$5,D547+E547))</f>
        <v>0</v>
      </c>
      <c r="I547" s="15">
        <f t="shared" si="75"/>
        <v>0</v>
      </c>
      <c r="J547" s="15">
        <f t="shared" si="76"/>
        <v>0</v>
      </c>
      <c r="K547" s="15">
        <f t="shared" si="80"/>
        <v>90381.674667594401</v>
      </c>
      <c r="L547" s="16" t="str">
        <f t="shared" si="77"/>
        <v/>
      </c>
      <c r="M547" s="14" t="str">
        <f>IF(A547&gt;Rechner!$B$14,"",IF(D547&lt;=0,"",IF(J547=0,"Abgeschlossen",IF(G547&gt;0,"Sondertilgung","Regulär"))))</f>
        <v/>
      </c>
      <c r="N547" s="15">
        <f>IF(A547&gt;Rechner!$B$14,0,IF(R546&lt;=0,0,R546))</f>
        <v>0</v>
      </c>
      <c r="O547" s="15">
        <f>IF(N547&lt;=0,0,N547*Rechner!$B$8/Rechner!$B$11)</f>
        <v>0</v>
      </c>
      <c r="P547" s="15">
        <f t="shared" si="78"/>
        <v>0</v>
      </c>
      <c r="Q547" s="15">
        <f>IF(N547&lt;=0,0,MIN(Rechner!$G$5,N547+O547))</f>
        <v>0</v>
      </c>
      <c r="R547" s="15">
        <f t="shared" si="79"/>
        <v>0</v>
      </c>
      <c r="S547" s="24" t="str">
        <f>IF(A547&gt;Rechner!$B$14,"",IF(D547&lt;=0,"",EDATE(Rechner!$Z$7,(A547-1)*12/Rechner!$B$11)))</f>
        <v/>
      </c>
      <c r="T547" s="2"/>
      <c r="U547" s="2"/>
      <c r="V547" s="2"/>
      <c r="W547" s="2"/>
      <c r="X547" s="2"/>
      <c r="Y547" s="2"/>
      <c r="Z547" s="2"/>
    </row>
    <row r="548" spans="1:26" x14ac:dyDescent="0.25">
      <c r="A548" s="14">
        <v>547</v>
      </c>
      <c r="B548" s="23" t="str">
        <f t="shared" si="72"/>
        <v/>
      </c>
      <c r="C548" s="14" t="str">
        <f t="shared" si="73"/>
        <v/>
      </c>
      <c r="D548" s="15">
        <f>IF(A548&gt;Rechner!$B$14,0,IF(J547&lt;=0,0,J547))</f>
        <v>0</v>
      </c>
      <c r="E548" s="15">
        <f>IF(D548&lt;=0,0,D548*Rechner!$B$8/Rechner!$B$11)</f>
        <v>0</v>
      </c>
      <c r="F548" s="15">
        <f t="shared" si="74"/>
        <v>0</v>
      </c>
      <c r="G548" s="15">
        <f>IF(D548&lt;=0,0,IF(AND(S548&lt;&gt;"",MONTH(S548)=Rechner!$B$13),MIN(Rechner!$B$12,MAX(D548-F548,0)),0))</f>
        <v>0</v>
      </c>
      <c r="H548" s="15">
        <f>IF(D548&lt;=0,0,MIN(Rechner!$G$5,D548+E548))</f>
        <v>0</v>
      </c>
      <c r="I548" s="15">
        <f t="shared" si="75"/>
        <v>0</v>
      </c>
      <c r="J548" s="15">
        <f t="shared" si="76"/>
        <v>0</v>
      </c>
      <c r="K548" s="15">
        <f t="shared" si="80"/>
        <v>90381.674667594401</v>
      </c>
      <c r="L548" s="16" t="str">
        <f t="shared" si="77"/>
        <v/>
      </c>
      <c r="M548" s="14" t="str">
        <f>IF(A548&gt;Rechner!$B$14,"",IF(D548&lt;=0,"",IF(J548=0,"Abgeschlossen",IF(G548&gt;0,"Sondertilgung","Regulär"))))</f>
        <v/>
      </c>
      <c r="N548" s="15">
        <f>IF(A548&gt;Rechner!$B$14,0,IF(R547&lt;=0,0,R547))</f>
        <v>0</v>
      </c>
      <c r="O548" s="15">
        <f>IF(N548&lt;=0,0,N548*Rechner!$B$8/Rechner!$B$11)</f>
        <v>0</v>
      </c>
      <c r="P548" s="15">
        <f t="shared" si="78"/>
        <v>0</v>
      </c>
      <c r="Q548" s="15">
        <f>IF(N548&lt;=0,0,MIN(Rechner!$G$5,N548+O548))</f>
        <v>0</v>
      </c>
      <c r="R548" s="15">
        <f t="shared" si="79"/>
        <v>0</v>
      </c>
      <c r="S548" s="24" t="str">
        <f>IF(A548&gt;Rechner!$B$14,"",IF(D548&lt;=0,"",EDATE(Rechner!$Z$7,(A548-1)*12/Rechner!$B$11)))</f>
        <v/>
      </c>
      <c r="T548" s="2"/>
      <c r="U548" s="2"/>
      <c r="V548" s="2"/>
      <c r="W548" s="2"/>
      <c r="X548" s="2"/>
      <c r="Y548" s="2"/>
      <c r="Z548" s="2"/>
    </row>
    <row r="549" spans="1:26" x14ac:dyDescent="0.25">
      <c r="A549" s="14">
        <v>548</v>
      </c>
      <c r="B549" s="23" t="str">
        <f t="shared" si="72"/>
        <v/>
      </c>
      <c r="C549" s="14" t="str">
        <f t="shared" si="73"/>
        <v/>
      </c>
      <c r="D549" s="15">
        <f>IF(A549&gt;Rechner!$B$14,0,IF(J548&lt;=0,0,J548))</f>
        <v>0</v>
      </c>
      <c r="E549" s="15">
        <f>IF(D549&lt;=0,0,D549*Rechner!$B$8/Rechner!$B$11)</f>
        <v>0</v>
      </c>
      <c r="F549" s="15">
        <f t="shared" si="74"/>
        <v>0</v>
      </c>
      <c r="G549" s="15">
        <f>IF(D549&lt;=0,0,IF(AND(S549&lt;&gt;"",MONTH(S549)=Rechner!$B$13),MIN(Rechner!$B$12,MAX(D549-F549,0)),0))</f>
        <v>0</v>
      </c>
      <c r="H549" s="15">
        <f>IF(D549&lt;=0,0,MIN(Rechner!$G$5,D549+E549))</f>
        <v>0</v>
      </c>
      <c r="I549" s="15">
        <f t="shared" si="75"/>
        <v>0</v>
      </c>
      <c r="J549" s="15">
        <f t="shared" si="76"/>
        <v>0</v>
      </c>
      <c r="K549" s="15">
        <f t="shared" si="80"/>
        <v>90381.674667594401</v>
      </c>
      <c r="L549" s="16" t="str">
        <f t="shared" si="77"/>
        <v/>
      </c>
      <c r="M549" s="14" t="str">
        <f>IF(A549&gt;Rechner!$B$14,"",IF(D549&lt;=0,"",IF(J549=0,"Abgeschlossen",IF(G549&gt;0,"Sondertilgung","Regulär"))))</f>
        <v/>
      </c>
      <c r="N549" s="15">
        <f>IF(A549&gt;Rechner!$B$14,0,IF(R548&lt;=0,0,R548))</f>
        <v>0</v>
      </c>
      <c r="O549" s="15">
        <f>IF(N549&lt;=0,0,N549*Rechner!$B$8/Rechner!$B$11)</f>
        <v>0</v>
      </c>
      <c r="P549" s="15">
        <f t="shared" si="78"/>
        <v>0</v>
      </c>
      <c r="Q549" s="15">
        <f>IF(N549&lt;=0,0,MIN(Rechner!$G$5,N549+O549))</f>
        <v>0</v>
      </c>
      <c r="R549" s="15">
        <f t="shared" si="79"/>
        <v>0</v>
      </c>
      <c r="S549" s="24" t="str">
        <f>IF(A549&gt;Rechner!$B$14,"",IF(D549&lt;=0,"",EDATE(Rechner!$Z$7,(A549-1)*12/Rechner!$B$11)))</f>
        <v/>
      </c>
      <c r="T549" s="2"/>
      <c r="U549" s="2"/>
      <c r="V549" s="2"/>
      <c r="W549" s="2"/>
      <c r="X549" s="2"/>
      <c r="Y549" s="2"/>
      <c r="Z549" s="2"/>
    </row>
    <row r="550" spans="1:26" x14ac:dyDescent="0.25">
      <c r="A550" s="14">
        <v>549</v>
      </c>
      <c r="B550" s="23" t="str">
        <f t="shared" si="72"/>
        <v/>
      </c>
      <c r="C550" s="14" t="str">
        <f t="shared" si="73"/>
        <v/>
      </c>
      <c r="D550" s="15">
        <f>IF(A550&gt;Rechner!$B$14,0,IF(J549&lt;=0,0,J549))</f>
        <v>0</v>
      </c>
      <c r="E550" s="15">
        <f>IF(D550&lt;=0,0,D550*Rechner!$B$8/Rechner!$B$11)</f>
        <v>0</v>
      </c>
      <c r="F550" s="15">
        <f t="shared" si="74"/>
        <v>0</v>
      </c>
      <c r="G550" s="15">
        <f>IF(D550&lt;=0,0,IF(AND(S550&lt;&gt;"",MONTH(S550)=Rechner!$B$13),MIN(Rechner!$B$12,MAX(D550-F550,0)),0))</f>
        <v>0</v>
      </c>
      <c r="H550" s="15">
        <f>IF(D550&lt;=0,0,MIN(Rechner!$G$5,D550+E550))</f>
        <v>0</v>
      </c>
      <c r="I550" s="15">
        <f t="shared" si="75"/>
        <v>0</v>
      </c>
      <c r="J550" s="15">
        <f t="shared" si="76"/>
        <v>0</v>
      </c>
      <c r="K550" s="15">
        <f t="shared" si="80"/>
        <v>90381.674667594401</v>
      </c>
      <c r="L550" s="16" t="str">
        <f t="shared" si="77"/>
        <v/>
      </c>
      <c r="M550" s="14" t="str">
        <f>IF(A550&gt;Rechner!$B$14,"",IF(D550&lt;=0,"",IF(J550=0,"Abgeschlossen",IF(G550&gt;0,"Sondertilgung","Regulär"))))</f>
        <v/>
      </c>
      <c r="N550" s="15">
        <f>IF(A550&gt;Rechner!$B$14,0,IF(R549&lt;=0,0,R549))</f>
        <v>0</v>
      </c>
      <c r="O550" s="15">
        <f>IF(N550&lt;=0,0,N550*Rechner!$B$8/Rechner!$B$11)</f>
        <v>0</v>
      </c>
      <c r="P550" s="15">
        <f t="shared" si="78"/>
        <v>0</v>
      </c>
      <c r="Q550" s="15">
        <f>IF(N550&lt;=0,0,MIN(Rechner!$G$5,N550+O550))</f>
        <v>0</v>
      </c>
      <c r="R550" s="15">
        <f t="shared" si="79"/>
        <v>0</v>
      </c>
      <c r="S550" s="24" t="str">
        <f>IF(A550&gt;Rechner!$B$14,"",IF(D550&lt;=0,"",EDATE(Rechner!$Z$7,(A550-1)*12/Rechner!$B$11)))</f>
        <v/>
      </c>
      <c r="T550" s="2"/>
      <c r="U550" s="2"/>
      <c r="V550" s="2"/>
      <c r="W550" s="2"/>
      <c r="X550" s="2"/>
      <c r="Y550" s="2"/>
      <c r="Z550" s="2"/>
    </row>
    <row r="551" spans="1:26" x14ac:dyDescent="0.25">
      <c r="A551" s="14">
        <v>550</v>
      </c>
      <c r="B551" s="23" t="str">
        <f t="shared" si="72"/>
        <v/>
      </c>
      <c r="C551" s="14" t="str">
        <f t="shared" si="73"/>
        <v/>
      </c>
      <c r="D551" s="15">
        <f>IF(A551&gt;Rechner!$B$14,0,IF(J550&lt;=0,0,J550))</f>
        <v>0</v>
      </c>
      <c r="E551" s="15">
        <f>IF(D551&lt;=0,0,D551*Rechner!$B$8/Rechner!$B$11)</f>
        <v>0</v>
      </c>
      <c r="F551" s="15">
        <f t="shared" si="74"/>
        <v>0</v>
      </c>
      <c r="G551" s="15">
        <f>IF(D551&lt;=0,0,IF(AND(S551&lt;&gt;"",MONTH(S551)=Rechner!$B$13),MIN(Rechner!$B$12,MAX(D551-F551,0)),0))</f>
        <v>0</v>
      </c>
      <c r="H551" s="15">
        <f>IF(D551&lt;=0,0,MIN(Rechner!$G$5,D551+E551))</f>
        <v>0</v>
      </c>
      <c r="I551" s="15">
        <f t="shared" si="75"/>
        <v>0</v>
      </c>
      <c r="J551" s="15">
        <f t="shared" si="76"/>
        <v>0</v>
      </c>
      <c r="K551" s="15">
        <f t="shared" si="80"/>
        <v>90381.674667594401</v>
      </c>
      <c r="L551" s="16" t="str">
        <f t="shared" si="77"/>
        <v/>
      </c>
      <c r="M551" s="14" t="str">
        <f>IF(A551&gt;Rechner!$B$14,"",IF(D551&lt;=0,"",IF(J551=0,"Abgeschlossen",IF(G551&gt;0,"Sondertilgung","Regulär"))))</f>
        <v/>
      </c>
      <c r="N551" s="15">
        <f>IF(A551&gt;Rechner!$B$14,0,IF(R550&lt;=0,0,R550))</f>
        <v>0</v>
      </c>
      <c r="O551" s="15">
        <f>IF(N551&lt;=0,0,N551*Rechner!$B$8/Rechner!$B$11)</f>
        <v>0</v>
      </c>
      <c r="P551" s="15">
        <f t="shared" si="78"/>
        <v>0</v>
      </c>
      <c r="Q551" s="15">
        <f>IF(N551&lt;=0,0,MIN(Rechner!$G$5,N551+O551))</f>
        <v>0</v>
      </c>
      <c r="R551" s="15">
        <f t="shared" si="79"/>
        <v>0</v>
      </c>
      <c r="S551" s="24" t="str">
        <f>IF(A551&gt;Rechner!$B$14,"",IF(D551&lt;=0,"",EDATE(Rechner!$Z$7,(A551-1)*12/Rechner!$B$11)))</f>
        <v/>
      </c>
      <c r="T551" s="2"/>
      <c r="U551" s="2"/>
      <c r="V551" s="2"/>
      <c r="W551" s="2"/>
      <c r="X551" s="2"/>
      <c r="Y551" s="2"/>
      <c r="Z551" s="2"/>
    </row>
    <row r="552" spans="1:26" x14ac:dyDescent="0.25">
      <c r="A552" s="14">
        <v>551</v>
      </c>
      <c r="B552" s="23" t="str">
        <f t="shared" si="72"/>
        <v/>
      </c>
      <c r="C552" s="14" t="str">
        <f t="shared" si="73"/>
        <v/>
      </c>
      <c r="D552" s="15">
        <f>IF(A552&gt;Rechner!$B$14,0,IF(J551&lt;=0,0,J551))</f>
        <v>0</v>
      </c>
      <c r="E552" s="15">
        <f>IF(D552&lt;=0,0,D552*Rechner!$B$8/Rechner!$B$11)</f>
        <v>0</v>
      </c>
      <c r="F552" s="15">
        <f t="shared" si="74"/>
        <v>0</v>
      </c>
      <c r="G552" s="15">
        <f>IF(D552&lt;=0,0,IF(AND(S552&lt;&gt;"",MONTH(S552)=Rechner!$B$13),MIN(Rechner!$B$12,MAX(D552-F552,0)),0))</f>
        <v>0</v>
      </c>
      <c r="H552" s="15">
        <f>IF(D552&lt;=0,0,MIN(Rechner!$G$5,D552+E552))</f>
        <v>0</v>
      </c>
      <c r="I552" s="15">
        <f t="shared" si="75"/>
        <v>0</v>
      </c>
      <c r="J552" s="15">
        <f t="shared" si="76"/>
        <v>0</v>
      </c>
      <c r="K552" s="15">
        <f t="shared" si="80"/>
        <v>90381.674667594401</v>
      </c>
      <c r="L552" s="16" t="str">
        <f t="shared" si="77"/>
        <v/>
      </c>
      <c r="M552" s="14" t="str">
        <f>IF(A552&gt;Rechner!$B$14,"",IF(D552&lt;=0,"",IF(J552=0,"Abgeschlossen",IF(G552&gt;0,"Sondertilgung","Regulär"))))</f>
        <v/>
      </c>
      <c r="N552" s="15">
        <f>IF(A552&gt;Rechner!$B$14,0,IF(R551&lt;=0,0,R551))</f>
        <v>0</v>
      </c>
      <c r="O552" s="15">
        <f>IF(N552&lt;=0,0,N552*Rechner!$B$8/Rechner!$B$11)</f>
        <v>0</v>
      </c>
      <c r="P552" s="15">
        <f t="shared" si="78"/>
        <v>0</v>
      </c>
      <c r="Q552" s="15">
        <f>IF(N552&lt;=0,0,MIN(Rechner!$G$5,N552+O552))</f>
        <v>0</v>
      </c>
      <c r="R552" s="15">
        <f t="shared" si="79"/>
        <v>0</v>
      </c>
      <c r="S552" s="24" t="str">
        <f>IF(A552&gt;Rechner!$B$14,"",IF(D552&lt;=0,"",EDATE(Rechner!$Z$7,(A552-1)*12/Rechner!$B$11)))</f>
        <v/>
      </c>
      <c r="T552" s="2"/>
      <c r="U552" s="2"/>
      <c r="V552" s="2"/>
      <c r="W552" s="2"/>
      <c r="X552" s="2"/>
      <c r="Y552" s="2"/>
      <c r="Z552" s="2"/>
    </row>
    <row r="553" spans="1:26" x14ac:dyDescent="0.25">
      <c r="A553" s="14">
        <v>552</v>
      </c>
      <c r="B553" s="23" t="str">
        <f t="shared" si="72"/>
        <v/>
      </c>
      <c r="C553" s="14" t="str">
        <f t="shared" si="73"/>
        <v/>
      </c>
      <c r="D553" s="15">
        <f>IF(A553&gt;Rechner!$B$14,0,IF(J552&lt;=0,0,J552))</f>
        <v>0</v>
      </c>
      <c r="E553" s="15">
        <f>IF(D553&lt;=0,0,D553*Rechner!$B$8/Rechner!$B$11)</f>
        <v>0</v>
      </c>
      <c r="F553" s="15">
        <f t="shared" si="74"/>
        <v>0</v>
      </c>
      <c r="G553" s="15">
        <f>IF(D553&lt;=0,0,IF(AND(S553&lt;&gt;"",MONTH(S553)=Rechner!$B$13),MIN(Rechner!$B$12,MAX(D553-F553,0)),0))</f>
        <v>0</v>
      </c>
      <c r="H553" s="15">
        <f>IF(D553&lt;=0,0,MIN(Rechner!$G$5,D553+E553))</f>
        <v>0</v>
      </c>
      <c r="I553" s="15">
        <f t="shared" si="75"/>
        <v>0</v>
      </c>
      <c r="J553" s="15">
        <f t="shared" si="76"/>
        <v>0</v>
      </c>
      <c r="K553" s="15">
        <f t="shared" si="80"/>
        <v>90381.674667594401</v>
      </c>
      <c r="L553" s="16" t="str">
        <f t="shared" si="77"/>
        <v/>
      </c>
      <c r="M553" s="14" t="str">
        <f>IF(A553&gt;Rechner!$B$14,"",IF(D553&lt;=0,"",IF(J553=0,"Abgeschlossen",IF(G553&gt;0,"Sondertilgung","Regulär"))))</f>
        <v/>
      </c>
      <c r="N553" s="15">
        <f>IF(A553&gt;Rechner!$B$14,0,IF(R552&lt;=0,0,R552))</f>
        <v>0</v>
      </c>
      <c r="O553" s="15">
        <f>IF(N553&lt;=0,0,N553*Rechner!$B$8/Rechner!$B$11)</f>
        <v>0</v>
      </c>
      <c r="P553" s="15">
        <f t="shared" si="78"/>
        <v>0</v>
      </c>
      <c r="Q553" s="15">
        <f>IF(N553&lt;=0,0,MIN(Rechner!$G$5,N553+O553))</f>
        <v>0</v>
      </c>
      <c r="R553" s="15">
        <f t="shared" si="79"/>
        <v>0</v>
      </c>
      <c r="S553" s="24" t="str">
        <f>IF(A553&gt;Rechner!$B$14,"",IF(D553&lt;=0,"",EDATE(Rechner!$Z$7,(A553-1)*12/Rechner!$B$11)))</f>
        <v/>
      </c>
      <c r="T553" s="2"/>
      <c r="U553" s="2"/>
      <c r="V553" s="2"/>
      <c r="W553" s="2"/>
      <c r="X553" s="2"/>
      <c r="Y553" s="2"/>
      <c r="Z553" s="2"/>
    </row>
    <row r="554" spans="1:26" x14ac:dyDescent="0.25">
      <c r="A554" s="14">
        <v>553</v>
      </c>
      <c r="B554" s="23" t="str">
        <f t="shared" si="72"/>
        <v/>
      </c>
      <c r="C554" s="14" t="str">
        <f t="shared" si="73"/>
        <v/>
      </c>
      <c r="D554" s="15">
        <f>IF(A554&gt;Rechner!$B$14,0,IF(J553&lt;=0,0,J553))</f>
        <v>0</v>
      </c>
      <c r="E554" s="15">
        <f>IF(D554&lt;=0,0,D554*Rechner!$B$8/Rechner!$B$11)</f>
        <v>0</v>
      </c>
      <c r="F554" s="15">
        <f t="shared" si="74"/>
        <v>0</v>
      </c>
      <c r="G554" s="15">
        <f>IF(D554&lt;=0,0,IF(AND(S554&lt;&gt;"",MONTH(S554)=Rechner!$B$13),MIN(Rechner!$B$12,MAX(D554-F554,0)),0))</f>
        <v>0</v>
      </c>
      <c r="H554" s="15">
        <f>IF(D554&lt;=0,0,MIN(Rechner!$G$5,D554+E554))</f>
        <v>0</v>
      </c>
      <c r="I554" s="15">
        <f t="shared" si="75"/>
        <v>0</v>
      </c>
      <c r="J554" s="15">
        <f t="shared" si="76"/>
        <v>0</v>
      </c>
      <c r="K554" s="15">
        <f t="shared" si="80"/>
        <v>90381.674667594401</v>
      </c>
      <c r="L554" s="16" t="str">
        <f t="shared" si="77"/>
        <v/>
      </c>
      <c r="M554" s="14" t="str">
        <f>IF(A554&gt;Rechner!$B$14,"",IF(D554&lt;=0,"",IF(J554=0,"Abgeschlossen",IF(G554&gt;0,"Sondertilgung","Regulär"))))</f>
        <v/>
      </c>
      <c r="N554" s="15">
        <f>IF(A554&gt;Rechner!$B$14,0,IF(R553&lt;=0,0,R553))</f>
        <v>0</v>
      </c>
      <c r="O554" s="15">
        <f>IF(N554&lt;=0,0,N554*Rechner!$B$8/Rechner!$B$11)</f>
        <v>0</v>
      </c>
      <c r="P554" s="15">
        <f t="shared" si="78"/>
        <v>0</v>
      </c>
      <c r="Q554" s="15">
        <f>IF(N554&lt;=0,0,MIN(Rechner!$G$5,N554+O554))</f>
        <v>0</v>
      </c>
      <c r="R554" s="15">
        <f t="shared" si="79"/>
        <v>0</v>
      </c>
      <c r="S554" s="24" t="str">
        <f>IF(A554&gt;Rechner!$B$14,"",IF(D554&lt;=0,"",EDATE(Rechner!$Z$7,(A554-1)*12/Rechner!$B$11)))</f>
        <v/>
      </c>
      <c r="T554" s="2"/>
      <c r="U554" s="2"/>
      <c r="V554" s="2"/>
      <c r="W554" s="2"/>
      <c r="X554" s="2"/>
      <c r="Y554" s="2"/>
      <c r="Z554" s="2"/>
    </row>
    <row r="555" spans="1:26" x14ac:dyDescent="0.25">
      <c r="A555" s="14">
        <v>554</v>
      </c>
      <c r="B555" s="23" t="str">
        <f t="shared" si="72"/>
        <v/>
      </c>
      <c r="C555" s="14" t="str">
        <f t="shared" si="73"/>
        <v/>
      </c>
      <c r="D555" s="15">
        <f>IF(A555&gt;Rechner!$B$14,0,IF(J554&lt;=0,0,J554))</f>
        <v>0</v>
      </c>
      <c r="E555" s="15">
        <f>IF(D555&lt;=0,0,D555*Rechner!$B$8/Rechner!$B$11)</f>
        <v>0</v>
      </c>
      <c r="F555" s="15">
        <f t="shared" si="74"/>
        <v>0</v>
      </c>
      <c r="G555" s="15">
        <f>IF(D555&lt;=0,0,IF(AND(S555&lt;&gt;"",MONTH(S555)=Rechner!$B$13),MIN(Rechner!$B$12,MAX(D555-F555,0)),0))</f>
        <v>0</v>
      </c>
      <c r="H555" s="15">
        <f>IF(D555&lt;=0,0,MIN(Rechner!$G$5,D555+E555))</f>
        <v>0</v>
      </c>
      <c r="I555" s="15">
        <f t="shared" si="75"/>
        <v>0</v>
      </c>
      <c r="J555" s="15">
        <f t="shared" si="76"/>
        <v>0</v>
      </c>
      <c r="K555" s="15">
        <f t="shared" si="80"/>
        <v>90381.674667594401</v>
      </c>
      <c r="L555" s="16" t="str">
        <f t="shared" si="77"/>
        <v/>
      </c>
      <c r="M555" s="14" t="str">
        <f>IF(A555&gt;Rechner!$B$14,"",IF(D555&lt;=0,"",IF(J555=0,"Abgeschlossen",IF(G555&gt;0,"Sondertilgung","Regulär"))))</f>
        <v/>
      </c>
      <c r="N555" s="15">
        <f>IF(A555&gt;Rechner!$B$14,0,IF(R554&lt;=0,0,R554))</f>
        <v>0</v>
      </c>
      <c r="O555" s="15">
        <f>IF(N555&lt;=0,0,N555*Rechner!$B$8/Rechner!$B$11)</f>
        <v>0</v>
      </c>
      <c r="P555" s="15">
        <f t="shared" si="78"/>
        <v>0</v>
      </c>
      <c r="Q555" s="15">
        <f>IF(N555&lt;=0,0,MIN(Rechner!$G$5,N555+O555))</f>
        <v>0</v>
      </c>
      <c r="R555" s="15">
        <f t="shared" si="79"/>
        <v>0</v>
      </c>
      <c r="S555" s="24" t="str">
        <f>IF(A555&gt;Rechner!$B$14,"",IF(D555&lt;=0,"",EDATE(Rechner!$Z$7,(A555-1)*12/Rechner!$B$11)))</f>
        <v/>
      </c>
      <c r="T555" s="2"/>
      <c r="U555" s="2"/>
      <c r="V555" s="2"/>
      <c r="W555" s="2"/>
      <c r="X555" s="2"/>
      <c r="Y555" s="2"/>
      <c r="Z555" s="2"/>
    </row>
    <row r="556" spans="1:26" x14ac:dyDescent="0.25">
      <c r="A556" s="14">
        <v>555</v>
      </c>
      <c r="B556" s="23" t="str">
        <f t="shared" si="72"/>
        <v/>
      </c>
      <c r="C556" s="14" t="str">
        <f t="shared" si="73"/>
        <v/>
      </c>
      <c r="D556" s="15">
        <f>IF(A556&gt;Rechner!$B$14,0,IF(J555&lt;=0,0,J555))</f>
        <v>0</v>
      </c>
      <c r="E556" s="15">
        <f>IF(D556&lt;=0,0,D556*Rechner!$B$8/Rechner!$B$11)</f>
        <v>0</v>
      </c>
      <c r="F556" s="15">
        <f t="shared" si="74"/>
        <v>0</v>
      </c>
      <c r="G556" s="15">
        <f>IF(D556&lt;=0,0,IF(AND(S556&lt;&gt;"",MONTH(S556)=Rechner!$B$13),MIN(Rechner!$B$12,MAX(D556-F556,0)),0))</f>
        <v>0</v>
      </c>
      <c r="H556" s="15">
        <f>IF(D556&lt;=0,0,MIN(Rechner!$G$5,D556+E556))</f>
        <v>0</v>
      </c>
      <c r="I556" s="15">
        <f t="shared" si="75"/>
        <v>0</v>
      </c>
      <c r="J556" s="15">
        <f t="shared" si="76"/>
        <v>0</v>
      </c>
      <c r="K556" s="15">
        <f t="shared" si="80"/>
        <v>90381.674667594401</v>
      </c>
      <c r="L556" s="16" t="str">
        <f t="shared" si="77"/>
        <v/>
      </c>
      <c r="M556" s="14" t="str">
        <f>IF(A556&gt;Rechner!$B$14,"",IF(D556&lt;=0,"",IF(J556=0,"Abgeschlossen",IF(G556&gt;0,"Sondertilgung","Regulär"))))</f>
        <v/>
      </c>
      <c r="N556" s="15">
        <f>IF(A556&gt;Rechner!$B$14,0,IF(R555&lt;=0,0,R555))</f>
        <v>0</v>
      </c>
      <c r="O556" s="15">
        <f>IF(N556&lt;=0,0,N556*Rechner!$B$8/Rechner!$B$11)</f>
        <v>0</v>
      </c>
      <c r="P556" s="15">
        <f t="shared" si="78"/>
        <v>0</v>
      </c>
      <c r="Q556" s="15">
        <f>IF(N556&lt;=0,0,MIN(Rechner!$G$5,N556+O556))</f>
        <v>0</v>
      </c>
      <c r="R556" s="15">
        <f t="shared" si="79"/>
        <v>0</v>
      </c>
      <c r="S556" s="24" t="str">
        <f>IF(A556&gt;Rechner!$B$14,"",IF(D556&lt;=0,"",EDATE(Rechner!$Z$7,(A556-1)*12/Rechner!$B$11)))</f>
        <v/>
      </c>
      <c r="T556" s="2"/>
      <c r="U556" s="2"/>
      <c r="V556" s="2"/>
      <c r="W556" s="2"/>
      <c r="X556" s="2"/>
      <c r="Y556" s="2"/>
      <c r="Z556" s="2"/>
    </row>
    <row r="557" spans="1:26" x14ac:dyDescent="0.25">
      <c r="A557" s="14">
        <v>556</v>
      </c>
      <c r="B557" s="23" t="str">
        <f t="shared" si="72"/>
        <v/>
      </c>
      <c r="C557" s="14" t="str">
        <f t="shared" si="73"/>
        <v/>
      </c>
      <c r="D557" s="15">
        <f>IF(A557&gt;Rechner!$B$14,0,IF(J556&lt;=0,0,J556))</f>
        <v>0</v>
      </c>
      <c r="E557" s="15">
        <f>IF(D557&lt;=0,0,D557*Rechner!$B$8/Rechner!$B$11)</f>
        <v>0</v>
      </c>
      <c r="F557" s="15">
        <f t="shared" si="74"/>
        <v>0</v>
      </c>
      <c r="G557" s="15">
        <f>IF(D557&lt;=0,0,IF(AND(S557&lt;&gt;"",MONTH(S557)=Rechner!$B$13),MIN(Rechner!$B$12,MAX(D557-F557,0)),0))</f>
        <v>0</v>
      </c>
      <c r="H557" s="15">
        <f>IF(D557&lt;=0,0,MIN(Rechner!$G$5,D557+E557))</f>
        <v>0</v>
      </c>
      <c r="I557" s="15">
        <f t="shared" si="75"/>
        <v>0</v>
      </c>
      <c r="J557" s="15">
        <f t="shared" si="76"/>
        <v>0</v>
      </c>
      <c r="K557" s="15">
        <f t="shared" si="80"/>
        <v>90381.674667594401</v>
      </c>
      <c r="L557" s="16" t="str">
        <f t="shared" si="77"/>
        <v/>
      </c>
      <c r="M557" s="14" t="str">
        <f>IF(A557&gt;Rechner!$B$14,"",IF(D557&lt;=0,"",IF(J557=0,"Abgeschlossen",IF(G557&gt;0,"Sondertilgung","Regulär"))))</f>
        <v/>
      </c>
      <c r="N557" s="15">
        <f>IF(A557&gt;Rechner!$B$14,0,IF(R556&lt;=0,0,R556))</f>
        <v>0</v>
      </c>
      <c r="O557" s="15">
        <f>IF(N557&lt;=0,0,N557*Rechner!$B$8/Rechner!$B$11)</f>
        <v>0</v>
      </c>
      <c r="P557" s="15">
        <f t="shared" si="78"/>
        <v>0</v>
      </c>
      <c r="Q557" s="15">
        <f>IF(N557&lt;=0,0,MIN(Rechner!$G$5,N557+O557))</f>
        <v>0</v>
      </c>
      <c r="R557" s="15">
        <f t="shared" si="79"/>
        <v>0</v>
      </c>
      <c r="S557" s="24" t="str">
        <f>IF(A557&gt;Rechner!$B$14,"",IF(D557&lt;=0,"",EDATE(Rechner!$Z$7,(A557-1)*12/Rechner!$B$11)))</f>
        <v/>
      </c>
      <c r="T557" s="2"/>
      <c r="U557" s="2"/>
      <c r="V557" s="2"/>
      <c r="W557" s="2"/>
      <c r="X557" s="2"/>
      <c r="Y557" s="2"/>
      <c r="Z557" s="2"/>
    </row>
    <row r="558" spans="1:26" x14ac:dyDescent="0.25">
      <c r="A558" s="14">
        <v>557</v>
      </c>
      <c r="B558" s="23" t="str">
        <f t="shared" si="72"/>
        <v/>
      </c>
      <c r="C558" s="14" t="str">
        <f t="shared" si="73"/>
        <v/>
      </c>
      <c r="D558" s="15">
        <f>IF(A558&gt;Rechner!$B$14,0,IF(J557&lt;=0,0,J557))</f>
        <v>0</v>
      </c>
      <c r="E558" s="15">
        <f>IF(D558&lt;=0,0,D558*Rechner!$B$8/Rechner!$B$11)</f>
        <v>0</v>
      </c>
      <c r="F558" s="15">
        <f t="shared" si="74"/>
        <v>0</v>
      </c>
      <c r="G558" s="15">
        <f>IF(D558&lt;=0,0,IF(AND(S558&lt;&gt;"",MONTH(S558)=Rechner!$B$13),MIN(Rechner!$B$12,MAX(D558-F558,0)),0))</f>
        <v>0</v>
      </c>
      <c r="H558" s="15">
        <f>IF(D558&lt;=0,0,MIN(Rechner!$G$5,D558+E558))</f>
        <v>0</v>
      </c>
      <c r="I558" s="15">
        <f t="shared" si="75"/>
        <v>0</v>
      </c>
      <c r="J558" s="15">
        <f t="shared" si="76"/>
        <v>0</v>
      </c>
      <c r="K558" s="15">
        <f t="shared" si="80"/>
        <v>90381.674667594401</v>
      </c>
      <c r="L558" s="16" t="str">
        <f t="shared" si="77"/>
        <v/>
      </c>
      <c r="M558" s="14" t="str">
        <f>IF(A558&gt;Rechner!$B$14,"",IF(D558&lt;=0,"",IF(J558=0,"Abgeschlossen",IF(G558&gt;0,"Sondertilgung","Regulär"))))</f>
        <v/>
      </c>
      <c r="N558" s="15">
        <f>IF(A558&gt;Rechner!$B$14,0,IF(R557&lt;=0,0,R557))</f>
        <v>0</v>
      </c>
      <c r="O558" s="15">
        <f>IF(N558&lt;=0,0,N558*Rechner!$B$8/Rechner!$B$11)</f>
        <v>0</v>
      </c>
      <c r="P558" s="15">
        <f t="shared" si="78"/>
        <v>0</v>
      </c>
      <c r="Q558" s="15">
        <f>IF(N558&lt;=0,0,MIN(Rechner!$G$5,N558+O558))</f>
        <v>0</v>
      </c>
      <c r="R558" s="15">
        <f t="shared" si="79"/>
        <v>0</v>
      </c>
      <c r="S558" s="24" t="str">
        <f>IF(A558&gt;Rechner!$B$14,"",IF(D558&lt;=0,"",EDATE(Rechner!$Z$7,(A558-1)*12/Rechner!$B$11)))</f>
        <v/>
      </c>
      <c r="T558" s="2"/>
      <c r="U558" s="2"/>
      <c r="V558" s="2"/>
      <c r="W558" s="2"/>
      <c r="X558" s="2"/>
      <c r="Y558" s="2"/>
      <c r="Z558" s="2"/>
    </row>
    <row r="559" spans="1:26" x14ac:dyDescent="0.25">
      <c r="A559" s="14">
        <v>558</v>
      </c>
      <c r="B559" s="23" t="str">
        <f t="shared" si="72"/>
        <v/>
      </c>
      <c r="C559" s="14" t="str">
        <f t="shared" si="73"/>
        <v/>
      </c>
      <c r="D559" s="15">
        <f>IF(A559&gt;Rechner!$B$14,0,IF(J558&lt;=0,0,J558))</f>
        <v>0</v>
      </c>
      <c r="E559" s="15">
        <f>IF(D559&lt;=0,0,D559*Rechner!$B$8/Rechner!$B$11)</f>
        <v>0</v>
      </c>
      <c r="F559" s="15">
        <f t="shared" si="74"/>
        <v>0</v>
      </c>
      <c r="G559" s="15">
        <f>IF(D559&lt;=0,0,IF(AND(S559&lt;&gt;"",MONTH(S559)=Rechner!$B$13),MIN(Rechner!$B$12,MAX(D559-F559,0)),0))</f>
        <v>0</v>
      </c>
      <c r="H559" s="15">
        <f>IF(D559&lt;=0,0,MIN(Rechner!$G$5,D559+E559))</f>
        <v>0</v>
      </c>
      <c r="I559" s="15">
        <f t="shared" si="75"/>
        <v>0</v>
      </c>
      <c r="J559" s="15">
        <f t="shared" si="76"/>
        <v>0</v>
      </c>
      <c r="K559" s="15">
        <f t="shared" si="80"/>
        <v>90381.674667594401</v>
      </c>
      <c r="L559" s="16" t="str">
        <f t="shared" si="77"/>
        <v/>
      </c>
      <c r="M559" s="14" t="str">
        <f>IF(A559&gt;Rechner!$B$14,"",IF(D559&lt;=0,"",IF(J559=0,"Abgeschlossen",IF(G559&gt;0,"Sondertilgung","Regulär"))))</f>
        <v/>
      </c>
      <c r="N559" s="15">
        <f>IF(A559&gt;Rechner!$B$14,0,IF(R558&lt;=0,0,R558))</f>
        <v>0</v>
      </c>
      <c r="O559" s="15">
        <f>IF(N559&lt;=0,0,N559*Rechner!$B$8/Rechner!$B$11)</f>
        <v>0</v>
      </c>
      <c r="P559" s="15">
        <f t="shared" si="78"/>
        <v>0</v>
      </c>
      <c r="Q559" s="15">
        <f>IF(N559&lt;=0,0,MIN(Rechner!$G$5,N559+O559))</f>
        <v>0</v>
      </c>
      <c r="R559" s="15">
        <f t="shared" si="79"/>
        <v>0</v>
      </c>
      <c r="S559" s="24" t="str">
        <f>IF(A559&gt;Rechner!$B$14,"",IF(D559&lt;=0,"",EDATE(Rechner!$Z$7,(A559-1)*12/Rechner!$B$11)))</f>
        <v/>
      </c>
      <c r="T559" s="2"/>
      <c r="U559" s="2"/>
      <c r="V559" s="2"/>
      <c r="W559" s="2"/>
      <c r="X559" s="2"/>
      <c r="Y559" s="2"/>
      <c r="Z559" s="2"/>
    </row>
    <row r="560" spans="1:26" x14ac:dyDescent="0.25">
      <c r="A560" s="14">
        <v>559</v>
      </c>
      <c r="B560" s="23" t="str">
        <f t="shared" si="72"/>
        <v/>
      </c>
      <c r="C560" s="14" t="str">
        <f t="shared" si="73"/>
        <v/>
      </c>
      <c r="D560" s="15">
        <f>IF(A560&gt;Rechner!$B$14,0,IF(J559&lt;=0,0,J559))</f>
        <v>0</v>
      </c>
      <c r="E560" s="15">
        <f>IF(D560&lt;=0,0,D560*Rechner!$B$8/Rechner!$B$11)</f>
        <v>0</v>
      </c>
      <c r="F560" s="15">
        <f t="shared" si="74"/>
        <v>0</v>
      </c>
      <c r="G560" s="15">
        <f>IF(D560&lt;=0,0,IF(AND(S560&lt;&gt;"",MONTH(S560)=Rechner!$B$13),MIN(Rechner!$B$12,MAX(D560-F560,0)),0))</f>
        <v>0</v>
      </c>
      <c r="H560" s="15">
        <f>IF(D560&lt;=0,0,MIN(Rechner!$G$5,D560+E560))</f>
        <v>0</v>
      </c>
      <c r="I560" s="15">
        <f t="shared" si="75"/>
        <v>0</v>
      </c>
      <c r="J560" s="15">
        <f t="shared" si="76"/>
        <v>0</v>
      </c>
      <c r="K560" s="15">
        <f t="shared" si="80"/>
        <v>90381.674667594401</v>
      </c>
      <c r="L560" s="16" t="str">
        <f t="shared" si="77"/>
        <v/>
      </c>
      <c r="M560" s="14" t="str">
        <f>IF(A560&gt;Rechner!$B$14,"",IF(D560&lt;=0,"",IF(J560=0,"Abgeschlossen",IF(G560&gt;0,"Sondertilgung","Regulär"))))</f>
        <v/>
      </c>
      <c r="N560" s="15">
        <f>IF(A560&gt;Rechner!$B$14,0,IF(R559&lt;=0,0,R559))</f>
        <v>0</v>
      </c>
      <c r="O560" s="15">
        <f>IF(N560&lt;=0,0,N560*Rechner!$B$8/Rechner!$B$11)</f>
        <v>0</v>
      </c>
      <c r="P560" s="15">
        <f t="shared" si="78"/>
        <v>0</v>
      </c>
      <c r="Q560" s="15">
        <f>IF(N560&lt;=0,0,MIN(Rechner!$G$5,N560+O560))</f>
        <v>0</v>
      </c>
      <c r="R560" s="15">
        <f t="shared" si="79"/>
        <v>0</v>
      </c>
      <c r="S560" s="24" t="str">
        <f>IF(A560&gt;Rechner!$B$14,"",IF(D560&lt;=0,"",EDATE(Rechner!$Z$7,(A560-1)*12/Rechner!$B$11)))</f>
        <v/>
      </c>
      <c r="T560" s="2"/>
      <c r="U560" s="2"/>
      <c r="V560" s="2"/>
      <c r="W560" s="2"/>
      <c r="X560" s="2"/>
      <c r="Y560" s="2"/>
      <c r="Z560" s="2"/>
    </row>
    <row r="561" spans="1:26" x14ac:dyDescent="0.25">
      <c r="A561" s="14">
        <v>560</v>
      </c>
      <c r="B561" s="23" t="str">
        <f t="shared" si="72"/>
        <v/>
      </c>
      <c r="C561" s="14" t="str">
        <f t="shared" si="73"/>
        <v/>
      </c>
      <c r="D561" s="15">
        <f>IF(A561&gt;Rechner!$B$14,0,IF(J560&lt;=0,0,J560))</f>
        <v>0</v>
      </c>
      <c r="E561" s="15">
        <f>IF(D561&lt;=0,0,D561*Rechner!$B$8/Rechner!$B$11)</f>
        <v>0</v>
      </c>
      <c r="F561" s="15">
        <f t="shared" si="74"/>
        <v>0</v>
      </c>
      <c r="G561" s="15">
        <f>IF(D561&lt;=0,0,IF(AND(S561&lt;&gt;"",MONTH(S561)=Rechner!$B$13),MIN(Rechner!$B$12,MAX(D561-F561,0)),0))</f>
        <v>0</v>
      </c>
      <c r="H561" s="15">
        <f>IF(D561&lt;=0,0,MIN(Rechner!$G$5,D561+E561))</f>
        <v>0</v>
      </c>
      <c r="I561" s="15">
        <f t="shared" si="75"/>
        <v>0</v>
      </c>
      <c r="J561" s="15">
        <f t="shared" si="76"/>
        <v>0</v>
      </c>
      <c r="K561" s="15">
        <f t="shared" si="80"/>
        <v>90381.674667594401</v>
      </c>
      <c r="L561" s="16" t="str">
        <f t="shared" si="77"/>
        <v/>
      </c>
      <c r="M561" s="14" t="str">
        <f>IF(A561&gt;Rechner!$B$14,"",IF(D561&lt;=0,"",IF(J561=0,"Abgeschlossen",IF(G561&gt;0,"Sondertilgung","Regulär"))))</f>
        <v/>
      </c>
      <c r="N561" s="15">
        <f>IF(A561&gt;Rechner!$B$14,0,IF(R560&lt;=0,0,R560))</f>
        <v>0</v>
      </c>
      <c r="O561" s="15">
        <f>IF(N561&lt;=0,0,N561*Rechner!$B$8/Rechner!$B$11)</f>
        <v>0</v>
      </c>
      <c r="P561" s="15">
        <f t="shared" si="78"/>
        <v>0</v>
      </c>
      <c r="Q561" s="15">
        <f>IF(N561&lt;=0,0,MIN(Rechner!$G$5,N561+O561))</f>
        <v>0</v>
      </c>
      <c r="R561" s="15">
        <f t="shared" si="79"/>
        <v>0</v>
      </c>
      <c r="S561" s="24" t="str">
        <f>IF(A561&gt;Rechner!$B$14,"",IF(D561&lt;=0,"",EDATE(Rechner!$Z$7,(A561-1)*12/Rechner!$B$11)))</f>
        <v/>
      </c>
      <c r="T561" s="2"/>
      <c r="U561" s="2"/>
      <c r="V561" s="2"/>
      <c r="W561" s="2"/>
      <c r="X561" s="2"/>
      <c r="Y561" s="2"/>
      <c r="Z561" s="2"/>
    </row>
    <row r="562" spans="1:26" x14ac:dyDescent="0.25">
      <c r="A562" s="14">
        <v>561</v>
      </c>
      <c r="B562" s="23" t="str">
        <f t="shared" si="72"/>
        <v/>
      </c>
      <c r="C562" s="14" t="str">
        <f t="shared" si="73"/>
        <v/>
      </c>
      <c r="D562" s="15">
        <f>IF(A562&gt;Rechner!$B$14,0,IF(J561&lt;=0,0,J561))</f>
        <v>0</v>
      </c>
      <c r="E562" s="15">
        <f>IF(D562&lt;=0,0,D562*Rechner!$B$8/Rechner!$B$11)</f>
        <v>0</v>
      </c>
      <c r="F562" s="15">
        <f t="shared" si="74"/>
        <v>0</v>
      </c>
      <c r="G562" s="15">
        <f>IF(D562&lt;=0,0,IF(AND(S562&lt;&gt;"",MONTH(S562)=Rechner!$B$13),MIN(Rechner!$B$12,MAX(D562-F562,0)),0))</f>
        <v>0</v>
      </c>
      <c r="H562" s="15">
        <f>IF(D562&lt;=0,0,MIN(Rechner!$G$5,D562+E562))</f>
        <v>0</v>
      </c>
      <c r="I562" s="15">
        <f t="shared" si="75"/>
        <v>0</v>
      </c>
      <c r="J562" s="15">
        <f t="shared" si="76"/>
        <v>0</v>
      </c>
      <c r="K562" s="15">
        <f t="shared" si="80"/>
        <v>90381.674667594401</v>
      </c>
      <c r="L562" s="16" t="str">
        <f t="shared" si="77"/>
        <v/>
      </c>
      <c r="M562" s="14" t="str">
        <f>IF(A562&gt;Rechner!$B$14,"",IF(D562&lt;=0,"",IF(J562=0,"Abgeschlossen",IF(G562&gt;0,"Sondertilgung","Regulär"))))</f>
        <v/>
      </c>
      <c r="N562" s="15">
        <f>IF(A562&gt;Rechner!$B$14,0,IF(R561&lt;=0,0,R561))</f>
        <v>0</v>
      </c>
      <c r="O562" s="15">
        <f>IF(N562&lt;=0,0,N562*Rechner!$B$8/Rechner!$B$11)</f>
        <v>0</v>
      </c>
      <c r="P562" s="15">
        <f t="shared" si="78"/>
        <v>0</v>
      </c>
      <c r="Q562" s="15">
        <f>IF(N562&lt;=0,0,MIN(Rechner!$G$5,N562+O562))</f>
        <v>0</v>
      </c>
      <c r="R562" s="15">
        <f t="shared" si="79"/>
        <v>0</v>
      </c>
      <c r="S562" s="24" t="str">
        <f>IF(A562&gt;Rechner!$B$14,"",IF(D562&lt;=0,"",EDATE(Rechner!$Z$7,(A562-1)*12/Rechner!$B$11)))</f>
        <v/>
      </c>
      <c r="T562" s="2"/>
      <c r="U562" s="2"/>
      <c r="V562" s="2"/>
      <c r="W562" s="2"/>
      <c r="X562" s="2"/>
      <c r="Y562" s="2"/>
      <c r="Z562" s="2"/>
    </row>
    <row r="563" spans="1:26" x14ac:dyDescent="0.25">
      <c r="A563" s="14">
        <v>562</v>
      </c>
      <c r="B563" s="23" t="str">
        <f t="shared" si="72"/>
        <v/>
      </c>
      <c r="C563" s="14" t="str">
        <f t="shared" si="73"/>
        <v/>
      </c>
      <c r="D563" s="15">
        <f>IF(A563&gt;Rechner!$B$14,0,IF(J562&lt;=0,0,J562))</f>
        <v>0</v>
      </c>
      <c r="E563" s="15">
        <f>IF(D563&lt;=0,0,D563*Rechner!$B$8/Rechner!$B$11)</f>
        <v>0</v>
      </c>
      <c r="F563" s="15">
        <f t="shared" si="74"/>
        <v>0</v>
      </c>
      <c r="G563" s="15">
        <f>IF(D563&lt;=0,0,IF(AND(S563&lt;&gt;"",MONTH(S563)=Rechner!$B$13),MIN(Rechner!$B$12,MAX(D563-F563,0)),0))</f>
        <v>0</v>
      </c>
      <c r="H563" s="15">
        <f>IF(D563&lt;=0,0,MIN(Rechner!$G$5,D563+E563))</f>
        <v>0</v>
      </c>
      <c r="I563" s="15">
        <f t="shared" si="75"/>
        <v>0</v>
      </c>
      <c r="J563" s="15">
        <f t="shared" si="76"/>
        <v>0</v>
      </c>
      <c r="K563" s="15">
        <f t="shared" si="80"/>
        <v>90381.674667594401</v>
      </c>
      <c r="L563" s="16" t="str">
        <f t="shared" si="77"/>
        <v/>
      </c>
      <c r="M563" s="14" t="str">
        <f>IF(A563&gt;Rechner!$B$14,"",IF(D563&lt;=0,"",IF(J563=0,"Abgeschlossen",IF(G563&gt;0,"Sondertilgung","Regulär"))))</f>
        <v/>
      </c>
      <c r="N563" s="15">
        <f>IF(A563&gt;Rechner!$B$14,0,IF(R562&lt;=0,0,R562))</f>
        <v>0</v>
      </c>
      <c r="O563" s="15">
        <f>IF(N563&lt;=0,0,N563*Rechner!$B$8/Rechner!$B$11)</f>
        <v>0</v>
      </c>
      <c r="P563" s="15">
        <f t="shared" si="78"/>
        <v>0</v>
      </c>
      <c r="Q563" s="15">
        <f>IF(N563&lt;=0,0,MIN(Rechner!$G$5,N563+O563))</f>
        <v>0</v>
      </c>
      <c r="R563" s="15">
        <f t="shared" si="79"/>
        <v>0</v>
      </c>
      <c r="S563" s="24" t="str">
        <f>IF(A563&gt;Rechner!$B$14,"",IF(D563&lt;=0,"",EDATE(Rechner!$Z$7,(A563-1)*12/Rechner!$B$11)))</f>
        <v/>
      </c>
      <c r="T563" s="2"/>
      <c r="U563" s="2"/>
      <c r="V563" s="2"/>
      <c r="W563" s="2"/>
      <c r="X563" s="2"/>
      <c r="Y563" s="2"/>
      <c r="Z563" s="2"/>
    </row>
    <row r="564" spans="1:26" x14ac:dyDescent="0.25">
      <c r="A564" s="14">
        <v>563</v>
      </c>
      <c r="B564" s="23" t="str">
        <f t="shared" si="72"/>
        <v/>
      </c>
      <c r="C564" s="14" t="str">
        <f t="shared" si="73"/>
        <v/>
      </c>
      <c r="D564" s="15">
        <f>IF(A564&gt;Rechner!$B$14,0,IF(J563&lt;=0,0,J563))</f>
        <v>0</v>
      </c>
      <c r="E564" s="15">
        <f>IF(D564&lt;=0,0,D564*Rechner!$B$8/Rechner!$B$11)</f>
        <v>0</v>
      </c>
      <c r="F564" s="15">
        <f t="shared" si="74"/>
        <v>0</v>
      </c>
      <c r="G564" s="15">
        <f>IF(D564&lt;=0,0,IF(AND(S564&lt;&gt;"",MONTH(S564)=Rechner!$B$13),MIN(Rechner!$B$12,MAX(D564-F564,0)),0))</f>
        <v>0</v>
      </c>
      <c r="H564" s="15">
        <f>IF(D564&lt;=0,0,MIN(Rechner!$G$5,D564+E564))</f>
        <v>0</v>
      </c>
      <c r="I564" s="15">
        <f t="shared" si="75"/>
        <v>0</v>
      </c>
      <c r="J564" s="15">
        <f t="shared" si="76"/>
        <v>0</v>
      </c>
      <c r="K564" s="15">
        <f t="shared" si="80"/>
        <v>90381.674667594401</v>
      </c>
      <c r="L564" s="16" t="str">
        <f t="shared" si="77"/>
        <v/>
      </c>
      <c r="M564" s="14" t="str">
        <f>IF(A564&gt;Rechner!$B$14,"",IF(D564&lt;=0,"",IF(J564=0,"Abgeschlossen",IF(G564&gt;0,"Sondertilgung","Regulär"))))</f>
        <v/>
      </c>
      <c r="N564" s="15">
        <f>IF(A564&gt;Rechner!$B$14,0,IF(R563&lt;=0,0,R563))</f>
        <v>0</v>
      </c>
      <c r="O564" s="15">
        <f>IF(N564&lt;=0,0,N564*Rechner!$B$8/Rechner!$B$11)</f>
        <v>0</v>
      </c>
      <c r="P564" s="15">
        <f t="shared" si="78"/>
        <v>0</v>
      </c>
      <c r="Q564" s="15">
        <f>IF(N564&lt;=0,0,MIN(Rechner!$G$5,N564+O564))</f>
        <v>0</v>
      </c>
      <c r="R564" s="15">
        <f t="shared" si="79"/>
        <v>0</v>
      </c>
      <c r="S564" s="24" t="str">
        <f>IF(A564&gt;Rechner!$B$14,"",IF(D564&lt;=0,"",EDATE(Rechner!$Z$7,(A564-1)*12/Rechner!$B$11)))</f>
        <v/>
      </c>
      <c r="T564" s="2"/>
      <c r="U564" s="2"/>
      <c r="V564" s="2"/>
      <c r="W564" s="2"/>
      <c r="X564" s="2"/>
      <c r="Y564" s="2"/>
      <c r="Z564" s="2"/>
    </row>
    <row r="565" spans="1:26" x14ac:dyDescent="0.25">
      <c r="A565" s="14">
        <v>564</v>
      </c>
      <c r="B565" s="23" t="str">
        <f t="shared" si="72"/>
        <v/>
      </c>
      <c r="C565" s="14" t="str">
        <f t="shared" si="73"/>
        <v/>
      </c>
      <c r="D565" s="15">
        <f>IF(A565&gt;Rechner!$B$14,0,IF(J564&lt;=0,0,J564))</f>
        <v>0</v>
      </c>
      <c r="E565" s="15">
        <f>IF(D565&lt;=0,0,D565*Rechner!$B$8/Rechner!$B$11)</f>
        <v>0</v>
      </c>
      <c r="F565" s="15">
        <f t="shared" si="74"/>
        <v>0</v>
      </c>
      <c r="G565" s="15">
        <f>IF(D565&lt;=0,0,IF(AND(S565&lt;&gt;"",MONTH(S565)=Rechner!$B$13),MIN(Rechner!$B$12,MAX(D565-F565,0)),0))</f>
        <v>0</v>
      </c>
      <c r="H565" s="15">
        <f>IF(D565&lt;=0,0,MIN(Rechner!$G$5,D565+E565))</f>
        <v>0</v>
      </c>
      <c r="I565" s="15">
        <f t="shared" si="75"/>
        <v>0</v>
      </c>
      <c r="J565" s="15">
        <f t="shared" si="76"/>
        <v>0</v>
      </c>
      <c r="K565" s="15">
        <f t="shared" si="80"/>
        <v>90381.674667594401</v>
      </c>
      <c r="L565" s="16" t="str">
        <f t="shared" si="77"/>
        <v/>
      </c>
      <c r="M565" s="14" t="str">
        <f>IF(A565&gt;Rechner!$B$14,"",IF(D565&lt;=0,"",IF(J565=0,"Abgeschlossen",IF(G565&gt;0,"Sondertilgung","Regulär"))))</f>
        <v/>
      </c>
      <c r="N565" s="15">
        <f>IF(A565&gt;Rechner!$B$14,0,IF(R564&lt;=0,0,R564))</f>
        <v>0</v>
      </c>
      <c r="O565" s="15">
        <f>IF(N565&lt;=0,0,N565*Rechner!$B$8/Rechner!$B$11)</f>
        <v>0</v>
      </c>
      <c r="P565" s="15">
        <f t="shared" si="78"/>
        <v>0</v>
      </c>
      <c r="Q565" s="15">
        <f>IF(N565&lt;=0,0,MIN(Rechner!$G$5,N565+O565))</f>
        <v>0</v>
      </c>
      <c r="R565" s="15">
        <f t="shared" si="79"/>
        <v>0</v>
      </c>
      <c r="S565" s="24" t="str">
        <f>IF(A565&gt;Rechner!$B$14,"",IF(D565&lt;=0,"",EDATE(Rechner!$Z$7,(A565-1)*12/Rechner!$B$11)))</f>
        <v/>
      </c>
      <c r="T565" s="2"/>
      <c r="U565" s="2"/>
      <c r="V565" s="2"/>
      <c r="W565" s="2"/>
      <c r="X565" s="2"/>
      <c r="Y565" s="2"/>
      <c r="Z565" s="2"/>
    </row>
    <row r="566" spans="1:26" x14ac:dyDescent="0.25">
      <c r="A566" s="14">
        <v>565</v>
      </c>
      <c r="B566" s="23" t="str">
        <f t="shared" si="72"/>
        <v/>
      </c>
      <c r="C566" s="14" t="str">
        <f t="shared" si="73"/>
        <v/>
      </c>
      <c r="D566" s="15">
        <f>IF(A566&gt;Rechner!$B$14,0,IF(J565&lt;=0,0,J565))</f>
        <v>0</v>
      </c>
      <c r="E566" s="15">
        <f>IF(D566&lt;=0,0,D566*Rechner!$B$8/Rechner!$B$11)</f>
        <v>0</v>
      </c>
      <c r="F566" s="15">
        <f t="shared" si="74"/>
        <v>0</v>
      </c>
      <c r="G566" s="15">
        <f>IF(D566&lt;=0,0,IF(AND(S566&lt;&gt;"",MONTH(S566)=Rechner!$B$13),MIN(Rechner!$B$12,MAX(D566-F566,0)),0))</f>
        <v>0</v>
      </c>
      <c r="H566" s="15">
        <f>IF(D566&lt;=0,0,MIN(Rechner!$G$5,D566+E566))</f>
        <v>0</v>
      </c>
      <c r="I566" s="15">
        <f t="shared" si="75"/>
        <v>0</v>
      </c>
      <c r="J566" s="15">
        <f t="shared" si="76"/>
        <v>0</v>
      </c>
      <c r="K566" s="15">
        <f t="shared" si="80"/>
        <v>90381.674667594401</v>
      </c>
      <c r="L566" s="16" t="str">
        <f t="shared" si="77"/>
        <v/>
      </c>
      <c r="M566" s="14" t="str">
        <f>IF(A566&gt;Rechner!$B$14,"",IF(D566&lt;=0,"",IF(J566=0,"Abgeschlossen",IF(G566&gt;0,"Sondertilgung","Regulär"))))</f>
        <v/>
      </c>
      <c r="N566" s="15">
        <f>IF(A566&gt;Rechner!$B$14,0,IF(R565&lt;=0,0,R565))</f>
        <v>0</v>
      </c>
      <c r="O566" s="15">
        <f>IF(N566&lt;=0,0,N566*Rechner!$B$8/Rechner!$B$11)</f>
        <v>0</v>
      </c>
      <c r="P566" s="15">
        <f t="shared" si="78"/>
        <v>0</v>
      </c>
      <c r="Q566" s="15">
        <f>IF(N566&lt;=0,0,MIN(Rechner!$G$5,N566+O566))</f>
        <v>0</v>
      </c>
      <c r="R566" s="15">
        <f t="shared" si="79"/>
        <v>0</v>
      </c>
      <c r="S566" s="24" t="str">
        <f>IF(A566&gt;Rechner!$B$14,"",IF(D566&lt;=0,"",EDATE(Rechner!$Z$7,(A566-1)*12/Rechner!$B$11)))</f>
        <v/>
      </c>
      <c r="T566" s="2"/>
      <c r="U566" s="2"/>
      <c r="V566" s="2"/>
      <c r="W566" s="2"/>
      <c r="X566" s="2"/>
      <c r="Y566" s="2"/>
      <c r="Z566" s="2"/>
    </row>
    <row r="567" spans="1:26" x14ac:dyDescent="0.25">
      <c r="A567" s="14">
        <v>566</v>
      </c>
      <c r="B567" s="23" t="str">
        <f t="shared" si="72"/>
        <v/>
      </c>
      <c r="C567" s="14" t="str">
        <f t="shared" si="73"/>
        <v/>
      </c>
      <c r="D567" s="15">
        <f>IF(A567&gt;Rechner!$B$14,0,IF(J566&lt;=0,0,J566))</f>
        <v>0</v>
      </c>
      <c r="E567" s="15">
        <f>IF(D567&lt;=0,0,D567*Rechner!$B$8/Rechner!$B$11)</f>
        <v>0</v>
      </c>
      <c r="F567" s="15">
        <f t="shared" si="74"/>
        <v>0</v>
      </c>
      <c r="G567" s="15">
        <f>IF(D567&lt;=0,0,IF(AND(S567&lt;&gt;"",MONTH(S567)=Rechner!$B$13),MIN(Rechner!$B$12,MAX(D567-F567,0)),0))</f>
        <v>0</v>
      </c>
      <c r="H567" s="15">
        <f>IF(D567&lt;=0,0,MIN(Rechner!$G$5,D567+E567))</f>
        <v>0</v>
      </c>
      <c r="I567" s="15">
        <f t="shared" si="75"/>
        <v>0</v>
      </c>
      <c r="J567" s="15">
        <f t="shared" si="76"/>
        <v>0</v>
      </c>
      <c r="K567" s="15">
        <f t="shared" si="80"/>
        <v>90381.674667594401</v>
      </c>
      <c r="L567" s="16" t="str">
        <f t="shared" si="77"/>
        <v/>
      </c>
      <c r="M567" s="14" t="str">
        <f>IF(A567&gt;Rechner!$B$14,"",IF(D567&lt;=0,"",IF(J567=0,"Abgeschlossen",IF(G567&gt;0,"Sondertilgung","Regulär"))))</f>
        <v/>
      </c>
      <c r="N567" s="15">
        <f>IF(A567&gt;Rechner!$B$14,0,IF(R566&lt;=0,0,R566))</f>
        <v>0</v>
      </c>
      <c r="O567" s="15">
        <f>IF(N567&lt;=0,0,N567*Rechner!$B$8/Rechner!$B$11)</f>
        <v>0</v>
      </c>
      <c r="P567" s="15">
        <f t="shared" si="78"/>
        <v>0</v>
      </c>
      <c r="Q567" s="15">
        <f>IF(N567&lt;=0,0,MIN(Rechner!$G$5,N567+O567))</f>
        <v>0</v>
      </c>
      <c r="R567" s="15">
        <f t="shared" si="79"/>
        <v>0</v>
      </c>
      <c r="S567" s="24" t="str">
        <f>IF(A567&gt;Rechner!$B$14,"",IF(D567&lt;=0,"",EDATE(Rechner!$Z$7,(A567-1)*12/Rechner!$B$11)))</f>
        <v/>
      </c>
      <c r="T567" s="2"/>
      <c r="U567" s="2"/>
      <c r="V567" s="2"/>
      <c r="W567" s="2"/>
      <c r="X567" s="2"/>
      <c r="Y567" s="2"/>
      <c r="Z567" s="2"/>
    </row>
    <row r="568" spans="1:26" x14ac:dyDescent="0.25">
      <c r="A568" s="14">
        <v>567</v>
      </c>
      <c r="B568" s="23" t="str">
        <f t="shared" si="72"/>
        <v/>
      </c>
      <c r="C568" s="14" t="str">
        <f t="shared" si="73"/>
        <v/>
      </c>
      <c r="D568" s="15">
        <f>IF(A568&gt;Rechner!$B$14,0,IF(J567&lt;=0,0,J567))</f>
        <v>0</v>
      </c>
      <c r="E568" s="15">
        <f>IF(D568&lt;=0,0,D568*Rechner!$B$8/Rechner!$B$11)</f>
        <v>0</v>
      </c>
      <c r="F568" s="15">
        <f t="shared" si="74"/>
        <v>0</v>
      </c>
      <c r="G568" s="15">
        <f>IF(D568&lt;=0,0,IF(AND(S568&lt;&gt;"",MONTH(S568)=Rechner!$B$13),MIN(Rechner!$B$12,MAX(D568-F568,0)),0))</f>
        <v>0</v>
      </c>
      <c r="H568" s="15">
        <f>IF(D568&lt;=0,0,MIN(Rechner!$G$5,D568+E568))</f>
        <v>0</v>
      </c>
      <c r="I568" s="15">
        <f t="shared" si="75"/>
        <v>0</v>
      </c>
      <c r="J568" s="15">
        <f t="shared" si="76"/>
        <v>0</v>
      </c>
      <c r="K568" s="15">
        <f t="shared" si="80"/>
        <v>90381.674667594401</v>
      </c>
      <c r="L568" s="16" t="str">
        <f t="shared" si="77"/>
        <v/>
      </c>
      <c r="M568" s="14" t="str">
        <f>IF(A568&gt;Rechner!$B$14,"",IF(D568&lt;=0,"",IF(J568=0,"Abgeschlossen",IF(G568&gt;0,"Sondertilgung","Regulär"))))</f>
        <v/>
      </c>
      <c r="N568" s="15">
        <f>IF(A568&gt;Rechner!$B$14,0,IF(R567&lt;=0,0,R567))</f>
        <v>0</v>
      </c>
      <c r="O568" s="15">
        <f>IF(N568&lt;=0,0,N568*Rechner!$B$8/Rechner!$B$11)</f>
        <v>0</v>
      </c>
      <c r="P568" s="15">
        <f t="shared" si="78"/>
        <v>0</v>
      </c>
      <c r="Q568" s="15">
        <f>IF(N568&lt;=0,0,MIN(Rechner!$G$5,N568+O568))</f>
        <v>0</v>
      </c>
      <c r="R568" s="15">
        <f t="shared" si="79"/>
        <v>0</v>
      </c>
      <c r="S568" s="24" t="str">
        <f>IF(A568&gt;Rechner!$B$14,"",IF(D568&lt;=0,"",EDATE(Rechner!$Z$7,(A568-1)*12/Rechner!$B$11)))</f>
        <v/>
      </c>
      <c r="T568" s="2"/>
      <c r="U568" s="2"/>
      <c r="V568" s="2"/>
      <c r="W568" s="2"/>
      <c r="X568" s="2"/>
      <c r="Y568" s="2"/>
      <c r="Z568" s="2"/>
    </row>
    <row r="569" spans="1:26" x14ac:dyDescent="0.25">
      <c r="A569" s="14">
        <v>568</v>
      </c>
      <c r="B569" s="23" t="str">
        <f t="shared" si="72"/>
        <v/>
      </c>
      <c r="C569" s="14" t="str">
        <f t="shared" si="73"/>
        <v/>
      </c>
      <c r="D569" s="15">
        <f>IF(A569&gt;Rechner!$B$14,0,IF(J568&lt;=0,0,J568))</f>
        <v>0</v>
      </c>
      <c r="E569" s="15">
        <f>IF(D569&lt;=0,0,D569*Rechner!$B$8/Rechner!$B$11)</f>
        <v>0</v>
      </c>
      <c r="F569" s="15">
        <f t="shared" si="74"/>
        <v>0</v>
      </c>
      <c r="G569" s="15">
        <f>IF(D569&lt;=0,0,IF(AND(S569&lt;&gt;"",MONTH(S569)=Rechner!$B$13),MIN(Rechner!$B$12,MAX(D569-F569,0)),0))</f>
        <v>0</v>
      </c>
      <c r="H569" s="15">
        <f>IF(D569&lt;=0,0,MIN(Rechner!$G$5,D569+E569))</f>
        <v>0</v>
      </c>
      <c r="I569" s="15">
        <f t="shared" si="75"/>
        <v>0</v>
      </c>
      <c r="J569" s="15">
        <f t="shared" si="76"/>
        <v>0</v>
      </c>
      <c r="K569" s="15">
        <f t="shared" si="80"/>
        <v>90381.674667594401</v>
      </c>
      <c r="L569" s="16" t="str">
        <f t="shared" si="77"/>
        <v/>
      </c>
      <c r="M569" s="14" t="str">
        <f>IF(A569&gt;Rechner!$B$14,"",IF(D569&lt;=0,"",IF(J569=0,"Abgeschlossen",IF(G569&gt;0,"Sondertilgung","Regulär"))))</f>
        <v/>
      </c>
      <c r="N569" s="15">
        <f>IF(A569&gt;Rechner!$B$14,0,IF(R568&lt;=0,0,R568))</f>
        <v>0</v>
      </c>
      <c r="O569" s="15">
        <f>IF(N569&lt;=0,0,N569*Rechner!$B$8/Rechner!$B$11)</f>
        <v>0</v>
      </c>
      <c r="P569" s="15">
        <f t="shared" si="78"/>
        <v>0</v>
      </c>
      <c r="Q569" s="15">
        <f>IF(N569&lt;=0,0,MIN(Rechner!$G$5,N569+O569))</f>
        <v>0</v>
      </c>
      <c r="R569" s="15">
        <f t="shared" si="79"/>
        <v>0</v>
      </c>
      <c r="S569" s="24" t="str">
        <f>IF(A569&gt;Rechner!$B$14,"",IF(D569&lt;=0,"",EDATE(Rechner!$Z$7,(A569-1)*12/Rechner!$B$11)))</f>
        <v/>
      </c>
      <c r="T569" s="2"/>
      <c r="U569" s="2"/>
      <c r="V569" s="2"/>
      <c r="W569" s="2"/>
      <c r="X569" s="2"/>
      <c r="Y569" s="2"/>
      <c r="Z569" s="2"/>
    </row>
    <row r="570" spans="1:26" x14ac:dyDescent="0.25">
      <c r="A570" s="14">
        <v>569</v>
      </c>
      <c r="B570" s="23" t="str">
        <f t="shared" si="72"/>
        <v/>
      </c>
      <c r="C570" s="14" t="str">
        <f t="shared" si="73"/>
        <v/>
      </c>
      <c r="D570" s="15">
        <f>IF(A570&gt;Rechner!$B$14,0,IF(J569&lt;=0,0,J569))</f>
        <v>0</v>
      </c>
      <c r="E570" s="15">
        <f>IF(D570&lt;=0,0,D570*Rechner!$B$8/Rechner!$B$11)</f>
        <v>0</v>
      </c>
      <c r="F570" s="15">
        <f t="shared" si="74"/>
        <v>0</v>
      </c>
      <c r="G570" s="15">
        <f>IF(D570&lt;=0,0,IF(AND(S570&lt;&gt;"",MONTH(S570)=Rechner!$B$13),MIN(Rechner!$B$12,MAX(D570-F570,0)),0))</f>
        <v>0</v>
      </c>
      <c r="H570" s="15">
        <f>IF(D570&lt;=0,0,MIN(Rechner!$G$5,D570+E570))</f>
        <v>0</v>
      </c>
      <c r="I570" s="15">
        <f t="shared" si="75"/>
        <v>0</v>
      </c>
      <c r="J570" s="15">
        <f t="shared" si="76"/>
        <v>0</v>
      </c>
      <c r="K570" s="15">
        <f t="shared" si="80"/>
        <v>90381.674667594401</v>
      </c>
      <c r="L570" s="16" t="str">
        <f t="shared" si="77"/>
        <v/>
      </c>
      <c r="M570" s="14" t="str">
        <f>IF(A570&gt;Rechner!$B$14,"",IF(D570&lt;=0,"",IF(J570=0,"Abgeschlossen",IF(G570&gt;0,"Sondertilgung","Regulär"))))</f>
        <v/>
      </c>
      <c r="N570" s="15">
        <f>IF(A570&gt;Rechner!$B$14,0,IF(R569&lt;=0,0,R569))</f>
        <v>0</v>
      </c>
      <c r="O570" s="15">
        <f>IF(N570&lt;=0,0,N570*Rechner!$B$8/Rechner!$B$11)</f>
        <v>0</v>
      </c>
      <c r="P570" s="15">
        <f t="shared" si="78"/>
        <v>0</v>
      </c>
      <c r="Q570" s="15">
        <f>IF(N570&lt;=0,0,MIN(Rechner!$G$5,N570+O570))</f>
        <v>0</v>
      </c>
      <c r="R570" s="15">
        <f t="shared" si="79"/>
        <v>0</v>
      </c>
      <c r="S570" s="24" t="str">
        <f>IF(A570&gt;Rechner!$B$14,"",IF(D570&lt;=0,"",EDATE(Rechner!$Z$7,(A570-1)*12/Rechner!$B$11)))</f>
        <v/>
      </c>
      <c r="T570" s="2"/>
      <c r="U570" s="2"/>
      <c r="V570" s="2"/>
      <c r="W570" s="2"/>
      <c r="X570" s="2"/>
      <c r="Y570" s="2"/>
      <c r="Z570" s="2"/>
    </row>
    <row r="571" spans="1:26" x14ac:dyDescent="0.25">
      <c r="A571" s="14">
        <v>570</v>
      </c>
      <c r="B571" s="23" t="str">
        <f t="shared" si="72"/>
        <v/>
      </c>
      <c r="C571" s="14" t="str">
        <f t="shared" si="73"/>
        <v/>
      </c>
      <c r="D571" s="15">
        <f>IF(A571&gt;Rechner!$B$14,0,IF(J570&lt;=0,0,J570))</f>
        <v>0</v>
      </c>
      <c r="E571" s="15">
        <f>IF(D571&lt;=0,0,D571*Rechner!$B$8/Rechner!$B$11)</f>
        <v>0</v>
      </c>
      <c r="F571" s="15">
        <f t="shared" si="74"/>
        <v>0</v>
      </c>
      <c r="G571" s="15">
        <f>IF(D571&lt;=0,0,IF(AND(S571&lt;&gt;"",MONTH(S571)=Rechner!$B$13),MIN(Rechner!$B$12,MAX(D571-F571,0)),0))</f>
        <v>0</v>
      </c>
      <c r="H571" s="15">
        <f>IF(D571&lt;=0,0,MIN(Rechner!$G$5,D571+E571))</f>
        <v>0</v>
      </c>
      <c r="I571" s="15">
        <f t="shared" si="75"/>
        <v>0</v>
      </c>
      <c r="J571" s="15">
        <f t="shared" si="76"/>
        <v>0</v>
      </c>
      <c r="K571" s="15">
        <f t="shared" si="80"/>
        <v>90381.674667594401</v>
      </c>
      <c r="L571" s="16" t="str">
        <f t="shared" si="77"/>
        <v/>
      </c>
      <c r="M571" s="14" t="str">
        <f>IF(A571&gt;Rechner!$B$14,"",IF(D571&lt;=0,"",IF(J571=0,"Abgeschlossen",IF(G571&gt;0,"Sondertilgung","Regulär"))))</f>
        <v/>
      </c>
      <c r="N571" s="15">
        <f>IF(A571&gt;Rechner!$B$14,0,IF(R570&lt;=0,0,R570))</f>
        <v>0</v>
      </c>
      <c r="O571" s="15">
        <f>IF(N571&lt;=0,0,N571*Rechner!$B$8/Rechner!$B$11)</f>
        <v>0</v>
      </c>
      <c r="P571" s="15">
        <f t="shared" si="78"/>
        <v>0</v>
      </c>
      <c r="Q571" s="15">
        <f>IF(N571&lt;=0,0,MIN(Rechner!$G$5,N571+O571))</f>
        <v>0</v>
      </c>
      <c r="R571" s="15">
        <f t="shared" si="79"/>
        <v>0</v>
      </c>
      <c r="S571" s="24" t="str">
        <f>IF(A571&gt;Rechner!$B$14,"",IF(D571&lt;=0,"",EDATE(Rechner!$Z$7,(A571-1)*12/Rechner!$B$11)))</f>
        <v/>
      </c>
      <c r="T571" s="2"/>
      <c r="U571" s="2"/>
      <c r="V571" s="2"/>
      <c r="W571" s="2"/>
      <c r="X571" s="2"/>
      <c r="Y571" s="2"/>
      <c r="Z571" s="2"/>
    </row>
    <row r="572" spans="1:26" x14ac:dyDescent="0.25">
      <c r="A572" s="14">
        <v>571</v>
      </c>
      <c r="B572" s="23" t="str">
        <f t="shared" si="72"/>
        <v/>
      </c>
      <c r="C572" s="14" t="str">
        <f t="shared" si="73"/>
        <v/>
      </c>
      <c r="D572" s="15">
        <f>IF(A572&gt;Rechner!$B$14,0,IF(J571&lt;=0,0,J571))</f>
        <v>0</v>
      </c>
      <c r="E572" s="15">
        <f>IF(D572&lt;=0,0,D572*Rechner!$B$8/Rechner!$B$11)</f>
        <v>0</v>
      </c>
      <c r="F572" s="15">
        <f t="shared" si="74"/>
        <v>0</v>
      </c>
      <c r="G572" s="15">
        <f>IF(D572&lt;=0,0,IF(AND(S572&lt;&gt;"",MONTH(S572)=Rechner!$B$13),MIN(Rechner!$B$12,MAX(D572-F572,0)),0))</f>
        <v>0</v>
      </c>
      <c r="H572" s="15">
        <f>IF(D572&lt;=0,0,MIN(Rechner!$G$5,D572+E572))</f>
        <v>0</v>
      </c>
      <c r="I572" s="15">
        <f t="shared" si="75"/>
        <v>0</v>
      </c>
      <c r="J572" s="15">
        <f t="shared" si="76"/>
        <v>0</v>
      </c>
      <c r="K572" s="15">
        <f t="shared" si="80"/>
        <v>90381.674667594401</v>
      </c>
      <c r="L572" s="16" t="str">
        <f t="shared" si="77"/>
        <v/>
      </c>
      <c r="M572" s="14" t="str">
        <f>IF(A572&gt;Rechner!$B$14,"",IF(D572&lt;=0,"",IF(J572=0,"Abgeschlossen",IF(G572&gt;0,"Sondertilgung","Regulär"))))</f>
        <v/>
      </c>
      <c r="N572" s="15">
        <f>IF(A572&gt;Rechner!$B$14,0,IF(R571&lt;=0,0,R571))</f>
        <v>0</v>
      </c>
      <c r="O572" s="15">
        <f>IF(N572&lt;=0,0,N572*Rechner!$B$8/Rechner!$B$11)</f>
        <v>0</v>
      </c>
      <c r="P572" s="15">
        <f t="shared" si="78"/>
        <v>0</v>
      </c>
      <c r="Q572" s="15">
        <f>IF(N572&lt;=0,0,MIN(Rechner!$G$5,N572+O572))</f>
        <v>0</v>
      </c>
      <c r="R572" s="15">
        <f t="shared" si="79"/>
        <v>0</v>
      </c>
      <c r="S572" s="24" t="str">
        <f>IF(A572&gt;Rechner!$B$14,"",IF(D572&lt;=0,"",EDATE(Rechner!$Z$7,(A572-1)*12/Rechner!$B$11)))</f>
        <v/>
      </c>
      <c r="T572" s="2"/>
      <c r="U572" s="2"/>
      <c r="V572" s="2"/>
      <c r="W572" s="2"/>
      <c r="X572" s="2"/>
      <c r="Y572" s="2"/>
      <c r="Z572" s="2"/>
    </row>
    <row r="573" spans="1:26" x14ac:dyDescent="0.25">
      <c r="A573" s="14">
        <v>572</v>
      </c>
      <c r="B573" s="23" t="str">
        <f t="shared" si="72"/>
        <v/>
      </c>
      <c r="C573" s="14" t="str">
        <f t="shared" si="73"/>
        <v/>
      </c>
      <c r="D573" s="15">
        <f>IF(A573&gt;Rechner!$B$14,0,IF(J572&lt;=0,0,J572))</f>
        <v>0</v>
      </c>
      <c r="E573" s="15">
        <f>IF(D573&lt;=0,0,D573*Rechner!$B$8/Rechner!$B$11)</f>
        <v>0</v>
      </c>
      <c r="F573" s="15">
        <f t="shared" si="74"/>
        <v>0</v>
      </c>
      <c r="G573" s="15">
        <f>IF(D573&lt;=0,0,IF(AND(S573&lt;&gt;"",MONTH(S573)=Rechner!$B$13),MIN(Rechner!$B$12,MAX(D573-F573,0)),0))</f>
        <v>0</v>
      </c>
      <c r="H573" s="15">
        <f>IF(D573&lt;=0,0,MIN(Rechner!$G$5,D573+E573))</f>
        <v>0</v>
      </c>
      <c r="I573" s="15">
        <f t="shared" si="75"/>
        <v>0</v>
      </c>
      <c r="J573" s="15">
        <f t="shared" si="76"/>
        <v>0</v>
      </c>
      <c r="K573" s="15">
        <f t="shared" si="80"/>
        <v>90381.674667594401</v>
      </c>
      <c r="L573" s="16" t="str">
        <f t="shared" si="77"/>
        <v/>
      </c>
      <c r="M573" s="14" t="str">
        <f>IF(A573&gt;Rechner!$B$14,"",IF(D573&lt;=0,"",IF(J573=0,"Abgeschlossen",IF(G573&gt;0,"Sondertilgung","Regulär"))))</f>
        <v/>
      </c>
      <c r="N573" s="15">
        <f>IF(A573&gt;Rechner!$B$14,0,IF(R572&lt;=0,0,R572))</f>
        <v>0</v>
      </c>
      <c r="O573" s="15">
        <f>IF(N573&lt;=0,0,N573*Rechner!$B$8/Rechner!$B$11)</f>
        <v>0</v>
      </c>
      <c r="P573" s="15">
        <f t="shared" si="78"/>
        <v>0</v>
      </c>
      <c r="Q573" s="15">
        <f>IF(N573&lt;=0,0,MIN(Rechner!$G$5,N573+O573))</f>
        <v>0</v>
      </c>
      <c r="R573" s="15">
        <f t="shared" si="79"/>
        <v>0</v>
      </c>
      <c r="S573" s="24" t="str">
        <f>IF(A573&gt;Rechner!$B$14,"",IF(D573&lt;=0,"",EDATE(Rechner!$Z$7,(A573-1)*12/Rechner!$B$11)))</f>
        <v/>
      </c>
      <c r="T573" s="2"/>
      <c r="U573" s="2"/>
      <c r="V573" s="2"/>
      <c r="W573" s="2"/>
      <c r="X573" s="2"/>
      <c r="Y573" s="2"/>
      <c r="Z573" s="2"/>
    </row>
    <row r="574" spans="1:26" x14ac:dyDescent="0.25">
      <c r="A574" s="14">
        <v>573</v>
      </c>
      <c r="B574" s="23" t="str">
        <f t="shared" si="72"/>
        <v/>
      </c>
      <c r="C574" s="14" t="str">
        <f t="shared" si="73"/>
        <v/>
      </c>
      <c r="D574" s="15">
        <f>IF(A574&gt;Rechner!$B$14,0,IF(J573&lt;=0,0,J573))</f>
        <v>0</v>
      </c>
      <c r="E574" s="15">
        <f>IF(D574&lt;=0,0,D574*Rechner!$B$8/Rechner!$B$11)</f>
        <v>0</v>
      </c>
      <c r="F574" s="15">
        <f t="shared" si="74"/>
        <v>0</v>
      </c>
      <c r="G574" s="15">
        <f>IF(D574&lt;=0,0,IF(AND(S574&lt;&gt;"",MONTH(S574)=Rechner!$B$13),MIN(Rechner!$B$12,MAX(D574-F574,0)),0))</f>
        <v>0</v>
      </c>
      <c r="H574" s="15">
        <f>IF(D574&lt;=0,0,MIN(Rechner!$G$5,D574+E574))</f>
        <v>0</v>
      </c>
      <c r="I574" s="15">
        <f t="shared" si="75"/>
        <v>0</v>
      </c>
      <c r="J574" s="15">
        <f t="shared" si="76"/>
        <v>0</v>
      </c>
      <c r="K574" s="15">
        <f t="shared" si="80"/>
        <v>90381.674667594401</v>
      </c>
      <c r="L574" s="16" t="str">
        <f t="shared" si="77"/>
        <v/>
      </c>
      <c r="M574" s="14" t="str">
        <f>IF(A574&gt;Rechner!$B$14,"",IF(D574&lt;=0,"",IF(J574=0,"Abgeschlossen",IF(G574&gt;0,"Sondertilgung","Regulär"))))</f>
        <v/>
      </c>
      <c r="N574" s="15">
        <f>IF(A574&gt;Rechner!$B$14,0,IF(R573&lt;=0,0,R573))</f>
        <v>0</v>
      </c>
      <c r="O574" s="15">
        <f>IF(N574&lt;=0,0,N574*Rechner!$B$8/Rechner!$B$11)</f>
        <v>0</v>
      </c>
      <c r="P574" s="15">
        <f t="shared" si="78"/>
        <v>0</v>
      </c>
      <c r="Q574" s="15">
        <f>IF(N574&lt;=0,0,MIN(Rechner!$G$5,N574+O574))</f>
        <v>0</v>
      </c>
      <c r="R574" s="15">
        <f t="shared" si="79"/>
        <v>0</v>
      </c>
      <c r="S574" s="24" t="str">
        <f>IF(A574&gt;Rechner!$B$14,"",IF(D574&lt;=0,"",EDATE(Rechner!$Z$7,(A574-1)*12/Rechner!$B$11)))</f>
        <v/>
      </c>
      <c r="T574" s="2"/>
      <c r="U574" s="2"/>
      <c r="V574" s="2"/>
      <c r="W574" s="2"/>
      <c r="X574" s="2"/>
      <c r="Y574" s="2"/>
      <c r="Z574" s="2"/>
    </row>
    <row r="575" spans="1:26" x14ac:dyDescent="0.25">
      <c r="A575" s="14">
        <v>574</v>
      </c>
      <c r="B575" s="23" t="str">
        <f t="shared" si="72"/>
        <v/>
      </c>
      <c r="C575" s="14" t="str">
        <f t="shared" si="73"/>
        <v/>
      </c>
      <c r="D575" s="15">
        <f>IF(A575&gt;Rechner!$B$14,0,IF(J574&lt;=0,0,J574))</f>
        <v>0</v>
      </c>
      <c r="E575" s="15">
        <f>IF(D575&lt;=0,0,D575*Rechner!$B$8/Rechner!$B$11)</f>
        <v>0</v>
      </c>
      <c r="F575" s="15">
        <f t="shared" si="74"/>
        <v>0</v>
      </c>
      <c r="G575" s="15">
        <f>IF(D575&lt;=0,0,IF(AND(S575&lt;&gt;"",MONTH(S575)=Rechner!$B$13),MIN(Rechner!$B$12,MAX(D575-F575,0)),0))</f>
        <v>0</v>
      </c>
      <c r="H575" s="15">
        <f>IF(D575&lt;=0,0,MIN(Rechner!$G$5,D575+E575))</f>
        <v>0</v>
      </c>
      <c r="I575" s="15">
        <f t="shared" si="75"/>
        <v>0</v>
      </c>
      <c r="J575" s="15">
        <f t="shared" si="76"/>
        <v>0</v>
      </c>
      <c r="K575" s="15">
        <f t="shared" si="80"/>
        <v>90381.674667594401</v>
      </c>
      <c r="L575" s="16" t="str">
        <f t="shared" si="77"/>
        <v/>
      </c>
      <c r="M575" s="14" t="str">
        <f>IF(A575&gt;Rechner!$B$14,"",IF(D575&lt;=0,"",IF(J575=0,"Abgeschlossen",IF(G575&gt;0,"Sondertilgung","Regulär"))))</f>
        <v/>
      </c>
      <c r="N575" s="15">
        <f>IF(A575&gt;Rechner!$B$14,0,IF(R574&lt;=0,0,R574))</f>
        <v>0</v>
      </c>
      <c r="O575" s="15">
        <f>IF(N575&lt;=0,0,N575*Rechner!$B$8/Rechner!$B$11)</f>
        <v>0</v>
      </c>
      <c r="P575" s="15">
        <f t="shared" si="78"/>
        <v>0</v>
      </c>
      <c r="Q575" s="15">
        <f>IF(N575&lt;=0,0,MIN(Rechner!$G$5,N575+O575))</f>
        <v>0</v>
      </c>
      <c r="R575" s="15">
        <f t="shared" si="79"/>
        <v>0</v>
      </c>
      <c r="S575" s="24" t="str">
        <f>IF(A575&gt;Rechner!$B$14,"",IF(D575&lt;=0,"",EDATE(Rechner!$Z$7,(A575-1)*12/Rechner!$B$11)))</f>
        <v/>
      </c>
      <c r="T575" s="2"/>
      <c r="U575" s="2"/>
      <c r="V575" s="2"/>
      <c r="W575" s="2"/>
      <c r="X575" s="2"/>
      <c r="Y575" s="2"/>
      <c r="Z575" s="2"/>
    </row>
    <row r="576" spans="1:26" x14ac:dyDescent="0.25">
      <c r="A576" s="14">
        <v>575</v>
      </c>
      <c r="B576" s="23" t="str">
        <f t="shared" si="72"/>
        <v/>
      </c>
      <c r="C576" s="14" t="str">
        <f t="shared" si="73"/>
        <v/>
      </c>
      <c r="D576" s="15">
        <f>IF(A576&gt;Rechner!$B$14,0,IF(J575&lt;=0,0,J575))</f>
        <v>0</v>
      </c>
      <c r="E576" s="15">
        <f>IF(D576&lt;=0,0,D576*Rechner!$B$8/Rechner!$B$11)</f>
        <v>0</v>
      </c>
      <c r="F576" s="15">
        <f t="shared" si="74"/>
        <v>0</v>
      </c>
      <c r="G576" s="15">
        <f>IF(D576&lt;=0,0,IF(AND(S576&lt;&gt;"",MONTH(S576)=Rechner!$B$13),MIN(Rechner!$B$12,MAX(D576-F576,0)),0))</f>
        <v>0</v>
      </c>
      <c r="H576" s="15">
        <f>IF(D576&lt;=0,0,MIN(Rechner!$G$5,D576+E576))</f>
        <v>0</v>
      </c>
      <c r="I576" s="15">
        <f t="shared" si="75"/>
        <v>0</v>
      </c>
      <c r="J576" s="15">
        <f t="shared" si="76"/>
        <v>0</v>
      </c>
      <c r="K576" s="15">
        <f t="shared" si="80"/>
        <v>90381.674667594401</v>
      </c>
      <c r="L576" s="16" t="str">
        <f t="shared" si="77"/>
        <v/>
      </c>
      <c r="M576" s="14" t="str">
        <f>IF(A576&gt;Rechner!$B$14,"",IF(D576&lt;=0,"",IF(J576=0,"Abgeschlossen",IF(G576&gt;0,"Sondertilgung","Regulär"))))</f>
        <v/>
      </c>
      <c r="N576" s="15">
        <f>IF(A576&gt;Rechner!$B$14,0,IF(R575&lt;=0,0,R575))</f>
        <v>0</v>
      </c>
      <c r="O576" s="15">
        <f>IF(N576&lt;=0,0,N576*Rechner!$B$8/Rechner!$B$11)</f>
        <v>0</v>
      </c>
      <c r="P576" s="15">
        <f t="shared" si="78"/>
        <v>0</v>
      </c>
      <c r="Q576" s="15">
        <f>IF(N576&lt;=0,0,MIN(Rechner!$G$5,N576+O576))</f>
        <v>0</v>
      </c>
      <c r="R576" s="15">
        <f t="shared" si="79"/>
        <v>0</v>
      </c>
      <c r="S576" s="24" t="str">
        <f>IF(A576&gt;Rechner!$B$14,"",IF(D576&lt;=0,"",EDATE(Rechner!$Z$7,(A576-1)*12/Rechner!$B$11)))</f>
        <v/>
      </c>
      <c r="T576" s="2"/>
      <c r="U576" s="2"/>
      <c r="V576" s="2"/>
      <c r="W576" s="2"/>
      <c r="X576" s="2"/>
      <c r="Y576" s="2"/>
      <c r="Z576" s="2"/>
    </row>
    <row r="577" spans="1:26" x14ac:dyDescent="0.25">
      <c r="A577" s="14">
        <v>576</v>
      </c>
      <c r="B577" s="23" t="str">
        <f t="shared" si="72"/>
        <v/>
      </c>
      <c r="C577" s="14" t="str">
        <f t="shared" si="73"/>
        <v/>
      </c>
      <c r="D577" s="15">
        <f>IF(A577&gt;Rechner!$B$14,0,IF(J576&lt;=0,0,J576))</f>
        <v>0</v>
      </c>
      <c r="E577" s="15">
        <f>IF(D577&lt;=0,0,D577*Rechner!$B$8/Rechner!$B$11)</f>
        <v>0</v>
      </c>
      <c r="F577" s="15">
        <f t="shared" si="74"/>
        <v>0</v>
      </c>
      <c r="G577" s="15">
        <f>IF(D577&lt;=0,0,IF(AND(S577&lt;&gt;"",MONTH(S577)=Rechner!$B$13),MIN(Rechner!$B$12,MAX(D577-F577,0)),0))</f>
        <v>0</v>
      </c>
      <c r="H577" s="15">
        <f>IF(D577&lt;=0,0,MIN(Rechner!$G$5,D577+E577))</f>
        <v>0</v>
      </c>
      <c r="I577" s="15">
        <f t="shared" si="75"/>
        <v>0</v>
      </c>
      <c r="J577" s="15">
        <f t="shared" si="76"/>
        <v>0</v>
      </c>
      <c r="K577" s="15">
        <f t="shared" si="80"/>
        <v>90381.674667594401</v>
      </c>
      <c r="L577" s="16" t="str">
        <f t="shared" si="77"/>
        <v/>
      </c>
      <c r="M577" s="14" t="str">
        <f>IF(A577&gt;Rechner!$B$14,"",IF(D577&lt;=0,"",IF(J577=0,"Abgeschlossen",IF(G577&gt;0,"Sondertilgung","Regulär"))))</f>
        <v/>
      </c>
      <c r="N577" s="15">
        <f>IF(A577&gt;Rechner!$B$14,0,IF(R576&lt;=0,0,R576))</f>
        <v>0</v>
      </c>
      <c r="O577" s="15">
        <f>IF(N577&lt;=0,0,N577*Rechner!$B$8/Rechner!$B$11)</f>
        <v>0</v>
      </c>
      <c r="P577" s="15">
        <f t="shared" si="78"/>
        <v>0</v>
      </c>
      <c r="Q577" s="15">
        <f>IF(N577&lt;=0,0,MIN(Rechner!$G$5,N577+O577))</f>
        <v>0</v>
      </c>
      <c r="R577" s="15">
        <f t="shared" si="79"/>
        <v>0</v>
      </c>
      <c r="S577" s="24" t="str">
        <f>IF(A577&gt;Rechner!$B$14,"",IF(D577&lt;=0,"",EDATE(Rechner!$Z$7,(A577-1)*12/Rechner!$B$11)))</f>
        <v/>
      </c>
      <c r="T577" s="2"/>
      <c r="U577" s="2"/>
      <c r="V577" s="2"/>
      <c r="W577" s="2"/>
      <c r="X577" s="2"/>
      <c r="Y577" s="2"/>
      <c r="Z577" s="2"/>
    </row>
    <row r="578" spans="1:26" x14ac:dyDescent="0.25">
      <c r="A578" s="14">
        <v>577</v>
      </c>
      <c r="B578" s="23" t="str">
        <f t="shared" ref="B578:B601" si="81">IF(S578="","",IF(DAY(S578)&lt;10,"0","")&amp;DAY(S578)&amp;"."&amp;IF(MONTH(S578)&lt;10,"0","")&amp;MONTH(S578)&amp;"."&amp;YEAR(S578))</f>
        <v/>
      </c>
      <c r="C578" s="14" t="str">
        <f t="shared" ref="C578:C601" si="82">IF(S578="","",YEAR(S578))</f>
        <v/>
      </c>
      <c r="D578" s="15">
        <f>IF(A578&gt;Rechner!$B$14,0,IF(J577&lt;=0,0,J577))</f>
        <v>0</v>
      </c>
      <c r="E578" s="15">
        <f>IF(D578&lt;=0,0,D578*Rechner!$B$8/Rechner!$B$11)</f>
        <v>0</v>
      </c>
      <c r="F578" s="15">
        <f t="shared" ref="F578:F641" si="83">IF(D578&lt;=0,0,MAX(MIN(H578-E578,D578),0))</f>
        <v>0</v>
      </c>
      <c r="G578" s="15">
        <f>IF(D578&lt;=0,0,IF(AND(S578&lt;&gt;"",MONTH(S578)=Rechner!$B$13),MIN(Rechner!$B$12,MAX(D578-F578,0)),0))</f>
        <v>0</v>
      </c>
      <c r="H578" s="15">
        <f>IF(D578&lt;=0,0,MIN(Rechner!$G$5,D578+E578))</f>
        <v>0</v>
      </c>
      <c r="I578" s="15">
        <f t="shared" ref="I578:I641" si="84">IF(D578&lt;=0,0,H578+G578)</f>
        <v>0</v>
      </c>
      <c r="J578" s="15">
        <f t="shared" ref="J578:J601" si="85">MAX(D578-F578-G578,0)</f>
        <v>0</v>
      </c>
      <c r="K578" s="15">
        <f t="shared" si="80"/>
        <v>90381.674667594401</v>
      </c>
      <c r="L578" s="16" t="str">
        <f t="shared" ref="L578:L601" si="86">IF(I578=0,"",(F578+G578)/I578)</f>
        <v/>
      </c>
      <c r="M578" s="14" t="str">
        <f>IF(A578&gt;Rechner!$B$14,"",IF(D578&lt;=0,"",IF(J578=0,"Abgeschlossen",IF(G578&gt;0,"Sondertilgung","Regulär"))))</f>
        <v/>
      </c>
      <c r="N578" s="15">
        <f>IF(A578&gt;Rechner!$B$14,0,IF(R577&lt;=0,0,R577))</f>
        <v>0</v>
      </c>
      <c r="O578" s="15">
        <f>IF(N578&lt;=0,0,N578*Rechner!$B$8/Rechner!$B$11)</f>
        <v>0</v>
      </c>
      <c r="P578" s="15">
        <f t="shared" ref="P578:P641" si="87">IF(N578&lt;=0,0,MAX(MIN(Q578-O578,N578),0))</f>
        <v>0</v>
      </c>
      <c r="Q578" s="15">
        <f>IF(N578&lt;=0,0,MIN(Rechner!$G$5,N578+O578))</f>
        <v>0</v>
      </c>
      <c r="R578" s="15">
        <f t="shared" ref="R578:R601" si="88">MAX(N578-P578,0)</f>
        <v>0</v>
      </c>
      <c r="S578" s="24" t="str">
        <f>IF(A578&gt;Rechner!$B$14,"",IF(D578&lt;=0,"",EDATE(Rechner!$Z$7,(A578-1)*12/Rechner!$B$11)))</f>
        <v/>
      </c>
      <c r="T578" s="2"/>
      <c r="U578" s="2"/>
      <c r="V578" s="2"/>
      <c r="W578" s="2"/>
      <c r="X578" s="2"/>
      <c r="Y578" s="2"/>
      <c r="Z578" s="2"/>
    </row>
    <row r="579" spans="1:26" x14ac:dyDescent="0.25">
      <c r="A579" s="14">
        <v>578</v>
      </c>
      <c r="B579" s="23" t="str">
        <f t="shared" si="81"/>
        <v/>
      </c>
      <c r="C579" s="14" t="str">
        <f t="shared" si="82"/>
        <v/>
      </c>
      <c r="D579" s="15">
        <f>IF(A579&gt;Rechner!$B$14,0,IF(J578&lt;=0,0,J578))</f>
        <v>0</v>
      </c>
      <c r="E579" s="15">
        <f>IF(D579&lt;=0,0,D579*Rechner!$B$8/Rechner!$B$11)</f>
        <v>0</v>
      </c>
      <c r="F579" s="15">
        <f t="shared" si="83"/>
        <v>0</v>
      </c>
      <c r="G579" s="15">
        <f>IF(D579&lt;=0,0,IF(AND(S579&lt;&gt;"",MONTH(S579)=Rechner!$B$13),MIN(Rechner!$B$12,MAX(D579-F579,0)),0))</f>
        <v>0</v>
      </c>
      <c r="H579" s="15">
        <f>IF(D579&lt;=0,0,MIN(Rechner!$G$5,D579+E579))</f>
        <v>0</v>
      </c>
      <c r="I579" s="15">
        <f t="shared" si="84"/>
        <v>0</v>
      </c>
      <c r="J579" s="15">
        <f t="shared" si="85"/>
        <v>0</v>
      </c>
      <c r="K579" s="15">
        <f t="shared" ref="K579:K601" si="89">K578+E579</f>
        <v>90381.674667594401</v>
      </c>
      <c r="L579" s="16" t="str">
        <f t="shared" si="86"/>
        <v/>
      </c>
      <c r="M579" s="14" t="str">
        <f>IF(A579&gt;Rechner!$B$14,"",IF(D579&lt;=0,"",IF(J579=0,"Abgeschlossen",IF(G579&gt;0,"Sondertilgung","Regulär"))))</f>
        <v/>
      </c>
      <c r="N579" s="15">
        <f>IF(A579&gt;Rechner!$B$14,0,IF(R578&lt;=0,0,R578))</f>
        <v>0</v>
      </c>
      <c r="O579" s="15">
        <f>IF(N579&lt;=0,0,N579*Rechner!$B$8/Rechner!$B$11)</f>
        <v>0</v>
      </c>
      <c r="P579" s="15">
        <f t="shared" si="87"/>
        <v>0</v>
      </c>
      <c r="Q579" s="15">
        <f>IF(N579&lt;=0,0,MIN(Rechner!$G$5,N579+O579))</f>
        <v>0</v>
      </c>
      <c r="R579" s="15">
        <f t="shared" si="88"/>
        <v>0</v>
      </c>
      <c r="S579" s="24" t="str">
        <f>IF(A579&gt;Rechner!$B$14,"",IF(D579&lt;=0,"",EDATE(Rechner!$Z$7,(A579-1)*12/Rechner!$B$11)))</f>
        <v/>
      </c>
      <c r="T579" s="2"/>
      <c r="U579" s="2"/>
      <c r="V579" s="2"/>
      <c r="W579" s="2"/>
      <c r="X579" s="2"/>
      <c r="Y579" s="2"/>
      <c r="Z579" s="2"/>
    </row>
    <row r="580" spans="1:26" x14ac:dyDescent="0.25">
      <c r="A580" s="14">
        <v>579</v>
      </c>
      <c r="B580" s="23" t="str">
        <f t="shared" si="81"/>
        <v/>
      </c>
      <c r="C580" s="14" t="str">
        <f t="shared" si="82"/>
        <v/>
      </c>
      <c r="D580" s="15">
        <f>IF(A580&gt;Rechner!$B$14,0,IF(J579&lt;=0,0,J579))</f>
        <v>0</v>
      </c>
      <c r="E580" s="15">
        <f>IF(D580&lt;=0,0,D580*Rechner!$B$8/Rechner!$B$11)</f>
        <v>0</v>
      </c>
      <c r="F580" s="15">
        <f t="shared" si="83"/>
        <v>0</v>
      </c>
      <c r="G580" s="15">
        <f>IF(D580&lt;=0,0,IF(AND(S580&lt;&gt;"",MONTH(S580)=Rechner!$B$13),MIN(Rechner!$B$12,MAX(D580-F580,0)),0))</f>
        <v>0</v>
      </c>
      <c r="H580" s="15">
        <f>IF(D580&lt;=0,0,MIN(Rechner!$G$5,D580+E580))</f>
        <v>0</v>
      </c>
      <c r="I580" s="15">
        <f t="shared" si="84"/>
        <v>0</v>
      </c>
      <c r="J580" s="15">
        <f t="shared" si="85"/>
        <v>0</v>
      </c>
      <c r="K580" s="15">
        <f t="shared" si="89"/>
        <v>90381.674667594401</v>
      </c>
      <c r="L580" s="16" t="str">
        <f t="shared" si="86"/>
        <v/>
      </c>
      <c r="M580" s="14" t="str">
        <f>IF(A580&gt;Rechner!$B$14,"",IF(D580&lt;=0,"",IF(J580=0,"Abgeschlossen",IF(G580&gt;0,"Sondertilgung","Regulär"))))</f>
        <v/>
      </c>
      <c r="N580" s="15">
        <f>IF(A580&gt;Rechner!$B$14,0,IF(R579&lt;=0,0,R579))</f>
        <v>0</v>
      </c>
      <c r="O580" s="15">
        <f>IF(N580&lt;=0,0,N580*Rechner!$B$8/Rechner!$B$11)</f>
        <v>0</v>
      </c>
      <c r="P580" s="15">
        <f t="shared" si="87"/>
        <v>0</v>
      </c>
      <c r="Q580" s="15">
        <f>IF(N580&lt;=0,0,MIN(Rechner!$G$5,N580+O580))</f>
        <v>0</v>
      </c>
      <c r="R580" s="15">
        <f t="shared" si="88"/>
        <v>0</v>
      </c>
      <c r="S580" s="24" t="str">
        <f>IF(A580&gt;Rechner!$B$14,"",IF(D580&lt;=0,"",EDATE(Rechner!$Z$7,(A580-1)*12/Rechner!$B$11)))</f>
        <v/>
      </c>
      <c r="T580" s="2"/>
      <c r="U580" s="2"/>
      <c r="V580" s="2"/>
      <c r="W580" s="2"/>
      <c r="X580" s="2"/>
      <c r="Y580" s="2"/>
      <c r="Z580" s="2"/>
    </row>
    <row r="581" spans="1:26" x14ac:dyDescent="0.25">
      <c r="A581" s="14">
        <v>580</v>
      </c>
      <c r="B581" s="23" t="str">
        <f t="shared" si="81"/>
        <v/>
      </c>
      <c r="C581" s="14" t="str">
        <f t="shared" si="82"/>
        <v/>
      </c>
      <c r="D581" s="15">
        <f>IF(A581&gt;Rechner!$B$14,0,IF(J580&lt;=0,0,J580))</f>
        <v>0</v>
      </c>
      <c r="E581" s="15">
        <f>IF(D581&lt;=0,0,D581*Rechner!$B$8/Rechner!$B$11)</f>
        <v>0</v>
      </c>
      <c r="F581" s="15">
        <f t="shared" si="83"/>
        <v>0</v>
      </c>
      <c r="G581" s="15">
        <f>IF(D581&lt;=0,0,IF(AND(S581&lt;&gt;"",MONTH(S581)=Rechner!$B$13),MIN(Rechner!$B$12,MAX(D581-F581,0)),0))</f>
        <v>0</v>
      </c>
      <c r="H581" s="15">
        <f>IF(D581&lt;=0,0,MIN(Rechner!$G$5,D581+E581))</f>
        <v>0</v>
      </c>
      <c r="I581" s="15">
        <f t="shared" si="84"/>
        <v>0</v>
      </c>
      <c r="J581" s="15">
        <f t="shared" si="85"/>
        <v>0</v>
      </c>
      <c r="K581" s="15">
        <f t="shared" si="89"/>
        <v>90381.674667594401</v>
      </c>
      <c r="L581" s="16" t="str">
        <f t="shared" si="86"/>
        <v/>
      </c>
      <c r="M581" s="14" t="str">
        <f>IF(A581&gt;Rechner!$B$14,"",IF(D581&lt;=0,"",IF(J581=0,"Abgeschlossen",IF(G581&gt;0,"Sondertilgung","Regulär"))))</f>
        <v/>
      </c>
      <c r="N581" s="15">
        <f>IF(A581&gt;Rechner!$B$14,0,IF(R580&lt;=0,0,R580))</f>
        <v>0</v>
      </c>
      <c r="O581" s="15">
        <f>IF(N581&lt;=0,0,N581*Rechner!$B$8/Rechner!$B$11)</f>
        <v>0</v>
      </c>
      <c r="P581" s="15">
        <f t="shared" si="87"/>
        <v>0</v>
      </c>
      <c r="Q581" s="15">
        <f>IF(N581&lt;=0,0,MIN(Rechner!$G$5,N581+O581))</f>
        <v>0</v>
      </c>
      <c r="R581" s="15">
        <f t="shared" si="88"/>
        <v>0</v>
      </c>
      <c r="S581" s="24" t="str">
        <f>IF(A581&gt;Rechner!$B$14,"",IF(D581&lt;=0,"",EDATE(Rechner!$Z$7,(A581-1)*12/Rechner!$B$11)))</f>
        <v/>
      </c>
      <c r="T581" s="2"/>
      <c r="U581" s="2"/>
      <c r="V581" s="2"/>
      <c r="W581" s="2"/>
      <c r="X581" s="2"/>
      <c r="Y581" s="2"/>
      <c r="Z581" s="2"/>
    </row>
    <row r="582" spans="1:26" x14ac:dyDescent="0.25">
      <c r="A582" s="14">
        <v>581</v>
      </c>
      <c r="B582" s="23" t="str">
        <f t="shared" si="81"/>
        <v/>
      </c>
      <c r="C582" s="14" t="str">
        <f t="shared" si="82"/>
        <v/>
      </c>
      <c r="D582" s="15">
        <f>IF(A582&gt;Rechner!$B$14,0,IF(J581&lt;=0,0,J581))</f>
        <v>0</v>
      </c>
      <c r="E582" s="15">
        <f>IF(D582&lt;=0,0,D582*Rechner!$B$8/Rechner!$B$11)</f>
        <v>0</v>
      </c>
      <c r="F582" s="15">
        <f t="shared" si="83"/>
        <v>0</v>
      </c>
      <c r="G582" s="15">
        <f>IF(D582&lt;=0,0,IF(AND(S582&lt;&gt;"",MONTH(S582)=Rechner!$B$13),MIN(Rechner!$B$12,MAX(D582-F582,0)),0))</f>
        <v>0</v>
      </c>
      <c r="H582" s="15">
        <f>IF(D582&lt;=0,0,MIN(Rechner!$G$5,D582+E582))</f>
        <v>0</v>
      </c>
      <c r="I582" s="15">
        <f t="shared" si="84"/>
        <v>0</v>
      </c>
      <c r="J582" s="15">
        <f t="shared" si="85"/>
        <v>0</v>
      </c>
      <c r="K582" s="15">
        <f t="shared" si="89"/>
        <v>90381.674667594401</v>
      </c>
      <c r="L582" s="16" t="str">
        <f t="shared" si="86"/>
        <v/>
      </c>
      <c r="M582" s="14" t="str">
        <f>IF(A582&gt;Rechner!$B$14,"",IF(D582&lt;=0,"",IF(J582=0,"Abgeschlossen",IF(G582&gt;0,"Sondertilgung","Regulär"))))</f>
        <v/>
      </c>
      <c r="N582" s="15">
        <f>IF(A582&gt;Rechner!$B$14,0,IF(R581&lt;=0,0,R581))</f>
        <v>0</v>
      </c>
      <c r="O582" s="15">
        <f>IF(N582&lt;=0,0,N582*Rechner!$B$8/Rechner!$B$11)</f>
        <v>0</v>
      </c>
      <c r="P582" s="15">
        <f t="shared" si="87"/>
        <v>0</v>
      </c>
      <c r="Q582" s="15">
        <f>IF(N582&lt;=0,0,MIN(Rechner!$G$5,N582+O582))</f>
        <v>0</v>
      </c>
      <c r="R582" s="15">
        <f t="shared" si="88"/>
        <v>0</v>
      </c>
      <c r="S582" s="24" t="str">
        <f>IF(A582&gt;Rechner!$B$14,"",IF(D582&lt;=0,"",EDATE(Rechner!$Z$7,(A582-1)*12/Rechner!$B$11)))</f>
        <v/>
      </c>
      <c r="T582" s="2"/>
      <c r="U582" s="2"/>
      <c r="V582" s="2"/>
      <c r="W582" s="2"/>
      <c r="X582" s="2"/>
      <c r="Y582" s="2"/>
      <c r="Z582" s="2"/>
    </row>
    <row r="583" spans="1:26" x14ac:dyDescent="0.25">
      <c r="A583" s="14">
        <v>582</v>
      </c>
      <c r="B583" s="23" t="str">
        <f t="shared" si="81"/>
        <v/>
      </c>
      <c r="C583" s="14" t="str">
        <f t="shared" si="82"/>
        <v/>
      </c>
      <c r="D583" s="15">
        <f>IF(A583&gt;Rechner!$B$14,0,IF(J582&lt;=0,0,J582))</f>
        <v>0</v>
      </c>
      <c r="E583" s="15">
        <f>IF(D583&lt;=0,0,D583*Rechner!$B$8/Rechner!$B$11)</f>
        <v>0</v>
      </c>
      <c r="F583" s="15">
        <f t="shared" si="83"/>
        <v>0</v>
      </c>
      <c r="G583" s="15">
        <f>IF(D583&lt;=0,0,IF(AND(S583&lt;&gt;"",MONTH(S583)=Rechner!$B$13),MIN(Rechner!$B$12,MAX(D583-F583,0)),0))</f>
        <v>0</v>
      </c>
      <c r="H583" s="15">
        <f>IF(D583&lt;=0,0,MIN(Rechner!$G$5,D583+E583))</f>
        <v>0</v>
      </c>
      <c r="I583" s="15">
        <f t="shared" si="84"/>
        <v>0</v>
      </c>
      <c r="J583" s="15">
        <f t="shared" si="85"/>
        <v>0</v>
      </c>
      <c r="K583" s="15">
        <f t="shared" si="89"/>
        <v>90381.674667594401</v>
      </c>
      <c r="L583" s="16" t="str">
        <f t="shared" si="86"/>
        <v/>
      </c>
      <c r="M583" s="14" t="str">
        <f>IF(A583&gt;Rechner!$B$14,"",IF(D583&lt;=0,"",IF(J583=0,"Abgeschlossen",IF(G583&gt;0,"Sondertilgung","Regulär"))))</f>
        <v/>
      </c>
      <c r="N583" s="15">
        <f>IF(A583&gt;Rechner!$B$14,0,IF(R582&lt;=0,0,R582))</f>
        <v>0</v>
      </c>
      <c r="O583" s="15">
        <f>IF(N583&lt;=0,0,N583*Rechner!$B$8/Rechner!$B$11)</f>
        <v>0</v>
      </c>
      <c r="P583" s="15">
        <f t="shared" si="87"/>
        <v>0</v>
      </c>
      <c r="Q583" s="15">
        <f>IF(N583&lt;=0,0,MIN(Rechner!$G$5,N583+O583))</f>
        <v>0</v>
      </c>
      <c r="R583" s="15">
        <f t="shared" si="88"/>
        <v>0</v>
      </c>
      <c r="S583" s="24" t="str">
        <f>IF(A583&gt;Rechner!$B$14,"",IF(D583&lt;=0,"",EDATE(Rechner!$Z$7,(A583-1)*12/Rechner!$B$11)))</f>
        <v/>
      </c>
      <c r="T583" s="2"/>
      <c r="U583" s="2"/>
      <c r="V583" s="2"/>
      <c r="W583" s="2"/>
      <c r="X583" s="2"/>
      <c r="Y583" s="2"/>
      <c r="Z583" s="2"/>
    </row>
    <row r="584" spans="1:26" x14ac:dyDescent="0.25">
      <c r="A584" s="14">
        <v>583</v>
      </c>
      <c r="B584" s="23" t="str">
        <f t="shared" si="81"/>
        <v/>
      </c>
      <c r="C584" s="14" t="str">
        <f t="shared" si="82"/>
        <v/>
      </c>
      <c r="D584" s="15">
        <f>IF(A584&gt;Rechner!$B$14,0,IF(J583&lt;=0,0,J583))</f>
        <v>0</v>
      </c>
      <c r="E584" s="15">
        <f>IF(D584&lt;=0,0,D584*Rechner!$B$8/Rechner!$B$11)</f>
        <v>0</v>
      </c>
      <c r="F584" s="15">
        <f t="shared" si="83"/>
        <v>0</v>
      </c>
      <c r="G584" s="15">
        <f>IF(D584&lt;=0,0,IF(AND(S584&lt;&gt;"",MONTH(S584)=Rechner!$B$13),MIN(Rechner!$B$12,MAX(D584-F584,0)),0))</f>
        <v>0</v>
      </c>
      <c r="H584" s="15">
        <f>IF(D584&lt;=0,0,MIN(Rechner!$G$5,D584+E584))</f>
        <v>0</v>
      </c>
      <c r="I584" s="15">
        <f t="shared" si="84"/>
        <v>0</v>
      </c>
      <c r="J584" s="15">
        <f t="shared" si="85"/>
        <v>0</v>
      </c>
      <c r="K584" s="15">
        <f t="shared" si="89"/>
        <v>90381.674667594401</v>
      </c>
      <c r="L584" s="16" t="str">
        <f t="shared" si="86"/>
        <v/>
      </c>
      <c r="M584" s="14" t="str">
        <f>IF(A584&gt;Rechner!$B$14,"",IF(D584&lt;=0,"",IF(J584=0,"Abgeschlossen",IF(G584&gt;0,"Sondertilgung","Regulär"))))</f>
        <v/>
      </c>
      <c r="N584" s="15">
        <f>IF(A584&gt;Rechner!$B$14,0,IF(R583&lt;=0,0,R583))</f>
        <v>0</v>
      </c>
      <c r="O584" s="15">
        <f>IF(N584&lt;=0,0,N584*Rechner!$B$8/Rechner!$B$11)</f>
        <v>0</v>
      </c>
      <c r="P584" s="15">
        <f t="shared" si="87"/>
        <v>0</v>
      </c>
      <c r="Q584" s="15">
        <f>IF(N584&lt;=0,0,MIN(Rechner!$G$5,N584+O584))</f>
        <v>0</v>
      </c>
      <c r="R584" s="15">
        <f t="shared" si="88"/>
        <v>0</v>
      </c>
      <c r="S584" s="24" t="str">
        <f>IF(A584&gt;Rechner!$B$14,"",IF(D584&lt;=0,"",EDATE(Rechner!$Z$7,(A584-1)*12/Rechner!$B$11)))</f>
        <v/>
      </c>
      <c r="T584" s="2"/>
      <c r="U584" s="2"/>
      <c r="V584" s="2"/>
      <c r="W584" s="2"/>
      <c r="X584" s="2"/>
      <c r="Y584" s="2"/>
      <c r="Z584" s="2"/>
    </row>
    <row r="585" spans="1:26" x14ac:dyDescent="0.25">
      <c r="A585" s="14">
        <v>584</v>
      </c>
      <c r="B585" s="23" t="str">
        <f t="shared" si="81"/>
        <v/>
      </c>
      <c r="C585" s="14" t="str">
        <f t="shared" si="82"/>
        <v/>
      </c>
      <c r="D585" s="15">
        <f>IF(A585&gt;Rechner!$B$14,0,IF(J584&lt;=0,0,J584))</f>
        <v>0</v>
      </c>
      <c r="E585" s="15">
        <f>IF(D585&lt;=0,0,D585*Rechner!$B$8/Rechner!$B$11)</f>
        <v>0</v>
      </c>
      <c r="F585" s="15">
        <f t="shared" si="83"/>
        <v>0</v>
      </c>
      <c r="G585" s="15">
        <f>IF(D585&lt;=0,0,IF(AND(S585&lt;&gt;"",MONTH(S585)=Rechner!$B$13),MIN(Rechner!$B$12,MAX(D585-F585,0)),0))</f>
        <v>0</v>
      </c>
      <c r="H585" s="15">
        <f>IF(D585&lt;=0,0,MIN(Rechner!$G$5,D585+E585))</f>
        <v>0</v>
      </c>
      <c r="I585" s="15">
        <f t="shared" si="84"/>
        <v>0</v>
      </c>
      <c r="J585" s="15">
        <f t="shared" si="85"/>
        <v>0</v>
      </c>
      <c r="K585" s="15">
        <f t="shared" si="89"/>
        <v>90381.674667594401</v>
      </c>
      <c r="L585" s="16" t="str">
        <f t="shared" si="86"/>
        <v/>
      </c>
      <c r="M585" s="14" t="str">
        <f>IF(A585&gt;Rechner!$B$14,"",IF(D585&lt;=0,"",IF(J585=0,"Abgeschlossen",IF(G585&gt;0,"Sondertilgung","Regulär"))))</f>
        <v/>
      </c>
      <c r="N585" s="15">
        <f>IF(A585&gt;Rechner!$B$14,0,IF(R584&lt;=0,0,R584))</f>
        <v>0</v>
      </c>
      <c r="O585" s="15">
        <f>IF(N585&lt;=0,0,N585*Rechner!$B$8/Rechner!$B$11)</f>
        <v>0</v>
      </c>
      <c r="P585" s="15">
        <f t="shared" si="87"/>
        <v>0</v>
      </c>
      <c r="Q585" s="15">
        <f>IF(N585&lt;=0,0,MIN(Rechner!$G$5,N585+O585))</f>
        <v>0</v>
      </c>
      <c r="R585" s="15">
        <f t="shared" si="88"/>
        <v>0</v>
      </c>
      <c r="S585" s="24" t="str">
        <f>IF(A585&gt;Rechner!$B$14,"",IF(D585&lt;=0,"",EDATE(Rechner!$Z$7,(A585-1)*12/Rechner!$B$11)))</f>
        <v/>
      </c>
      <c r="T585" s="2"/>
      <c r="U585" s="2"/>
      <c r="V585" s="2"/>
      <c r="W585" s="2"/>
      <c r="X585" s="2"/>
      <c r="Y585" s="2"/>
      <c r="Z585" s="2"/>
    </row>
    <row r="586" spans="1:26" x14ac:dyDescent="0.25">
      <c r="A586" s="14">
        <v>585</v>
      </c>
      <c r="B586" s="23" t="str">
        <f t="shared" si="81"/>
        <v/>
      </c>
      <c r="C586" s="14" t="str">
        <f t="shared" si="82"/>
        <v/>
      </c>
      <c r="D586" s="15">
        <f>IF(A586&gt;Rechner!$B$14,0,IF(J585&lt;=0,0,J585))</f>
        <v>0</v>
      </c>
      <c r="E586" s="15">
        <f>IF(D586&lt;=0,0,D586*Rechner!$B$8/Rechner!$B$11)</f>
        <v>0</v>
      </c>
      <c r="F586" s="15">
        <f t="shared" si="83"/>
        <v>0</v>
      </c>
      <c r="G586" s="15">
        <f>IF(D586&lt;=0,0,IF(AND(S586&lt;&gt;"",MONTH(S586)=Rechner!$B$13),MIN(Rechner!$B$12,MAX(D586-F586,0)),0))</f>
        <v>0</v>
      </c>
      <c r="H586" s="15">
        <f>IF(D586&lt;=0,0,MIN(Rechner!$G$5,D586+E586))</f>
        <v>0</v>
      </c>
      <c r="I586" s="15">
        <f t="shared" si="84"/>
        <v>0</v>
      </c>
      <c r="J586" s="15">
        <f t="shared" si="85"/>
        <v>0</v>
      </c>
      <c r="K586" s="15">
        <f t="shared" si="89"/>
        <v>90381.674667594401</v>
      </c>
      <c r="L586" s="16" t="str">
        <f t="shared" si="86"/>
        <v/>
      </c>
      <c r="M586" s="14" t="str">
        <f>IF(A586&gt;Rechner!$B$14,"",IF(D586&lt;=0,"",IF(J586=0,"Abgeschlossen",IF(G586&gt;0,"Sondertilgung","Regulär"))))</f>
        <v/>
      </c>
      <c r="N586" s="15">
        <f>IF(A586&gt;Rechner!$B$14,0,IF(R585&lt;=0,0,R585))</f>
        <v>0</v>
      </c>
      <c r="O586" s="15">
        <f>IF(N586&lt;=0,0,N586*Rechner!$B$8/Rechner!$B$11)</f>
        <v>0</v>
      </c>
      <c r="P586" s="15">
        <f t="shared" si="87"/>
        <v>0</v>
      </c>
      <c r="Q586" s="15">
        <f>IF(N586&lt;=0,0,MIN(Rechner!$G$5,N586+O586))</f>
        <v>0</v>
      </c>
      <c r="R586" s="15">
        <f t="shared" si="88"/>
        <v>0</v>
      </c>
      <c r="S586" s="24" t="str">
        <f>IF(A586&gt;Rechner!$B$14,"",IF(D586&lt;=0,"",EDATE(Rechner!$Z$7,(A586-1)*12/Rechner!$B$11)))</f>
        <v/>
      </c>
      <c r="T586" s="2"/>
      <c r="U586" s="2"/>
      <c r="V586" s="2"/>
      <c r="W586" s="2"/>
      <c r="X586" s="2"/>
      <c r="Y586" s="2"/>
      <c r="Z586" s="2"/>
    </row>
    <row r="587" spans="1:26" x14ac:dyDescent="0.25">
      <c r="A587" s="14">
        <v>586</v>
      </c>
      <c r="B587" s="23" t="str">
        <f t="shared" si="81"/>
        <v/>
      </c>
      <c r="C587" s="14" t="str">
        <f t="shared" si="82"/>
        <v/>
      </c>
      <c r="D587" s="15">
        <f>IF(A587&gt;Rechner!$B$14,0,IF(J586&lt;=0,0,J586))</f>
        <v>0</v>
      </c>
      <c r="E587" s="15">
        <f>IF(D587&lt;=0,0,D587*Rechner!$B$8/Rechner!$B$11)</f>
        <v>0</v>
      </c>
      <c r="F587" s="15">
        <f t="shared" si="83"/>
        <v>0</v>
      </c>
      <c r="G587" s="15">
        <f>IF(D587&lt;=0,0,IF(AND(S587&lt;&gt;"",MONTH(S587)=Rechner!$B$13),MIN(Rechner!$B$12,MAX(D587-F587,0)),0))</f>
        <v>0</v>
      </c>
      <c r="H587" s="15">
        <f>IF(D587&lt;=0,0,MIN(Rechner!$G$5,D587+E587))</f>
        <v>0</v>
      </c>
      <c r="I587" s="15">
        <f t="shared" si="84"/>
        <v>0</v>
      </c>
      <c r="J587" s="15">
        <f t="shared" si="85"/>
        <v>0</v>
      </c>
      <c r="K587" s="15">
        <f t="shared" si="89"/>
        <v>90381.674667594401</v>
      </c>
      <c r="L587" s="16" t="str">
        <f t="shared" si="86"/>
        <v/>
      </c>
      <c r="M587" s="14" t="str">
        <f>IF(A587&gt;Rechner!$B$14,"",IF(D587&lt;=0,"",IF(J587=0,"Abgeschlossen",IF(G587&gt;0,"Sondertilgung","Regulär"))))</f>
        <v/>
      </c>
      <c r="N587" s="15">
        <f>IF(A587&gt;Rechner!$B$14,0,IF(R586&lt;=0,0,R586))</f>
        <v>0</v>
      </c>
      <c r="O587" s="15">
        <f>IF(N587&lt;=0,0,N587*Rechner!$B$8/Rechner!$B$11)</f>
        <v>0</v>
      </c>
      <c r="P587" s="15">
        <f t="shared" si="87"/>
        <v>0</v>
      </c>
      <c r="Q587" s="15">
        <f>IF(N587&lt;=0,0,MIN(Rechner!$G$5,N587+O587))</f>
        <v>0</v>
      </c>
      <c r="R587" s="15">
        <f t="shared" si="88"/>
        <v>0</v>
      </c>
      <c r="S587" s="24" t="str">
        <f>IF(A587&gt;Rechner!$B$14,"",IF(D587&lt;=0,"",EDATE(Rechner!$Z$7,(A587-1)*12/Rechner!$B$11)))</f>
        <v/>
      </c>
      <c r="T587" s="2"/>
      <c r="U587" s="2"/>
      <c r="V587" s="2"/>
      <c r="W587" s="2"/>
      <c r="X587" s="2"/>
      <c r="Y587" s="2"/>
      <c r="Z587" s="2"/>
    </row>
    <row r="588" spans="1:26" x14ac:dyDescent="0.25">
      <c r="A588" s="14">
        <v>587</v>
      </c>
      <c r="B588" s="23" t="str">
        <f t="shared" si="81"/>
        <v/>
      </c>
      <c r="C588" s="14" t="str">
        <f t="shared" si="82"/>
        <v/>
      </c>
      <c r="D588" s="15">
        <f>IF(A588&gt;Rechner!$B$14,0,IF(J587&lt;=0,0,J587))</f>
        <v>0</v>
      </c>
      <c r="E588" s="15">
        <f>IF(D588&lt;=0,0,D588*Rechner!$B$8/Rechner!$B$11)</f>
        <v>0</v>
      </c>
      <c r="F588" s="15">
        <f t="shared" si="83"/>
        <v>0</v>
      </c>
      <c r="G588" s="15">
        <f>IF(D588&lt;=0,0,IF(AND(S588&lt;&gt;"",MONTH(S588)=Rechner!$B$13),MIN(Rechner!$B$12,MAX(D588-F588,0)),0))</f>
        <v>0</v>
      </c>
      <c r="H588" s="15">
        <f>IF(D588&lt;=0,0,MIN(Rechner!$G$5,D588+E588))</f>
        <v>0</v>
      </c>
      <c r="I588" s="15">
        <f t="shared" si="84"/>
        <v>0</v>
      </c>
      <c r="J588" s="15">
        <f t="shared" si="85"/>
        <v>0</v>
      </c>
      <c r="K588" s="15">
        <f t="shared" si="89"/>
        <v>90381.674667594401</v>
      </c>
      <c r="L588" s="16" t="str">
        <f t="shared" si="86"/>
        <v/>
      </c>
      <c r="M588" s="14" t="str">
        <f>IF(A588&gt;Rechner!$B$14,"",IF(D588&lt;=0,"",IF(J588=0,"Abgeschlossen",IF(G588&gt;0,"Sondertilgung","Regulär"))))</f>
        <v/>
      </c>
      <c r="N588" s="15">
        <f>IF(A588&gt;Rechner!$B$14,0,IF(R587&lt;=0,0,R587))</f>
        <v>0</v>
      </c>
      <c r="O588" s="15">
        <f>IF(N588&lt;=0,0,N588*Rechner!$B$8/Rechner!$B$11)</f>
        <v>0</v>
      </c>
      <c r="P588" s="15">
        <f t="shared" si="87"/>
        <v>0</v>
      </c>
      <c r="Q588" s="15">
        <f>IF(N588&lt;=0,0,MIN(Rechner!$G$5,N588+O588))</f>
        <v>0</v>
      </c>
      <c r="R588" s="15">
        <f t="shared" si="88"/>
        <v>0</v>
      </c>
      <c r="S588" s="24" t="str">
        <f>IF(A588&gt;Rechner!$B$14,"",IF(D588&lt;=0,"",EDATE(Rechner!$Z$7,(A588-1)*12/Rechner!$B$11)))</f>
        <v/>
      </c>
      <c r="T588" s="2"/>
      <c r="U588" s="2"/>
      <c r="V588" s="2"/>
      <c r="W588" s="2"/>
      <c r="X588" s="2"/>
      <c r="Y588" s="2"/>
      <c r="Z588" s="2"/>
    </row>
    <row r="589" spans="1:26" x14ac:dyDescent="0.25">
      <c r="A589" s="14">
        <v>588</v>
      </c>
      <c r="B589" s="23" t="str">
        <f t="shared" si="81"/>
        <v/>
      </c>
      <c r="C589" s="14" t="str">
        <f t="shared" si="82"/>
        <v/>
      </c>
      <c r="D589" s="15">
        <f>IF(A589&gt;Rechner!$B$14,0,IF(J588&lt;=0,0,J588))</f>
        <v>0</v>
      </c>
      <c r="E589" s="15">
        <f>IF(D589&lt;=0,0,D589*Rechner!$B$8/Rechner!$B$11)</f>
        <v>0</v>
      </c>
      <c r="F589" s="15">
        <f t="shared" si="83"/>
        <v>0</v>
      </c>
      <c r="G589" s="15">
        <f>IF(D589&lt;=0,0,IF(AND(S589&lt;&gt;"",MONTH(S589)=Rechner!$B$13),MIN(Rechner!$B$12,MAX(D589-F589,0)),0))</f>
        <v>0</v>
      </c>
      <c r="H589" s="15">
        <f>IF(D589&lt;=0,0,MIN(Rechner!$G$5,D589+E589))</f>
        <v>0</v>
      </c>
      <c r="I589" s="15">
        <f t="shared" si="84"/>
        <v>0</v>
      </c>
      <c r="J589" s="15">
        <f t="shared" si="85"/>
        <v>0</v>
      </c>
      <c r="K589" s="15">
        <f t="shared" si="89"/>
        <v>90381.674667594401</v>
      </c>
      <c r="L589" s="16" t="str">
        <f t="shared" si="86"/>
        <v/>
      </c>
      <c r="M589" s="14" t="str">
        <f>IF(A589&gt;Rechner!$B$14,"",IF(D589&lt;=0,"",IF(J589=0,"Abgeschlossen",IF(G589&gt;0,"Sondertilgung","Regulär"))))</f>
        <v/>
      </c>
      <c r="N589" s="15">
        <f>IF(A589&gt;Rechner!$B$14,0,IF(R588&lt;=0,0,R588))</f>
        <v>0</v>
      </c>
      <c r="O589" s="15">
        <f>IF(N589&lt;=0,0,N589*Rechner!$B$8/Rechner!$B$11)</f>
        <v>0</v>
      </c>
      <c r="P589" s="15">
        <f t="shared" si="87"/>
        <v>0</v>
      </c>
      <c r="Q589" s="15">
        <f>IF(N589&lt;=0,0,MIN(Rechner!$G$5,N589+O589))</f>
        <v>0</v>
      </c>
      <c r="R589" s="15">
        <f t="shared" si="88"/>
        <v>0</v>
      </c>
      <c r="S589" s="24" t="str">
        <f>IF(A589&gt;Rechner!$B$14,"",IF(D589&lt;=0,"",EDATE(Rechner!$Z$7,(A589-1)*12/Rechner!$B$11)))</f>
        <v/>
      </c>
      <c r="T589" s="2"/>
      <c r="U589" s="2"/>
      <c r="V589" s="2"/>
      <c r="W589" s="2"/>
      <c r="X589" s="2"/>
      <c r="Y589" s="2"/>
      <c r="Z589" s="2"/>
    </row>
    <row r="590" spans="1:26" x14ac:dyDescent="0.25">
      <c r="A590" s="14">
        <v>589</v>
      </c>
      <c r="B590" s="23" t="str">
        <f t="shared" si="81"/>
        <v/>
      </c>
      <c r="C590" s="14" t="str">
        <f t="shared" si="82"/>
        <v/>
      </c>
      <c r="D590" s="15">
        <f>IF(A590&gt;Rechner!$B$14,0,IF(J589&lt;=0,0,J589))</f>
        <v>0</v>
      </c>
      <c r="E590" s="15">
        <f>IF(D590&lt;=0,0,D590*Rechner!$B$8/Rechner!$B$11)</f>
        <v>0</v>
      </c>
      <c r="F590" s="15">
        <f t="shared" si="83"/>
        <v>0</v>
      </c>
      <c r="G590" s="15">
        <f>IF(D590&lt;=0,0,IF(AND(S590&lt;&gt;"",MONTH(S590)=Rechner!$B$13),MIN(Rechner!$B$12,MAX(D590-F590,0)),0))</f>
        <v>0</v>
      </c>
      <c r="H590" s="15">
        <f>IF(D590&lt;=0,0,MIN(Rechner!$G$5,D590+E590))</f>
        <v>0</v>
      </c>
      <c r="I590" s="15">
        <f t="shared" si="84"/>
        <v>0</v>
      </c>
      <c r="J590" s="15">
        <f t="shared" si="85"/>
        <v>0</v>
      </c>
      <c r="K590" s="15">
        <f t="shared" si="89"/>
        <v>90381.674667594401</v>
      </c>
      <c r="L590" s="16" t="str">
        <f t="shared" si="86"/>
        <v/>
      </c>
      <c r="M590" s="14" t="str">
        <f>IF(A590&gt;Rechner!$B$14,"",IF(D590&lt;=0,"",IF(J590=0,"Abgeschlossen",IF(G590&gt;0,"Sondertilgung","Regulär"))))</f>
        <v/>
      </c>
      <c r="N590" s="15">
        <f>IF(A590&gt;Rechner!$B$14,0,IF(R589&lt;=0,0,R589))</f>
        <v>0</v>
      </c>
      <c r="O590" s="15">
        <f>IF(N590&lt;=0,0,N590*Rechner!$B$8/Rechner!$B$11)</f>
        <v>0</v>
      </c>
      <c r="P590" s="15">
        <f t="shared" si="87"/>
        <v>0</v>
      </c>
      <c r="Q590" s="15">
        <f>IF(N590&lt;=0,0,MIN(Rechner!$G$5,N590+O590))</f>
        <v>0</v>
      </c>
      <c r="R590" s="15">
        <f t="shared" si="88"/>
        <v>0</v>
      </c>
      <c r="S590" s="24" t="str">
        <f>IF(A590&gt;Rechner!$B$14,"",IF(D590&lt;=0,"",EDATE(Rechner!$Z$7,(A590-1)*12/Rechner!$B$11)))</f>
        <v/>
      </c>
      <c r="T590" s="2"/>
      <c r="U590" s="2"/>
      <c r="V590" s="2"/>
      <c r="W590" s="2"/>
      <c r="X590" s="2"/>
      <c r="Y590" s="2"/>
      <c r="Z590" s="2"/>
    </row>
    <row r="591" spans="1:26" x14ac:dyDescent="0.25">
      <c r="A591" s="14">
        <v>590</v>
      </c>
      <c r="B591" s="23" t="str">
        <f t="shared" si="81"/>
        <v/>
      </c>
      <c r="C591" s="14" t="str">
        <f t="shared" si="82"/>
        <v/>
      </c>
      <c r="D591" s="15">
        <f>IF(A591&gt;Rechner!$B$14,0,IF(J590&lt;=0,0,J590))</f>
        <v>0</v>
      </c>
      <c r="E591" s="15">
        <f>IF(D591&lt;=0,0,D591*Rechner!$B$8/Rechner!$B$11)</f>
        <v>0</v>
      </c>
      <c r="F591" s="15">
        <f t="shared" si="83"/>
        <v>0</v>
      </c>
      <c r="G591" s="15">
        <f>IF(D591&lt;=0,0,IF(AND(S591&lt;&gt;"",MONTH(S591)=Rechner!$B$13),MIN(Rechner!$B$12,MAX(D591-F591,0)),0))</f>
        <v>0</v>
      </c>
      <c r="H591" s="15">
        <f>IF(D591&lt;=0,0,MIN(Rechner!$G$5,D591+E591))</f>
        <v>0</v>
      </c>
      <c r="I591" s="15">
        <f t="shared" si="84"/>
        <v>0</v>
      </c>
      <c r="J591" s="15">
        <f t="shared" si="85"/>
        <v>0</v>
      </c>
      <c r="K591" s="15">
        <f t="shared" si="89"/>
        <v>90381.674667594401</v>
      </c>
      <c r="L591" s="16" t="str">
        <f t="shared" si="86"/>
        <v/>
      </c>
      <c r="M591" s="14" t="str">
        <f>IF(A591&gt;Rechner!$B$14,"",IF(D591&lt;=0,"",IF(J591=0,"Abgeschlossen",IF(G591&gt;0,"Sondertilgung","Regulär"))))</f>
        <v/>
      </c>
      <c r="N591" s="15">
        <f>IF(A591&gt;Rechner!$B$14,0,IF(R590&lt;=0,0,R590))</f>
        <v>0</v>
      </c>
      <c r="O591" s="15">
        <f>IF(N591&lt;=0,0,N591*Rechner!$B$8/Rechner!$B$11)</f>
        <v>0</v>
      </c>
      <c r="P591" s="15">
        <f t="shared" si="87"/>
        <v>0</v>
      </c>
      <c r="Q591" s="15">
        <f>IF(N591&lt;=0,0,MIN(Rechner!$G$5,N591+O591))</f>
        <v>0</v>
      </c>
      <c r="R591" s="15">
        <f t="shared" si="88"/>
        <v>0</v>
      </c>
      <c r="S591" s="24" t="str">
        <f>IF(A591&gt;Rechner!$B$14,"",IF(D591&lt;=0,"",EDATE(Rechner!$Z$7,(A591-1)*12/Rechner!$B$11)))</f>
        <v/>
      </c>
      <c r="T591" s="2"/>
      <c r="U591" s="2"/>
      <c r="V591" s="2"/>
      <c r="W591" s="2"/>
      <c r="X591" s="2"/>
      <c r="Y591" s="2"/>
      <c r="Z591" s="2"/>
    </row>
    <row r="592" spans="1:26" x14ac:dyDescent="0.25">
      <c r="A592" s="14">
        <v>591</v>
      </c>
      <c r="B592" s="23" t="str">
        <f t="shared" si="81"/>
        <v/>
      </c>
      <c r="C592" s="14" t="str">
        <f t="shared" si="82"/>
        <v/>
      </c>
      <c r="D592" s="15">
        <f>IF(A592&gt;Rechner!$B$14,0,IF(J591&lt;=0,0,J591))</f>
        <v>0</v>
      </c>
      <c r="E592" s="15">
        <f>IF(D592&lt;=0,0,D592*Rechner!$B$8/Rechner!$B$11)</f>
        <v>0</v>
      </c>
      <c r="F592" s="15">
        <f t="shared" si="83"/>
        <v>0</v>
      </c>
      <c r="G592" s="15">
        <f>IF(D592&lt;=0,0,IF(AND(S592&lt;&gt;"",MONTH(S592)=Rechner!$B$13),MIN(Rechner!$B$12,MAX(D592-F592,0)),0))</f>
        <v>0</v>
      </c>
      <c r="H592" s="15">
        <f>IF(D592&lt;=0,0,MIN(Rechner!$G$5,D592+E592))</f>
        <v>0</v>
      </c>
      <c r="I592" s="15">
        <f t="shared" si="84"/>
        <v>0</v>
      </c>
      <c r="J592" s="15">
        <f t="shared" si="85"/>
        <v>0</v>
      </c>
      <c r="K592" s="15">
        <f t="shared" si="89"/>
        <v>90381.674667594401</v>
      </c>
      <c r="L592" s="16" t="str">
        <f t="shared" si="86"/>
        <v/>
      </c>
      <c r="M592" s="14" t="str">
        <f>IF(A592&gt;Rechner!$B$14,"",IF(D592&lt;=0,"",IF(J592=0,"Abgeschlossen",IF(G592&gt;0,"Sondertilgung","Regulär"))))</f>
        <v/>
      </c>
      <c r="N592" s="15">
        <f>IF(A592&gt;Rechner!$B$14,0,IF(R591&lt;=0,0,R591))</f>
        <v>0</v>
      </c>
      <c r="O592" s="15">
        <f>IF(N592&lt;=0,0,N592*Rechner!$B$8/Rechner!$B$11)</f>
        <v>0</v>
      </c>
      <c r="P592" s="15">
        <f t="shared" si="87"/>
        <v>0</v>
      </c>
      <c r="Q592" s="15">
        <f>IF(N592&lt;=0,0,MIN(Rechner!$G$5,N592+O592))</f>
        <v>0</v>
      </c>
      <c r="R592" s="15">
        <f t="shared" si="88"/>
        <v>0</v>
      </c>
      <c r="S592" s="24" t="str">
        <f>IF(A592&gt;Rechner!$B$14,"",IF(D592&lt;=0,"",EDATE(Rechner!$Z$7,(A592-1)*12/Rechner!$B$11)))</f>
        <v/>
      </c>
      <c r="T592" s="2"/>
      <c r="U592" s="2"/>
      <c r="V592" s="2"/>
      <c r="W592" s="2"/>
      <c r="X592" s="2"/>
      <c r="Y592" s="2"/>
      <c r="Z592" s="2"/>
    </row>
    <row r="593" spans="1:26" x14ac:dyDescent="0.25">
      <c r="A593" s="14">
        <v>592</v>
      </c>
      <c r="B593" s="23" t="str">
        <f t="shared" si="81"/>
        <v/>
      </c>
      <c r="C593" s="14" t="str">
        <f t="shared" si="82"/>
        <v/>
      </c>
      <c r="D593" s="15">
        <f>IF(A593&gt;Rechner!$B$14,0,IF(J592&lt;=0,0,J592))</f>
        <v>0</v>
      </c>
      <c r="E593" s="15">
        <f>IF(D593&lt;=0,0,D593*Rechner!$B$8/Rechner!$B$11)</f>
        <v>0</v>
      </c>
      <c r="F593" s="15">
        <f t="shared" si="83"/>
        <v>0</v>
      </c>
      <c r="G593" s="15">
        <f>IF(D593&lt;=0,0,IF(AND(S593&lt;&gt;"",MONTH(S593)=Rechner!$B$13),MIN(Rechner!$B$12,MAX(D593-F593,0)),0))</f>
        <v>0</v>
      </c>
      <c r="H593" s="15">
        <f>IF(D593&lt;=0,0,MIN(Rechner!$G$5,D593+E593))</f>
        <v>0</v>
      </c>
      <c r="I593" s="15">
        <f t="shared" si="84"/>
        <v>0</v>
      </c>
      <c r="J593" s="15">
        <f t="shared" si="85"/>
        <v>0</v>
      </c>
      <c r="K593" s="15">
        <f t="shared" si="89"/>
        <v>90381.674667594401</v>
      </c>
      <c r="L593" s="16" t="str">
        <f t="shared" si="86"/>
        <v/>
      </c>
      <c r="M593" s="14" t="str">
        <f>IF(A593&gt;Rechner!$B$14,"",IF(D593&lt;=0,"",IF(J593=0,"Abgeschlossen",IF(G593&gt;0,"Sondertilgung","Regulär"))))</f>
        <v/>
      </c>
      <c r="N593" s="15">
        <f>IF(A593&gt;Rechner!$B$14,0,IF(R592&lt;=0,0,R592))</f>
        <v>0</v>
      </c>
      <c r="O593" s="15">
        <f>IF(N593&lt;=0,0,N593*Rechner!$B$8/Rechner!$B$11)</f>
        <v>0</v>
      </c>
      <c r="P593" s="15">
        <f t="shared" si="87"/>
        <v>0</v>
      </c>
      <c r="Q593" s="15">
        <f>IF(N593&lt;=0,0,MIN(Rechner!$G$5,N593+O593))</f>
        <v>0</v>
      </c>
      <c r="R593" s="15">
        <f t="shared" si="88"/>
        <v>0</v>
      </c>
      <c r="S593" s="24" t="str">
        <f>IF(A593&gt;Rechner!$B$14,"",IF(D593&lt;=0,"",EDATE(Rechner!$Z$7,(A593-1)*12/Rechner!$B$11)))</f>
        <v/>
      </c>
      <c r="T593" s="2"/>
      <c r="U593" s="2"/>
      <c r="V593" s="2"/>
      <c r="W593" s="2"/>
      <c r="X593" s="2"/>
      <c r="Y593" s="2"/>
      <c r="Z593" s="2"/>
    </row>
    <row r="594" spans="1:26" x14ac:dyDescent="0.25">
      <c r="A594" s="14">
        <v>593</v>
      </c>
      <c r="B594" s="23" t="str">
        <f t="shared" si="81"/>
        <v/>
      </c>
      <c r="C594" s="14" t="str">
        <f t="shared" si="82"/>
        <v/>
      </c>
      <c r="D594" s="15">
        <f>IF(A594&gt;Rechner!$B$14,0,IF(J593&lt;=0,0,J593))</f>
        <v>0</v>
      </c>
      <c r="E594" s="15">
        <f>IF(D594&lt;=0,0,D594*Rechner!$B$8/Rechner!$B$11)</f>
        <v>0</v>
      </c>
      <c r="F594" s="15">
        <f t="shared" si="83"/>
        <v>0</v>
      </c>
      <c r="G594" s="15">
        <f>IF(D594&lt;=0,0,IF(AND(S594&lt;&gt;"",MONTH(S594)=Rechner!$B$13),MIN(Rechner!$B$12,MAX(D594-F594,0)),0))</f>
        <v>0</v>
      </c>
      <c r="H594" s="15">
        <f>IF(D594&lt;=0,0,MIN(Rechner!$G$5,D594+E594))</f>
        <v>0</v>
      </c>
      <c r="I594" s="15">
        <f t="shared" si="84"/>
        <v>0</v>
      </c>
      <c r="J594" s="15">
        <f t="shared" si="85"/>
        <v>0</v>
      </c>
      <c r="K594" s="15">
        <f t="shared" si="89"/>
        <v>90381.674667594401</v>
      </c>
      <c r="L594" s="16" t="str">
        <f t="shared" si="86"/>
        <v/>
      </c>
      <c r="M594" s="14" t="str">
        <f>IF(A594&gt;Rechner!$B$14,"",IF(D594&lt;=0,"",IF(J594=0,"Abgeschlossen",IF(G594&gt;0,"Sondertilgung","Regulär"))))</f>
        <v/>
      </c>
      <c r="N594" s="15">
        <f>IF(A594&gt;Rechner!$B$14,0,IF(R593&lt;=0,0,R593))</f>
        <v>0</v>
      </c>
      <c r="O594" s="15">
        <f>IF(N594&lt;=0,0,N594*Rechner!$B$8/Rechner!$B$11)</f>
        <v>0</v>
      </c>
      <c r="P594" s="15">
        <f t="shared" si="87"/>
        <v>0</v>
      </c>
      <c r="Q594" s="15">
        <f>IF(N594&lt;=0,0,MIN(Rechner!$G$5,N594+O594))</f>
        <v>0</v>
      </c>
      <c r="R594" s="15">
        <f t="shared" si="88"/>
        <v>0</v>
      </c>
      <c r="S594" s="24" t="str">
        <f>IF(A594&gt;Rechner!$B$14,"",IF(D594&lt;=0,"",EDATE(Rechner!$Z$7,(A594-1)*12/Rechner!$B$11)))</f>
        <v/>
      </c>
      <c r="T594" s="2"/>
      <c r="U594" s="2"/>
      <c r="V594" s="2"/>
      <c r="W594" s="2"/>
      <c r="X594" s="2"/>
      <c r="Y594" s="2"/>
      <c r="Z594" s="2"/>
    </row>
    <row r="595" spans="1:26" x14ac:dyDescent="0.25">
      <c r="A595" s="14">
        <v>594</v>
      </c>
      <c r="B595" s="23" t="str">
        <f t="shared" si="81"/>
        <v/>
      </c>
      <c r="C595" s="14" t="str">
        <f t="shared" si="82"/>
        <v/>
      </c>
      <c r="D595" s="15">
        <f>IF(A595&gt;Rechner!$B$14,0,IF(J594&lt;=0,0,J594))</f>
        <v>0</v>
      </c>
      <c r="E595" s="15">
        <f>IF(D595&lt;=0,0,D595*Rechner!$B$8/Rechner!$B$11)</f>
        <v>0</v>
      </c>
      <c r="F595" s="15">
        <f t="shared" si="83"/>
        <v>0</v>
      </c>
      <c r="G595" s="15">
        <f>IF(D595&lt;=0,0,IF(AND(S595&lt;&gt;"",MONTH(S595)=Rechner!$B$13),MIN(Rechner!$B$12,MAX(D595-F595,0)),0))</f>
        <v>0</v>
      </c>
      <c r="H595" s="15">
        <f>IF(D595&lt;=0,0,MIN(Rechner!$G$5,D595+E595))</f>
        <v>0</v>
      </c>
      <c r="I595" s="15">
        <f t="shared" si="84"/>
        <v>0</v>
      </c>
      <c r="J595" s="15">
        <f t="shared" si="85"/>
        <v>0</v>
      </c>
      <c r="K595" s="15">
        <f t="shared" si="89"/>
        <v>90381.674667594401</v>
      </c>
      <c r="L595" s="16" t="str">
        <f t="shared" si="86"/>
        <v/>
      </c>
      <c r="M595" s="14" t="str">
        <f>IF(A595&gt;Rechner!$B$14,"",IF(D595&lt;=0,"",IF(J595=0,"Abgeschlossen",IF(G595&gt;0,"Sondertilgung","Regulär"))))</f>
        <v/>
      </c>
      <c r="N595" s="15">
        <f>IF(A595&gt;Rechner!$B$14,0,IF(R594&lt;=0,0,R594))</f>
        <v>0</v>
      </c>
      <c r="O595" s="15">
        <f>IF(N595&lt;=0,0,N595*Rechner!$B$8/Rechner!$B$11)</f>
        <v>0</v>
      </c>
      <c r="P595" s="15">
        <f t="shared" si="87"/>
        <v>0</v>
      </c>
      <c r="Q595" s="15">
        <f>IF(N595&lt;=0,0,MIN(Rechner!$G$5,N595+O595))</f>
        <v>0</v>
      </c>
      <c r="R595" s="15">
        <f t="shared" si="88"/>
        <v>0</v>
      </c>
      <c r="S595" s="24" t="str">
        <f>IF(A595&gt;Rechner!$B$14,"",IF(D595&lt;=0,"",EDATE(Rechner!$Z$7,(A595-1)*12/Rechner!$B$11)))</f>
        <v/>
      </c>
      <c r="T595" s="2"/>
      <c r="U595" s="2"/>
      <c r="V595" s="2"/>
      <c r="W595" s="2"/>
      <c r="X595" s="2"/>
      <c r="Y595" s="2"/>
      <c r="Z595" s="2"/>
    </row>
    <row r="596" spans="1:26" x14ac:dyDescent="0.25">
      <c r="A596" s="14">
        <v>595</v>
      </c>
      <c r="B596" s="23" t="str">
        <f t="shared" si="81"/>
        <v/>
      </c>
      <c r="C596" s="14" t="str">
        <f t="shared" si="82"/>
        <v/>
      </c>
      <c r="D596" s="15">
        <f>IF(A596&gt;Rechner!$B$14,0,IF(J595&lt;=0,0,J595))</f>
        <v>0</v>
      </c>
      <c r="E596" s="15">
        <f>IF(D596&lt;=0,0,D596*Rechner!$B$8/Rechner!$B$11)</f>
        <v>0</v>
      </c>
      <c r="F596" s="15">
        <f t="shared" si="83"/>
        <v>0</v>
      </c>
      <c r="G596" s="15">
        <f>IF(D596&lt;=0,0,IF(AND(S596&lt;&gt;"",MONTH(S596)=Rechner!$B$13),MIN(Rechner!$B$12,MAX(D596-F596,0)),0))</f>
        <v>0</v>
      </c>
      <c r="H596" s="15">
        <f>IF(D596&lt;=0,0,MIN(Rechner!$G$5,D596+E596))</f>
        <v>0</v>
      </c>
      <c r="I596" s="15">
        <f t="shared" si="84"/>
        <v>0</v>
      </c>
      <c r="J596" s="15">
        <f t="shared" si="85"/>
        <v>0</v>
      </c>
      <c r="K596" s="15">
        <f t="shared" si="89"/>
        <v>90381.674667594401</v>
      </c>
      <c r="L596" s="16" t="str">
        <f t="shared" si="86"/>
        <v/>
      </c>
      <c r="M596" s="14" t="str">
        <f>IF(A596&gt;Rechner!$B$14,"",IF(D596&lt;=0,"",IF(J596=0,"Abgeschlossen",IF(G596&gt;0,"Sondertilgung","Regulär"))))</f>
        <v/>
      </c>
      <c r="N596" s="15">
        <f>IF(A596&gt;Rechner!$B$14,0,IF(R595&lt;=0,0,R595))</f>
        <v>0</v>
      </c>
      <c r="O596" s="15">
        <f>IF(N596&lt;=0,0,N596*Rechner!$B$8/Rechner!$B$11)</f>
        <v>0</v>
      </c>
      <c r="P596" s="15">
        <f t="shared" si="87"/>
        <v>0</v>
      </c>
      <c r="Q596" s="15">
        <f>IF(N596&lt;=0,0,MIN(Rechner!$G$5,N596+O596))</f>
        <v>0</v>
      </c>
      <c r="R596" s="15">
        <f t="shared" si="88"/>
        <v>0</v>
      </c>
      <c r="S596" s="24" t="str">
        <f>IF(A596&gt;Rechner!$B$14,"",IF(D596&lt;=0,"",EDATE(Rechner!$Z$7,(A596-1)*12/Rechner!$B$11)))</f>
        <v/>
      </c>
      <c r="T596" s="2"/>
      <c r="U596" s="2"/>
      <c r="V596" s="2"/>
      <c r="W596" s="2"/>
      <c r="X596" s="2"/>
      <c r="Y596" s="2"/>
      <c r="Z596" s="2"/>
    </row>
    <row r="597" spans="1:26" x14ac:dyDescent="0.25">
      <c r="A597" s="14">
        <v>596</v>
      </c>
      <c r="B597" s="23" t="str">
        <f t="shared" si="81"/>
        <v/>
      </c>
      <c r="C597" s="14" t="str">
        <f t="shared" si="82"/>
        <v/>
      </c>
      <c r="D597" s="15">
        <f>IF(A597&gt;Rechner!$B$14,0,IF(J596&lt;=0,0,J596))</f>
        <v>0</v>
      </c>
      <c r="E597" s="15">
        <f>IF(D597&lt;=0,0,D597*Rechner!$B$8/Rechner!$B$11)</f>
        <v>0</v>
      </c>
      <c r="F597" s="15">
        <f t="shared" si="83"/>
        <v>0</v>
      </c>
      <c r="G597" s="15">
        <f>IF(D597&lt;=0,0,IF(AND(S597&lt;&gt;"",MONTH(S597)=Rechner!$B$13),MIN(Rechner!$B$12,MAX(D597-F597,0)),0))</f>
        <v>0</v>
      </c>
      <c r="H597" s="15">
        <f>IF(D597&lt;=0,0,MIN(Rechner!$G$5,D597+E597))</f>
        <v>0</v>
      </c>
      <c r="I597" s="15">
        <f t="shared" si="84"/>
        <v>0</v>
      </c>
      <c r="J597" s="15">
        <f t="shared" si="85"/>
        <v>0</v>
      </c>
      <c r="K597" s="15">
        <f t="shared" si="89"/>
        <v>90381.674667594401</v>
      </c>
      <c r="L597" s="16" t="str">
        <f t="shared" si="86"/>
        <v/>
      </c>
      <c r="M597" s="14" t="str">
        <f>IF(A597&gt;Rechner!$B$14,"",IF(D597&lt;=0,"",IF(J597=0,"Abgeschlossen",IF(G597&gt;0,"Sondertilgung","Regulär"))))</f>
        <v/>
      </c>
      <c r="N597" s="15">
        <f>IF(A597&gt;Rechner!$B$14,0,IF(R596&lt;=0,0,R596))</f>
        <v>0</v>
      </c>
      <c r="O597" s="15">
        <f>IF(N597&lt;=0,0,N597*Rechner!$B$8/Rechner!$B$11)</f>
        <v>0</v>
      </c>
      <c r="P597" s="15">
        <f t="shared" si="87"/>
        <v>0</v>
      </c>
      <c r="Q597" s="15">
        <f>IF(N597&lt;=0,0,MIN(Rechner!$G$5,N597+O597))</f>
        <v>0</v>
      </c>
      <c r="R597" s="15">
        <f t="shared" si="88"/>
        <v>0</v>
      </c>
      <c r="S597" s="24" t="str">
        <f>IF(A597&gt;Rechner!$B$14,"",IF(D597&lt;=0,"",EDATE(Rechner!$Z$7,(A597-1)*12/Rechner!$B$11)))</f>
        <v/>
      </c>
      <c r="T597" s="2"/>
      <c r="U597" s="2"/>
      <c r="V597" s="2"/>
      <c r="W597" s="2"/>
      <c r="X597" s="2"/>
      <c r="Y597" s="2"/>
      <c r="Z597" s="2"/>
    </row>
    <row r="598" spans="1:26" x14ac:dyDescent="0.25">
      <c r="A598" s="14">
        <v>597</v>
      </c>
      <c r="B598" s="23" t="str">
        <f t="shared" si="81"/>
        <v/>
      </c>
      <c r="C598" s="14" t="str">
        <f t="shared" si="82"/>
        <v/>
      </c>
      <c r="D598" s="15">
        <f>IF(A598&gt;Rechner!$B$14,0,IF(J597&lt;=0,0,J597))</f>
        <v>0</v>
      </c>
      <c r="E598" s="15">
        <f>IF(D598&lt;=0,0,D598*Rechner!$B$8/Rechner!$B$11)</f>
        <v>0</v>
      </c>
      <c r="F598" s="15">
        <f t="shared" si="83"/>
        <v>0</v>
      </c>
      <c r="G598" s="15">
        <f>IF(D598&lt;=0,0,IF(AND(S598&lt;&gt;"",MONTH(S598)=Rechner!$B$13),MIN(Rechner!$B$12,MAX(D598-F598,0)),0))</f>
        <v>0</v>
      </c>
      <c r="H598" s="15">
        <f>IF(D598&lt;=0,0,MIN(Rechner!$G$5,D598+E598))</f>
        <v>0</v>
      </c>
      <c r="I598" s="15">
        <f t="shared" si="84"/>
        <v>0</v>
      </c>
      <c r="J598" s="15">
        <f t="shared" si="85"/>
        <v>0</v>
      </c>
      <c r="K598" s="15">
        <f t="shared" si="89"/>
        <v>90381.674667594401</v>
      </c>
      <c r="L598" s="16" t="str">
        <f t="shared" si="86"/>
        <v/>
      </c>
      <c r="M598" s="14" t="str">
        <f>IF(A598&gt;Rechner!$B$14,"",IF(D598&lt;=0,"",IF(J598=0,"Abgeschlossen",IF(G598&gt;0,"Sondertilgung","Regulär"))))</f>
        <v/>
      </c>
      <c r="N598" s="15">
        <f>IF(A598&gt;Rechner!$B$14,0,IF(R597&lt;=0,0,R597))</f>
        <v>0</v>
      </c>
      <c r="O598" s="15">
        <f>IF(N598&lt;=0,0,N598*Rechner!$B$8/Rechner!$B$11)</f>
        <v>0</v>
      </c>
      <c r="P598" s="15">
        <f t="shared" si="87"/>
        <v>0</v>
      </c>
      <c r="Q598" s="15">
        <f>IF(N598&lt;=0,0,MIN(Rechner!$G$5,N598+O598))</f>
        <v>0</v>
      </c>
      <c r="R598" s="15">
        <f t="shared" si="88"/>
        <v>0</v>
      </c>
      <c r="S598" s="24" t="str">
        <f>IF(A598&gt;Rechner!$B$14,"",IF(D598&lt;=0,"",EDATE(Rechner!$Z$7,(A598-1)*12/Rechner!$B$11)))</f>
        <v/>
      </c>
      <c r="T598" s="2"/>
      <c r="U598" s="2"/>
      <c r="V598" s="2"/>
      <c r="W598" s="2"/>
      <c r="X598" s="2"/>
      <c r="Y598" s="2"/>
      <c r="Z598" s="2"/>
    </row>
    <row r="599" spans="1:26" x14ac:dyDescent="0.25">
      <c r="A599" s="14">
        <v>598</v>
      </c>
      <c r="B599" s="23" t="str">
        <f t="shared" si="81"/>
        <v/>
      </c>
      <c r="C599" s="14" t="str">
        <f t="shared" si="82"/>
        <v/>
      </c>
      <c r="D599" s="15">
        <f>IF(A599&gt;Rechner!$B$14,0,IF(J598&lt;=0,0,J598))</f>
        <v>0</v>
      </c>
      <c r="E599" s="15">
        <f>IF(D599&lt;=0,0,D599*Rechner!$B$8/Rechner!$B$11)</f>
        <v>0</v>
      </c>
      <c r="F599" s="15">
        <f t="shared" si="83"/>
        <v>0</v>
      </c>
      <c r="G599" s="15">
        <f>IF(D599&lt;=0,0,IF(AND(S599&lt;&gt;"",MONTH(S599)=Rechner!$B$13),MIN(Rechner!$B$12,MAX(D599-F599,0)),0))</f>
        <v>0</v>
      </c>
      <c r="H599" s="15">
        <f>IF(D599&lt;=0,0,MIN(Rechner!$G$5,D599+E599))</f>
        <v>0</v>
      </c>
      <c r="I599" s="15">
        <f t="shared" si="84"/>
        <v>0</v>
      </c>
      <c r="J599" s="15">
        <f t="shared" si="85"/>
        <v>0</v>
      </c>
      <c r="K599" s="15">
        <f t="shared" si="89"/>
        <v>90381.674667594401</v>
      </c>
      <c r="L599" s="16" t="str">
        <f t="shared" si="86"/>
        <v/>
      </c>
      <c r="M599" s="14" t="str">
        <f>IF(A599&gt;Rechner!$B$14,"",IF(D599&lt;=0,"",IF(J599=0,"Abgeschlossen",IF(G599&gt;0,"Sondertilgung","Regulär"))))</f>
        <v/>
      </c>
      <c r="N599" s="15">
        <f>IF(A599&gt;Rechner!$B$14,0,IF(R598&lt;=0,0,R598))</f>
        <v>0</v>
      </c>
      <c r="O599" s="15">
        <f>IF(N599&lt;=0,0,N599*Rechner!$B$8/Rechner!$B$11)</f>
        <v>0</v>
      </c>
      <c r="P599" s="15">
        <f t="shared" si="87"/>
        <v>0</v>
      </c>
      <c r="Q599" s="15">
        <f>IF(N599&lt;=0,0,MIN(Rechner!$G$5,N599+O599))</f>
        <v>0</v>
      </c>
      <c r="R599" s="15">
        <f t="shared" si="88"/>
        <v>0</v>
      </c>
      <c r="S599" s="24" t="str">
        <f>IF(A599&gt;Rechner!$B$14,"",IF(D599&lt;=0,"",EDATE(Rechner!$Z$7,(A599-1)*12/Rechner!$B$11)))</f>
        <v/>
      </c>
      <c r="T599" s="2"/>
      <c r="U599" s="2"/>
      <c r="V599" s="2"/>
      <c r="W599" s="2"/>
      <c r="X599" s="2"/>
      <c r="Y599" s="2"/>
      <c r="Z599" s="2"/>
    </row>
    <row r="600" spans="1:26" x14ac:dyDescent="0.25">
      <c r="A600" s="14">
        <v>599</v>
      </c>
      <c r="B600" s="23" t="str">
        <f t="shared" si="81"/>
        <v/>
      </c>
      <c r="C600" s="14" t="str">
        <f t="shared" si="82"/>
        <v/>
      </c>
      <c r="D600" s="15">
        <f>IF(A600&gt;Rechner!$B$14,0,IF(J599&lt;=0,0,J599))</f>
        <v>0</v>
      </c>
      <c r="E600" s="15">
        <f>IF(D600&lt;=0,0,D600*Rechner!$B$8/Rechner!$B$11)</f>
        <v>0</v>
      </c>
      <c r="F600" s="15">
        <f t="shared" si="83"/>
        <v>0</v>
      </c>
      <c r="G600" s="15">
        <f>IF(D600&lt;=0,0,IF(AND(S600&lt;&gt;"",MONTH(S600)=Rechner!$B$13),MIN(Rechner!$B$12,MAX(D600-F600,0)),0))</f>
        <v>0</v>
      </c>
      <c r="H600" s="15">
        <f>IF(D600&lt;=0,0,MIN(Rechner!$G$5,D600+E600))</f>
        <v>0</v>
      </c>
      <c r="I600" s="15">
        <f t="shared" si="84"/>
        <v>0</v>
      </c>
      <c r="J600" s="15">
        <f t="shared" si="85"/>
        <v>0</v>
      </c>
      <c r="K600" s="15">
        <f t="shared" si="89"/>
        <v>90381.674667594401</v>
      </c>
      <c r="L600" s="16" t="str">
        <f t="shared" si="86"/>
        <v/>
      </c>
      <c r="M600" s="14" t="str">
        <f>IF(A600&gt;Rechner!$B$14,"",IF(D600&lt;=0,"",IF(J600=0,"Abgeschlossen",IF(G600&gt;0,"Sondertilgung","Regulär"))))</f>
        <v/>
      </c>
      <c r="N600" s="15">
        <f>IF(A600&gt;Rechner!$B$14,0,IF(R599&lt;=0,0,R599))</f>
        <v>0</v>
      </c>
      <c r="O600" s="15">
        <f>IF(N600&lt;=0,0,N600*Rechner!$B$8/Rechner!$B$11)</f>
        <v>0</v>
      </c>
      <c r="P600" s="15">
        <f t="shared" si="87"/>
        <v>0</v>
      </c>
      <c r="Q600" s="15">
        <f>IF(N600&lt;=0,0,MIN(Rechner!$G$5,N600+O600))</f>
        <v>0</v>
      </c>
      <c r="R600" s="15">
        <f t="shared" si="88"/>
        <v>0</v>
      </c>
      <c r="S600" s="24" t="str">
        <f>IF(A600&gt;Rechner!$B$14,"",IF(D600&lt;=0,"",EDATE(Rechner!$Z$7,(A600-1)*12/Rechner!$B$11)))</f>
        <v/>
      </c>
      <c r="T600" s="2"/>
      <c r="U600" s="2"/>
      <c r="V600" s="2"/>
      <c r="W600" s="2"/>
      <c r="X600" s="2"/>
      <c r="Y600" s="2"/>
      <c r="Z600" s="2"/>
    </row>
    <row r="601" spans="1:26" x14ac:dyDescent="0.25">
      <c r="A601" s="14">
        <v>600</v>
      </c>
      <c r="B601" s="23" t="str">
        <f t="shared" si="81"/>
        <v/>
      </c>
      <c r="C601" s="14" t="str">
        <f t="shared" si="82"/>
        <v/>
      </c>
      <c r="D601" s="15">
        <f>IF(A601&gt;Rechner!$B$14,0,IF(J600&lt;=0,0,J600))</f>
        <v>0</v>
      </c>
      <c r="E601" s="15">
        <f>IF(D601&lt;=0,0,D601*Rechner!$B$8/Rechner!$B$11)</f>
        <v>0</v>
      </c>
      <c r="F601" s="15">
        <f t="shared" si="83"/>
        <v>0</v>
      </c>
      <c r="G601" s="15">
        <f>IF(D601&lt;=0,0,IF(AND(S601&lt;&gt;"",MONTH(S601)=Rechner!$B$13),MIN(Rechner!$B$12,MAX(D601-F601,0)),0))</f>
        <v>0</v>
      </c>
      <c r="H601" s="15">
        <f>IF(D601&lt;=0,0,MIN(Rechner!$G$5,D601+E601))</f>
        <v>0</v>
      </c>
      <c r="I601" s="15">
        <f t="shared" si="84"/>
        <v>0</v>
      </c>
      <c r="J601" s="15">
        <f t="shared" si="85"/>
        <v>0</v>
      </c>
      <c r="K601" s="15">
        <f t="shared" si="89"/>
        <v>90381.674667594401</v>
      </c>
      <c r="L601" s="16" t="str">
        <f t="shared" si="86"/>
        <v/>
      </c>
      <c r="M601" s="14" t="str">
        <f>IF(A601&gt;Rechner!$B$14,"",IF(D601&lt;=0,"",IF(J601=0,"Abgeschlossen",IF(G601&gt;0,"Sondertilgung","Regulär"))))</f>
        <v/>
      </c>
      <c r="N601" s="15">
        <f>IF(A601&gt;Rechner!$B$14,0,IF(R600&lt;=0,0,R600))</f>
        <v>0</v>
      </c>
      <c r="O601" s="15">
        <f>IF(N601&lt;=0,0,N601*Rechner!$B$8/Rechner!$B$11)</f>
        <v>0</v>
      </c>
      <c r="P601" s="15">
        <f t="shared" si="87"/>
        <v>0</v>
      </c>
      <c r="Q601" s="15">
        <f>IF(N601&lt;=0,0,MIN(Rechner!$G$5,N601+O601))</f>
        <v>0</v>
      </c>
      <c r="R601" s="15">
        <f t="shared" si="88"/>
        <v>0</v>
      </c>
      <c r="S601" s="24" t="str">
        <f>IF(A601&gt;Rechner!$B$14,"",IF(D601&lt;=0,"",EDATE(Rechner!$Z$7,(A601-1)*12/Rechner!$B$11)))</f>
        <v/>
      </c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L2:L601">
    <cfRule type="dataBar" priority="3">
      <dataBar>
        <cfvo type="min"/>
        <cfvo type="max"/>
        <color rgb="FF70AD47"/>
      </dataBar>
    </cfRule>
    <cfRule type="dataBar" priority="4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{95E16731-1377-1861-262A-C2888C158D3C}</x14:id>
        </ext>
      </extLst>
    </cfRule>
  </conditionalFormatting>
  <conditionalFormatting sqref="M2:M601">
    <cfRule type="expression" dxfId="1" priority="1">
      <formula>$M2="Sondertilgung"</formula>
    </cfRule>
    <cfRule type="expression" dxfId="0" priority="2">
      <formula>$M2="Abgeschlossen"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E16731-1377-1861-262A-C2888C158D3C}">
            <x14:dataBar>
              <x14:cfvo type="min"/>
              <x14:cfvo type="max"/>
              <x14:negativeFillColor auto="1"/>
              <x14:axisColor auto="1"/>
            </x14:dataBar>
          </x14:cfRule>
          <xm:sqref>L2:L601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9" defaultRowHeight="15" x14ac:dyDescent="0.25"/>
  <cols>
    <col min="1" max="1" width="10" customWidth="1"/>
    <col min="2" max="2" width="12" customWidth="1"/>
    <col min="3" max="3" width="14" customWidth="1"/>
    <col min="4" max="4" width="18" customWidth="1"/>
    <col min="5" max="6" width="16" customWidth="1"/>
    <col min="7" max="7" width="20" customWidth="1"/>
    <col min="8" max="8" width="18" customWidth="1"/>
    <col min="9" max="9" width="22" customWidth="1"/>
    <col min="10" max="10" width="20" customWidth="1"/>
  </cols>
  <sheetData>
    <row r="1" spans="1:26" ht="27.95" customHeight="1" x14ac:dyDescent="0.25">
      <c r="A1" s="30" t="s">
        <v>90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6" customHeight="1" x14ac:dyDescent="0.25">
      <c r="A3" s="17" t="s">
        <v>74</v>
      </c>
      <c r="B3" s="17" t="s">
        <v>11</v>
      </c>
      <c r="C3" s="17" t="s">
        <v>76</v>
      </c>
      <c r="D3" s="17" t="s">
        <v>77</v>
      </c>
      <c r="E3" s="17" t="s">
        <v>78</v>
      </c>
      <c r="F3" s="17" t="s">
        <v>80</v>
      </c>
      <c r="G3" s="17" t="s">
        <v>91</v>
      </c>
      <c r="H3" s="17" t="s">
        <v>82</v>
      </c>
      <c r="I3" s="17" t="s">
        <v>35</v>
      </c>
      <c r="J3" s="17" t="s">
        <v>92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8">
        <f>YEAR(Rechner!$Z$7)</f>
        <v>2026</v>
      </c>
      <c r="B4" s="18">
        <f>COUNTIFS(Tilgungsplan!$C$2:$C$601,A4,Tilgungsplan!$I$2:$I$601,"&gt;0")</f>
        <v>6</v>
      </c>
      <c r="C4" s="15">
        <f>SUMIFS(Tilgungsplan!$E$2:$E$601,Tilgungsplan!$C$2:$C$601,A4)</f>
        <v>4994.604071440277</v>
      </c>
      <c r="D4" s="15">
        <f>SUMIFS(Tilgungsplan!$F$2:$F$601,Tilgungsplan!$C$2:$C$601,A4)</f>
        <v>3186.6459285597239</v>
      </c>
      <c r="E4" s="15">
        <f>SUMIFS(Tilgungsplan!$G$2:$G$601,Tilgungsplan!$C$2:$C$601,A4)</f>
        <v>6000</v>
      </c>
      <c r="F4" s="15">
        <f>SUMIFS(Tilgungsplan!$I$2:$I$601,Tilgungsplan!$C$2:$C$601,A4)</f>
        <v>14181.25</v>
      </c>
      <c r="G4" s="15">
        <f>IF(B4=0,"",LOOKUP(2,1/(Tilgungsplan!$C$2:$C$601=A4),Tilgungsplan!$J$2:$J$601))</f>
        <v>265813.35407144029</v>
      </c>
      <c r="H4" s="15">
        <f>SUM($C$4:C4)</f>
        <v>4994.604071440277</v>
      </c>
      <c r="I4" s="15">
        <f>SUMIFS(Tilgungsplan!$O$2:$O$601,Tilgungsplan!$C$2:$C$601,A4)</f>
        <v>4994.604071440277</v>
      </c>
      <c r="J4" s="15">
        <f>SUM($I$4:I4)-H4</f>
        <v>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8">
        <f t="shared" ref="A5:A36" si="0">A4+1</f>
        <v>2027</v>
      </c>
      <c r="B5" s="18">
        <f>COUNTIFS(Tilgungsplan!$C$2:$C$601,A5,Tilgungsplan!$I$2:$I$601,"&gt;0")</f>
        <v>12</v>
      </c>
      <c r="C5" s="15">
        <f>SUMIFS(Tilgungsplan!$E$2:$E$601,Tilgungsplan!$C$2:$C$601,A5)</f>
        <v>9589.6284853926209</v>
      </c>
      <c r="D5" s="15">
        <f>SUMIFS(Tilgungsplan!$F$2:$F$601,Tilgungsplan!$C$2:$C$601,A5)</f>
        <v>6772.87151460738</v>
      </c>
      <c r="E5" s="15">
        <f>SUMIFS(Tilgungsplan!$G$2:$G$601,Tilgungsplan!$C$2:$C$601,A5)</f>
        <v>6000</v>
      </c>
      <c r="F5" s="15">
        <f>SUMIFS(Tilgungsplan!$I$2:$I$601,Tilgungsplan!$C$2:$C$601,A5)</f>
        <v>22362.5</v>
      </c>
      <c r="G5" s="15">
        <f>IF(B5=0,"",LOOKUP(2,1/(Tilgungsplan!$C$2:$C$601=A5),Tilgungsplan!$J$2:$J$601))</f>
        <v>253040.4825568329</v>
      </c>
      <c r="H5" s="15">
        <f>SUM($C$4:C5)</f>
        <v>14584.232556832898</v>
      </c>
      <c r="I5" s="15">
        <f>SUMIFS(Tilgungsplan!$O$2:$O$601,Tilgungsplan!$C$2:$C$601,A5)</f>
        <v>9812.3295740707217</v>
      </c>
      <c r="J5" s="15">
        <f>SUM($I$4:I5)-H5</f>
        <v>222.70108867810086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8">
        <f t="shared" si="0"/>
        <v>2028</v>
      </c>
      <c r="B6" s="18">
        <f>COUNTIFS(Tilgungsplan!$C$2:$C$601,A6,Tilgungsplan!$I$2:$I$601,"&gt;0")</f>
        <v>12</v>
      </c>
      <c r="C6" s="15">
        <f>SUMIFS(Tilgungsplan!$E$2:$E$601,Tilgungsplan!$C$2:$C$601,A6)</f>
        <v>9115.5397534178683</v>
      </c>
      <c r="D6" s="15">
        <f>SUMIFS(Tilgungsplan!$F$2:$F$601,Tilgungsplan!$C$2:$C$601,A6)</f>
        <v>7246.9602465821326</v>
      </c>
      <c r="E6" s="15">
        <f>SUMIFS(Tilgungsplan!$G$2:$G$601,Tilgungsplan!$C$2:$C$601,A6)</f>
        <v>6000</v>
      </c>
      <c r="F6" s="15">
        <f>SUMIFS(Tilgungsplan!$I$2:$I$601,Tilgungsplan!$C$2:$C$601,A6)</f>
        <v>22362.5</v>
      </c>
      <c r="G6" s="15">
        <f>IF(B6=0,"",LOOKUP(2,1/(Tilgungsplan!$C$2:$C$601=A6),Tilgungsplan!$J$2:$J$601))</f>
        <v>239793.52231025076</v>
      </c>
      <c r="H6" s="15">
        <f>SUM($C$4:C6)</f>
        <v>23699.772310250766</v>
      </c>
      <c r="I6" s="15">
        <f>SUMIFS(Tilgungsplan!$O$2:$O$601,Tilgungsplan!$C$2:$C$601,A6)</f>
        <v>9569.207893257133</v>
      </c>
      <c r="J6" s="15">
        <f>SUM($I$4:I6)-H6</f>
        <v>676.36922851736745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8">
        <f t="shared" si="0"/>
        <v>2029</v>
      </c>
      <c r="B7" s="18">
        <f>COUNTIFS(Tilgungsplan!$C$2:$C$601,A7,Tilgungsplan!$I$2:$I$601,"&gt;0")</f>
        <v>12</v>
      </c>
      <c r="C7" s="15">
        <f>SUMIFS(Tilgungsplan!$E$2:$E$601,Tilgungsplan!$C$2:$C$601,A7)</f>
        <v>8623.8543419863145</v>
      </c>
      <c r="D7" s="15">
        <f>SUMIFS(Tilgungsplan!$F$2:$F$601,Tilgungsplan!$C$2:$C$601,A7)</f>
        <v>7738.6456580136846</v>
      </c>
      <c r="E7" s="15">
        <f>SUMIFS(Tilgungsplan!$G$2:$G$601,Tilgungsplan!$C$2:$C$601,A7)</f>
        <v>6000</v>
      </c>
      <c r="F7" s="15">
        <f>SUMIFS(Tilgungsplan!$I$2:$I$601,Tilgungsplan!$C$2:$C$601,A7)</f>
        <v>22362.5</v>
      </c>
      <c r="G7" s="15">
        <f>IF(B7=0,"",LOOKUP(2,1/(Tilgungsplan!$C$2:$C$601=A7),Tilgungsplan!$J$2:$J$601))</f>
        <v>226054.87665223712</v>
      </c>
      <c r="H7" s="15">
        <f>SUM($C$4:C7)</f>
        <v>32323.626652237079</v>
      </c>
      <c r="I7" s="15">
        <f>SUMIFS(Tilgungsplan!$O$2:$O$601,Tilgungsplan!$C$2:$C$601,A7)</f>
        <v>9317.0623019438062</v>
      </c>
      <c r="J7" s="15">
        <f>SUM($I$4:I7)-H7</f>
        <v>1369.577188474861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8">
        <f t="shared" si="0"/>
        <v>2030</v>
      </c>
      <c r="B8" s="18">
        <f>COUNTIFS(Tilgungsplan!$C$2:$C$601,A8,Tilgungsplan!$I$2:$I$601,"&gt;0")</f>
        <v>12</v>
      </c>
      <c r="C8" s="15">
        <f>SUMIFS(Tilgungsplan!$E$2:$E$601,Tilgungsplan!$C$2:$C$601,A8)</f>
        <v>8113.9191178192759</v>
      </c>
      <c r="D8" s="15">
        <f>SUMIFS(Tilgungsplan!$F$2:$F$601,Tilgungsplan!$C$2:$C$601,A8)</f>
        <v>8248.5808821807259</v>
      </c>
      <c r="E8" s="15">
        <f>SUMIFS(Tilgungsplan!$G$2:$G$601,Tilgungsplan!$C$2:$C$601,A8)</f>
        <v>6000</v>
      </c>
      <c r="F8" s="15">
        <f>SUMIFS(Tilgungsplan!$I$2:$I$601,Tilgungsplan!$C$2:$C$601,A8)</f>
        <v>22362.5</v>
      </c>
      <c r="G8" s="15">
        <f>IF(B8=0,"",LOOKUP(2,1/(Tilgungsplan!$C$2:$C$601=A8),Tilgungsplan!$J$2:$J$601))</f>
        <v>211806.29577005643</v>
      </c>
      <c r="H8" s="15">
        <f>SUM($C$4:C8)</f>
        <v>40437.545770056357</v>
      </c>
      <c r="I8" s="15">
        <f>SUMIFS(Tilgungsplan!$O$2:$O$601,Tilgungsplan!$C$2:$C$601,A8)</f>
        <v>9055.5578610153334</v>
      </c>
      <c r="J8" s="15">
        <f>SUM($I$4:I8)-H8</f>
        <v>2311.2159316709149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8">
        <f t="shared" si="0"/>
        <v>2031</v>
      </c>
      <c r="B9" s="18">
        <f>COUNTIFS(Tilgungsplan!$C$2:$C$601,A9,Tilgungsplan!$I$2:$I$601,"&gt;0")</f>
        <v>12</v>
      </c>
      <c r="C9" s="15">
        <f>SUMIFS(Tilgungsplan!$E$2:$E$601,Tilgungsplan!$C$2:$C$601,A9)</f>
        <v>7585.0567053893492</v>
      </c>
      <c r="D9" s="15">
        <f>SUMIFS(Tilgungsplan!$F$2:$F$601,Tilgungsplan!$C$2:$C$601,A9)</f>
        <v>8777.4432946106535</v>
      </c>
      <c r="E9" s="15">
        <f>SUMIFS(Tilgungsplan!$G$2:$G$601,Tilgungsplan!$C$2:$C$601,A9)</f>
        <v>6000</v>
      </c>
      <c r="F9" s="15">
        <f>SUMIFS(Tilgungsplan!$I$2:$I$601,Tilgungsplan!$C$2:$C$601,A9)</f>
        <v>22362.5</v>
      </c>
      <c r="G9" s="15">
        <f>IF(B9=0,"",LOOKUP(2,1/(Tilgungsplan!$C$2:$C$601=A9),Tilgungsplan!$J$2:$J$601))</f>
        <v>197028.8524754458</v>
      </c>
      <c r="H9" s="15">
        <f>SUM($C$4:C9)</f>
        <v>48022.602475445703</v>
      </c>
      <c r="I9" s="15">
        <f>SUMIFS(Tilgungsplan!$O$2:$O$601,Tilgungsplan!$C$2:$C$601,A9)</f>
        <v>8784.3471994720421</v>
      </c>
      <c r="J9" s="15">
        <f>SUM($I$4:I9)-H9</f>
        <v>3510.5064257536142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8">
        <f t="shared" si="0"/>
        <v>2032</v>
      </c>
      <c r="B10" s="18">
        <f>COUNTIFS(Tilgungsplan!$C$2:$C$601,A10,Tilgungsplan!$I$2:$I$601,"&gt;0")</f>
        <v>12</v>
      </c>
      <c r="C10" s="15">
        <f>SUMIFS(Tilgungsplan!$E$2:$E$601,Tilgungsplan!$C$2:$C$601,A10)</f>
        <v>7036.5645871245742</v>
      </c>
      <c r="D10" s="15">
        <f>SUMIFS(Tilgungsplan!$F$2:$F$601,Tilgungsplan!$C$2:$C$601,A10)</f>
        <v>9325.9354128754258</v>
      </c>
      <c r="E10" s="15">
        <f>SUMIFS(Tilgungsplan!$G$2:$G$601,Tilgungsplan!$C$2:$C$601,A10)</f>
        <v>6000</v>
      </c>
      <c r="F10" s="15">
        <f>SUMIFS(Tilgungsplan!$I$2:$I$601,Tilgungsplan!$C$2:$C$601,A10)</f>
        <v>22362.5</v>
      </c>
      <c r="G10" s="15">
        <f>IF(B10=0,"",LOOKUP(2,1/(Tilgungsplan!$C$2:$C$601=A10),Tilgungsplan!$J$2:$J$601))</f>
        <v>181702.91706257034</v>
      </c>
      <c r="H10" s="15">
        <f>SUM($C$4:C10)</f>
        <v>55059.167062570275</v>
      </c>
      <c r="I10" s="15">
        <f>SUMIFS(Tilgungsplan!$O$2:$O$601,Tilgungsplan!$C$2:$C$601,A10)</f>
        <v>8503.0700529976166</v>
      </c>
      <c r="J10" s="15">
        <f>SUM($I$4:I10)-H10</f>
        <v>4977.0118916266583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8">
        <f t="shared" si="0"/>
        <v>2033</v>
      </c>
      <c r="B11" s="18">
        <f>COUNTIFS(Tilgungsplan!$C$2:$C$601,A11,Tilgungsplan!$I$2:$I$601,"&gt;0")</f>
        <v>12</v>
      </c>
      <c r="C11" s="15">
        <f>SUMIFS(Tilgungsplan!$E$2:$E$601,Tilgungsplan!$C$2:$C$601,A11)</f>
        <v>6467.7141702149802</v>
      </c>
      <c r="D11" s="15">
        <f>SUMIFS(Tilgungsplan!$F$2:$F$601,Tilgungsplan!$C$2:$C$601,A11)</f>
        <v>9894.7858297850216</v>
      </c>
      <c r="E11" s="15">
        <f>SUMIFS(Tilgungsplan!$G$2:$G$601,Tilgungsplan!$C$2:$C$601,A11)</f>
        <v>6000</v>
      </c>
      <c r="F11" s="15">
        <f>SUMIFS(Tilgungsplan!$I$2:$I$601,Tilgungsplan!$C$2:$C$601,A11)</f>
        <v>22362.5</v>
      </c>
      <c r="G11" s="15">
        <f>IF(B11=0,"",LOOKUP(2,1/(Tilgungsplan!$C$2:$C$601=A11),Tilgungsplan!$J$2:$J$601))</f>
        <v>165808.13123278532</v>
      </c>
      <c r="H11" s="15">
        <f>SUM($C$4:C11)</f>
        <v>61526.881232785257</v>
      </c>
      <c r="I11" s="15">
        <f>SUMIFS(Tilgungsplan!$O$2:$O$601,Tilgungsplan!$C$2:$C$601,A11)</f>
        <v>8211.3527853998403</v>
      </c>
      <c r="J11" s="15">
        <f>SUM($I$4:I11)-H11</f>
        <v>6720.6505068115148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8">
        <f t="shared" si="0"/>
        <v>2034</v>
      </c>
      <c r="B12" s="18">
        <f>COUNTIFS(Tilgungsplan!$C$2:$C$601,A12,Tilgungsplan!$I$2:$I$601,"&gt;0")</f>
        <v>12</v>
      </c>
      <c r="C12" s="15">
        <f>SUMIFS(Tilgungsplan!$E$2:$E$601,Tilgungsplan!$C$2:$C$601,A12)</f>
        <v>5877.7498187819274</v>
      </c>
      <c r="D12" s="15">
        <f>SUMIFS(Tilgungsplan!$F$2:$F$601,Tilgungsplan!$C$2:$C$601,A12)</f>
        <v>10484.750181218071</v>
      </c>
      <c r="E12" s="15">
        <f>SUMIFS(Tilgungsplan!$G$2:$G$601,Tilgungsplan!$C$2:$C$601,A12)</f>
        <v>6000</v>
      </c>
      <c r="F12" s="15">
        <f>SUMIFS(Tilgungsplan!$I$2:$I$601,Tilgungsplan!$C$2:$C$601,A12)</f>
        <v>22362.5</v>
      </c>
      <c r="G12" s="15">
        <f>IF(B12=0,"",LOOKUP(2,1/(Tilgungsplan!$C$2:$C$601=A12),Tilgungsplan!$J$2:$J$601))</f>
        <v>149323.38105156727</v>
      </c>
      <c r="H12" s="15">
        <f>SUM($C$4:C12)</f>
        <v>67404.631051567179</v>
      </c>
      <c r="I12" s="15">
        <f>SUMIFS(Tilgungsplan!$O$2:$O$601,Tilgungsplan!$C$2:$C$601,A12)</f>
        <v>7908.8078922886898</v>
      </c>
      <c r="J12" s="15">
        <f>SUM($I$4:I12)-H12</f>
        <v>8751.7085803182854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8">
        <f t="shared" si="0"/>
        <v>2035</v>
      </c>
      <c r="B13" s="18">
        <f>COUNTIFS(Tilgungsplan!$C$2:$C$601,A13,Tilgungsplan!$I$2:$I$601,"&gt;0")</f>
        <v>12</v>
      </c>
      <c r="C13" s="15">
        <f>SUMIFS(Tilgungsplan!$E$2:$E$601,Tilgungsplan!$C$2:$C$601,A13)</f>
        <v>5265.8878501246427</v>
      </c>
      <c r="D13" s="15">
        <f>SUMIFS(Tilgungsplan!$F$2:$F$601,Tilgungsplan!$C$2:$C$601,A13)</f>
        <v>11096.612149875356</v>
      </c>
      <c r="E13" s="15">
        <f>SUMIFS(Tilgungsplan!$G$2:$G$601,Tilgungsplan!$C$2:$C$601,A13)</f>
        <v>6000</v>
      </c>
      <c r="F13" s="15">
        <f>SUMIFS(Tilgungsplan!$I$2:$I$601,Tilgungsplan!$C$2:$C$601,A13)</f>
        <v>22362.5</v>
      </c>
      <c r="G13" s="15">
        <f>IF(B13=0,"",LOOKUP(2,1/(Tilgungsplan!$C$2:$C$601=A13),Tilgungsplan!$J$2:$J$601))</f>
        <v>132226.76890169198</v>
      </c>
      <c r="H13" s="15">
        <f>SUM($C$4:C13)</f>
        <v>72670.518901691816</v>
      </c>
      <c r="I13" s="15">
        <f>SUMIFS(Tilgungsplan!$O$2:$O$601,Tilgungsplan!$C$2:$C$601,A13)</f>
        <v>7595.0334863325643</v>
      </c>
      <c r="J13" s="15">
        <f>SUM($I$4:I13)-H13</f>
        <v>11080.854216526219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8">
        <f t="shared" si="0"/>
        <v>2036</v>
      </c>
      <c r="B14" s="18">
        <f>COUNTIFS(Tilgungsplan!$C$2:$C$601,A14,Tilgungsplan!$I$2:$I$601,"&gt;0")</f>
        <v>12</v>
      </c>
      <c r="C14" s="15">
        <f>SUMIFS(Tilgungsplan!$E$2:$E$601,Tilgungsplan!$C$2:$C$601,A14)</f>
        <v>4631.3154937105728</v>
      </c>
      <c r="D14" s="15">
        <f>SUMIFS(Tilgungsplan!$F$2:$F$601,Tilgungsplan!$C$2:$C$601,A14)</f>
        <v>11731.184506289428</v>
      </c>
      <c r="E14" s="15">
        <f>SUMIFS(Tilgungsplan!$G$2:$G$601,Tilgungsplan!$C$2:$C$601,A14)</f>
        <v>6000</v>
      </c>
      <c r="F14" s="15">
        <f>SUMIFS(Tilgungsplan!$I$2:$I$601,Tilgungsplan!$C$2:$C$601,A14)</f>
        <v>22362.5</v>
      </c>
      <c r="G14" s="15">
        <f>IF(B14=0,"",LOOKUP(2,1/(Tilgungsplan!$C$2:$C$601=A14),Tilgungsplan!$J$2:$J$601))</f>
        <v>114495.58439540253</v>
      </c>
      <c r="H14" s="15">
        <f>SUM($C$4:C14)</f>
        <v>77301.834395402388</v>
      </c>
      <c r="I14" s="15">
        <f>SUMIFS(Tilgungsplan!$O$2:$O$601,Tilgungsplan!$C$2:$C$601,A14)</f>
        <v>7269.6127634088161</v>
      </c>
      <c r="J14" s="15">
        <f>SUM($I$4:I14)-H14</f>
        <v>13719.151486224466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8">
        <f t="shared" si="0"/>
        <v>2037</v>
      </c>
      <c r="B15" s="18">
        <f>COUNTIFS(Tilgungsplan!$C$2:$C$601,A15,Tilgungsplan!$I$2:$I$601,"&gt;0")</f>
        <v>12</v>
      </c>
      <c r="C15" s="15">
        <f>SUMIFS(Tilgungsplan!$E$2:$E$601,Tilgungsplan!$C$2:$C$601,A15)</f>
        <v>3973.1898115267622</v>
      </c>
      <c r="D15" s="15">
        <f>SUMIFS(Tilgungsplan!$F$2:$F$601,Tilgungsplan!$C$2:$C$601,A15)</f>
        <v>12389.310188473239</v>
      </c>
      <c r="E15" s="15">
        <f>SUMIFS(Tilgungsplan!$G$2:$G$601,Tilgungsplan!$C$2:$C$601,A15)</f>
        <v>6000</v>
      </c>
      <c r="F15" s="15">
        <f>SUMIFS(Tilgungsplan!$I$2:$I$601,Tilgungsplan!$C$2:$C$601,A15)</f>
        <v>22362.5</v>
      </c>
      <c r="G15" s="15">
        <f>IF(B15=0,"",LOOKUP(2,1/(Tilgungsplan!$C$2:$C$601=A15),Tilgungsplan!$J$2:$J$601))</f>
        <v>96106.274206929302</v>
      </c>
      <c r="H15" s="15">
        <f>SUM($C$4:C15)</f>
        <v>81275.024206929156</v>
      </c>
      <c r="I15" s="15">
        <f>SUMIFS(Tilgungsplan!$O$2:$O$601,Tilgungsplan!$C$2:$C$601,A15)</f>
        <v>6932.1134489394772</v>
      </c>
      <c r="J15" s="15">
        <f>SUM($I$4:I15)-H15</f>
        <v>16678.075123637173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8">
        <f t="shared" si="0"/>
        <v>2038</v>
      </c>
      <c r="B16" s="18">
        <f>COUNTIFS(Tilgungsplan!$C$2:$C$601,A16,Tilgungsplan!$I$2:$I$601,"&gt;0")</f>
        <v>12</v>
      </c>
      <c r="C16" s="15">
        <f>SUMIFS(Tilgungsplan!$E$2:$E$601,Tilgungsplan!$C$2:$C$601,A16)</f>
        <v>3290.6365783580609</v>
      </c>
      <c r="D16" s="15">
        <f>SUMIFS(Tilgungsplan!$F$2:$F$601,Tilgungsplan!$C$2:$C$601,A16)</f>
        <v>13071.86342164194</v>
      </c>
      <c r="E16" s="15">
        <f>SUMIFS(Tilgungsplan!$G$2:$G$601,Tilgungsplan!$C$2:$C$601,A16)</f>
        <v>6000</v>
      </c>
      <c r="F16" s="15">
        <f>SUMIFS(Tilgungsplan!$I$2:$I$601,Tilgungsplan!$C$2:$C$601,A16)</f>
        <v>22362.5</v>
      </c>
      <c r="G16" s="15">
        <f>IF(B16=0,"",LOOKUP(2,1/(Tilgungsplan!$C$2:$C$601=A16),Tilgungsplan!$J$2:$J$601))</f>
        <v>77034.410785287371</v>
      </c>
      <c r="H16" s="15">
        <f>SUM($C$4:C16)</f>
        <v>84565.660785287211</v>
      </c>
      <c r="I16" s="15">
        <f>SUMIFS(Tilgungsplan!$O$2:$O$601,Tilgungsplan!$C$2:$C$601,A16)</f>
        <v>6582.0872236767318</v>
      </c>
      <c r="J16" s="15">
        <f>SUM($I$4:I16)-H16</f>
        <v>19969.525768955849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8">
        <f t="shared" si="0"/>
        <v>2039</v>
      </c>
      <c r="B17" s="18">
        <f>COUNTIFS(Tilgungsplan!$C$2:$C$601,A17,Tilgungsplan!$I$2:$I$601,"&gt;0")</f>
        <v>12</v>
      </c>
      <c r="C17" s="15">
        <f>SUMIFS(Tilgungsplan!$E$2:$E$601,Tilgungsplan!$C$2:$C$601,A17)</f>
        <v>2582.7491205047877</v>
      </c>
      <c r="D17" s="15">
        <f>SUMIFS(Tilgungsplan!$F$2:$F$601,Tilgungsplan!$C$2:$C$601,A17)</f>
        <v>13779.750879495212</v>
      </c>
      <c r="E17" s="15">
        <f>SUMIFS(Tilgungsplan!$G$2:$G$601,Tilgungsplan!$C$2:$C$601,A17)</f>
        <v>6000</v>
      </c>
      <c r="F17" s="15">
        <f>SUMIFS(Tilgungsplan!$I$2:$I$601,Tilgungsplan!$C$2:$C$601,A17)</f>
        <v>22362.5</v>
      </c>
      <c r="G17" s="15">
        <f>IF(B17=0,"",LOOKUP(2,1/(Tilgungsplan!$C$2:$C$601=A17),Tilgungsplan!$J$2:$J$601))</f>
        <v>57254.65990579217</v>
      </c>
      <c r="H17" s="15">
        <f>SUM($C$4:C17)</f>
        <v>87148.409905791996</v>
      </c>
      <c r="I17" s="15">
        <f>SUMIFS(Tilgungsplan!$O$2:$O$601,Tilgungsplan!$C$2:$C$601,A17)</f>
        <v>6219.0691281753388</v>
      </c>
      <c r="J17" s="15">
        <f>SUM($I$4:I17)-H17</f>
        <v>23605.845776626404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8">
        <f t="shared" si="0"/>
        <v>2040</v>
      </c>
      <c r="B18" s="18">
        <f>COUNTIFS(Tilgungsplan!$C$2:$C$601,A18,Tilgungsplan!$I$2:$I$601,"&gt;0")</f>
        <v>12</v>
      </c>
      <c r="C18" s="15">
        <f>SUMIFS(Tilgungsplan!$E$2:$E$601,Tilgungsplan!$C$2:$C$601,A18)</f>
        <v>1848.5871113972662</v>
      </c>
      <c r="D18" s="15">
        <f>SUMIFS(Tilgungsplan!$F$2:$F$601,Tilgungsplan!$C$2:$C$601,A18)</f>
        <v>14513.912888602734</v>
      </c>
      <c r="E18" s="15">
        <f>SUMIFS(Tilgungsplan!$G$2:$G$601,Tilgungsplan!$C$2:$C$601,A18)</f>
        <v>6000</v>
      </c>
      <c r="F18" s="15">
        <f>SUMIFS(Tilgungsplan!$I$2:$I$601,Tilgungsplan!$C$2:$C$601,A18)</f>
        <v>22362.5</v>
      </c>
      <c r="G18" s="15">
        <f>IF(B18=0,"",LOOKUP(2,1/(Tilgungsplan!$C$2:$C$601=A18),Tilgungsplan!$J$2:$J$601))</f>
        <v>36740.747017189438</v>
      </c>
      <c r="H18" s="15">
        <f>SUM($C$4:C18)</f>
        <v>88996.997017189264</v>
      </c>
      <c r="I18" s="15">
        <f>SUMIFS(Tilgungsplan!$O$2:$O$601,Tilgungsplan!$C$2:$C$601,A18)</f>
        <v>5842.5769451609458</v>
      </c>
      <c r="J18" s="15">
        <f>SUM($I$4:I18)-H18</f>
        <v>27599.835610390088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8">
        <f t="shared" si="0"/>
        <v>2041</v>
      </c>
      <c r="B19" s="18">
        <f>COUNTIFS(Tilgungsplan!$C$2:$C$601,A19,Tilgungsplan!$I$2:$I$601,"&gt;0")</f>
        <v>12</v>
      </c>
      <c r="C19" s="15">
        <f>SUMIFS(Tilgungsplan!$E$2:$E$601,Tilgungsplan!$C$2:$C$601,A19)</f>
        <v>1087.1753225073537</v>
      </c>
      <c r="D19" s="15">
        <f>SUMIFS(Tilgungsplan!$F$2:$F$601,Tilgungsplan!$C$2:$C$601,A19)</f>
        <v>15275.324677492647</v>
      </c>
      <c r="E19" s="15">
        <f>SUMIFS(Tilgungsplan!$G$2:$G$601,Tilgungsplan!$C$2:$C$601,A19)</f>
        <v>6000</v>
      </c>
      <c r="F19" s="15">
        <f>SUMIFS(Tilgungsplan!$I$2:$I$601,Tilgungsplan!$C$2:$C$601,A19)</f>
        <v>22362.5</v>
      </c>
      <c r="G19" s="15">
        <f>IF(B19=0,"",LOOKUP(2,1/(Tilgungsplan!$C$2:$C$601=A19),Tilgungsplan!$J$2:$J$601))</f>
        <v>15465.422339696794</v>
      </c>
      <c r="H19" s="15">
        <f>SUM($C$4:C19)</f>
        <v>90084.172339696612</v>
      </c>
      <c r="I19" s="15">
        <f>SUMIFS(Tilgungsplan!$O$2:$O$601,Tilgungsplan!$C$2:$C$601,A19)</f>
        <v>5452.1105589738663</v>
      </c>
      <c r="J19" s="15">
        <f>SUM($I$4:I19)-H19</f>
        <v>31964.770846856612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8">
        <f t="shared" si="0"/>
        <v>2042</v>
      </c>
      <c r="B20" s="18">
        <f>COUNTIFS(Tilgungsplan!$C$2:$C$601,A20,Tilgungsplan!$I$2:$I$601,"&gt;0")</f>
        <v>12</v>
      </c>
      <c r="C20" s="15">
        <f>SUMIFS(Tilgungsplan!$E$2:$E$601,Tilgungsplan!$C$2:$C$601,A20)</f>
        <v>297.50232789775436</v>
      </c>
      <c r="D20" s="15">
        <f>SUMIFS(Tilgungsplan!$F$2:$F$601,Tilgungsplan!$C$2:$C$601,A20)</f>
        <v>15465.42233969679</v>
      </c>
      <c r="E20" s="15">
        <f>SUMIFS(Tilgungsplan!$G$2:$G$601,Tilgungsplan!$C$2:$C$601,A20)</f>
        <v>0</v>
      </c>
      <c r="F20" s="15">
        <f>SUMIFS(Tilgungsplan!$I$2:$I$601,Tilgungsplan!$C$2:$C$601,A20)</f>
        <v>15762.924667594545</v>
      </c>
      <c r="G20" s="15">
        <f>IF(B20=0,"",LOOKUP(2,1/(Tilgungsplan!$C$2:$C$601=A20),Tilgungsplan!$J$2:$J$601))</f>
        <v>0</v>
      </c>
      <c r="H20" s="15">
        <f>SUM($C$4:C20)</f>
        <v>90381.674667594372</v>
      </c>
      <c r="I20" s="15">
        <f>SUMIFS(Tilgungsplan!$O$2:$O$601,Tilgungsplan!$C$2:$C$601,A20)</f>
        <v>5047.1512912374437</v>
      </c>
      <c r="J20" s="15">
        <f>SUM($I$4:I20)-H20</f>
        <v>36714.419810196297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8">
        <f t="shared" si="0"/>
        <v>2043</v>
      </c>
      <c r="B21" s="18">
        <f>COUNTIFS(Tilgungsplan!$C$2:$C$601,A21,Tilgungsplan!$I$2:$I$601,"&gt;0")</f>
        <v>0</v>
      </c>
      <c r="C21" s="15">
        <f>SUMIFS(Tilgungsplan!$E$2:$E$601,Tilgungsplan!$C$2:$C$601,A21)</f>
        <v>0</v>
      </c>
      <c r="D21" s="15">
        <f>SUMIFS(Tilgungsplan!$F$2:$F$601,Tilgungsplan!$C$2:$C$601,A21)</f>
        <v>0</v>
      </c>
      <c r="E21" s="15">
        <f>SUMIFS(Tilgungsplan!$G$2:$G$601,Tilgungsplan!$C$2:$C$601,A21)</f>
        <v>0</v>
      </c>
      <c r="F21" s="15">
        <f>SUMIFS(Tilgungsplan!$I$2:$I$601,Tilgungsplan!$C$2:$C$601,A21)</f>
        <v>0</v>
      </c>
      <c r="G21" s="15" t="str">
        <f>IF(B21=0,"",LOOKUP(2,1/(Tilgungsplan!$C$2:$C$601=A21),Tilgungsplan!$J$2:$J$601))</f>
        <v/>
      </c>
      <c r="H21" s="15">
        <f>SUM($C$4:C21)</f>
        <v>90381.674667594372</v>
      </c>
      <c r="I21" s="15">
        <f>SUMIFS(Tilgungsplan!$O$2:$O$601,Tilgungsplan!$C$2:$C$601,A21)</f>
        <v>0</v>
      </c>
      <c r="J21" s="15">
        <f>SUM($I$4:I21)-H21</f>
        <v>36714.419810196297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8">
        <f t="shared" si="0"/>
        <v>2044</v>
      </c>
      <c r="B22" s="18">
        <f>COUNTIFS(Tilgungsplan!$C$2:$C$601,A22,Tilgungsplan!$I$2:$I$601,"&gt;0")</f>
        <v>0</v>
      </c>
      <c r="C22" s="15">
        <f>SUMIFS(Tilgungsplan!$E$2:$E$601,Tilgungsplan!$C$2:$C$601,A22)</f>
        <v>0</v>
      </c>
      <c r="D22" s="15">
        <f>SUMIFS(Tilgungsplan!$F$2:$F$601,Tilgungsplan!$C$2:$C$601,A22)</f>
        <v>0</v>
      </c>
      <c r="E22" s="15">
        <f>SUMIFS(Tilgungsplan!$G$2:$G$601,Tilgungsplan!$C$2:$C$601,A22)</f>
        <v>0</v>
      </c>
      <c r="F22" s="15">
        <f>SUMIFS(Tilgungsplan!$I$2:$I$601,Tilgungsplan!$C$2:$C$601,A22)</f>
        <v>0</v>
      </c>
      <c r="G22" s="15" t="str">
        <f>IF(B22=0,"",LOOKUP(2,1/(Tilgungsplan!$C$2:$C$601=A22),Tilgungsplan!$J$2:$J$601))</f>
        <v/>
      </c>
      <c r="H22" s="15">
        <f>SUM($C$4:C22)</f>
        <v>90381.674667594372</v>
      </c>
      <c r="I22" s="15">
        <f>SUMIFS(Tilgungsplan!$O$2:$O$601,Tilgungsplan!$C$2:$C$601,A22)</f>
        <v>0</v>
      </c>
      <c r="J22" s="15">
        <f>SUM($I$4:I22)-H22</f>
        <v>36714.419810196297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8">
        <f t="shared" si="0"/>
        <v>2045</v>
      </c>
      <c r="B23" s="18">
        <f>COUNTIFS(Tilgungsplan!$C$2:$C$601,A23,Tilgungsplan!$I$2:$I$601,"&gt;0")</f>
        <v>0</v>
      </c>
      <c r="C23" s="15">
        <f>SUMIFS(Tilgungsplan!$E$2:$E$601,Tilgungsplan!$C$2:$C$601,A23)</f>
        <v>0</v>
      </c>
      <c r="D23" s="15">
        <f>SUMIFS(Tilgungsplan!$F$2:$F$601,Tilgungsplan!$C$2:$C$601,A23)</f>
        <v>0</v>
      </c>
      <c r="E23" s="15">
        <f>SUMIFS(Tilgungsplan!$G$2:$G$601,Tilgungsplan!$C$2:$C$601,A23)</f>
        <v>0</v>
      </c>
      <c r="F23" s="15">
        <f>SUMIFS(Tilgungsplan!$I$2:$I$601,Tilgungsplan!$C$2:$C$601,A23)</f>
        <v>0</v>
      </c>
      <c r="G23" s="15" t="str">
        <f>IF(B23=0,"",LOOKUP(2,1/(Tilgungsplan!$C$2:$C$601=A23),Tilgungsplan!$J$2:$J$601))</f>
        <v/>
      </c>
      <c r="H23" s="15">
        <f>SUM($C$4:C23)</f>
        <v>90381.674667594372</v>
      </c>
      <c r="I23" s="15">
        <f>SUMIFS(Tilgungsplan!$O$2:$O$601,Tilgungsplan!$C$2:$C$601,A23)</f>
        <v>0</v>
      </c>
      <c r="J23" s="15">
        <f>SUM($I$4:I23)-H23</f>
        <v>36714.419810196297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8">
        <f t="shared" si="0"/>
        <v>2046</v>
      </c>
      <c r="B24" s="18">
        <f>COUNTIFS(Tilgungsplan!$C$2:$C$601,A24,Tilgungsplan!$I$2:$I$601,"&gt;0")</f>
        <v>0</v>
      </c>
      <c r="C24" s="15">
        <f>SUMIFS(Tilgungsplan!$E$2:$E$601,Tilgungsplan!$C$2:$C$601,A24)</f>
        <v>0</v>
      </c>
      <c r="D24" s="15">
        <f>SUMIFS(Tilgungsplan!$F$2:$F$601,Tilgungsplan!$C$2:$C$601,A24)</f>
        <v>0</v>
      </c>
      <c r="E24" s="15">
        <f>SUMIFS(Tilgungsplan!$G$2:$G$601,Tilgungsplan!$C$2:$C$601,A24)</f>
        <v>0</v>
      </c>
      <c r="F24" s="15">
        <f>SUMIFS(Tilgungsplan!$I$2:$I$601,Tilgungsplan!$C$2:$C$601,A24)</f>
        <v>0</v>
      </c>
      <c r="G24" s="15" t="str">
        <f>IF(B24=0,"",LOOKUP(2,1/(Tilgungsplan!$C$2:$C$601=A24),Tilgungsplan!$J$2:$J$601))</f>
        <v/>
      </c>
      <c r="H24" s="15">
        <f>SUM($C$4:C24)</f>
        <v>90381.674667594372</v>
      </c>
      <c r="I24" s="15">
        <f>SUMIFS(Tilgungsplan!$O$2:$O$601,Tilgungsplan!$C$2:$C$601,A24)</f>
        <v>0</v>
      </c>
      <c r="J24" s="15">
        <f>SUM($I$4:I24)-H24</f>
        <v>36714.419810196297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8">
        <f t="shared" si="0"/>
        <v>2047</v>
      </c>
      <c r="B25" s="18">
        <f>COUNTIFS(Tilgungsplan!$C$2:$C$601,A25,Tilgungsplan!$I$2:$I$601,"&gt;0")</f>
        <v>0</v>
      </c>
      <c r="C25" s="15">
        <f>SUMIFS(Tilgungsplan!$E$2:$E$601,Tilgungsplan!$C$2:$C$601,A25)</f>
        <v>0</v>
      </c>
      <c r="D25" s="15">
        <f>SUMIFS(Tilgungsplan!$F$2:$F$601,Tilgungsplan!$C$2:$C$601,A25)</f>
        <v>0</v>
      </c>
      <c r="E25" s="15">
        <f>SUMIFS(Tilgungsplan!$G$2:$G$601,Tilgungsplan!$C$2:$C$601,A25)</f>
        <v>0</v>
      </c>
      <c r="F25" s="15">
        <f>SUMIFS(Tilgungsplan!$I$2:$I$601,Tilgungsplan!$C$2:$C$601,A25)</f>
        <v>0</v>
      </c>
      <c r="G25" s="15" t="str">
        <f>IF(B25=0,"",LOOKUP(2,1/(Tilgungsplan!$C$2:$C$601=A25),Tilgungsplan!$J$2:$J$601))</f>
        <v/>
      </c>
      <c r="H25" s="15">
        <f>SUM($C$4:C25)</f>
        <v>90381.674667594372</v>
      </c>
      <c r="I25" s="15">
        <f>SUMIFS(Tilgungsplan!$O$2:$O$601,Tilgungsplan!$C$2:$C$601,A25)</f>
        <v>0</v>
      </c>
      <c r="J25" s="15">
        <f>SUM($I$4:I25)-H25</f>
        <v>36714.419810196297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8">
        <f t="shared" si="0"/>
        <v>2048</v>
      </c>
      <c r="B26" s="18">
        <f>COUNTIFS(Tilgungsplan!$C$2:$C$601,A26,Tilgungsplan!$I$2:$I$601,"&gt;0")</f>
        <v>0</v>
      </c>
      <c r="C26" s="15">
        <f>SUMIFS(Tilgungsplan!$E$2:$E$601,Tilgungsplan!$C$2:$C$601,A26)</f>
        <v>0</v>
      </c>
      <c r="D26" s="15">
        <f>SUMIFS(Tilgungsplan!$F$2:$F$601,Tilgungsplan!$C$2:$C$601,A26)</f>
        <v>0</v>
      </c>
      <c r="E26" s="15">
        <f>SUMIFS(Tilgungsplan!$G$2:$G$601,Tilgungsplan!$C$2:$C$601,A26)</f>
        <v>0</v>
      </c>
      <c r="F26" s="15">
        <f>SUMIFS(Tilgungsplan!$I$2:$I$601,Tilgungsplan!$C$2:$C$601,A26)</f>
        <v>0</v>
      </c>
      <c r="G26" s="15" t="str">
        <f>IF(B26=0,"",LOOKUP(2,1/(Tilgungsplan!$C$2:$C$601=A26),Tilgungsplan!$J$2:$J$601))</f>
        <v/>
      </c>
      <c r="H26" s="15">
        <f>SUM($C$4:C26)</f>
        <v>90381.674667594372</v>
      </c>
      <c r="I26" s="15">
        <f>SUMIFS(Tilgungsplan!$O$2:$O$601,Tilgungsplan!$C$2:$C$601,A26)</f>
        <v>0</v>
      </c>
      <c r="J26" s="15">
        <f>SUM($I$4:I26)-H26</f>
        <v>36714.419810196297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8">
        <f t="shared" si="0"/>
        <v>2049</v>
      </c>
      <c r="B27" s="18">
        <f>COUNTIFS(Tilgungsplan!$C$2:$C$601,A27,Tilgungsplan!$I$2:$I$601,"&gt;0")</f>
        <v>0</v>
      </c>
      <c r="C27" s="15">
        <f>SUMIFS(Tilgungsplan!$E$2:$E$601,Tilgungsplan!$C$2:$C$601,A27)</f>
        <v>0</v>
      </c>
      <c r="D27" s="15">
        <f>SUMIFS(Tilgungsplan!$F$2:$F$601,Tilgungsplan!$C$2:$C$601,A27)</f>
        <v>0</v>
      </c>
      <c r="E27" s="15">
        <f>SUMIFS(Tilgungsplan!$G$2:$G$601,Tilgungsplan!$C$2:$C$601,A27)</f>
        <v>0</v>
      </c>
      <c r="F27" s="15">
        <f>SUMIFS(Tilgungsplan!$I$2:$I$601,Tilgungsplan!$C$2:$C$601,A27)</f>
        <v>0</v>
      </c>
      <c r="G27" s="15" t="str">
        <f>IF(B27=0,"",LOOKUP(2,1/(Tilgungsplan!$C$2:$C$601=A27),Tilgungsplan!$J$2:$J$601))</f>
        <v/>
      </c>
      <c r="H27" s="15">
        <f>SUM($C$4:C27)</f>
        <v>90381.674667594372</v>
      </c>
      <c r="I27" s="15">
        <f>SUMIFS(Tilgungsplan!$O$2:$O$601,Tilgungsplan!$C$2:$C$601,A27)</f>
        <v>0</v>
      </c>
      <c r="J27" s="15">
        <f>SUM($I$4:I27)-H27</f>
        <v>36714.419810196297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8">
        <f t="shared" si="0"/>
        <v>2050</v>
      </c>
      <c r="B28" s="18">
        <f>COUNTIFS(Tilgungsplan!$C$2:$C$601,A28,Tilgungsplan!$I$2:$I$601,"&gt;0")</f>
        <v>0</v>
      </c>
      <c r="C28" s="15">
        <f>SUMIFS(Tilgungsplan!$E$2:$E$601,Tilgungsplan!$C$2:$C$601,A28)</f>
        <v>0</v>
      </c>
      <c r="D28" s="15">
        <f>SUMIFS(Tilgungsplan!$F$2:$F$601,Tilgungsplan!$C$2:$C$601,A28)</f>
        <v>0</v>
      </c>
      <c r="E28" s="15">
        <f>SUMIFS(Tilgungsplan!$G$2:$G$601,Tilgungsplan!$C$2:$C$601,A28)</f>
        <v>0</v>
      </c>
      <c r="F28" s="15">
        <f>SUMIFS(Tilgungsplan!$I$2:$I$601,Tilgungsplan!$C$2:$C$601,A28)</f>
        <v>0</v>
      </c>
      <c r="G28" s="15" t="str">
        <f>IF(B28=0,"",LOOKUP(2,1/(Tilgungsplan!$C$2:$C$601=A28),Tilgungsplan!$J$2:$J$601))</f>
        <v/>
      </c>
      <c r="H28" s="15">
        <f>SUM($C$4:C28)</f>
        <v>90381.674667594372</v>
      </c>
      <c r="I28" s="15">
        <f>SUMIFS(Tilgungsplan!$O$2:$O$601,Tilgungsplan!$C$2:$C$601,A28)</f>
        <v>0</v>
      </c>
      <c r="J28" s="15">
        <f>SUM($I$4:I28)-H28</f>
        <v>36714.419810196297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8">
        <f t="shared" si="0"/>
        <v>2051</v>
      </c>
      <c r="B29" s="18">
        <f>COUNTIFS(Tilgungsplan!$C$2:$C$601,A29,Tilgungsplan!$I$2:$I$601,"&gt;0")</f>
        <v>0</v>
      </c>
      <c r="C29" s="15">
        <f>SUMIFS(Tilgungsplan!$E$2:$E$601,Tilgungsplan!$C$2:$C$601,A29)</f>
        <v>0</v>
      </c>
      <c r="D29" s="15">
        <f>SUMIFS(Tilgungsplan!$F$2:$F$601,Tilgungsplan!$C$2:$C$601,A29)</f>
        <v>0</v>
      </c>
      <c r="E29" s="15">
        <f>SUMIFS(Tilgungsplan!$G$2:$G$601,Tilgungsplan!$C$2:$C$601,A29)</f>
        <v>0</v>
      </c>
      <c r="F29" s="15">
        <f>SUMIFS(Tilgungsplan!$I$2:$I$601,Tilgungsplan!$C$2:$C$601,A29)</f>
        <v>0</v>
      </c>
      <c r="G29" s="15" t="str">
        <f>IF(B29=0,"",LOOKUP(2,1/(Tilgungsplan!$C$2:$C$601=A29),Tilgungsplan!$J$2:$J$601))</f>
        <v/>
      </c>
      <c r="H29" s="15">
        <f>SUM($C$4:C29)</f>
        <v>90381.674667594372</v>
      </c>
      <c r="I29" s="15">
        <f>SUMIFS(Tilgungsplan!$O$2:$O$601,Tilgungsplan!$C$2:$C$601,A29)</f>
        <v>0</v>
      </c>
      <c r="J29" s="15">
        <f>SUM($I$4:I29)-H29</f>
        <v>36714.419810196297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8">
        <f t="shared" si="0"/>
        <v>2052</v>
      </c>
      <c r="B30" s="18">
        <f>COUNTIFS(Tilgungsplan!$C$2:$C$601,A30,Tilgungsplan!$I$2:$I$601,"&gt;0")</f>
        <v>0</v>
      </c>
      <c r="C30" s="15">
        <f>SUMIFS(Tilgungsplan!$E$2:$E$601,Tilgungsplan!$C$2:$C$601,A30)</f>
        <v>0</v>
      </c>
      <c r="D30" s="15">
        <f>SUMIFS(Tilgungsplan!$F$2:$F$601,Tilgungsplan!$C$2:$C$601,A30)</f>
        <v>0</v>
      </c>
      <c r="E30" s="15">
        <f>SUMIFS(Tilgungsplan!$G$2:$G$601,Tilgungsplan!$C$2:$C$601,A30)</f>
        <v>0</v>
      </c>
      <c r="F30" s="15">
        <f>SUMIFS(Tilgungsplan!$I$2:$I$601,Tilgungsplan!$C$2:$C$601,A30)</f>
        <v>0</v>
      </c>
      <c r="G30" s="15" t="str">
        <f>IF(B30=0,"",LOOKUP(2,1/(Tilgungsplan!$C$2:$C$601=A30),Tilgungsplan!$J$2:$J$601))</f>
        <v/>
      </c>
      <c r="H30" s="15">
        <f>SUM($C$4:C30)</f>
        <v>90381.674667594372</v>
      </c>
      <c r="I30" s="15">
        <f>SUMIFS(Tilgungsplan!$O$2:$O$601,Tilgungsplan!$C$2:$C$601,A30)</f>
        <v>0</v>
      </c>
      <c r="J30" s="15">
        <f>SUM($I$4:I30)-H30</f>
        <v>36714.419810196297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8">
        <f t="shared" si="0"/>
        <v>2053</v>
      </c>
      <c r="B31" s="18">
        <f>COUNTIFS(Tilgungsplan!$C$2:$C$601,A31,Tilgungsplan!$I$2:$I$601,"&gt;0")</f>
        <v>0</v>
      </c>
      <c r="C31" s="15">
        <f>SUMIFS(Tilgungsplan!$E$2:$E$601,Tilgungsplan!$C$2:$C$601,A31)</f>
        <v>0</v>
      </c>
      <c r="D31" s="15">
        <f>SUMIFS(Tilgungsplan!$F$2:$F$601,Tilgungsplan!$C$2:$C$601,A31)</f>
        <v>0</v>
      </c>
      <c r="E31" s="15">
        <f>SUMIFS(Tilgungsplan!$G$2:$G$601,Tilgungsplan!$C$2:$C$601,A31)</f>
        <v>0</v>
      </c>
      <c r="F31" s="15">
        <f>SUMIFS(Tilgungsplan!$I$2:$I$601,Tilgungsplan!$C$2:$C$601,A31)</f>
        <v>0</v>
      </c>
      <c r="G31" s="15" t="str">
        <f>IF(B31=0,"",LOOKUP(2,1/(Tilgungsplan!$C$2:$C$601=A31),Tilgungsplan!$J$2:$J$601))</f>
        <v/>
      </c>
      <c r="H31" s="15">
        <f>SUM($C$4:C31)</f>
        <v>90381.674667594372</v>
      </c>
      <c r="I31" s="15">
        <f>SUMIFS(Tilgungsplan!$O$2:$O$601,Tilgungsplan!$C$2:$C$601,A31)</f>
        <v>0</v>
      </c>
      <c r="J31" s="15">
        <f>SUM($I$4:I31)-H31</f>
        <v>36714.419810196297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8">
        <f t="shared" si="0"/>
        <v>2054</v>
      </c>
      <c r="B32" s="18">
        <f>COUNTIFS(Tilgungsplan!$C$2:$C$601,A32,Tilgungsplan!$I$2:$I$601,"&gt;0")</f>
        <v>0</v>
      </c>
      <c r="C32" s="15">
        <f>SUMIFS(Tilgungsplan!$E$2:$E$601,Tilgungsplan!$C$2:$C$601,A32)</f>
        <v>0</v>
      </c>
      <c r="D32" s="15">
        <f>SUMIFS(Tilgungsplan!$F$2:$F$601,Tilgungsplan!$C$2:$C$601,A32)</f>
        <v>0</v>
      </c>
      <c r="E32" s="15">
        <f>SUMIFS(Tilgungsplan!$G$2:$G$601,Tilgungsplan!$C$2:$C$601,A32)</f>
        <v>0</v>
      </c>
      <c r="F32" s="15">
        <f>SUMIFS(Tilgungsplan!$I$2:$I$601,Tilgungsplan!$C$2:$C$601,A32)</f>
        <v>0</v>
      </c>
      <c r="G32" s="15" t="str">
        <f>IF(B32=0,"",LOOKUP(2,1/(Tilgungsplan!$C$2:$C$601=A32),Tilgungsplan!$J$2:$J$601))</f>
        <v/>
      </c>
      <c r="H32" s="15">
        <f>SUM($C$4:C32)</f>
        <v>90381.674667594372</v>
      </c>
      <c r="I32" s="15">
        <f>SUMIFS(Tilgungsplan!$O$2:$O$601,Tilgungsplan!$C$2:$C$601,A32)</f>
        <v>0</v>
      </c>
      <c r="J32" s="15">
        <f>SUM($I$4:I32)-H32</f>
        <v>36714.419810196297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8">
        <f t="shared" si="0"/>
        <v>2055</v>
      </c>
      <c r="B33" s="18">
        <f>COUNTIFS(Tilgungsplan!$C$2:$C$601,A33,Tilgungsplan!$I$2:$I$601,"&gt;0")</f>
        <v>0</v>
      </c>
      <c r="C33" s="15">
        <f>SUMIFS(Tilgungsplan!$E$2:$E$601,Tilgungsplan!$C$2:$C$601,A33)</f>
        <v>0</v>
      </c>
      <c r="D33" s="15">
        <f>SUMIFS(Tilgungsplan!$F$2:$F$601,Tilgungsplan!$C$2:$C$601,A33)</f>
        <v>0</v>
      </c>
      <c r="E33" s="15">
        <f>SUMIFS(Tilgungsplan!$G$2:$G$601,Tilgungsplan!$C$2:$C$601,A33)</f>
        <v>0</v>
      </c>
      <c r="F33" s="15">
        <f>SUMIFS(Tilgungsplan!$I$2:$I$601,Tilgungsplan!$C$2:$C$601,A33)</f>
        <v>0</v>
      </c>
      <c r="G33" s="15" t="str">
        <f>IF(B33=0,"",LOOKUP(2,1/(Tilgungsplan!$C$2:$C$601=A33),Tilgungsplan!$J$2:$J$601))</f>
        <v/>
      </c>
      <c r="H33" s="15">
        <f>SUM($C$4:C33)</f>
        <v>90381.674667594372</v>
      </c>
      <c r="I33" s="15">
        <f>SUMIFS(Tilgungsplan!$O$2:$O$601,Tilgungsplan!$C$2:$C$601,A33)</f>
        <v>0</v>
      </c>
      <c r="J33" s="15">
        <f>SUM($I$4:I33)-H33</f>
        <v>36714.419810196297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8">
        <f t="shared" si="0"/>
        <v>2056</v>
      </c>
      <c r="B34" s="18">
        <f>COUNTIFS(Tilgungsplan!$C$2:$C$601,A34,Tilgungsplan!$I$2:$I$601,"&gt;0")</f>
        <v>0</v>
      </c>
      <c r="C34" s="15">
        <f>SUMIFS(Tilgungsplan!$E$2:$E$601,Tilgungsplan!$C$2:$C$601,A34)</f>
        <v>0</v>
      </c>
      <c r="D34" s="15">
        <f>SUMIFS(Tilgungsplan!$F$2:$F$601,Tilgungsplan!$C$2:$C$601,A34)</f>
        <v>0</v>
      </c>
      <c r="E34" s="15">
        <f>SUMIFS(Tilgungsplan!$G$2:$G$601,Tilgungsplan!$C$2:$C$601,A34)</f>
        <v>0</v>
      </c>
      <c r="F34" s="15">
        <f>SUMIFS(Tilgungsplan!$I$2:$I$601,Tilgungsplan!$C$2:$C$601,A34)</f>
        <v>0</v>
      </c>
      <c r="G34" s="15" t="str">
        <f>IF(B34=0,"",LOOKUP(2,1/(Tilgungsplan!$C$2:$C$601=A34),Tilgungsplan!$J$2:$J$601))</f>
        <v/>
      </c>
      <c r="H34" s="15">
        <f>SUM($C$4:C34)</f>
        <v>90381.674667594372</v>
      </c>
      <c r="I34" s="15">
        <f>SUMIFS(Tilgungsplan!$O$2:$O$601,Tilgungsplan!$C$2:$C$601,A34)</f>
        <v>0</v>
      </c>
      <c r="J34" s="15">
        <f>SUM($I$4:I34)-H34</f>
        <v>36714.419810196297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8">
        <f t="shared" si="0"/>
        <v>2057</v>
      </c>
      <c r="B35" s="18">
        <f>COUNTIFS(Tilgungsplan!$C$2:$C$601,A35,Tilgungsplan!$I$2:$I$601,"&gt;0")</f>
        <v>0</v>
      </c>
      <c r="C35" s="15">
        <f>SUMIFS(Tilgungsplan!$E$2:$E$601,Tilgungsplan!$C$2:$C$601,A35)</f>
        <v>0</v>
      </c>
      <c r="D35" s="15">
        <f>SUMIFS(Tilgungsplan!$F$2:$F$601,Tilgungsplan!$C$2:$C$601,A35)</f>
        <v>0</v>
      </c>
      <c r="E35" s="15">
        <f>SUMIFS(Tilgungsplan!$G$2:$G$601,Tilgungsplan!$C$2:$C$601,A35)</f>
        <v>0</v>
      </c>
      <c r="F35" s="15">
        <f>SUMIFS(Tilgungsplan!$I$2:$I$601,Tilgungsplan!$C$2:$C$601,A35)</f>
        <v>0</v>
      </c>
      <c r="G35" s="15" t="str">
        <f>IF(B35=0,"",LOOKUP(2,1/(Tilgungsplan!$C$2:$C$601=A35),Tilgungsplan!$J$2:$J$601))</f>
        <v/>
      </c>
      <c r="H35" s="15">
        <f>SUM($C$4:C35)</f>
        <v>90381.674667594372</v>
      </c>
      <c r="I35" s="15">
        <f>SUMIFS(Tilgungsplan!$O$2:$O$601,Tilgungsplan!$C$2:$C$601,A35)</f>
        <v>0</v>
      </c>
      <c r="J35" s="15">
        <f>SUM($I$4:I35)-H35</f>
        <v>36714.419810196297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8">
        <f t="shared" si="0"/>
        <v>2058</v>
      </c>
      <c r="B36" s="18">
        <f>COUNTIFS(Tilgungsplan!$C$2:$C$601,A36,Tilgungsplan!$I$2:$I$601,"&gt;0")</f>
        <v>0</v>
      </c>
      <c r="C36" s="15">
        <f>SUMIFS(Tilgungsplan!$E$2:$E$601,Tilgungsplan!$C$2:$C$601,A36)</f>
        <v>0</v>
      </c>
      <c r="D36" s="15">
        <f>SUMIFS(Tilgungsplan!$F$2:$F$601,Tilgungsplan!$C$2:$C$601,A36)</f>
        <v>0</v>
      </c>
      <c r="E36" s="15">
        <f>SUMIFS(Tilgungsplan!$G$2:$G$601,Tilgungsplan!$C$2:$C$601,A36)</f>
        <v>0</v>
      </c>
      <c r="F36" s="15">
        <f>SUMIFS(Tilgungsplan!$I$2:$I$601,Tilgungsplan!$C$2:$C$601,A36)</f>
        <v>0</v>
      </c>
      <c r="G36" s="15" t="str">
        <f>IF(B36=0,"",LOOKUP(2,1/(Tilgungsplan!$C$2:$C$601=A36),Tilgungsplan!$J$2:$J$601))</f>
        <v/>
      </c>
      <c r="H36" s="15">
        <f>SUM($C$4:C36)</f>
        <v>90381.674667594372</v>
      </c>
      <c r="I36" s="15">
        <f>SUMIFS(Tilgungsplan!$O$2:$O$601,Tilgungsplan!$C$2:$C$601,A36)</f>
        <v>0</v>
      </c>
      <c r="J36" s="15">
        <f>SUM($I$4:I36)-H36</f>
        <v>36714.419810196297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8">
        <f t="shared" ref="A37:A53" si="1">A36+1</f>
        <v>2059</v>
      </c>
      <c r="B37" s="18">
        <f>COUNTIFS(Tilgungsplan!$C$2:$C$601,A37,Tilgungsplan!$I$2:$I$601,"&gt;0")</f>
        <v>0</v>
      </c>
      <c r="C37" s="15">
        <f>SUMIFS(Tilgungsplan!$E$2:$E$601,Tilgungsplan!$C$2:$C$601,A37)</f>
        <v>0</v>
      </c>
      <c r="D37" s="15">
        <f>SUMIFS(Tilgungsplan!$F$2:$F$601,Tilgungsplan!$C$2:$C$601,A37)</f>
        <v>0</v>
      </c>
      <c r="E37" s="15">
        <f>SUMIFS(Tilgungsplan!$G$2:$G$601,Tilgungsplan!$C$2:$C$601,A37)</f>
        <v>0</v>
      </c>
      <c r="F37" s="15">
        <f>SUMIFS(Tilgungsplan!$I$2:$I$601,Tilgungsplan!$C$2:$C$601,A37)</f>
        <v>0</v>
      </c>
      <c r="G37" s="15" t="str">
        <f>IF(B37=0,"",LOOKUP(2,1/(Tilgungsplan!$C$2:$C$601=A37),Tilgungsplan!$J$2:$J$601))</f>
        <v/>
      </c>
      <c r="H37" s="15">
        <f>SUM($C$4:C37)</f>
        <v>90381.674667594372</v>
      </c>
      <c r="I37" s="15">
        <f>SUMIFS(Tilgungsplan!$O$2:$O$601,Tilgungsplan!$C$2:$C$601,A37)</f>
        <v>0</v>
      </c>
      <c r="J37" s="15">
        <f>SUM($I$4:I37)-H37</f>
        <v>36714.419810196297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8">
        <f t="shared" si="1"/>
        <v>2060</v>
      </c>
      <c r="B38" s="18">
        <f>COUNTIFS(Tilgungsplan!$C$2:$C$601,A38,Tilgungsplan!$I$2:$I$601,"&gt;0")</f>
        <v>0</v>
      </c>
      <c r="C38" s="15">
        <f>SUMIFS(Tilgungsplan!$E$2:$E$601,Tilgungsplan!$C$2:$C$601,A38)</f>
        <v>0</v>
      </c>
      <c r="D38" s="15">
        <f>SUMIFS(Tilgungsplan!$F$2:$F$601,Tilgungsplan!$C$2:$C$601,A38)</f>
        <v>0</v>
      </c>
      <c r="E38" s="15">
        <f>SUMIFS(Tilgungsplan!$G$2:$G$601,Tilgungsplan!$C$2:$C$601,A38)</f>
        <v>0</v>
      </c>
      <c r="F38" s="15">
        <f>SUMIFS(Tilgungsplan!$I$2:$I$601,Tilgungsplan!$C$2:$C$601,A38)</f>
        <v>0</v>
      </c>
      <c r="G38" s="15" t="str">
        <f>IF(B38=0,"",LOOKUP(2,1/(Tilgungsplan!$C$2:$C$601=A38),Tilgungsplan!$J$2:$J$601))</f>
        <v/>
      </c>
      <c r="H38" s="15">
        <f>SUM($C$4:C38)</f>
        <v>90381.674667594372</v>
      </c>
      <c r="I38" s="15">
        <f>SUMIFS(Tilgungsplan!$O$2:$O$601,Tilgungsplan!$C$2:$C$601,A38)</f>
        <v>0</v>
      </c>
      <c r="J38" s="15">
        <f>SUM($I$4:I38)-H38</f>
        <v>36714.419810196297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8">
        <f t="shared" si="1"/>
        <v>2061</v>
      </c>
      <c r="B39" s="18">
        <f>COUNTIFS(Tilgungsplan!$C$2:$C$601,A39,Tilgungsplan!$I$2:$I$601,"&gt;0")</f>
        <v>0</v>
      </c>
      <c r="C39" s="15">
        <f>SUMIFS(Tilgungsplan!$E$2:$E$601,Tilgungsplan!$C$2:$C$601,A39)</f>
        <v>0</v>
      </c>
      <c r="D39" s="15">
        <f>SUMIFS(Tilgungsplan!$F$2:$F$601,Tilgungsplan!$C$2:$C$601,A39)</f>
        <v>0</v>
      </c>
      <c r="E39" s="15">
        <f>SUMIFS(Tilgungsplan!$G$2:$G$601,Tilgungsplan!$C$2:$C$601,A39)</f>
        <v>0</v>
      </c>
      <c r="F39" s="15">
        <f>SUMIFS(Tilgungsplan!$I$2:$I$601,Tilgungsplan!$C$2:$C$601,A39)</f>
        <v>0</v>
      </c>
      <c r="G39" s="15" t="str">
        <f>IF(B39=0,"",LOOKUP(2,1/(Tilgungsplan!$C$2:$C$601=A39),Tilgungsplan!$J$2:$J$601))</f>
        <v/>
      </c>
      <c r="H39" s="15">
        <f>SUM($C$4:C39)</f>
        <v>90381.674667594372</v>
      </c>
      <c r="I39" s="15">
        <f>SUMIFS(Tilgungsplan!$O$2:$O$601,Tilgungsplan!$C$2:$C$601,A39)</f>
        <v>0</v>
      </c>
      <c r="J39" s="15">
        <f>SUM($I$4:I39)-H39</f>
        <v>36714.419810196297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8">
        <f t="shared" si="1"/>
        <v>2062</v>
      </c>
      <c r="B40" s="18">
        <f>COUNTIFS(Tilgungsplan!$C$2:$C$601,A40,Tilgungsplan!$I$2:$I$601,"&gt;0")</f>
        <v>0</v>
      </c>
      <c r="C40" s="15">
        <f>SUMIFS(Tilgungsplan!$E$2:$E$601,Tilgungsplan!$C$2:$C$601,A40)</f>
        <v>0</v>
      </c>
      <c r="D40" s="15">
        <f>SUMIFS(Tilgungsplan!$F$2:$F$601,Tilgungsplan!$C$2:$C$601,A40)</f>
        <v>0</v>
      </c>
      <c r="E40" s="15">
        <f>SUMIFS(Tilgungsplan!$G$2:$G$601,Tilgungsplan!$C$2:$C$601,A40)</f>
        <v>0</v>
      </c>
      <c r="F40" s="15">
        <f>SUMIFS(Tilgungsplan!$I$2:$I$601,Tilgungsplan!$C$2:$C$601,A40)</f>
        <v>0</v>
      </c>
      <c r="G40" s="15" t="str">
        <f>IF(B40=0,"",LOOKUP(2,1/(Tilgungsplan!$C$2:$C$601=A40),Tilgungsplan!$J$2:$J$601))</f>
        <v/>
      </c>
      <c r="H40" s="15">
        <f>SUM($C$4:C40)</f>
        <v>90381.674667594372</v>
      </c>
      <c r="I40" s="15">
        <f>SUMIFS(Tilgungsplan!$O$2:$O$601,Tilgungsplan!$C$2:$C$601,A40)</f>
        <v>0</v>
      </c>
      <c r="J40" s="15">
        <f>SUM($I$4:I40)-H40</f>
        <v>36714.419810196297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8">
        <f t="shared" si="1"/>
        <v>2063</v>
      </c>
      <c r="B41" s="18">
        <f>COUNTIFS(Tilgungsplan!$C$2:$C$601,A41,Tilgungsplan!$I$2:$I$601,"&gt;0")</f>
        <v>0</v>
      </c>
      <c r="C41" s="15">
        <f>SUMIFS(Tilgungsplan!$E$2:$E$601,Tilgungsplan!$C$2:$C$601,A41)</f>
        <v>0</v>
      </c>
      <c r="D41" s="15">
        <f>SUMIFS(Tilgungsplan!$F$2:$F$601,Tilgungsplan!$C$2:$C$601,A41)</f>
        <v>0</v>
      </c>
      <c r="E41" s="15">
        <f>SUMIFS(Tilgungsplan!$G$2:$G$601,Tilgungsplan!$C$2:$C$601,A41)</f>
        <v>0</v>
      </c>
      <c r="F41" s="15">
        <f>SUMIFS(Tilgungsplan!$I$2:$I$601,Tilgungsplan!$C$2:$C$601,A41)</f>
        <v>0</v>
      </c>
      <c r="G41" s="15" t="str">
        <f>IF(B41=0,"",LOOKUP(2,1/(Tilgungsplan!$C$2:$C$601=A41),Tilgungsplan!$J$2:$J$601))</f>
        <v/>
      </c>
      <c r="H41" s="15">
        <f>SUM($C$4:C41)</f>
        <v>90381.674667594372</v>
      </c>
      <c r="I41" s="15">
        <f>SUMIFS(Tilgungsplan!$O$2:$O$601,Tilgungsplan!$C$2:$C$601,A41)</f>
        <v>0</v>
      </c>
      <c r="J41" s="15">
        <f>SUM($I$4:I41)-H41</f>
        <v>36714.419810196297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8">
        <f t="shared" si="1"/>
        <v>2064</v>
      </c>
      <c r="B42" s="18">
        <f>COUNTIFS(Tilgungsplan!$C$2:$C$601,A42,Tilgungsplan!$I$2:$I$601,"&gt;0")</f>
        <v>0</v>
      </c>
      <c r="C42" s="15">
        <f>SUMIFS(Tilgungsplan!$E$2:$E$601,Tilgungsplan!$C$2:$C$601,A42)</f>
        <v>0</v>
      </c>
      <c r="D42" s="15">
        <f>SUMIFS(Tilgungsplan!$F$2:$F$601,Tilgungsplan!$C$2:$C$601,A42)</f>
        <v>0</v>
      </c>
      <c r="E42" s="15">
        <f>SUMIFS(Tilgungsplan!$G$2:$G$601,Tilgungsplan!$C$2:$C$601,A42)</f>
        <v>0</v>
      </c>
      <c r="F42" s="15">
        <f>SUMIFS(Tilgungsplan!$I$2:$I$601,Tilgungsplan!$C$2:$C$601,A42)</f>
        <v>0</v>
      </c>
      <c r="G42" s="15" t="str">
        <f>IF(B42=0,"",LOOKUP(2,1/(Tilgungsplan!$C$2:$C$601=A42),Tilgungsplan!$J$2:$J$601))</f>
        <v/>
      </c>
      <c r="H42" s="15">
        <f>SUM($C$4:C42)</f>
        <v>90381.674667594372</v>
      </c>
      <c r="I42" s="15">
        <f>SUMIFS(Tilgungsplan!$O$2:$O$601,Tilgungsplan!$C$2:$C$601,A42)</f>
        <v>0</v>
      </c>
      <c r="J42" s="15">
        <f>SUM($I$4:I42)-H42</f>
        <v>36714.419810196297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8">
        <f t="shared" si="1"/>
        <v>2065</v>
      </c>
      <c r="B43" s="18">
        <f>COUNTIFS(Tilgungsplan!$C$2:$C$601,A43,Tilgungsplan!$I$2:$I$601,"&gt;0")</f>
        <v>0</v>
      </c>
      <c r="C43" s="15">
        <f>SUMIFS(Tilgungsplan!$E$2:$E$601,Tilgungsplan!$C$2:$C$601,A43)</f>
        <v>0</v>
      </c>
      <c r="D43" s="15">
        <f>SUMIFS(Tilgungsplan!$F$2:$F$601,Tilgungsplan!$C$2:$C$601,A43)</f>
        <v>0</v>
      </c>
      <c r="E43" s="15">
        <f>SUMIFS(Tilgungsplan!$G$2:$G$601,Tilgungsplan!$C$2:$C$601,A43)</f>
        <v>0</v>
      </c>
      <c r="F43" s="15">
        <f>SUMIFS(Tilgungsplan!$I$2:$I$601,Tilgungsplan!$C$2:$C$601,A43)</f>
        <v>0</v>
      </c>
      <c r="G43" s="15" t="str">
        <f>IF(B43=0,"",LOOKUP(2,1/(Tilgungsplan!$C$2:$C$601=A43),Tilgungsplan!$J$2:$J$601))</f>
        <v/>
      </c>
      <c r="H43" s="15">
        <f>SUM($C$4:C43)</f>
        <v>90381.674667594372</v>
      </c>
      <c r="I43" s="15">
        <f>SUMIFS(Tilgungsplan!$O$2:$O$601,Tilgungsplan!$C$2:$C$601,A43)</f>
        <v>0</v>
      </c>
      <c r="J43" s="15">
        <f>SUM($I$4:I43)-H43</f>
        <v>36714.419810196297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8">
        <f t="shared" si="1"/>
        <v>2066</v>
      </c>
      <c r="B44" s="18">
        <f>COUNTIFS(Tilgungsplan!$C$2:$C$601,A44,Tilgungsplan!$I$2:$I$601,"&gt;0")</f>
        <v>0</v>
      </c>
      <c r="C44" s="15">
        <f>SUMIFS(Tilgungsplan!$E$2:$E$601,Tilgungsplan!$C$2:$C$601,A44)</f>
        <v>0</v>
      </c>
      <c r="D44" s="15">
        <f>SUMIFS(Tilgungsplan!$F$2:$F$601,Tilgungsplan!$C$2:$C$601,A44)</f>
        <v>0</v>
      </c>
      <c r="E44" s="15">
        <f>SUMIFS(Tilgungsplan!$G$2:$G$601,Tilgungsplan!$C$2:$C$601,A44)</f>
        <v>0</v>
      </c>
      <c r="F44" s="15">
        <f>SUMIFS(Tilgungsplan!$I$2:$I$601,Tilgungsplan!$C$2:$C$601,A44)</f>
        <v>0</v>
      </c>
      <c r="G44" s="15" t="str">
        <f>IF(B44=0,"",LOOKUP(2,1/(Tilgungsplan!$C$2:$C$601=A44),Tilgungsplan!$J$2:$J$601))</f>
        <v/>
      </c>
      <c r="H44" s="15">
        <f>SUM($C$4:C44)</f>
        <v>90381.674667594372</v>
      </c>
      <c r="I44" s="15">
        <f>SUMIFS(Tilgungsplan!$O$2:$O$601,Tilgungsplan!$C$2:$C$601,A44)</f>
        <v>0</v>
      </c>
      <c r="J44" s="15">
        <f>SUM($I$4:I44)-H44</f>
        <v>36714.419810196297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8">
        <f t="shared" si="1"/>
        <v>2067</v>
      </c>
      <c r="B45" s="18">
        <f>COUNTIFS(Tilgungsplan!$C$2:$C$601,A45,Tilgungsplan!$I$2:$I$601,"&gt;0")</f>
        <v>0</v>
      </c>
      <c r="C45" s="15">
        <f>SUMIFS(Tilgungsplan!$E$2:$E$601,Tilgungsplan!$C$2:$C$601,A45)</f>
        <v>0</v>
      </c>
      <c r="D45" s="15">
        <f>SUMIFS(Tilgungsplan!$F$2:$F$601,Tilgungsplan!$C$2:$C$601,A45)</f>
        <v>0</v>
      </c>
      <c r="E45" s="15">
        <f>SUMIFS(Tilgungsplan!$G$2:$G$601,Tilgungsplan!$C$2:$C$601,A45)</f>
        <v>0</v>
      </c>
      <c r="F45" s="15">
        <f>SUMIFS(Tilgungsplan!$I$2:$I$601,Tilgungsplan!$C$2:$C$601,A45)</f>
        <v>0</v>
      </c>
      <c r="G45" s="15" t="str">
        <f>IF(B45=0,"",LOOKUP(2,1/(Tilgungsplan!$C$2:$C$601=A45),Tilgungsplan!$J$2:$J$601))</f>
        <v/>
      </c>
      <c r="H45" s="15">
        <f>SUM($C$4:C45)</f>
        <v>90381.674667594372</v>
      </c>
      <c r="I45" s="15">
        <f>SUMIFS(Tilgungsplan!$O$2:$O$601,Tilgungsplan!$C$2:$C$601,A45)</f>
        <v>0</v>
      </c>
      <c r="J45" s="15">
        <f>SUM($I$4:I45)-H45</f>
        <v>36714.419810196297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8">
        <f t="shared" si="1"/>
        <v>2068</v>
      </c>
      <c r="B46" s="18">
        <f>COUNTIFS(Tilgungsplan!$C$2:$C$601,A46,Tilgungsplan!$I$2:$I$601,"&gt;0")</f>
        <v>0</v>
      </c>
      <c r="C46" s="15">
        <f>SUMIFS(Tilgungsplan!$E$2:$E$601,Tilgungsplan!$C$2:$C$601,A46)</f>
        <v>0</v>
      </c>
      <c r="D46" s="15">
        <f>SUMIFS(Tilgungsplan!$F$2:$F$601,Tilgungsplan!$C$2:$C$601,A46)</f>
        <v>0</v>
      </c>
      <c r="E46" s="15">
        <f>SUMIFS(Tilgungsplan!$G$2:$G$601,Tilgungsplan!$C$2:$C$601,A46)</f>
        <v>0</v>
      </c>
      <c r="F46" s="15">
        <f>SUMIFS(Tilgungsplan!$I$2:$I$601,Tilgungsplan!$C$2:$C$601,A46)</f>
        <v>0</v>
      </c>
      <c r="G46" s="15" t="str">
        <f>IF(B46=0,"",LOOKUP(2,1/(Tilgungsplan!$C$2:$C$601=A46),Tilgungsplan!$J$2:$J$601))</f>
        <v/>
      </c>
      <c r="H46" s="15">
        <f>SUM($C$4:C46)</f>
        <v>90381.674667594372</v>
      </c>
      <c r="I46" s="15">
        <f>SUMIFS(Tilgungsplan!$O$2:$O$601,Tilgungsplan!$C$2:$C$601,A46)</f>
        <v>0</v>
      </c>
      <c r="J46" s="15">
        <f>SUM($I$4:I46)-H46</f>
        <v>36714.419810196297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8">
        <f t="shared" si="1"/>
        <v>2069</v>
      </c>
      <c r="B47" s="18">
        <f>COUNTIFS(Tilgungsplan!$C$2:$C$601,A47,Tilgungsplan!$I$2:$I$601,"&gt;0")</f>
        <v>0</v>
      </c>
      <c r="C47" s="15">
        <f>SUMIFS(Tilgungsplan!$E$2:$E$601,Tilgungsplan!$C$2:$C$601,A47)</f>
        <v>0</v>
      </c>
      <c r="D47" s="15">
        <f>SUMIFS(Tilgungsplan!$F$2:$F$601,Tilgungsplan!$C$2:$C$601,A47)</f>
        <v>0</v>
      </c>
      <c r="E47" s="15">
        <f>SUMIFS(Tilgungsplan!$G$2:$G$601,Tilgungsplan!$C$2:$C$601,A47)</f>
        <v>0</v>
      </c>
      <c r="F47" s="15">
        <f>SUMIFS(Tilgungsplan!$I$2:$I$601,Tilgungsplan!$C$2:$C$601,A47)</f>
        <v>0</v>
      </c>
      <c r="G47" s="15" t="str">
        <f>IF(B47=0,"",LOOKUP(2,1/(Tilgungsplan!$C$2:$C$601=A47),Tilgungsplan!$J$2:$J$601))</f>
        <v/>
      </c>
      <c r="H47" s="15">
        <f>SUM($C$4:C47)</f>
        <v>90381.674667594372</v>
      </c>
      <c r="I47" s="15">
        <f>SUMIFS(Tilgungsplan!$O$2:$O$601,Tilgungsplan!$C$2:$C$601,A47)</f>
        <v>0</v>
      </c>
      <c r="J47" s="15">
        <f>SUM($I$4:I47)-H47</f>
        <v>36714.419810196297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8">
        <f t="shared" si="1"/>
        <v>2070</v>
      </c>
      <c r="B48" s="18">
        <f>COUNTIFS(Tilgungsplan!$C$2:$C$601,A48,Tilgungsplan!$I$2:$I$601,"&gt;0")</f>
        <v>0</v>
      </c>
      <c r="C48" s="15">
        <f>SUMIFS(Tilgungsplan!$E$2:$E$601,Tilgungsplan!$C$2:$C$601,A48)</f>
        <v>0</v>
      </c>
      <c r="D48" s="15">
        <f>SUMIFS(Tilgungsplan!$F$2:$F$601,Tilgungsplan!$C$2:$C$601,A48)</f>
        <v>0</v>
      </c>
      <c r="E48" s="15">
        <f>SUMIFS(Tilgungsplan!$G$2:$G$601,Tilgungsplan!$C$2:$C$601,A48)</f>
        <v>0</v>
      </c>
      <c r="F48" s="15">
        <f>SUMIFS(Tilgungsplan!$I$2:$I$601,Tilgungsplan!$C$2:$C$601,A48)</f>
        <v>0</v>
      </c>
      <c r="G48" s="15" t="str">
        <f>IF(B48=0,"",LOOKUP(2,1/(Tilgungsplan!$C$2:$C$601=A48),Tilgungsplan!$J$2:$J$601))</f>
        <v/>
      </c>
      <c r="H48" s="15">
        <f>SUM($C$4:C48)</f>
        <v>90381.674667594372</v>
      </c>
      <c r="I48" s="15">
        <f>SUMIFS(Tilgungsplan!$O$2:$O$601,Tilgungsplan!$C$2:$C$601,A48)</f>
        <v>0</v>
      </c>
      <c r="J48" s="15">
        <f>SUM($I$4:I48)-H48</f>
        <v>36714.419810196297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8">
        <f t="shared" si="1"/>
        <v>2071</v>
      </c>
      <c r="B49" s="18">
        <f>COUNTIFS(Tilgungsplan!$C$2:$C$601,A49,Tilgungsplan!$I$2:$I$601,"&gt;0")</f>
        <v>0</v>
      </c>
      <c r="C49" s="15">
        <f>SUMIFS(Tilgungsplan!$E$2:$E$601,Tilgungsplan!$C$2:$C$601,A49)</f>
        <v>0</v>
      </c>
      <c r="D49" s="15">
        <f>SUMIFS(Tilgungsplan!$F$2:$F$601,Tilgungsplan!$C$2:$C$601,A49)</f>
        <v>0</v>
      </c>
      <c r="E49" s="15">
        <f>SUMIFS(Tilgungsplan!$G$2:$G$601,Tilgungsplan!$C$2:$C$601,A49)</f>
        <v>0</v>
      </c>
      <c r="F49" s="15">
        <f>SUMIFS(Tilgungsplan!$I$2:$I$601,Tilgungsplan!$C$2:$C$601,A49)</f>
        <v>0</v>
      </c>
      <c r="G49" s="15" t="str">
        <f>IF(B49=0,"",LOOKUP(2,1/(Tilgungsplan!$C$2:$C$601=A49),Tilgungsplan!$J$2:$J$601))</f>
        <v/>
      </c>
      <c r="H49" s="15">
        <f>SUM($C$4:C49)</f>
        <v>90381.674667594372</v>
      </c>
      <c r="I49" s="15">
        <f>SUMIFS(Tilgungsplan!$O$2:$O$601,Tilgungsplan!$C$2:$C$601,A49)</f>
        <v>0</v>
      </c>
      <c r="J49" s="15">
        <f>SUM($I$4:I49)-H49</f>
        <v>36714.419810196297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8">
        <f t="shared" si="1"/>
        <v>2072</v>
      </c>
      <c r="B50" s="18">
        <f>COUNTIFS(Tilgungsplan!$C$2:$C$601,A50,Tilgungsplan!$I$2:$I$601,"&gt;0")</f>
        <v>0</v>
      </c>
      <c r="C50" s="15">
        <f>SUMIFS(Tilgungsplan!$E$2:$E$601,Tilgungsplan!$C$2:$C$601,A50)</f>
        <v>0</v>
      </c>
      <c r="D50" s="15">
        <f>SUMIFS(Tilgungsplan!$F$2:$F$601,Tilgungsplan!$C$2:$C$601,A50)</f>
        <v>0</v>
      </c>
      <c r="E50" s="15">
        <f>SUMIFS(Tilgungsplan!$G$2:$G$601,Tilgungsplan!$C$2:$C$601,A50)</f>
        <v>0</v>
      </c>
      <c r="F50" s="15">
        <f>SUMIFS(Tilgungsplan!$I$2:$I$601,Tilgungsplan!$C$2:$C$601,A50)</f>
        <v>0</v>
      </c>
      <c r="G50" s="15" t="str">
        <f>IF(B50=0,"",LOOKUP(2,1/(Tilgungsplan!$C$2:$C$601=A50),Tilgungsplan!$J$2:$J$601))</f>
        <v/>
      </c>
      <c r="H50" s="15">
        <f>SUM($C$4:C50)</f>
        <v>90381.674667594372</v>
      </c>
      <c r="I50" s="15">
        <f>SUMIFS(Tilgungsplan!$O$2:$O$601,Tilgungsplan!$C$2:$C$601,A50)</f>
        <v>0</v>
      </c>
      <c r="J50" s="15">
        <f>SUM($I$4:I50)-H50</f>
        <v>36714.419810196297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8">
        <f t="shared" si="1"/>
        <v>2073</v>
      </c>
      <c r="B51" s="18">
        <f>COUNTIFS(Tilgungsplan!$C$2:$C$601,A51,Tilgungsplan!$I$2:$I$601,"&gt;0")</f>
        <v>0</v>
      </c>
      <c r="C51" s="15">
        <f>SUMIFS(Tilgungsplan!$E$2:$E$601,Tilgungsplan!$C$2:$C$601,A51)</f>
        <v>0</v>
      </c>
      <c r="D51" s="15">
        <f>SUMIFS(Tilgungsplan!$F$2:$F$601,Tilgungsplan!$C$2:$C$601,A51)</f>
        <v>0</v>
      </c>
      <c r="E51" s="15">
        <f>SUMIFS(Tilgungsplan!$G$2:$G$601,Tilgungsplan!$C$2:$C$601,A51)</f>
        <v>0</v>
      </c>
      <c r="F51" s="15">
        <f>SUMIFS(Tilgungsplan!$I$2:$I$601,Tilgungsplan!$C$2:$C$601,A51)</f>
        <v>0</v>
      </c>
      <c r="G51" s="15" t="str">
        <f>IF(B51=0,"",LOOKUP(2,1/(Tilgungsplan!$C$2:$C$601=A51),Tilgungsplan!$J$2:$J$601))</f>
        <v/>
      </c>
      <c r="H51" s="15">
        <f>SUM($C$4:C51)</f>
        <v>90381.674667594372</v>
      </c>
      <c r="I51" s="15">
        <f>SUMIFS(Tilgungsplan!$O$2:$O$601,Tilgungsplan!$C$2:$C$601,A51)</f>
        <v>0</v>
      </c>
      <c r="J51" s="15">
        <f>SUM($I$4:I51)-H51</f>
        <v>36714.419810196297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8">
        <f t="shared" si="1"/>
        <v>2074</v>
      </c>
      <c r="B52" s="18">
        <f>COUNTIFS(Tilgungsplan!$C$2:$C$601,A52,Tilgungsplan!$I$2:$I$601,"&gt;0")</f>
        <v>0</v>
      </c>
      <c r="C52" s="15">
        <f>SUMIFS(Tilgungsplan!$E$2:$E$601,Tilgungsplan!$C$2:$C$601,A52)</f>
        <v>0</v>
      </c>
      <c r="D52" s="15">
        <f>SUMIFS(Tilgungsplan!$F$2:$F$601,Tilgungsplan!$C$2:$C$601,A52)</f>
        <v>0</v>
      </c>
      <c r="E52" s="15">
        <f>SUMIFS(Tilgungsplan!$G$2:$G$601,Tilgungsplan!$C$2:$C$601,A52)</f>
        <v>0</v>
      </c>
      <c r="F52" s="15">
        <f>SUMIFS(Tilgungsplan!$I$2:$I$601,Tilgungsplan!$C$2:$C$601,A52)</f>
        <v>0</v>
      </c>
      <c r="G52" s="15" t="str">
        <f>IF(B52=0,"",LOOKUP(2,1/(Tilgungsplan!$C$2:$C$601=A52),Tilgungsplan!$J$2:$J$601))</f>
        <v/>
      </c>
      <c r="H52" s="15">
        <f>SUM($C$4:C52)</f>
        <v>90381.674667594372</v>
      </c>
      <c r="I52" s="15">
        <f>SUMIFS(Tilgungsplan!$O$2:$O$601,Tilgungsplan!$C$2:$C$601,A52)</f>
        <v>0</v>
      </c>
      <c r="J52" s="15">
        <f>SUM($I$4:I52)-H52</f>
        <v>36714.419810196297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8">
        <f t="shared" si="1"/>
        <v>2075</v>
      </c>
      <c r="B53" s="18">
        <f>COUNTIFS(Tilgungsplan!$C$2:$C$601,A53,Tilgungsplan!$I$2:$I$601,"&gt;0")</f>
        <v>0</v>
      </c>
      <c r="C53" s="15">
        <f>SUMIFS(Tilgungsplan!$E$2:$E$601,Tilgungsplan!$C$2:$C$601,A53)</f>
        <v>0</v>
      </c>
      <c r="D53" s="15">
        <f>SUMIFS(Tilgungsplan!$F$2:$F$601,Tilgungsplan!$C$2:$C$601,A53)</f>
        <v>0</v>
      </c>
      <c r="E53" s="15">
        <f>SUMIFS(Tilgungsplan!$G$2:$G$601,Tilgungsplan!$C$2:$C$601,A53)</f>
        <v>0</v>
      </c>
      <c r="F53" s="15">
        <f>SUMIFS(Tilgungsplan!$I$2:$I$601,Tilgungsplan!$C$2:$C$601,A53)</f>
        <v>0</v>
      </c>
      <c r="G53" s="15" t="str">
        <f>IF(B53=0,"",LOOKUP(2,1/(Tilgungsplan!$C$2:$C$601=A53),Tilgungsplan!$J$2:$J$601))</f>
        <v/>
      </c>
      <c r="H53" s="15">
        <f>SUM($C$4:C53)</f>
        <v>90381.674667594372</v>
      </c>
      <c r="I53" s="15">
        <f>SUMIFS(Tilgungsplan!$O$2:$O$601,Tilgungsplan!$C$2:$C$601,A53)</f>
        <v>0</v>
      </c>
      <c r="J53" s="15">
        <f>SUM($I$4:I53)-H53</f>
        <v>36714.419810196297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J1"/>
  </mergeCells>
  <conditionalFormatting sqref="J4:J53">
    <cfRule type="dataBar" priority="1">
      <dataBar>
        <cfvo type="min"/>
        <cfvo type="max"/>
        <color rgb="FF70AD47"/>
      </dataBar>
    </cfRule>
    <cfRule type="dataBar" priority="2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{FDD8C706-5C33-73E3-CA92-5842857E10B0}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8C706-5C33-73E3-CA92-5842857E10B0}">
            <x14:dataBar>
              <x14:cfvo type="min"/>
              <x14:cfvo type="max"/>
              <x14:negativeFillColor auto="1"/>
              <x14:axisColor auto="1"/>
            </x14:dataBar>
          </x14:cfRule>
          <xm:sqref>J4:J53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Rechner</vt:lpstr>
      <vt:lpstr>Tilgungsplan</vt:lpstr>
      <vt:lpstr>Jahresübersicht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2026-05-13T16:52:46Z</dcterms:modified>
</cp:coreProperties>
</file>