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3EB4B080-7079-41AD-BC1C-D79BA32E59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lgungsplan" sheetId="1" r:id="rId1"/>
    <sheet name="Auswert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2" l="1"/>
  <c r="N9" i="2"/>
  <c r="M9" i="2"/>
  <c r="L9" i="2"/>
  <c r="O8" i="2"/>
  <c r="N8" i="2"/>
  <c r="M8" i="2"/>
  <c r="L8" i="2"/>
  <c r="P8" i="2" s="1"/>
  <c r="O7" i="2"/>
  <c r="N7" i="2"/>
  <c r="M7" i="2"/>
  <c r="L7" i="2"/>
  <c r="P7" i="2" s="1"/>
  <c r="O6" i="2"/>
  <c r="N6" i="2"/>
  <c r="M6" i="2"/>
  <c r="L6" i="2"/>
  <c r="O5" i="2"/>
  <c r="N5" i="2"/>
  <c r="M5" i="2"/>
  <c r="L5" i="2"/>
  <c r="P5" i="2" s="1"/>
  <c r="D21" i="1"/>
  <c r="A21" i="1"/>
  <c r="G15" i="1"/>
  <c r="G13" i="1"/>
  <c r="G5" i="1"/>
  <c r="M1" i="1"/>
  <c r="P9" i="2" l="1"/>
  <c r="Q9" i="2" s="1"/>
  <c r="R9" i="2" s="1"/>
  <c r="S9" i="2" s="1"/>
  <c r="P6" i="2"/>
  <c r="Q6" i="2" s="1"/>
  <c r="R6" i="2" s="1"/>
  <c r="S6" i="2" s="1"/>
  <c r="G14" i="1"/>
  <c r="F21" i="1"/>
  <c r="E21" i="1" s="1"/>
  <c r="G21" i="1" s="1"/>
  <c r="B21" i="1"/>
  <c r="A22" i="1"/>
  <c r="C21" i="1"/>
  <c r="Q8" i="2"/>
  <c r="R8" i="2" s="1"/>
  <c r="S8" i="2" s="1"/>
  <c r="Q7" i="2"/>
  <c r="R7" i="2" s="1"/>
  <c r="S7" i="2" s="1"/>
  <c r="Q5" i="2"/>
  <c r="R5" i="2" s="1"/>
  <c r="S5" i="2" s="1"/>
  <c r="K21" i="1" l="1"/>
  <c r="C22" i="1"/>
  <c r="A23" i="1"/>
  <c r="B22" i="1"/>
  <c r="A5" i="2"/>
  <c r="H21" i="1"/>
  <c r="B23" i="1" l="1"/>
  <c r="C23" i="1"/>
  <c r="A24" i="1"/>
  <c r="A6" i="2"/>
  <c r="J21" i="1"/>
  <c r="L21" i="1"/>
  <c r="C24" i="1" l="1"/>
  <c r="B24" i="1"/>
  <c r="A25" i="1"/>
  <c r="A7" i="2"/>
  <c r="M21" i="1"/>
  <c r="D22" i="1"/>
  <c r="C25" i="1" l="1"/>
  <c r="B25" i="1"/>
  <c r="A26" i="1"/>
  <c r="A8" i="2"/>
  <c r="F22" i="1"/>
  <c r="E22" i="1" s="1"/>
  <c r="G22" i="1" s="1"/>
  <c r="A27" i="1" l="1"/>
  <c r="B26" i="1"/>
  <c r="C26" i="1"/>
  <c r="A9" i="2"/>
  <c r="K22" i="1"/>
  <c r="H22" i="1"/>
  <c r="J22" i="1" l="1"/>
  <c r="L22" i="1"/>
  <c r="A28" i="1"/>
  <c r="B27" i="1"/>
  <c r="C27" i="1"/>
  <c r="A10" i="2"/>
  <c r="D23" i="1" l="1"/>
  <c r="M22" i="1"/>
  <c r="B28" i="1"/>
  <c r="A29" i="1"/>
  <c r="C28" i="1"/>
  <c r="A11" i="2"/>
  <c r="F23" i="1"/>
  <c r="E23" i="1"/>
  <c r="G23" i="1"/>
  <c r="C29" i="1" l="1"/>
  <c r="B29" i="1"/>
  <c r="A30" i="1"/>
  <c r="A12" i="2"/>
  <c r="K23" i="1"/>
  <c r="H23" i="1"/>
  <c r="C30" i="1" l="1"/>
  <c r="B30" i="1"/>
  <c r="A31" i="1"/>
  <c r="A13" i="2"/>
  <c r="L23" i="1"/>
  <c r="J23" i="1"/>
  <c r="C31" i="1" l="1"/>
  <c r="B31" i="1"/>
  <c r="A32" i="1"/>
  <c r="A14" i="2"/>
  <c r="M23" i="1"/>
  <c r="D24" i="1"/>
  <c r="C32" i="1" l="1"/>
  <c r="B32" i="1"/>
  <c r="A33" i="1"/>
  <c r="A15" i="2"/>
  <c r="F24" i="1"/>
  <c r="E24" i="1" s="1"/>
  <c r="C33" i="1" l="1"/>
  <c r="A34" i="1"/>
  <c r="B33" i="1"/>
  <c r="A16" i="2"/>
  <c r="K24" i="1"/>
  <c r="G24" i="1"/>
  <c r="C34" i="1" l="1"/>
  <c r="B34" i="1"/>
  <c r="A35" i="1"/>
  <c r="A17" i="2"/>
  <c r="H24" i="1"/>
  <c r="J24" i="1" l="1"/>
  <c r="L24" i="1"/>
  <c r="C35" i="1"/>
  <c r="B35" i="1"/>
  <c r="A36" i="1"/>
  <c r="A18" i="2"/>
  <c r="M24" i="1"/>
  <c r="D25" i="1"/>
  <c r="B36" i="1" l="1"/>
  <c r="A37" i="1"/>
  <c r="C36" i="1"/>
  <c r="A19" i="2"/>
  <c r="F25" i="1"/>
  <c r="C37" i="1" l="1"/>
  <c r="A38" i="1"/>
  <c r="B37" i="1"/>
  <c r="A20" i="2"/>
  <c r="K25" i="1"/>
  <c r="E25" i="1"/>
  <c r="G25" i="1" s="1"/>
  <c r="A39" i="1" l="1"/>
  <c r="C38" i="1"/>
  <c r="B38" i="1"/>
  <c r="A21" i="2"/>
  <c r="H25" i="1"/>
  <c r="C39" i="1" l="1"/>
  <c r="A40" i="1"/>
  <c r="B39" i="1"/>
  <c r="A22" i="2"/>
  <c r="J25" i="1"/>
  <c r="L25" i="1"/>
  <c r="B40" i="1" l="1"/>
  <c r="C40" i="1"/>
  <c r="A41" i="1"/>
  <c r="A23" i="2"/>
  <c r="M25" i="1"/>
  <c r="D26" i="1"/>
  <c r="A42" i="1" l="1"/>
  <c r="C41" i="1"/>
  <c r="B41" i="1"/>
  <c r="A24" i="2"/>
  <c r="F26" i="1"/>
  <c r="A43" i="1" l="1"/>
  <c r="C42" i="1"/>
  <c r="B42" i="1"/>
  <c r="A25" i="2"/>
  <c r="K26" i="1"/>
  <c r="E26" i="1"/>
  <c r="G26" i="1" s="1"/>
  <c r="B43" i="1" l="1"/>
  <c r="A44" i="1"/>
  <c r="C43" i="1"/>
  <c r="A26" i="2"/>
  <c r="H26" i="1"/>
  <c r="B44" i="1" l="1"/>
  <c r="A45" i="1"/>
  <c r="C44" i="1"/>
  <c r="A27" i="2"/>
  <c r="J26" i="1"/>
  <c r="L26" i="1"/>
  <c r="B45" i="1" l="1"/>
  <c r="C45" i="1"/>
  <c r="A46" i="1"/>
  <c r="A28" i="2"/>
  <c r="D27" i="1"/>
  <c r="M26" i="1"/>
  <c r="C46" i="1" l="1"/>
  <c r="A47" i="1"/>
  <c r="B46" i="1"/>
  <c r="A29" i="2"/>
  <c r="E27" i="1"/>
  <c r="G27" i="1" s="1"/>
  <c r="F27" i="1"/>
  <c r="K27" i="1" s="1"/>
  <c r="C47" i="1" l="1"/>
  <c r="A48" i="1"/>
  <c r="B47" i="1"/>
  <c r="A30" i="2"/>
  <c r="H27" i="1"/>
  <c r="J27" i="1" l="1"/>
  <c r="L27" i="1"/>
  <c r="C48" i="1"/>
  <c r="B48" i="1"/>
  <c r="A49" i="1"/>
  <c r="A31" i="2"/>
  <c r="D28" i="1"/>
  <c r="M27" i="1"/>
  <c r="B49" i="1" l="1"/>
  <c r="C49" i="1"/>
  <c r="A50" i="1"/>
  <c r="A32" i="2"/>
  <c r="F28" i="1"/>
  <c r="C50" i="1" l="1"/>
  <c r="A51" i="1"/>
  <c r="B50" i="1"/>
  <c r="A33" i="2"/>
  <c r="K28" i="1"/>
  <c r="E28" i="1"/>
  <c r="G28" i="1" s="1"/>
  <c r="A52" i="1" l="1"/>
  <c r="C51" i="1"/>
  <c r="B51" i="1"/>
  <c r="A34" i="2"/>
  <c r="H28" i="1"/>
  <c r="A53" i="1" l="1"/>
  <c r="C52" i="1"/>
  <c r="B52" i="1"/>
  <c r="A35" i="2"/>
  <c r="L28" i="1"/>
  <c r="J28" i="1"/>
  <c r="A54" i="1" l="1"/>
  <c r="B53" i="1"/>
  <c r="C53" i="1"/>
  <c r="A36" i="2"/>
  <c r="D29" i="1"/>
  <c r="M28" i="1"/>
  <c r="A55" i="1" l="1"/>
  <c r="B54" i="1"/>
  <c r="C54" i="1"/>
  <c r="A37" i="2"/>
  <c r="F29" i="1"/>
  <c r="B55" i="1" l="1"/>
  <c r="C55" i="1"/>
  <c r="A56" i="1"/>
  <c r="A38" i="2"/>
  <c r="K29" i="1"/>
  <c r="E29" i="1"/>
  <c r="G29" i="1" s="1"/>
  <c r="A57" i="1" l="1"/>
  <c r="B56" i="1"/>
  <c r="C56" i="1"/>
  <c r="A39" i="2"/>
  <c r="H29" i="1"/>
  <c r="B57" i="1" l="1"/>
  <c r="A58" i="1"/>
  <c r="C57" i="1"/>
  <c r="A40" i="2"/>
  <c r="J29" i="1"/>
  <c r="L29" i="1"/>
  <c r="A59" i="1" l="1"/>
  <c r="B58" i="1"/>
  <c r="C58" i="1"/>
  <c r="A41" i="2"/>
  <c r="D30" i="1"/>
  <c r="M29" i="1"/>
  <c r="C59" i="1" l="1"/>
  <c r="B59" i="1"/>
  <c r="A60" i="1"/>
  <c r="A42" i="2"/>
  <c r="F30" i="1"/>
  <c r="A61" i="1" l="1"/>
  <c r="B60" i="1"/>
  <c r="C60" i="1"/>
  <c r="A43" i="2"/>
  <c r="K30" i="1"/>
  <c r="E30" i="1"/>
  <c r="G30" i="1" s="1"/>
  <c r="C61" i="1" l="1"/>
  <c r="B61" i="1"/>
  <c r="A62" i="1"/>
  <c r="A44" i="2"/>
  <c r="H30" i="1"/>
  <c r="A63" i="1" l="1"/>
  <c r="C62" i="1"/>
  <c r="B62" i="1"/>
  <c r="J30" i="1"/>
  <c r="L30" i="1"/>
  <c r="A64" i="1" l="1"/>
  <c r="B63" i="1"/>
  <c r="C63" i="1"/>
  <c r="M30" i="1"/>
  <c r="D31" i="1"/>
  <c r="C64" i="1" l="1"/>
  <c r="A65" i="1"/>
  <c r="B64" i="1"/>
  <c r="F31" i="1"/>
  <c r="K31" i="1" l="1"/>
  <c r="E31" i="1"/>
  <c r="G31" i="1" s="1"/>
  <c r="C65" i="1"/>
  <c r="A66" i="1"/>
  <c r="B65" i="1"/>
  <c r="H31" i="1"/>
  <c r="C66" i="1" l="1"/>
  <c r="A67" i="1"/>
  <c r="B66" i="1"/>
  <c r="J31" i="1"/>
  <c r="L31" i="1"/>
  <c r="C67" i="1" l="1"/>
  <c r="A68" i="1"/>
  <c r="B67" i="1"/>
  <c r="M31" i="1"/>
  <c r="D32" i="1"/>
  <c r="A69" i="1" l="1"/>
  <c r="B68" i="1"/>
  <c r="C68" i="1"/>
  <c r="E32" i="1"/>
  <c r="G32" i="1" s="1"/>
  <c r="F32" i="1"/>
  <c r="K32" i="1" s="1"/>
  <c r="A70" i="1" l="1"/>
  <c r="B69" i="1"/>
  <c r="C69" i="1"/>
  <c r="H32" i="1"/>
  <c r="B70" i="1" l="1"/>
  <c r="C70" i="1"/>
  <c r="A71" i="1"/>
  <c r="L32" i="1"/>
  <c r="J32" i="1"/>
  <c r="C71" i="1" l="1"/>
  <c r="B71" i="1"/>
  <c r="A72" i="1"/>
  <c r="M32" i="1"/>
  <c r="D33" i="1"/>
  <c r="C72" i="1" l="1"/>
  <c r="B72" i="1"/>
  <c r="A73" i="1"/>
  <c r="E33" i="1"/>
  <c r="G33" i="1" s="1"/>
  <c r="F33" i="1"/>
  <c r="K33" i="1" s="1"/>
  <c r="A74" i="1" l="1"/>
  <c r="B73" i="1"/>
  <c r="C73" i="1"/>
  <c r="H33" i="1"/>
  <c r="C74" i="1" l="1"/>
  <c r="B74" i="1"/>
  <c r="A75" i="1"/>
  <c r="L33" i="1"/>
  <c r="J33" i="1"/>
  <c r="B75" i="1" l="1"/>
  <c r="A76" i="1"/>
  <c r="C75" i="1"/>
  <c r="D34" i="1"/>
  <c r="M33" i="1"/>
  <c r="C76" i="1" l="1"/>
  <c r="B76" i="1"/>
  <c r="A77" i="1"/>
  <c r="F34" i="1"/>
  <c r="A78" i="1" l="1"/>
  <c r="B77" i="1"/>
  <c r="C77" i="1"/>
  <c r="K34" i="1"/>
  <c r="E34" i="1"/>
  <c r="G34" i="1" s="1"/>
  <c r="C78" i="1" l="1"/>
  <c r="A79" i="1"/>
  <c r="B78" i="1"/>
  <c r="H34" i="1"/>
  <c r="C79" i="1" l="1"/>
  <c r="B79" i="1"/>
  <c r="A80" i="1"/>
  <c r="J34" i="1"/>
  <c r="L34" i="1"/>
  <c r="C80" i="1" l="1"/>
  <c r="A81" i="1"/>
  <c r="B80" i="1"/>
  <c r="M34" i="1"/>
  <c r="D35" i="1"/>
  <c r="C81" i="1" l="1"/>
  <c r="A82" i="1"/>
  <c r="B81" i="1"/>
  <c r="F35" i="1"/>
  <c r="B82" i="1" l="1"/>
  <c r="A83" i="1"/>
  <c r="C82" i="1"/>
  <c r="K35" i="1"/>
  <c r="E35" i="1"/>
  <c r="G35" i="1" s="1"/>
  <c r="C83" i="1" l="1"/>
  <c r="B83" i="1"/>
  <c r="A84" i="1"/>
  <c r="H35" i="1"/>
  <c r="J35" i="1" l="1"/>
  <c r="L35" i="1"/>
  <c r="A85" i="1"/>
  <c r="B84" i="1"/>
  <c r="C84" i="1"/>
  <c r="M35" i="1"/>
  <c r="D36" i="1"/>
  <c r="A86" i="1" l="1"/>
  <c r="C85" i="1"/>
  <c r="B85" i="1"/>
  <c r="F36" i="1"/>
  <c r="A87" i="1" l="1"/>
  <c r="B86" i="1"/>
  <c r="C86" i="1"/>
  <c r="K36" i="1"/>
  <c r="E36" i="1"/>
  <c r="G36" i="1" s="1"/>
  <c r="B87" i="1" l="1"/>
  <c r="C87" i="1"/>
  <c r="A88" i="1"/>
  <c r="H36" i="1"/>
  <c r="B88" i="1" l="1"/>
  <c r="A89" i="1"/>
  <c r="C88" i="1"/>
  <c r="J36" i="1"/>
  <c r="L36" i="1"/>
  <c r="A90" i="1" l="1"/>
  <c r="C89" i="1"/>
  <c r="B89" i="1"/>
  <c r="D37" i="1"/>
  <c r="M36" i="1"/>
  <c r="B90" i="1" l="1"/>
  <c r="C90" i="1"/>
  <c r="A91" i="1"/>
  <c r="F37" i="1"/>
  <c r="A92" i="1" l="1"/>
  <c r="B91" i="1"/>
  <c r="C91" i="1"/>
  <c r="K37" i="1"/>
  <c r="E37" i="1"/>
  <c r="G37" i="1" s="1"/>
  <c r="B92" i="1" l="1"/>
  <c r="C92" i="1"/>
  <c r="A93" i="1"/>
  <c r="H37" i="1"/>
  <c r="A94" i="1" l="1"/>
  <c r="C93" i="1"/>
  <c r="B93" i="1"/>
  <c r="J37" i="1"/>
  <c r="L37" i="1"/>
  <c r="C94" i="1" l="1"/>
  <c r="B94" i="1"/>
  <c r="A95" i="1"/>
  <c r="M37" i="1"/>
  <c r="D38" i="1"/>
  <c r="A96" i="1" l="1"/>
  <c r="B95" i="1"/>
  <c r="C95" i="1"/>
  <c r="F38" i="1"/>
  <c r="B96" i="1" l="1"/>
  <c r="C96" i="1"/>
  <c r="A97" i="1"/>
  <c r="K38" i="1"/>
  <c r="E38" i="1"/>
  <c r="G38" i="1" s="1"/>
  <c r="A98" i="1" l="1"/>
  <c r="C97" i="1"/>
  <c r="B97" i="1"/>
  <c r="H38" i="1"/>
  <c r="C98" i="1" l="1"/>
  <c r="A99" i="1"/>
  <c r="B98" i="1"/>
  <c r="J38" i="1"/>
  <c r="L38" i="1"/>
  <c r="C99" i="1" l="1"/>
  <c r="B99" i="1"/>
  <c r="A100" i="1"/>
  <c r="M38" i="1"/>
  <c r="D39" i="1"/>
  <c r="A101" i="1" l="1"/>
  <c r="C100" i="1"/>
  <c r="B100" i="1"/>
  <c r="F39" i="1"/>
  <c r="K39" i="1" l="1"/>
  <c r="E39" i="1"/>
  <c r="G39" i="1" s="1"/>
  <c r="H39" i="1" s="1"/>
  <c r="B101" i="1"/>
  <c r="A102" i="1"/>
  <c r="C101" i="1"/>
  <c r="A103" i="1" l="1"/>
  <c r="C102" i="1"/>
  <c r="B102" i="1"/>
  <c r="L39" i="1"/>
  <c r="J39" i="1"/>
  <c r="C103" i="1" l="1"/>
  <c r="B103" i="1"/>
  <c r="A104" i="1"/>
  <c r="M39" i="1"/>
  <c r="D40" i="1"/>
  <c r="B104" i="1" l="1"/>
  <c r="A105" i="1"/>
  <c r="C104" i="1"/>
  <c r="F40" i="1"/>
  <c r="B105" i="1" l="1"/>
  <c r="A106" i="1"/>
  <c r="C105" i="1"/>
  <c r="K40" i="1"/>
  <c r="E40" i="1"/>
  <c r="G40" i="1" s="1"/>
  <c r="A107" i="1" l="1"/>
  <c r="C106" i="1"/>
  <c r="B106" i="1"/>
  <c r="H40" i="1"/>
  <c r="J40" i="1"/>
  <c r="L40" i="1"/>
  <c r="C107" i="1" l="1"/>
  <c r="B107" i="1"/>
  <c r="A108" i="1"/>
  <c r="M40" i="1"/>
  <c r="D41" i="1"/>
  <c r="C108" i="1" l="1"/>
  <c r="A109" i="1"/>
  <c r="B108" i="1"/>
  <c r="F41" i="1"/>
  <c r="C109" i="1" l="1"/>
  <c r="B109" i="1"/>
  <c r="A110" i="1"/>
  <c r="K41" i="1"/>
  <c r="E41" i="1"/>
  <c r="G41" i="1" s="1"/>
  <c r="C110" i="1" l="1"/>
  <c r="A111" i="1"/>
  <c r="B110" i="1"/>
  <c r="H41" i="1"/>
  <c r="J41" i="1" l="1"/>
  <c r="L41" i="1"/>
  <c r="C111" i="1"/>
  <c r="A112" i="1"/>
  <c r="B111" i="1"/>
  <c r="D42" i="1"/>
  <c r="M41" i="1"/>
  <c r="B112" i="1" l="1"/>
  <c r="A113" i="1"/>
  <c r="C112" i="1"/>
  <c r="F42" i="1"/>
  <c r="K42" i="1" s="1"/>
  <c r="E42" i="1"/>
  <c r="G42" i="1" s="1"/>
  <c r="C113" i="1" l="1"/>
  <c r="A114" i="1"/>
  <c r="B113" i="1"/>
  <c r="H42" i="1"/>
  <c r="C114" i="1" l="1"/>
  <c r="B114" i="1"/>
  <c r="A115" i="1"/>
  <c r="L42" i="1"/>
  <c r="J42" i="1"/>
  <c r="C115" i="1" l="1"/>
  <c r="A116" i="1"/>
  <c r="B115" i="1"/>
  <c r="D43" i="1"/>
  <c r="M42" i="1"/>
  <c r="C116" i="1" l="1"/>
  <c r="A117" i="1"/>
  <c r="B116" i="1"/>
  <c r="F43" i="1"/>
  <c r="B117" i="1" l="1"/>
  <c r="C117" i="1"/>
  <c r="A118" i="1"/>
  <c r="K43" i="1"/>
  <c r="E43" i="1"/>
  <c r="G43" i="1" s="1"/>
  <c r="A119" i="1" l="1"/>
  <c r="B118" i="1"/>
  <c r="C118" i="1"/>
  <c r="H43" i="1"/>
  <c r="J43" i="1" l="1"/>
  <c r="L43" i="1"/>
  <c r="B119" i="1"/>
  <c r="C119" i="1"/>
  <c r="A120" i="1"/>
  <c r="M43" i="1"/>
  <c r="D44" i="1"/>
  <c r="B120" i="1" l="1"/>
  <c r="C120" i="1"/>
  <c r="A121" i="1"/>
  <c r="F44" i="1"/>
  <c r="C121" i="1" l="1"/>
  <c r="B121" i="1"/>
  <c r="A122" i="1"/>
  <c r="K44" i="1"/>
  <c r="E44" i="1"/>
  <c r="G44" i="1" s="1"/>
  <c r="C122" i="1" l="1"/>
  <c r="B122" i="1"/>
  <c r="A123" i="1"/>
  <c r="H44" i="1"/>
  <c r="J44" i="1" l="1"/>
  <c r="L44" i="1"/>
  <c r="A124" i="1"/>
  <c r="C123" i="1"/>
  <c r="B123" i="1"/>
  <c r="D45" i="1"/>
  <c r="M44" i="1"/>
  <c r="C124" i="1" l="1"/>
  <c r="A125" i="1"/>
  <c r="B124" i="1"/>
  <c r="F45" i="1"/>
  <c r="K45" i="1" s="1"/>
  <c r="E45" i="1"/>
  <c r="G45" i="1"/>
  <c r="A126" i="1" l="1"/>
  <c r="C125" i="1"/>
  <c r="B125" i="1"/>
  <c r="H45" i="1"/>
  <c r="B126" i="1" l="1"/>
  <c r="A127" i="1"/>
  <c r="C126" i="1"/>
  <c r="L45" i="1"/>
  <c r="J45" i="1"/>
  <c r="C127" i="1" l="1"/>
  <c r="A128" i="1"/>
  <c r="B127" i="1"/>
  <c r="D46" i="1"/>
  <c r="M45" i="1"/>
  <c r="A129" i="1" l="1"/>
  <c r="B128" i="1"/>
  <c r="C128" i="1"/>
  <c r="F46" i="1"/>
  <c r="B129" i="1" l="1"/>
  <c r="A130" i="1"/>
  <c r="C129" i="1"/>
  <c r="K46" i="1"/>
  <c r="E46" i="1"/>
  <c r="G46" i="1" s="1"/>
  <c r="C130" i="1" l="1"/>
  <c r="A131" i="1"/>
  <c r="B130" i="1"/>
  <c r="H46" i="1"/>
  <c r="J46" i="1" l="1"/>
  <c r="L46" i="1"/>
  <c r="C131" i="1"/>
  <c r="A132" i="1"/>
  <c r="B131" i="1"/>
  <c r="D47" i="1"/>
  <c r="M46" i="1"/>
  <c r="C132" i="1" l="1"/>
  <c r="A133" i="1"/>
  <c r="B132" i="1"/>
  <c r="F47" i="1"/>
  <c r="C133" i="1" l="1"/>
  <c r="A134" i="1"/>
  <c r="B133" i="1"/>
  <c r="K47" i="1"/>
  <c r="E47" i="1"/>
  <c r="G47" i="1" s="1"/>
  <c r="C134" i="1" l="1"/>
  <c r="B134" i="1"/>
  <c r="A135" i="1"/>
  <c r="H47" i="1"/>
  <c r="C135" i="1" l="1"/>
  <c r="A136" i="1"/>
  <c r="B135" i="1"/>
  <c r="J47" i="1"/>
  <c r="L47" i="1"/>
  <c r="C136" i="1" l="1"/>
  <c r="A137" i="1"/>
  <c r="B136" i="1"/>
  <c r="M47" i="1"/>
  <c r="D48" i="1"/>
  <c r="C137" i="1" l="1"/>
  <c r="B137" i="1"/>
  <c r="A138" i="1"/>
  <c r="F48" i="1"/>
  <c r="C138" i="1" l="1"/>
  <c r="B138" i="1"/>
  <c r="A139" i="1"/>
  <c r="K48" i="1"/>
  <c r="E48" i="1"/>
  <c r="G48" i="1" s="1"/>
  <c r="B139" i="1" l="1"/>
  <c r="C139" i="1"/>
  <c r="A140" i="1"/>
  <c r="H48" i="1"/>
  <c r="B140" i="1" l="1"/>
  <c r="A141" i="1"/>
  <c r="C140" i="1"/>
  <c r="J48" i="1"/>
  <c r="L48" i="1"/>
  <c r="C141" i="1" l="1"/>
  <c r="A142" i="1"/>
  <c r="B141" i="1"/>
  <c r="M48" i="1"/>
  <c r="D49" i="1"/>
  <c r="A143" i="1" l="1"/>
  <c r="B142" i="1"/>
  <c r="C142" i="1"/>
  <c r="F49" i="1"/>
  <c r="C143" i="1" l="1"/>
  <c r="B143" i="1"/>
  <c r="A144" i="1"/>
  <c r="K49" i="1"/>
  <c r="E49" i="1"/>
  <c r="G49" i="1" s="1"/>
  <c r="B144" i="1" l="1"/>
  <c r="C144" i="1"/>
  <c r="A145" i="1"/>
  <c r="H49" i="1"/>
  <c r="J49" i="1" l="1"/>
  <c r="L49" i="1"/>
  <c r="A146" i="1"/>
  <c r="B145" i="1"/>
  <c r="C145" i="1"/>
  <c r="D50" i="1"/>
  <c r="M49" i="1"/>
  <c r="A147" i="1" l="1"/>
  <c r="B146" i="1"/>
  <c r="C146" i="1"/>
  <c r="F50" i="1"/>
  <c r="C147" i="1" l="1"/>
  <c r="B147" i="1"/>
  <c r="A148" i="1"/>
  <c r="K50" i="1"/>
  <c r="E50" i="1"/>
  <c r="G50" i="1" s="1"/>
  <c r="C148" i="1" l="1"/>
  <c r="B148" i="1"/>
  <c r="A149" i="1"/>
  <c r="H50" i="1"/>
  <c r="J50" i="1" l="1"/>
  <c r="L50" i="1"/>
  <c r="C149" i="1"/>
  <c r="B149" i="1"/>
  <c r="A150" i="1"/>
  <c r="D51" i="1"/>
  <c r="M50" i="1"/>
  <c r="C150" i="1" l="1"/>
  <c r="B150" i="1"/>
  <c r="A151" i="1"/>
  <c r="F51" i="1"/>
  <c r="C151" i="1" l="1"/>
  <c r="B151" i="1"/>
  <c r="A152" i="1"/>
  <c r="K51" i="1"/>
  <c r="E51" i="1"/>
  <c r="G51" i="1" s="1"/>
  <c r="C152" i="1" l="1"/>
  <c r="A153" i="1"/>
  <c r="B152" i="1"/>
  <c r="H51" i="1"/>
  <c r="C153" i="1" l="1"/>
  <c r="B153" i="1"/>
  <c r="A154" i="1"/>
  <c r="J51" i="1"/>
  <c r="L51" i="1"/>
  <c r="C154" i="1" l="1"/>
  <c r="B154" i="1"/>
  <c r="A155" i="1"/>
  <c r="M51" i="1"/>
  <c r="D52" i="1"/>
  <c r="C155" i="1" l="1"/>
  <c r="A156" i="1"/>
  <c r="B155" i="1"/>
  <c r="F52" i="1"/>
  <c r="B156" i="1" l="1"/>
  <c r="A157" i="1"/>
  <c r="C156" i="1"/>
  <c r="K52" i="1"/>
  <c r="E52" i="1"/>
  <c r="G52" i="1" s="1"/>
  <c r="C157" i="1" l="1"/>
  <c r="B157" i="1"/>
  <c r="A158" i="1"/>
  <c r="H52" i="1"/>
  <c r="C158" i="1" l="1"/>
  <c r="A159" i="1"/>
  <c r="B158" i="1"/>
  <c r="J52" i="1"/>
  <c r="L52" i="1"/>
  <c r="C159" i="1" l="1"/>
  <c r="B159" i="1"/>
  <c r="A160" i="1"/>
  <c r="M52" i="1"/>
  <c r="D53" i="1"/>
  <c r="C160" i="1" l="1"/>
  <c r="B160" i="1"/>
  <c r="A161" i="1"/>
  <c r="F53" i="1"/>
  <c r="C161" i="1" l="1"/>
  <c r="A162" i="1"/>
  <c r="B161" i="1"/>
  <c r="K53" i="1"/>
  <c r="E53" i="1"/>
  <c r="G53" i="1" s="1"/>
  <c r="C162" i="1" l="1"/>
  <c r="B162" i="1"/>
  <c r="A163" i="1"/>
  <c r="H53" i="1"/>
  <c r="C163" i="1" l="1"/>
  <c r="B163" i="1"/>
  <c r="A164" i="1"/>
  <c r="L53" i="1"/>
  <c r="J53" i="1"/>
  <c r="C164" i="1" l="1"/>
  <c r="A165" i="1"/>
  <c r="B164" i="1"/>
  <c r="D54" i="1"/>
  <c r="M53" i="1"/>
  <c r="B165" i="1" l="1"/>
  <c r="C165" i="1"/>
  <c r="A166" i="1"/>
  <c r="F54" i="1"/>
  <c r="B166" i="1" l="1"/>
  <c r="A167" i="1"/>
  <c r="C166" i="1"/>
  <c r="K54" i="1"/>
  <c r="E54" i="1"/>
  <c r="G54" i="1" s="1"/>
  <c r="B167" i="1" l="1"/>
  <c r="A168" i="1"/>
  <c r="C167" i="1"/>
  <c r="H54" i="1"/>
  <c r="C168" i="1" l="1"/>
  <c r="A169" i="1"/>
  <c r="B168" i="1"/>
  <c r="J54" i="1"/>
  <c r="L54" i="1"/>
  <c r="C169" i="1" l="1"/>
  <c r="A170" i="1"/>
  <c r="B169" i="1"/>
  <c r="D55" i="1"/>
  <c r="M54" i="1"/>
  <c r="C170" i="1" l="1"/>
  <c r="A171" i="1"/>
  <c r="B170" i="1"/>
  <c r="F55" i="1"/>
  <c r="C171" i="1" l="1"/>
  <c r="A172" i="1"/>
  <c r="B171" i="1"/>
  <c r="K55" i="1"/>
  <c r="E55" i="1"/>
  <c r="G55" i="1" s="1"/>
  <c r="C172" i="1" l="1"/>
  <c r="A173" i="1"/>
  <c r="B172" i="1"/>
  <c r="H55" i="1"/>
  <c r="C173" i="1" l="1"/>
  <c r="A174" i="1"/>
  <c r="B173" i="1"/>
  <c r="L55" i="1"/>
  <c r="J55" i="1"/>
  <c r="B174" i="1" l="1"/>
  <c r="C174" i="1"/>
  <c r="A175" i="1"/>
  <c r="M55" i="1"/>
  <c r="D56" i="1"/>
  <c r="B175" i="1" l="1"/>
  <c r="C175" i="1"/>
  <c r="A176" i="1"/>
  <c r="F56" i="1"/>
  <c r="K56" i="1" s="1"/>
  <c r="E56" i="1"/>
  <c r="G56" i="1" s="1"/>
  <c r="B176" i="1" l="1"/>
  <c r="C176" i="1"/>
  <c r="A177" i="1"/>
  <c r="H56" i="1"/>
  <c r="C177" i="1" l="1"/>
  <c r="B177" i="1"/>
  <c r="A178" i="1"/>
  <c r="L56" i="1"/>
  <c r="J56" i="1"/>
  <c r="A179" i="1" l="1"/>
  <c r="C178" i="1"/>
  <c r="B178" i="1"/>
  <c r="M56" i="1"/>
  <c r="D57" i="1"/>
  <c r="C179" i="1" l="1"/>
  <c r="B179" i="1"/>
  <c r="A180" i="1"/>
  <c r="F57" i="1"/>
  <c r="B180" i="1" l="1"/>
  <c r="A181" i="1"/>
  <c r="C180" i="1"/>
  <c r="K57" i="1"/>
  <c r="E57" i="1"/>
  <c r="G57" i="1" s="1"/>
  <c r="C181" i="1" l="1"/>
  <c r="A182" i="1"/>
  <c r="B181" i="1"/>
  <c r="H57" i="1"/>
  <c r="C182" i="1" l="1"/>
  <c r="B182" i="1"/>
  <c r="A183" i="1"/>
  <c r="J57" i="1"/>
  <c r="L57" i="1"/>
  <c r="C183" i="1" l="1"/>
  <c r="B183" i="1"/>
  <c r="A184" i="1"/>
  <c r="M57" i="1"/>
  <c r="D58" i="1"/>
  <c r="C184" i="1" l="1"/>
  <c r="A185" i="1"/>
  <c r="B184" i="1"/>
  <c r="F58" i="1"/>
  <c r="C185" i="1" l="1"/>
  <c r="B185" i="1"/>
  <c r="A186" i="1"/>
  <c r="K58" i="1"/>
  <c r="E58" i="1"/>
  <c r="G58" i="1" s="1"/>
  <c r="C186" i="1" l="1"/>
  <c r="B186" i="1"/>
  <c r="A187" i="1"/>
  <c r="H58" i="1"/>
  <c r="B187" i="1" l="1"/>
  <c r="C187" i="1"/>
  <c r="A188" i="1"/>
  <c r="L58" i="1"/>
  <c r="J58" i="1"/>
  <c r="C188" i="1" l="1"/>
  <c r="A189" i="1"/>
  <c r="B188" i="1"/>
  <c r="M58" i="1"/>
  <c r="D59" i="1"/>
  <c r="C189" i="1" l="1"/>
  <c r="B189" i="1"/>
  <c r="A190" i="1"/>
  <c r="F59" i="1"/>
  <c r="C190" i="1" l="1"/>
  <c r="A191" i="1"/>
  <c r="B190" i="1"/>
  <c r="K59" i="1"/>
  <c r="E59" i="1"/>
  <c r="G59" i="1" s="1"/>
  <c r="C191" i="1" l="1"/>
  <c r="B191" i="1"/>
  <c r="A192" i="1"/>
  <c r="H59" i="1"/>
  <c r="J59" i="1" l="1"/>
  <c r="L59" i="1"/>
  <c r="C192" i="1"/>
  <c r="A193" i="1"/>
  <c r="B192" i="1"/>
  <c r="M59" i="1"/>
  <c r="D60" i="1"/>
  <c r="B193" i="1" l="1"/>
  <c r="C193" i="1"/>
  <c r="A194" i="1"/>
  <c r="F60" i="1"/>
  <c r="K60" i="1" l="1"/>
  <c r="E60" i="1"/>
  <c r="G60" i="1" s="1"/>
  <c r="C194" i="1"/>
  <c r="B194" i="1"/>
  <c r="A195" i="1"/>
  <c r="H60" i="1"/>
  <c r="B195" i="1" l="1"/>
  <c r="A196" i="1"/>
  <c r="C195" i="1"/>
  <c r="L60" i="1"/>
  <c r="J60" i="1"/>
  <c r="C196" i="1" l="1"/>
  <c r="B196" i="1"/>
  <c r="A197" i="1"/>
  <c r="D61" i="1"/>
  <c r="M60" i="1"/>
  <c r="B197" i="1" l="1"/>
  <c r="C197" i="1"/>
  <c r="A198" i="1"/>
  <c r="F61" i="1"/>
  <c r="A199" i="1" l="1"/>
  <c r="C198" i="1"/>
  <c r="B198" i="1"/>
  <c r="K61" i="1"/>
  <c r="E61" i="1"/>
  <c r="G61" i="1" s="1"/>
  <c r="B199" i="1" l="1"/>
  <c r="C199" i="1"/>
  <c r="A200" i="1"/>
  <c r="H61" i="1"/>
  <c r="A201" i="1" l="1"/>
  <c r="B200" i="1"/>
  <c r="C200" i="1"/>
  <c r="J61" i="1"/>
  <c r="L61" i="1"/>
  <c r="C201" i="1" l="1"/>
  <c r="A202" i="1"/>
  <c r="B201" i="1"/>
  <c r="M61" i="1"/>
  <c r="D62" i="1"/>
  <c r="C202" i="1" l="1"/>
  <c r="A203" i="1"/>
  <c r="B202" i="1"/>
  <c r="F62" i="1"/>
  <c r="C203" i="1" l="1"/>
  <c r="A204" i="1"/>
  <c r="B203" i="1"/>
  <c r="K62" i="1"/>
  <c r="E62" i="1"/>
  <c r="G62" i="1" s="1"/>
  <c r="C204" i="1" l="1"/>
  <c r="B204" i="1"/>
  <c r="A205" i="1"/>
  <c r="H62" i="1"/>
  <c r="C205" i="1" l="1"/>
  <c r="B205" i="1"/>
  <c r="A206" i="1"/>
  <c r="L62" i="1"/>
  <c r="J62" i="1"/>
  <c r="C206" i="1" l="1"/>
  <c r="A207" i="1"/>
  <c r="B206" i="1"/>
  <c r="D63" i="1"/>
  <c r="M62" i="1"/>
  <c r="C207" i="1" l="1"/>
  <c r="A208" i="1"/>
  <c r="B207" i="1"/>
  <c r="F63" i="1"/>
  <c r="B208" i="1" l="1"/>
  <c r="A209" i="1"/>
  <c r="C208" i="1"/>
  <c r="K63" i="1"/>
  <c r="E63" i="1"/>
  <c r="G63" i="1" s="1"/>
  <c r="C209" i="1" l="1"/>
  <c r="B209" i="1"/>
  <c r="A210" i="1"/>
  <c r="H63" i="1"/>
  <c r="C210" i="1" l="1"/>
  <c r="A211" i="1"/>
  <c r="B210" i="1"/>
  <c r="L63" i="1"/>
  <c r="J63" i="1"/>
  <c r="C211" i="1" l="1"/>
  <c r="A212" i="1"/>
  <c r="B211" i="1"/>
  <c r="M63" i="1"/>
  <c r="D64" i="1"/>
  <c r="C212" i="1" l="1"/>
  <c r="A213" i="1"/>
  <c r="B212" i="1"/>
  <c r="F64" i="1"/>
  <c r="K64" i="1" l="1"/>
  <c r="E64" i="1"/>
  <c r="G64" i="1" s="1"/>
  <c r="C213" i="1"/>
  <c r="A214" i="1"/>
  <c r="B213" i="1"/>
  <c r="H64" i="1"/>
  <c r="B214" i="1" l="1"/>
  <c r="C214" i="1"/>
  <c r="A215" i="1"/>
  <c r="L64" i="1"/>
  <c r="J64" i="1"/>
  <c r="C215" i="1" l="1"/>
  <c r="A216" i="1"/>
  <c r="B215" i="1"/>
  <c r="M64" i="1"/>
  <c r="D65" i="1"/>
  <c r="C216" i="1" l="1"/>
  <c r="B216" i="1"/>
  <c r="A217" i="1"/>
  <c r="F65" i="1"/>
  <c r="C217" i="1" l="1"/>
  <c r="A218" i="1"/>
  <c r="B217" i="1"/>
  <c r="K65" i="1"/>
  <c r="E65" i="1"/>
  <c r="G65" i="1" s="1"/>
  <c r="B218" i="1" l="1"/>
  <c r="A219" i="1"/>
  <c r="C218" i="1"/>
  <c r="H65" i="1"/>
  <c r="J65" i="1" l="1"/>
  <c r="L65" i="1"/>
  <c r="C219" i="1"/>
  <c r="B219" i="1"/>
  <c r="A220" i="1"/>
  <c r="M65" i="1" l="1"/>
  <c r="D66" i="1"/>
  <c r="B220" i="1"/>
  <c r="A221" i="1"/>
  <c r="C220" i="1"/>
  <c r="F66" i="1"/>
  <c r="K66" i="1" l="1"/>
  <c r="E66" i="1"/>
  <c r="G66" i="1" s="1"/>
  <c r="A222" i="1"/>
  <c r="B221" i="1"/>
  <c r="C221" i="1"/>
  <c r="H66" i="1"/>
  <c r="J66" i="1" l="1"/>
  <c r="L66" i="1"/>
  <c r="C222" i="1"/>
  <c r="A223" i="1"/>
  <c r="B222" i="1"/>
  <c r="M66" i="1"/>
  <c r="D67" i="1"/>
  <c r="B223" i="1" l="1"/>
  <c r="C223" i="1"/>
  <c r="A224" i="1"/>
  <c r="F67" i="1"/>
  <c r="C224" i="1" l="1"/>
  <c r="A225" i="1"/>
  <c r="B224" i="1"/>
  <c r="K67" i="1"/>
  <c r="E67" i="1"/>
  <c r="G67" i="1" s="1"/>
  <c r="C225" i="1" l="1"/>
  <c r="A226" i="1"/>
  <c r="B225" i="1"/>
  <c r="H67" i="1"/>
  <c r="J67" i="1" l="1"/>
  <c r="L67" i="1"/>
  <c r="C226" i="1"/>
  <c r="B226" i="1"/>
  <c r="A227" i="1"/>
  <c r="M67" i="1"/>
  <c r="D68" i="1"/>
  <c r="C227" i="1" l="1"/>
  <c r="B227" i="1"/>
  <c r="A228" i="1"/>
  <c r="F68" i="1"/>
  <c r="C228" i="1" l="1"/>
  <c r="A229" i="1"/>
  <c r="B228" i="1"/>
  <c r="K68" i="1"/>
  <c r="E68" i="1"/>
  <c r="G68" i="1" s="1"/>
  <c r="B229" i="1" l="1"/>
  <c r="C229" i="1"/>
  <c r="A230" i="1"/>
  <c r="H68" i="1"/>
  <c r="B230" i="1" l="1"/>
  <c r="C230" i="1"/>
  <c r="A231" i="1"/>
  <c r="J68" i="1"/>
  <c r="L68" i="1"/>
  <c r="C231" i="1" l="1"/>
  <c r="B231" i="1"/>
  <c r="A232" i="1"/>
  <c r="D69" i="1"/>
  <c r="M68" i="1"/>
  <c r="B232" i="1" l="1"/>
  <c r="C232" i="1"/>
  <c r="A233" i="1"/>
  <c r="F69" i="1"/>
  <c r="K69" i="1" l="1"/>
  <c r="E69" i="1"/>
  <c r="G69" i="1" s="1"/>
  <c r="H69" i="1" s="1"/>
  <c r="A234" i="1"/>
  <c r="B233" i="1"/>
  <c r="C233" i="1"/>
  <c r="C234" i="1" l="1"/>
  <c r="B234" i="1"/>
  <c r="A235" i="1"/>
  <c r="L69" i="1"/>
  <c r="J69" i="1"/>
  <c r="C235" i="1" l="1"/>
  <c r="A236" i="1"/>
  <c r="B235" i="1"/>
  <c r="D70" i="1"/>
  <c r="M69" i="1"/>
  <c r="C236" i="1" l="1"/>
  <c r="A237" i="1"/>
  <c r="B236" i="1"/>
  <c r="F70" i="1"/>
  <c r="A238" i="1" l="1"/>
  <c r="C237" i="1"/>
  <c r="B237" i="1"/>
  <c r="K70" i="1"/>
  <c r="E70" i="1"/>
  <c r="G70" i="1" s="1"/>
  <c r="C238" i="1" l="1"/>
  <c r="B238" i="1"/>
  <c r="A239" i="1"/>
  <c r="H70" i="1"/>
  <c r="J70" i="1" l="1"/>
  <c r="D71" i="1" s="1"/>
  <c r="L70" i="1"/>
  <c r="C239" i="1"/>
  <c r="A240" i="1"/>
  <c r="B239" i="1"/>
  <c r="M70" i="1"/>
  <c r="C240" i="1" l="1"/>
  <c r="A241" i="1"/>
  <c r="B240" i="1"/>
  <c r="F71" i="1"/>
  <c r="K71" i="1" l="1"/>
  <c r="E71" i="1"/>
  <c r="G71" i="1" s="1"/>
  <c r="H71" i="1" s="1"/>
  <c r="B241" i="1"/>
  <c r="A242" i="1"/>
  <c r="C241" i="1"/>
  <c r="B242" i="1" l="1"/>
  <c r="C242" i="1"/>
  <c r="A243" i="1"/>
  <c r="L71" i="1"/>
  <c r="J71" i="1"/>
  <c r="C243" i="1" l="1"/>
  <c r="A244" i="1"/>
  <c r="B243" i="1"/>
  <c r="M71" i="1"/>
  <c r="D72" i="1"/>
  <c r="A245" i="1" l="1"/>
  <c r="B244" i="1"/>
  <c r="C244" i="1"/>
  <c r="F72" i="1"/>
  <c r="K72" i="1" l="1"/>
  <c r="E72" i="1"/>
  <c r="G72" i="1" s="1"/>
  <c r="C245" i="1"/>
  <c r="A246" i="1"/>
  <c r="B245" i="1"/>
  <c r="H72" i="1" l="1"/>
  <c r="B246" i="1"/>
  <c r="C246" i="1"/>
  <c r="A247" i="1"/>
  <c r="J72" i="1" l="1"/>
  <c r="L72" i="1"/>
  <c r="B247" i="1"/>
  <c r="C247" i="1"/>
  <c r="A248" i="1"/>
  <c r="D73" i="1" l="1"/>
  <c r="M72" i="1"/>
  <c r="B248" i="1"/>
  <c r="C248" i="1"/>
  <c r="A249" i="1"/>
  <c r="F73" i="1" l="1"/>
  <c r="K73" i="1" s="1"/>
  <c r="E73" i="1"/>
  <c r="G73" i="1" s="1"/>
  <c r="B249" i="1"/>
  <c r="C249" i="1"/>
  <c r="A250" i="1"/>
  <c r="H73" i="1" l="1"/>
  <c r="B250" i="1"/>
  <c r="C250" i="1"/>
  <c r="A251" i="1"/>
  <c r="L73" i="1" l="1"/>
  <c r="J73" i="1"/>
  <c r="B251" i="1"/>
  <c r="C251" i="1"/>
  <c r="A252" i="1"/>
  <c r="D74" i="1" l="1"/>
  <c r="M73" i="1"/>
  <c r="B252" i="1"/>
  <c r="C252" i="1"/>
  <c r="A253" i="1"/>
  <c r="F74" i="1" l="1"/>
  <c r="K74" i="1" s="1"/>
  <c r="E74" i="1"/>
  <c r="G74" i="1" s="1"/>
  <c r="B253" i="1"/>
  <c r="C253" i="1"/>
  <c r="A254" i="1"/>
  <c r="H74" i="1"/>
  <c r="B254" i="1" l="1"/>
  <c r="C254" i="1"/>
  <c r="A255" i="1"/>
  <c r="J74" i="1"/>
  <c r="L74" i="1"/>
  <c r="B255" i="1" l="1"/>
  <c r="C255" i="1"/>
  <c r="A256" i="1"/>
  <c r="M74" i="1"/>
  <c r="D75" i="1"/>
  <c r="B256" i="1" l="1"/>
  <c r="C256" i="1"/>
  <c r="A257" i="1"/>
  <c r="F75" i="1"/>
  <c r="B257" i="1" l="1"/>
  <c r="C257" i="1"/>
  <c r="A258" i="1"/>
  <c r="K75" i="1"/>
  <c r="E75" i="1"/>
  <c r="G75" i="1" s="1"/>
  <c r="B258" i="1" l="1"/>
  <c r="C258" i="1"/>
  <c r="A259" i="1"/>
  <c r="H75" i="1"/>
  <c r="B259" i="1" l="1"/>
  <c r="C259" i="1"/>
  <c r="A260" i="1"/>
  <c r="J75" i="1"/>
  <c r="L75" i="1"/>
  <c r="B260" i="1" l="1"/>
  <c r="C260" i="1"/>
  <c r="A261" i="1"/>
  <c r="D76" i="1"/>
  <c r="M75" i="1"/>
  <c r="B261" i="1" l="1"/>
  <c r="C261" i="1"/>
  <c r="A262" i="1"/>
  <c r="F76" i="1"/>
  <c r="B262" i="1" l="1"/>
  <c r="C262" i="1"/>
  <c r="A263" i="1"/>
  <c r="K76" i="1"/>
  <c r="E76" i="1"/>
  <c r="G76" i="1" s="1"/>
  <c r="B263" i="1" l="1"/>
  <c r="C263" i="1"/>
  <c r="A264" i="1"/>
  <c r="H76" i="1"/>
  <c r="J76" i="1" l="1"/>
  <c r="L76" i="1"/>
  <c r="B264" i="1"/>
  <c r="C264" i="1"/>
  <c r="A265" i="1"/>
  <c r="M76" i="1"/>
  <c r="D77" i="1"/>
  <c r="B265" i="1" l="1"/>
  <c r="C265" i="1"/>
  <c r="A266" i="1"/>
  <c r="F77" i="1"/>
  <c r="K77" i="1" s="1"/>
  <c r="E77" i="1"/>
  <c r="G77" i="1" s="1"/>
  <c r="B266" i="1" l="1"/>
  <c r="C266" i="1"/>
  <c r="A267" i="1"/>
  <c r="H77" i="1"/>
  <c r="B267" i="1" l="1"/>
  <c r="C267" i="1"/>
  <c r="A268" i="1"/>
  <c r="L77" i="1"/>
  <c r="J77" i="1"/>
  <c r="B268" i="1" l="1"/>
  <c r="C268" i="1"/>
  <c r="A269" i="1"/>
  <c r="M77" i="1"/>
  <c r="D78" i="1"/>
  <c r="B269" i="1" l="1"/>
  <c r="C269" i="1"/>
  <c r="A270" i="1"/>
  <c r="F78" i="1"/>
  <c r="B270" i="1" l="1"/>
  <c r="C270" i="1"/>
  <c r="A271" i="1"/>
  <c r="K78" i="1"/>
  <c r="E78" i="1"/>
  <c r="G78" i="1" s="1"/>
  <c r="B271" i="1" l="1"/>
  <c r="C271" i="1"/>
  <c r="A272" i="1"/>
  <c r="H78" i="1"/>
  <c r="L78" i="1" l="1"/>
  <c r="J78" i="1"/>
  <c r="B272" i="1"/>
  <c r="C272" i="1"/>
  <c r="A273" i="1"/>
  <c r="D79" i="1"/>
  <c r="M78" i="1"/>
  <c r="B273" i="1" l="1"/>
  <c r="C273" i="1"/>
  <c r="A274" i="1"/>
  <c r="F79" i="1"/>
  <c r="B274" i="1" l="1"/>
  <c r="C274" i="1"/>
  <c r="A275" i="1"/>
  <c r="K79" i="1"/>
  <c r="E79" i="1"/>
  <c r="G79" i="1" s="1"/>
  <c r="B275" i="1" l="1"/>
  <c r="C275" i="1"/>
  <c r="A276" i="1"/>
  <c r="H79" i="1"/>
  <c r="J79" i="1" l="1"/>
  <c r="L79" i="1"/>
  <c r="B276" i="1"/>
  <c r="C276" i="1"/>
  <c r="A277" i="1"/>
  <c r="D80" i="1"/>
  <c r="M79" i="1"/>
  <c r="B277" i="1" l="1"/>
  <c r="C277" i="1"/>
  <c r="A278" i="1"/>
  <c r="F80" i="1"/>
  <c r="B278" i="1" l="1"/>
  <c r="C278" i="1"/>
  <c r="A279" i="1"/>
  <c r="K80" i="1"/>
  <c r="E80" i="1"/>
  <c r="G80" i="1" s="1"/>
  <c r="B279" i="1" l="1"/>
  <c r="C279" i="1"/>
  <c r="A280" i="1"/>
  <c r="H80" i="1"/>
  <c r="B280" i="1" l="1"/>
  <c r="C280" i="1"/>
  <c r="A281" i="1"/>
  <c r="J80" i="1"/>
  <c r="L80" i="1"/>
  <c r="B281" i="1" l="1"/>
  <c r="C281" i="1"/>
  <c r="A282" i="1"/>
  <c r="M80" i="1"/>
  <c r="D81" i="1"/>
  <c r="B282" i="1" l="1"/>
  <c r="C282" i="1"/>
  <c r="A283" i="1"/>
  <c r="F81" i="1"/>
  <c r="K81" i="1" s="1"/>
  <c r="E81" i="1"/>
  <c r="G81" i="1" s="1"/>
  <c r="B283" i="1" l="1"/>
  <c r="C283" i="1"/>
  <c r="A284" i="1"/>
  <c r="H81" i="1"/>
  <c r="B284" i="1" l="1"/>
  <c r="C284" i="1"/>
  <c r="A285" i="1"/>
  <c r="J81" i="1"/>
  <c r="L81" i="1"/>
  <c r="B285" i="1" l="1"/>
  <c r="C285" i="1"/>
  <c r="A286" i="1"/>
  <c r="D82" i="1"/>
  <c r="M81" i="1"/>
  <c r="B286" i="1" l="1"/>
  <c r="C286" i="1"/>
  <c r="A287" i="1"/>
  <c r="F82" i="1"/>
  <c r="B287" i="1" l="1"/>
  <c r="C287" i="1"/>
  <c r="A288" i="1"/>
  <c r="K82" i="1"/>
  <c r="E82" i="1"/>
  <c r="G82" i="1" s="1"/>
  <c r="B288" i="1" l="1"/>
  <c r="C288" i="1"/>
  <c r="A289" i="1"/>
  <c r="H82" i="1"/>
  <c r="B289" i="1" l="1"/>
  <c r="C289" i="1"/>
  <c r="A290" i="1"/>
  <c r="J82" i="1"/>
  <c r="L82" i="1"/>
  <c r="B290" i="1" l="1"/>
  <c r="C290" i="1"/>
  <c r="A291" i="1"/>
  <c r="M82" i="1"/>
  <c r="D83" i="1"/>
  <c r="B291" i="1" l="1"/>
  <c r="C291" i="1"/>
  <c r="A292" i="1"/>
  <c r="F83" i="1"/>
  <c r="B292" i="1" l="1"/>
  <c r="C292" i="1"/>
  <c r="A293" i="1"/>
  <c r="K83" i="1"/>
  <c r="E83" i="1"/>
  <c r="G83" i="1" s="1"/>
  <c r="B293" i="1" l="1"/>
  <c r="C293" i="1"/>
  <c r="A294" i="1"/>
  <c r="H83" i="1"/>
  <c r="J83" i="1" l="1"/>
  <c r="L83" i="1"/>
  <c r="B294" i="1"/>
  <c r="C294" i="1"/>
  <c r="A295" i="1"/>
  <c r="D84" i="1"/>
  <c r="M83" i="1"/>
  <c r="B295" i="1" l="1"/>
  <c r="C295" i="1"/>
  <c r="A296" i="1"/>
  <c r="F84" i="1"/>
  <c r="B296" i="1" l="1"/>
  <c r="C296" i="1"/>
  <c r="A297" i="1"/>
  <c r="K84" i="1"/>
  <c r="E84" i="1"/>
  <c r="G84" i="1" s="1"/>
  <c r="B297" i="1" l="1"/>
  <c r="C297" i="1"/>
  <c r="A298" i="1"/>
  <c r="H84" i="1"/>
  <c r="J84" i="1" l="1"/>
  <c r="D85" i="1" s="1"/>
  <c r="L84" i="1"/>
  <c r="B298" i="1"/>
  <c r="C298" i="1"/>
  <c r="A299" i="1"/>
  <c r="M84" i="1"/>
  <c r="B299" i="1" l="1"/>
  <c r="C299" i="1"/>
  <c r="A300" i="1"/>
  <c r="F85" i="1"/>
  <c r="B300" i="1" l="1"/>
  <c r="C300" i="1"/>
  <c r="A301" i="1"/>
  <c r="K85" i="1"/>
  <c r="E85" i="1"/>
  <c r="G85" i="1" s="1"/>
  <c r="B301" i="1" l="1"/>
  <c r="C301" i="1"/>
  <c r="A302" i="1"/>
  <c r="H85" i="1"/>
  <c r="B302" i="1" l="1"/>
  <c r="C302" i="1"/>
  <c r="A303" i="1"/>
  <c r="L85" i="1"/>
  <c r="J85" i="1"/>
  <c r="B303" i="1" l="1"/>
  <c r="C303" i="1"/>
  <c r="A304" i="1"/>
  <c r="D86" i="1"/>
  <c r="M85" i="1"/>
  <c r="B304" i="1" l="1"/>
  <c r="C304" i="1"/>
  <c r="A305" i="1"/>
  <c r="F86" i="1"/>
  <c r="B305" i="1" l="1"/>
  <c r="C305" i="1"/>
  <c r="A306" i="1"/>
  <c r="K86" i="1"/>
  <c r="E86" i="1"/>
  <c r="G86" i="1" s="1"/>
  <c r="B306" i="1" l="1"/>
  <c r="C306" i="1"/>
  <c r="A307" i="1"/>
  <c r="H86" i="1"/>
  <c r="B307" i="1" l="1"/>
  <c r="C307" i="1"/>
  <c r="A308" i="1"/>
  <c r="J86" i="1"/>
  <c r="L86" i="1"/>
  <c r="B308" i="1" l="1"/>
  <c r="C308" i="1"/>
  <c r="A309" i="1"/>
  <c r="M86" i="1"/>
  <c r="D87" i="1"/>
  <c r="B309" i="1" l="1"/>
  <c r="C309" i="1"/>
  <c r="A310" i="1"/>
  <c r="F87" i="1"/>
  <c r="B310" i="1" l="1"/>
  <c r="C310" i="1"/>
  <c r="A311" i="1"/>
  <c r="K87" i="1"/>
  <c r="E87" i="1"/>
  <c r="G87" i="1" s="1"/>
  <c r="B311" i="1" l="1"/>
  <c r="C311" i="1"/>
  <c r="A312" i="1"/>
  <c r="H87" i="1"/>
  <c r="B312" i="1" l="1"/>
  <c r="C312" i="1"/>
  <c r="A313" i="1"/>
  <c r="J87" i="1"/>
  <c r="L87" i="1"/>
  <c r="B313" i="1" l="1"/>
  <c r="C313" i="1"/>
  <c r="A314" i="1"/>
  <c r="M87" i="1"/>
  <c r="D88" i="1"/>
  <c r="B314" i="1" l="1"/>
  <c r="C314" i="1"/>
  <c r="A315" i="1"/>
  <c r="F88" i="1"/>
  <c r="B315" i="1" l="1"/>
  <c r="C315" i="1"/>
  <c r="A316" i="1"/>
  <c r="K88" i="1"/>
  <c r="E88" i="1"/>
  <c r="G88" i="1" s="1"/>
  <c r="B316" i="1" l="1"/>
  <c r="C316" i="1"/>
  <c r="A317" i="1"/>
  <c r="H88" i="1"/>
  <c r="B317" i="1" l="1"/>
  <c r="C317" i="1"/>
  <c r="A318" i="1"/>
  <c r="L88" i="1"/>
  <c r="J88" i="1"/>
  <c r="B318" i="1" l="1"/>
  <c r="C318" i="1"/>
  <c r="A319" i="1"/>
  <c r="M88" i="1"/>
  <c r="D89" i="1"/>
  <c r="B319" i="1" l="1"/>
  <c r="C319" i="1"/>
  <c r="A320" i="1"/>
  <c r="F89" i="1"/>
  <c r="B320" i="1" l="1"/>
  <c r="C320" i="1"/>
  <c r="A321" i="1"/>
  <c r="K89" i="1"/>
  <c r="E89" i="1"/>
  <c r="G89" i="1" s="1"/>
  <c r="B321" i="1" l="1"/>
  <c r="C321" i="1"/>
  <c r="A322" i="1"/>
  <c r="H89" i="1"/>
  <c r="B322" i="1" l="1"/>
  <c r="C322" i="1"/>
  <c r="A323" i="1"/>
  <c r="J89" i="1"/>
  <c r="L89" i="1"/>
  <c r="B323" i="1" l="1"/>
  <c r="C323" i="1"/>
  <c r="A324" i="1"/>
  <c r="M89" i="1"/>
  <c r="D90" i="1"/>
  <c r="B324" i="1" l="1"/>
  <c r="C324" i="1"/>
  <c r="A325" i="1"/>
  <c r="F90" i="1"/>
  <c r="B325" i="1" l="1"/>
  <c r="C325" i="1"/>
  <c r="A326" i="1"/>
  <c r="K90" i="1"/>
  <c r="E90" i="1"/>
  <c r="G90" i="1" s="1"/>
  <c r="B326" i="1" l="1"/>
  <c r="C326" i="1"/>
  <c r="A327" i="1"/>
  <c r="H90" i="1"/>
  <c r="B327" i="1" l="1"/>
  <c r="C327" i="1"/>
  <c r="A328" i="1"/>
  <c r="J90" i="1"/>
  <c r="L90" i="1"/>
  <c r="B328" i="1" l="1"/>
  <c r="C328" i="1"/>
  <c r="A329" i="1"/>
  <c r="D91" i="1"/>
  <c r="M90" i="1"/>
  <c r="B329" i="1" l="1"/>
  <c r="C329" i="1"/>
  <c r="A330" i="1"/>
  <c r="F91" i="1"/>
  <c r="B330" i="1" l="1"/>
  <c r="C330" i="1"/>
  <c r="A331" i="1"/>
  <c r="K91" i="1"/>
  <c r="E91" i="1"/>
  <c r="G91" i="1" s="1"/>
  <c r="B331" i="1" l="1"/>
  <c r="C331" i="1"/>
  <c r="A332" i="1"/>
  <c r="H91" i="1"/>
  <c r="J91" i="1" l="1"/>
  <c r="L91" i="1"/>
  <c r="B332" i="1"/>
  <c r="C332" i="1"/>
  <c r="A333" i="1"/>
  <c r="M91" i="1" l="1"/>
  <c r="D92" i="1"/>
  <c r="B333" i="1"/>
  <c r="C333" i="1"/>
  <c r="A334" i="1"/>
  <c r="F92" i="1" l="1"/>
  <c r="B334" i="1"/>
  <c r="C334" i="1"/>
  <c r="A335" i="1"/>
  <c r="E92" i="1" l="1"/>
  <c r="G92" i="1" s="1"/>
  <c r="H92" i="1" s="1"/>
  <c r="K92" i="1"/>
  <c r="B335" i="1"/>
  <c r="C335" i="1"/>
  <c r="A336" i="1"/>
  <c r="L92" i="1" l="1"/>
  <c r="J92" i="1"/>
  <c r="B336" i="1"/>
  <c r="C336" i="1"/>
  <c r="A337" i="1"/>
  <c r="D93" i="1" l="1"/>
  <c r="F93" i="1" s="1"/>
  <c r="M92" i="1"/>
  <c r="B337" i="1"/>
  <c r="C337" i="1"/>
  <c r="A338" i="1"/>
  <c r="B338" i="1" l="1"/>
  <c r="C338" i="1"/>
  <c r="A339" i="1"/>
  <c r="K93" i="1"/>
  <c r="E93" i="1"/>
  <c r="G93" i="1" s="1"/>
  <c r="B339" i="1" l="1"/>
  <c r="C339" i="1"/>
  <c r="A340" i="1"/>
  <c r="H93" i="1"/>
  <c r="J93" i="1" l="1"/>
  <c r="L93" i="1"/>
  <c r="B340" i="1"/>
  <c r="C340" i="1"/>
  <c r="A341" i="1"/>
  <c r="M93" i="1"/>
  <c r="D94" i="1"/>
  <c r="B341" i="1" l="1"/>
  <c r="C341" i="1"/>
  <c r="A342" i="1"/>
  <c r="F94" i="1"/>
  <c r="B342" i="1" l="1"/>
  <c r="C342" i="1"/>
  <c r="A343" i="1"/>
  <c r="K94" i="1"/>
  <c r="E94" i="1"/>
  <c r="G94" i="1" s="1"/>
  <c r="B343" i="1" l="1"/>
  <c r="C343" i="1"/>
  <c r="A344" i="1"/>
  <c r="H94" i="1"/>
  <c r="J94" i="1" l="1"/>
  <c r="L94" i="1"/>
  <c r="B344" i="1"/>
  <c r="C344" i="1"/>
  <c r="A345" i="1"/>
  <c r="D95" i="1"/>
  <c r="M94" i="1"/>
  <c r="B345" i="1" l="1"/>
  <c r="C345" i="1"/>
  <c r="A346" i="1"/>
  <c r="F95" i="1"/>
  <c r="B346" i="1" l="1"/>
  <c r="C346" i="1"/>
  <c r="A347" i="1"/>
  <c r="K95" i="1"/>
  <c r="E95" i="1"/>
  <c r="G95" i="1" s="1"/>
  <c r="B347" i="1" l="1"/>
  <c r="C347" i="1"/>
  <c r="A348" i="1"/>
  <c r="H95" i="1"/>
  <c r="J95" i="1" l="1"/>
  <c r="L95" i="1"/>
  <c r="B348" i="1"/>
  <c r="C348" i="1"/>
  <c r="A349" i="1"/>
  <c r="M95" i="1"/>
  <c r="D96" i="1"/>
  <c r="B349" i="1" l="1"/>
  <c r="C349" i="1"/>
  <c r="A350" i="1"/>
  <c r="F96" i="1"/>
  <c r="K96" i="1" l="1"/>
  <c r="E96" i="1"/>
  <c r="G96" i="1" s="1"/>
  <c r="B350" i="1"/>
  <c r="C350" i="1"/>
  <c r="A351" i="1"/>
  <c r="H96" i="1"/>
  <c r="B351" i="1" l="1"/>
  <c r="C351" i="1"/>
  <c r="A352" i="1"/>
  <c r="L96" i="1"/>
  <c r="J96" i="1"/>
  <c r="B352" i="1" l="1"/>
  <c r="C352" i="1"/>
  <c r="A353" i="1"/>
  <c r="M96" i="1"/>
  <c r="D97" i="1"/>
  <c r="B353" i="1" l="1"/>
  <c r="C353" i="1"/>
  <c r="A354" i="1"/>
  <c r="F97" i="1"/>
  <c r="B354" i="1" l="1"/>
  <c r="C354" i="1"/>
  <c r="A355" i="1"/>
  <c r="K97" i="1"/>
  <c r="E97" i="1"/>
  <c r="G97" i="1" s="1"/>
  <c r="B355" i="1" l="1"/>
  <c r="C355" i="1"/>
  <c r="A356" i="1"/>
  <c r="H97" i="1"/>
  <c r="J97" i="1" l="1"/>
  <c r="L97" i="1"/>
  <c r="A357" i="1"/>
  <c r="C356" i="1"/>
  <c r="B356" i="1"/>
  <c r="D98" i="1"/>
  <c r="M97" i="1"/>
  <c r="B357" i="1" l="1"/>
  <c r="C357" i="1"/>
  <c r="A358" i="1"/>
  <c r="F98" i="1"/>
  <c r="C358" i="1" l="1"/>
  <c r="B358" i="1"/>
  <c r="A359" i="1"/>
  <c r="K98" i="1"/>
  <c r="E98" i="1"/>
  <c r="G98" i="1" s="1"/>
  <c r="B359" i="1" l="1"/>
  <c r="A360" i="1"/>
  <c r="C359" i="1"/>
  <c r="H98" i="1"/>
  <c r="J98" i="1" l="1"/>
  <c r="L98" i="1"/>
  <c r="B360" i="1"/>
  <c r="C360" i="1"/>
  <c r="A361" i="1"/>
  <c r="M98" i="1"/>
  <c r="D99" i="1"/>
  <c r="C361" i="1" l="1"/>
  <c r="B361" i="1"/>
  <c r="A362" i="1"/>
  <c r="F99" i="1"/>
  <c r="C362" i="1" l="1"/>
  <c r="A363" i="1"/>
  <c r="B362" i="1"/>
  <c r="K99" i="1"/>
  <c r="E99" i="1"/>
  <c r="G99" i="1" s="1"/>
  <c r="C363" i="1" l="1"/>
  <c r="B363" i="1"/>
  <c r="A364" i="1"/>
  <c r="H99" i="1"/>
  <c r="C364" i="1" l="1"/>
  <c r="B364" i="1"/>
  <c r="A365" i="1"/>
  <c r="J99" i="1"/>
  <c r="L99" i="1"/>
  <c r="C365" i="1" l="1"/>
  <c r="A366" i="1"/>
  <c r="B365" i="1"/>
  <c r="D100" i="1"/>
  <c r="M99" i="1"/>
  <c r="C366" i="1" l="1"/>
  <c r="B366" i="1"/>
  <c r="A367" i="1"/>
  <c r="F100" i="1"/>
  <c r="C367" i="1" l="1"/>
  <c r="A368" i="1"/>
  <c r="B367" i="1"/>
  <c r="K100" i="1"/>
  <c r="E100" i="1"/>
  <c r="G100" i="1" s="1"/>
  <c r="B368" i="1" l="1"/>
  <c r="C368" i="1"/>
  <c r="A369" i="1"/>
  <c r="H100" i="1"/>
  <c r="J100" i="1" l="1"/>
  <c r="L100" i="1"/>
  <c r="C369" i="1"/>
  <c r="B369" i="1"/>
  <c r="A370" i="1"/>
  <c r="D101" i="1" l="1"/>
  <c r="M100" i="1"/>
  <c r="C370" i="1"/>
  <c r="B370" i="1"/>
  <c r="A371" i="1"/>
  <c r="F101" i="1"/>
  <c r="C371" i="1" l="1"/>
  <c r="A372" i="1"/>
  <c r="B371" i="1"/>
  <c r="K101" i="1"/>
  <c r="E101" i="1"/>
  <c r="G101" i="1" s="1"/>
  <c r="C372" i="1" l="1"/>
  <c r="B372" i="1"/>
  <c r="A373" i="1"/>
  <c r="H101" i="1"/>
  <c r="C373" i="1" l="1"/>
  <c r="A374" i="1"/>
  <c r="B373" i="1"/>
  <c r="J101" i="1"/>
  <c r="L101" i="1"/>
  <c r="C374" i="1" l="1"/>
  <c r="A375" i="1"/>
  <c r="B374" i="1"/>
  <c r="M101" i="1"/>
  <c r="D102" i="1"/>
  <c r="C375" i="1" l="1"/>
  <c r="A376" i="1"/>
  <c r="B375" i="1"/>
  <c r="F102" i="1"/>
  <c r="C376" i="1" l="1"/>
  <c r="B376" i="1"/>
  <c r="A377" i="1"/>
  <c r="K102" i="1"/>
  <c r="E102" i="1"/>
  <c r="G102" i="1" s="1"/>
  <c r="C377" i="1" l="1"/>
  <c r="A378" i="1"/>
  <c r="B377" i="1"/>
  <c r="H102" i="1"/>
  <c r="J102" i="1" s="1"/>
  <c r="L102" i="1"/>
  <c r="B378" i="1" l="1"/>
  <c r="C378" i="1"/>
  <c r="A379" i="1"/>
  <c r="D103" i="1"/>
  <c r="M102" i="1"/>
  <c r="C379" i="1" l="1"/>
  <c r="A380" i="1"/>
  <c r="B379" i="1"/>
  <c r="F103" i="1"/>
  <c r="C380" i="1" l="1"/>
  <c r="B380" i="1"/>
  <c r="A381" i="1"/>
  <c r="K103" i="1"/>
  <c r="E103" i="1"/>
  <c r="G103" i="1" s="1"/>
  <c r="C381" i="1" l="1"/>
  <c r="A382" i="1"/>
  <c r="B381" i="1"/>
  <c r="H103" i="1"/>
  <c r="B382" i="1" l="1"/>
  <c r="C382" i="1"/>
  <c r="A383" i="1"/>
  <c r="J103" i="1"/>
  <c r="L103" i="1"/>
  <c r="C383" i="1" l="1"/>
  <c r="A384" i="1"/>
  <c r="B383" i="1"/>
  <c r="D104" i="1"/>
  <c r="M103" i="1"/>
  <c r="C384" i="1" l="1"/>
  <c r="A385" i="1"/>
  <c r="B384" i="1"/>
  <c r="F104" i="1"/>
  <c r="C385" i="1" l="1"/>
  <c r="A386" i="1"/>
  <c r="B385" i="1"/>
  <c r="K104" i="1"/>
  <c r="E104" i="1"/>
  <c r="G104" i="1" s="1"/>
  <c r="B386" i="1" l="1"/>
  <c r="C386" i="1"/>
  <c r="A387" i="1"/>
  <c r="H104" i="1"/>
  <c r="L104" i="1" l="1"/>
  <c r="J104" i="1"/>
  <c r="B387" i="1"/>
  <c r="C387" i="1"/>
  <c r="A388" i="1"/>
  <c r="M104" i="1" l="1"/>
  <c r="D105" i="1"/>
  <c r="C388" i="1"/>
  <c r="A389" i="1"/>
  <c r="B388" i="1"/>
  <c r="F105" i="1"/>
  <c r="C389" i="1" l="1"/>
  <c r="B389" i="1"/>
  <c r="A390" i="1"/>
  <c r="K105" i="1"/>
  <c r="E105" i="1"/>
  <c r="G105" i="1" s="1"/>
  <c r="C390" i="1" l="1"/>
  <c r="A391" i="1"/>
  <c r="B390" i="1"/>
  <c r="H105" i="1"/>
  <c r="J105" i="1" l="1"/>
  <c r="L105" i="1"/>
  <c r="C391" i="1"/>
  <c r="A392" i="1"/>
  <c r="B391" i="1"/>
  <c r="D106" i="1"/>
  <c r="M105" i="1"/>
  <c r="C392" i="1" l="1"/>
  <c r="B392" i="1"/>
  <c r="A393" i="1"/>
  <c r="F106" i="1"/>
  <c r="C393" i="1" l="1"/>
  <c r="A394" i="1"/>
  <c r="B393" i="1"/>
  <c r="K106" i="1"/>
  <c r="E106" i="1"/>
  <c r="G106" i="1" s="1"/>
  <c r="C394" i="1" l="1"/>
  <c r="A395" i="1"/>
  <c r="B394" i="1"/>
  <c r="H106" i="1"/>
  <c r="C395" i="1" l="1"/>
  <c r="A396" i="1"/>
  <c r="B395" i="1"/>
  <c r="J106" i="1"/>
  <c r="L106" i="1"/>
  <c r="C396" i="1" l="1"/>
  <c r="B396" i="1"/>
  <c r="A397" i="1"/>
  <c r="M106" i="1"/>
  <c r="D107" i="1"/>
  <c r="C397" i="1" l="1"/>
  <c r="A398" i="1"/>
  <c r="B397" i="1"/>
  <c r="F107" i="1"/>
  <c r="C398" i="1" l="1"/>
  <c r="A399" i="1"/>
  <c r="B398" i="1"/>
  <c r="K107" i="1"/>
  <c r="E107" i="1"/>
  <c r="G107" i="1" s="1"/>
  <c r="C399" i="1" l="1"/>
  <c r="B399" i="1"/>
  <c r="A400" i="1"/>
  <c r="H107" i="1"/>
  <c r="C400" i="1" l="1"/>
  <c r="B400" i="1"/>
  <c r="A401" i="1"/>
  <c r="J107" i="1"/>
  <c r="L107" i="1"/>
  <c r="C401" i="1" l="1"/>
  <c r="B401" i="1"/>
  <c r="A402" i="1"/>
  <c r="M107" i="1"/>
  <c r="D108" i="1"/>
  <c r="C402" i="1" l="1"/>
  <c r="A403" i="1"/>
  <c r="B402" i="1"/>
  <c r="F108" i="1"/>
  <c r="C403" i="1" l="1"/>
  <c r="B403" i="1"/>
  <c r="A404" i="1"/>
  <c r="K108" i="1"/>
  <c r="E108" i="1"/>
  <c r="G108" i="1" s="1"/>
  <c r="C404" i="1" l="1"/>
  <c r="B404" i="1"/>
  <c r="A405" i="1"/>
  <c r="H108" i="1"/>
  <c r="J108" i="1" l="1"/>
  <c r="L108" i="1"/>
  <c r="C405" i="1"/>
  <c r="B405" i="1"/>
  <c r="A406" i="1"/>
  <c r="D109" i="1" l="1"/>
  <c r="F109" i="1" s="1"/>
  <c r="M108" i="1"/>
  <c r="C406" i="1"/>
  <c r="B406" i="1"/>
  <c r="A407" i="1"/>
  <c r="C407" i="1" l="1"/>
  <c r="B407" i="1"/>
  <c r="A408" i="1"/>
  <c r="K109" i="1"/>
  <c r="E109" i="1"/>
  <c r="G109" i="1" s="1"/>
  <c r="C408" i="1" l="1"/>
  <c r="A409" i="1"/>
  <c r="B408" i="1"/>
  <c r="H109" i="1"/>
  <c r="B409" i="1" l="1"/>
  <c r="C409" i="1"/>
  <c r="A410" i="1"/>
  <c r="L109" i="1"/>
  <c r="J109" i="1"/>
  <c r="B410" i="1" l="1"/>
  <c r="C410" i="1"/>
  <c r="A411" i="1"/>
  <c r="M109" i="1"/>
  <c r="D110" i="1"/>
  <c r="B411" i="1" l="1"/>
  <c r="C411" i="1"/>
  <c r="A412" i="1"/>
  <c r="F110" i="1"/>
  <c r="B412" i="1" l="1"/>
  <c r="C412" i="1"/>
  <c r="A413" i="1"/>
  <c r="K110" i="1"/>
  <c r="E110" i="1"/>
  <c r="G110" i="1" s="1"/>
  <c r="B413" i="1" l="1"/>
  <c r="C413" i="1"/>
  <c r="A414" i="1"/>
  <c r="H110" i="1"/>
  <c r="B414" i="1" l="1"/>
  <c r="C414" i="1"/>
  <c r="A415" i="1"/>
  <c r="J110" i="1"/>
  <c r="L110" i="1"/>
  <c r="B415" i="1" l="1"/>
  <c r="C415" i="1"/>
  <c r="A416" i="1"/>
  <c r="M110" i="1"/>
  <c r="D111" i="1"/>
  <c r="B416" i="1" l="1"/>
  <c r="C416" i="1"/>
  <c r="A417" i="1"/>
  <c r="F111" i="1"/>
  <c r="B417" i="1" l="1"/>
  <c r="C417" i="1"/>
  <c r="A418" i="1"/>
  <c r="K111" i="1"/>
  <c r="E111" i="1"/>
  <c r="G111" i="1" s="1"/>
  <c r="B418" i="1" l="1"/>
  <c r="C418" i="1"/>
  <c r="A419" i="1"/>
  <c r="H111" i="1"/>
  <c r="B419" i="1" l="1"/>
  <c r="C419" i="1"/>
  <c r="A420" i="1"/>
  <c r="J111" i="1"/>
  <c r="L111" i="1"/>
  <c r="B420" i="1" l="1"/>
  <c r="C420" i="1"/>
  <c r="A421" i="1"/>
  <c r="D112" i="1"/>
  <c r="M111" i="1"/>
  <c r="B421" i="1" l="1"/>
  <c r="C421" i="1"/>
  <c r="A422" i="1"/>
  <c r="F112" i="1"/>
  <c r="B422" i="1" l="1"/>
  <c r="C422" i="1"/>
  <c r="A423" i="1"/>
  <c r="K112" i="1"/>
  <c r="E112" i="1"/>
  <c r="G112" i="1" s="1"/>
  <c r="B423" i="1" l="1"/>
  <c r="C423" i="1"/>
  <c r="A424" i="1"/>
  <c r="H112" i="1"/>
  <c r="J112" i="1" l="1"/>
  <c r="L112" i="1"/>
  <c r="C424" i="1"/>
  <c r="B424" i="1"/>
  <c r="A425" i="1"/>
  <c r="D113" i="1" l="1"/>
  <c r="F113" i="1" s="1"/>
  <c r="M112" i="1"/>
  <c r="B425" i="1"/>
  <c r="A426" i="1"/>
  <c r="C425" i="1"/>
  <c r="C426" i="1" l="1"/>
  <c r="A427" i="1"/>
  <c r="B426" i="1"/>
  <c r="K113" i="1"/>
  <c r="E113" i="1"/>
  <c r="G113" i="1" s="1"/>
  <c r="C427" i="1" l="1"/>
  <c r="B427" i="1"/>
  <c r="A428" i="1"/>
  <c r="H113" i="1"/>
  <c r="C428" i="1" l="1"/>
  <c r="A429" i="1"/>
  <c r="B428" i="1"/>
  <c r="J113" i="1"/>
  <c r="L113" i="1"/>
  <c r="B429" i="1" l="1"/>
  <c r="C429" i="1"/>
  <c r="A430" i="1"/>
  <c r="D114" i="1"/>
  <c r="M113" i="1"/>
  <c r="B430" i="1" l="1"/>
  <c r="C430" i="1"/>
  <c r="A431" i="1"/>
  <c r="E114" i="1"/>
  <c r="G114" i="1" s="1"/>
  <c r="F114" i="1"/>
  <c r="K114" i="1" s="1"/>
  <c r="B431" i="1" l="1"/>
  <c r="C431" i="1"/>
  <c r="A432" i="1"/>
  <c r="H114" i="1"/>
  <c r="B432" i="1" l="1"/>
  <c r="C432" i="1"/>
  <c r="A433" i="1"/>
  <c r="L114" i="1"/>
  <c r="J114" i="1"/>
  <c r="B433" i="1" l="1"/>
  <c r="C433" i="1"/>
  <c r="A434" i="1"/>
  <c r="M114" i="1"/>
  <c r="D115" i="1"/>
  <c r="B434" i="1" l="1"/>
  <c r="C434" i="1"/>
  <c r="A435" i="1"/>
  <c r="F115" i="1"/>
  <c r="B435" i="1" l="1"/>
  <c r="C435" i="1"/>
  <c r="A436" i="1"/>
  <c r="K115" i="1"/>
  <c r="E115" i="1"/>
  <c r="G115" i="1" s="1"/>
  <c r="B436" i="1" l="1"/>
  <c r="C436" i="1"/>
  <c r="A437" i="1"/>
  <c r="H115" i="1"/>
  <c r="J115" i="1" l="1"/>
  <c r="L115" i="1"/>
  <c r="B437" i="1"/>
  <c r="C437" i="1"/>
  <c r="A438" i="1"/>
  <c r="D116" i="1"/>
  <c r="M115" i="1"/>
  <c r="B438" i="1" l="1"/>
  <c r="C438" i="1"/>
  <c r="A439" i="1"/>
  <c r="F116" i="1"/>
  <c r="K116" i="1" s="1"/>
  <c r="E116" i="1"/>
  <c r="G116" i="1" s="1"/>
  <c r="B439" i="1" l="1"/>
  <c r="C439" i="1"/>
  <c r="A440" i="1"/>
  <c r="H116" i="1"/>
  <c r="B440" i="1" l="1"/>
  <c r="C440" i="1"/>
  <c r="A441" i="1"/>
  <c r="L116" i="1"/>
  <c r="J116" i="1"/>
  <c r="B441" i="1" l="1"/>
  <c r="C441" i="1"/>
  <c r="A442" i="1"/>
  <c r="M116" i="1"/>
  <c r="D117" i="1"/>
  <c r="B442" i="1" l="1"/>
  <c r="C442" i="1"/>
  <c r="A443" i="1"/>
  <c r="F117" i="1"/>
  <c r="B443" i="1" l="1"/>
  <c r="C443" i="1"/>
  <c r="A444" i="1"/>
  <c r="K117" i="1"/>
  <c r="E117" i="1"/>
  <c r="G117" i="1" s="1"/>
  <c r="B444" i="1" l="1"/>
  <c r="C444" i="1"/>
  <c r="A445" i="1"/>
  <c r="H117" i="1"/>
  <c r="B445" i="1" l="1"/>
  <c r="C445" i="1"/>
  <c r="A446" i="1"/>
  <c r="J117" i="1"/>
  <c r="L117" i="1"/>
  <c r="B446" i="1" l="1"/>
  <c r="C446" i="1"/>
  <c r="A447" i="1"/>
  <c r="M117" i="1"/>
  <c r="D118" i="1"/>
  <c r="B447" i="1" l="1"/>
  <c r="C447" i="1"/>
  <c r="A448" i="1"/>
  <c r="F118" i="1"/>
  <c r="B448" i="1" l="1"/>
  <c r="C448" i="1"/>
  <c r="A449" i="1"/>
  <c r="K118" i="1"/>
  <c r="E118" i="1"/>
  <c r="G118" i="1" s="1"/>
  <c r="B449" i="1" l="1"/>
  <c r="C449" i="1"/>
  <c r="A450" i="1"/>
  <c r="H118" i="1"/>
  <c r="B450" i="1" l="1"/>
  <c r="C450" i="1"/>
  <c r="A451" i="1"/>
  <c r="L118" i="1"/>
  <c r="J118" i="1"/>
  <c r="B451" i="1" l="1"/>
  <c r="C451" i="1"/>
  <c r="A452" i="1"/>
  <c r="M118" i="1"/>
  <c r="D119" i="1"/>
  <c r="B452" i="1" l="1"/>
  <c r="C452" i="1"/>
  <c r="A453" i="1"/>
  <c r="F119" i="1"/>
  <c r="B453" i="1" l="1"/>
  <c r="C453" i="1"/>
  <c r="A454" i="1"/>
  <c r="K119" i="1"/>
  <c r="E119" i="1"/>
  <c r="G119" i="1" s="1"/>
  <c r="B454" i="1" l="1"/>
  <c r="C454" i="1"/>
  <c r="A455" i="1"/>
  <c r="H119" i="1"/>
  <c r="J119" i="1" l="1"/>
  <c r="L119" i="1"/>
  <c r="B455" i="1"/>
  <c r="C455" i="1"/>
  <c r="A456" i="1"/>
  <c r="D120" i="1" l="1"/>
  <c r="M119" i="1"/>
  <c r="B456" i="1"/>
  <c r="C456" i="1"/>
  <c r="A457" i="1"/>
  <c r="F120" i="1"/>
  <c r="B457" i="1" l="1"/>
  <c r="C457" i="1"/>
  <c r="A458" i="1"/>
  <c r="K120" i="1"/>
  <c r="E120" i="1"/>
  <c r="G120" i="1" s="1"/>
  <c r="B458" i="1" l="1"/>
  <c r="C458" i="1"/>
  <c r="A459" i="1"/>
  <c r="H120" i="1"/>
  <c r="B459" i="1" l="1"/>
  <c r="C459" i="1"/>
  <c r="A460" i="1"/>
  <c r="J120" i="1"/>
  <c r="L120" i="1"/>
  <c r="B460" i="1" l="1"/>
  <c r="C460" i="1"/>
  <c r="A461" i="1"/>
  <c r="M120" i="1"/>
  <c r="D121" i="1"/>
  <c r="B461" i="1" l="1"/>
  <c r="C461" i="1"/>
  <c r="A462" i="1"/>
  <c r="F121" i="1"/>
  <c r="B462" i="1" l="1"/>
  <c r="C462" i="1"/>
  <c r="A463" i="1"/>
  <c r="K121" i="1"/>
  <c r="E121" i="1"/>
  <c r="G121" i="1" s="1"/>
  <c r="B463" i="1" l="1"/>
  <c r="C463" i="1"/>
  <c r="A464" i="1"/>
  <c r="H121" i="1"/>
  <c r="J121" i="1" l="1"/>
  <c r="L121" i="1"/>
  <c r="B464" i="1"/>
  <c r="C464" i="1"/>
  <c r="A465" i="1"/>
  <c r="D122" i="1"/>
  <c r="M121" i="1"/>
  <c r="B465" i="1" l="1"/>
  <c r="C465" i="1"/>
  <c r="A466" i="1"/>
  <c r="F122" i="1"/>
  <c r="B466" i="1" l="1"/>
  <c r="C466" i="1"/>
  <c r="A467" i="1"/>
  <c r="K122" i="1"/>
  <c r="E122" i="1"/>
  <c r="G122" i="1" s="1"/>
  <c r="B467" i="1" l="1"/>
  <c r="C467" i="1"/>
  <c r="A468" i="1"/>
  <c r="H122" i="1"/>
  <c r="J122" i="1" l="1"/>
  <c r="D123" i="1" s="1"/>
  <c r="L122" i="1"/>
  <c r="B468" i="1"/>
  <c r="C468" i="1"/>
  <c r="A469" i="1"/>
  <c r="M122" i="1"/>
  <c r="B469" i="1" l="1"/>
  <c r="C469" i="1"/>
  <c r="A470" i="1"/>
  <c r="F123" i="1"/>
  <c r="B470" i="1" l="1"/>
  <c r="C470" i="1"/>
  <c r="A471" i="1"/>
  <c r="K123" i="1"/>
  <c r="E123" i="1"/>
  <c r="G123" i="1" s="1"/>
  <c r="B471" i="1" l="1"/>
  <c r="C471" i="1"/>
  <c r="A472" i="1"/>
  <c r="H123" i="1"/>
  <c r="B472" i="1" l="1"/>
  <c r="C472" i="1"/>
  <c r="A473" i="1"/>
  <c r="J123" i="1"/>
  <c r="L123" i="1"/>
  <c r="B473" i="1" l="1"/>
  <c r="C473" i="1"/>
  <c r="A474" i="1"/>
  <c r="D124" i="1"/>
  <c r="M123" i="1"/>
  <c r="B474" i="1" l="1"/>
  <c r="C474" i="1"/>
  <c r="A475" i="1"/>
  <c r="F124" i="1"/>
  <c r="B475" i="1" l="1"/>
  <c r="C475" i="1"/>
  <c r="A476" i="1"/>
  <c r="K124" i="1"/>
  <c r="E124" i="1"/>
  <c r="G124" i="1" s="1"/>
  <c r="B476" i="1" l="1"/>
  <c r="C476" i="1"/>
  <c r="A477" i="1"/>
  <c r="H124" i="1"/>
  <c r="B477" i="1" l="1"/>
  <c r="C477" i="1"/>
  <c r="A478" i="1"/>
  <c r="L124" i="1"/>
  <c r="J124" i="1"/>
  <c r="B478" i="1" l="1"/>
  <c r="C478" i="1"/>
  <c r="A479" i="1"/>
  <c r="D125" i="1"/>
  <c r="M124" i="1"/>
  <c r="B479" i="1" l="1"/>
  <c r="C479" i="1"/>
  <c r="A480" i="1"/>
  <c r="F125" i="1"/>
  <c r="B480" i="1" l="1"/>
  <c r="C480" i="1"/>
  <c r="A481" i="1"/>
  <c r="K125" i="1"/>
  <c r="E125" i="1"/>
  <c r="G125" i="1" s="1"/>
  <c r="B481" i="1" l="1"/>
  <c r="C481" i="1"/>
  <c r="A482" i="1"/>
  <c r="H125" i="1"/>
  <c r="J125" i="1" l="1"/>
  <c r="L125" i="1"/>
  <c r="B482" i="1"/>
  <c r="C482" i="1"/>
  <c r="A483" i="1"/>
  <c r="D126" i="1" l="1"/>
  <c r="F126" i="1" s="1"/>
  <c r="M125" i="1"/>
  <c r="B483" i="1"/>
  <c r="C483" i="1"/>
  <c r="A484" i="1"/>
  <c r="B484" i="1" l="1"/>
  <c r="C484" i="1"/>
  <c r="A485" i="1"/>
  <c r="K126" i="1"/>
  <c r="E126" i="1"/>
  <c r="G126" i="1" s="1"/>
  <c r="B485" i="1" l="1"/>
  <c r="C485" i="1"/>
  <c r="A486" i="1"/>
  <c r="H126" i="1"/>
  <c r="B486" i="1" l="1"/>
  <c r="C486" i="1"/>
  <c r="A487" i="1"/>
  <c r="J126" i="1"/>
  <c r="L126" i="1"/>
  <c r="B487" i="1" l="1"/>
  <c r="C487" i="1"/>
  <c r="A488" i="1"/>
  <c r="D127" i="1"/>
  <c r="M126" i="1"/>
  <c r="B488" i="1" l="1"/>
  <c r="C488" i="1"/>
  <c r="A489" i="1"/>
  <c r="F127" i="1"/>
  <c r="B489" i="1" l="1"/>
  <c r="C489" i="1"/>
  <c r="A490" i="1"/>
  <c r="K127" i="1"/>
  <c r="E127" i="1"/>
  <c r="G127" i="1" s="1"/>
  <c r="B490" i="1" l="1"/>
  <c r="C490" i="1"/>
  <c r="A491" i="1"/>
  <c r="H127" i="1"/>
  <c r="J127" i="1" l="1"/>
  <c r="L127" i="1"/>
  <c r="B491" i="1"/>
  <c r="C491" i="1"/>
  <c r="A492" i="1"/>
  <c r="D128" i="1"/>
  <c r="M127" i="1"/>
  <c r="B492" i="1" l="1"/>
  <c r="C492" i="1"/>
  <c r="A493" i="1"/>
  <c r="F128" i="1"/>
  <c r="B493" i="1" l="1"/>
  <c r="C493" i="1"/>
  <c r="A494" i="1"/>
  <c r="K128" i="1"/>
  <c r="E128" i="1"/>
  <c r="G128" i="1" s="1"/>
  <c r="B494" i="1" l="1"/>
  <c r="C494" i="1"/>
  <c r="A495" i="1"/>
  <c r="H128" i="1"/>
  <c r="B495" i="1" l="1"/>
  <c r="C495" i="1"/>
  <c r="A496" i="1"/>
  <c r="J128" i="1"/>
  <c r="L128" i="1"/>
  <c r="B496" i="1" l="1"/>
  <c r="C496" i="1"/>
  <c r="A497" i="1"/>
  <c r="M128" i="1"/>
  <c r="D129" i="1"/>
  <c r="B497" i="1" l="1"/>
  <c r="C497" i="1"/>
  <c r="A498" i="1"/>
  <c r="F129" i="1"/>
  <c r="B498" i="1" l="1"/>
  <c r="C498" i="1"/>
  <c r="A499" i="1"/>
  <c r="K129" i="1"/>
  <c r="E129" i="1"/>
  <c r="G129" i="1" s="1"/>
  <c r="B499" i="1" l="1"/>
  <c r="C499" i="1"/>
  <c r="A500" i="1"/>
  <c r="H129" i="1"/>
  <c r="B500" i="1" l="1"/>
  <c r="C500" i="1"/>
  <c r="J129" i="1"/>
  <c r="L129" i="1"/>
  <c r="H13" i="2" l="1"/>
  <c r="C13" i="2"/>
  <c r="E13" i="2"/>
  <c r="D13" i="2"/>
  <c r="E11" i="2"/>
  <c r="C12" i="2"/>
  <c r="E12" i="2"/>
  <c r="H12" i="2"/>
  <c r="C11" i="2"/>
  <c r="D11" i="2"/>
  <c r="F11" i="2" s="1"/>
  <c r="H11" i="2"/>
  <c r="D12" i="2"/>
  <c r="F12" i="2" s="1"/>
  <c r="C10" i="2"/>
  <c r="H10" i="2"/>
  <c r="E10" i="2"/>
  <c r="D10" i="2"/>
  <c r="F10" i="2" s="1"/>
  <c r="E8" i="2"/>
  <c r="C8" i="2"/>
  <c r="H8" i="2"/>
  <c r="H9" i="2"/>
  <c r="C9" i="2"/>
  <c r="H7" i="2"/>
  <c r="E9" i="2"/>
  <c r="D9" i="2"/>
  <c r="D7" i="2"/>
  <c r="E7" i="2"/>
  <c r="C7" i="2"/>
  <c r="D8" i="2"/>
  <c r="E6" i="2"/>
  <c r="H6" i="2"/>
  <c r="M129" i="1"/>
  <c r="D130" i="1"/>
  <c r="B10" i="2"/>
  <c r="I10" i="2" s="1"/>
  <c r="B9" i="2"/>
  <c r="B6" i="2"/>
  <c r="B12" i="2"/>
  <c r="I12" i="2" s="1"/>
  <c r="B13" i="2"/>
  <c r="B8" i="2"/>
  <c r="B5" i="2"/>
  <c r="B7" i="2"/>
  <c r="B11" i="2"/>
  <c r="I11" i="2" s="1"/>
  <c r="F130" i="1" l="1"/>
  <c r="E130" i="1"/>
  <c r="G130" i="1" s="1"/>
  <c r="F13" i="2"/>
  <c r="I13" i="2" s="1"/>
  <c r="F9" i="2"/>
  <c r="I9" i="2" s="1"/>
  <c r="F7" i="2"/>
  <c r="I7" i="2" s="1"/>
  <c r="F8" i="2"/>
  <c r="I8" i="2" s="1"/>
  <c r="K130" i="1" l="1"/>
  <c r="H130" i="1"/>
  <c r="J130" i="1" l="1"/>
  <c r="L130" i="1"/>
  <c r="D131" i="1"/>
  <c r="M130" i="1"/>
  <c r="F131" i="1" l="1"/>
  <c r="E131" i="1" s="1"/>
  <c r="K131" i="1" l="1"/>
  <c r="G131" i="1"/>
  <c r="H131" i="1" l="1"/>
  <c r="J131" i="1" l="1"/>
  <c r="L131" i="1"/>
  <c r="M131" i="1" l="1"/>
  <c r="D132" i="1"/>
  <c r="F132" i="1" l="1"/>
  <c r="E132" i="1"/>
  <c r="G132" i="1" s="1"/>
  <c r="K132" i="1" l="1"/>
  <c r="H132" i="1"/>
  <c r="J132" i="1" l="1"/>
  <c r="L132" i="1"/>
  <c r="M132" i="1" l="1"/>
  <c r="D133" i="1"/>
  <c r="F133" i="1" l="1"/>
  <c r="K133" i="1" l="1"/>
  <c r="E133" i="1"/>
  <c r="G133" i="1" s="1"/>
  <c r="H133" i="1" l="1"/>
  <c r="J133" i="1" l="1"/>
  <c r="L133" i="1"/>
  <c r="M133" i="1" l="1"/>
  <c r="D134" i="1"/>
  <c r="F134" i="1" l="1"/>
  <c r="K134" i="1" l="1"/>
  <c r="E134" i="1"/>
  <c r="G134" i="1" s="1"/>
  <c r="H134" i="1" l="1"/>
  <c r="J134" i="1" l="1"/>
  <c r="L134" i="1"/>
  <c r="M134" i="1" l="1"/>
  <c r="D135" i="1"/>
  <c r="F135" i="1" l="1"/>
  <c r="E135" i="1" s="1"/>
  <c r="K135" i="1" l="1"/>
  <c r="G135" i="1"/>
  <c r="H135" i="1" l="1"/>
  <c r="J135" i="1" l="1"/>
  <c r="L135" i="1"/>
  <c r="D136" i="1"/>
  <c r="M135" i="1"/>
  <c r="F136" i="1" l="1"/>
  <c r="E136" i="1" s="1"/>
  <c r="G136" i="1" s="1"/>
  <c r="K136" i="1" l="1"/>
  <c r="H136" i="1"/>
  <c r="L136" i="1" l="1"/>
  <c r="J136" i="1"/>
  <c r="M136" i="1" l="1"/>
  <c r="D137" i="1"/>
  <c r="F137" i="1" l="1"/>
  <c r="E137" i="1" s="1"/>
  <c r="K137" i="1" l="1"/>
  <c r="G137" i="1"/>
  <c r="H137" i="1" l="1"/>
  <c r="J137" i="1" l="1"/>
  <c r="L137" i="1"/>
  <c r="M137" i="1" l="1"/>
  <c r="D138" i="1"/>
  <c r="F138" i="1" l="1"/>
  <c r="K138" i="1" l="1"/>
  <c r="E138" i="1"/>
  <c r="G138" i="1" s="1"/>
  <c r="H138" i="1" l="1"/>
  <c r="J138" i="1" l="1"/>
  <c r="L138" i="1"/>
  <c r="D139" i="1"/>
  <c r="M138" i="1"/>
  <c r="F139" i="1" l="1"/>
  <c r="K139" i="1" l="1"/>
  <c r="E139" i="1"/>
  <c r="G139" i="1" s="1"/>
  <c r="H139" i="1" l="1"/>
  <c r="L139" i="1" l="1"/>
  <c r="J139" i="1"/>
  <c r="M139" i="1" l="1"/>
  <c r="D140" i="1"/>
  <c r="F140" i="1" l="1"/>
  <c r="K140" i="1" l="1"/>
  <c r="E140" i="1"/>
  <c r="G140" i="1" s="1"/>
  <c r="H140" i="1" l="1"/>
  <c r="J140" i="1" l="1"/>
  <c r="L140" i="1"/>
  <c r="G12" i="1" l="1"/>
  <c r="M140" i="1"/>
  <c r="D141" i="1"/>
  <c r="F141" i="1" l="1"/>
  <c r="K141" i="1" l="1"/>
  <c r="E141" i="1"/>
  <c r="G141" i="1" s="1"/>
  <c r="H141" i="1" l="1"/>
  <c r="L141" i="1" l="1"/>
  <c r="J141" i="1"/>
  <c r="D142" i="1" l="1"/>
  <c r="M141" i="1"/>
  <c r="F142" i="1" l="1"/>
  <c r="K142" i="1" l="1"/>
  <c r="E142" i="1"/>
  <c r="G142" i="1" s="1"/>
  <c r="H142" i="1" l="1"/>
  <c r="J142" i="1" l="1"/>
  <c r="L142" i="1"/>
  <c r="M142" i="1" l="1"/>
  <c r="D143" i="1"/>
  <c r="F143" i="1" l="1"/>
  <c r="K143" i="1" l="1"/>
  <c r="E143" i="1"/>
  <c r="G143" i="1" s="1"/>
  <c r="H143" i="1" l="1"/>
  <c r="J143" i="1" l="1"/>
  <c r="L143" i="1"/>
  <c r="M143" i="1" l="1"/>
  <c r="D144" i="1"/>
  <c r="F144" i="1" l="1"/>
  <c r="K144" i="1" l="1"/>
  <c r="E144" i="1"/>
  <c r="G144" i="1" s="1"/>
  <c r="H144" i="1"/>
  <c r="L144" i="1" l="1"/>
  <c r="J144" i="1"/>
  <c r="M144" i="1" l="1"/>
  <c r="D145" i="1"/>
  <c r="F145" i="1" l="1"/>
  <c r="K145" i="1" l="1"/>
  <c r="E145" i="1"/>
  <c r="G145" i="1" s="1"/>
  <c r="H145" i="1" s="1"/>
  <c r="J145" i="1" l="1"/>
  <c r="L145" i="1"/>
  <c r="M145" i="1" l="1"/>
  <c r="D146" i="1"/>
  <c r="F146" i="1" l="1"/>
  <c r="K146" i="1" l="1"/>
  <c r="E146" i="1"/>
  <c r="G146" i="1" s="1"/>
  <c r="H146" i="1" l="1"/>
  <c r="L146" i="1" l="1"/>
  <c r="J146" i="1"/>
  <c r="B15" i="2" l="1"/>
  <c r="M146" i="1"/>
  <c r="D147" i="1"/>
  <c r="F147" i="1" l="1"/>
  <c r="E147" i="1" s="1"/>
  <c r="K147" i="1" l="1"/>
  <c r="G147" i="1"/>
  <c r="H147" i="1" l="1"/>
  <c r="J147" i="1" l="1"/>
  <c r="L147" i="1"/>
  <c r="D148" i="1" l="1"/>
  <c r="M147" i="1"/>
  <c r="F148" i="1" l="1"/>
  <c r="E148" i="1"/>
  <c r="G148" i="1" s="1"/>
  <c r="K148" i="1" l="1"/>
  <c r="H148" i="1"/>
  <c r="J148" i="1" l="1"/>
  <c r="L148" i="1"/>
  <c r="M148" i="1" l="1"/>
  <c r="D149" i="1"/>
  <c r="F149" i="1" l="1"/>
  <c r="E149" i="1" s="1"/>
  <c r="K149" i="1" l="1"/>
  <c r="G149" i="1"/>
  <c r="H149" i="1" l="1"/>
  <c r="L149" i="1" l="1"/>
  <c r="J149" i="1"/>
  <c r="M149" i="1" l="1"/>
  <c r="D150" i="1"/>
  <c r="F150" i="1" l="1"/>
  <c r="K150" i="1" l="1"/>
  <c r="E150" i="1"/>
  <c r="G150" i="1" s="1"/>
  <c r="H150" i="1" l="1"/>
  <c r="J150" i="1" l="1"/>
  <c r="L150" i="1"/>
  <c r="M150" i="1" l="1"/>
  <c r="D151" i="1"/>
  <c r="F151" i="1" l="1"/>
  <c r="K151" i="1" l="1"/>
  <c r="E151" i="1"/>
  <c r="G151" i="1" s="1"/>
  <c r="H151" i="1" l="1"/>
  <c r="L151" i="1" l="1"/>
  <c r="J151" i="1"/>
  <c r="M151" i="1" l="1"/>
  <c r="D152" i="1"/>
  <c r="F152" i="1" l="1"/>
  <c r="K152" i="1" l="1"/>
  <c r="E152" i="1"/>
  <c r="G152" i="1" s="1"/>
  <c r="H152" i="1" l="1"/>
  <c r="L152" i="1" l="1"/>
  <c r="J152" i="1"/>
  <c r="M152" i="1" l="1"/>
  <c r="D153" i="1"/>
  <c r="F153" i="1" l="1"/>
  <c r="K153" i="1" l="1"/>
  <c r="E153" i="1"/>
  <c r="G153" i="1" s="1"/>
  <c r="H153" i="1" s="1"/>
  <c r="L153" i="1" l="1"/>
  <c r="J153" i="1"/>
  <c r="M153" i="1" l="1"/>
  <c r="D154" i="1"/>
  <c r="F154" i="1" l="1"/>
  <c r="K154" i="1" l="1"/>
  <c r="E154" i="1"/>
  <c r="G154" i="1" s="1"/>
  <c r="H154" i="1" l="1"/>
  <c r="J154" i="1" l="1"/>
  <c r="L154" i="1"/>
  <c r="M154" i="1" l="1"/>
  <c r="D155" i="1"/>
  <c r="F155" i="1" l="1"/>
  <c r="K155" i="1" s="1"/>
  <c r="E155" i="1"/>
  <c r="G155" i="1" s="1"/>
  <c r="H155" i="1" l="1"/>
  <c r="L155" i="1" l="1"/>
  <c r="J155" i="1"/>
  <c r="M155" i="1" l="1"/>
  <c r="D156" i="1"/>
  <c r="F156" i="1" l="1"/>
  <c r="K156" i="1" l="1"/>
  <c r="E156" i="1"/>
  <c r="G156" i="1" s="1"/>
  <c r="H156" i="1" l="1"/>
  <c r="L156" i="1" l="1"/>
  <c r="J156" i="1"/>
  <c r="M156" i="1" l="1"/>
  <c r="D157" i="1"/>
  <c r="F157" i="1" l="1"/>
  <c r="K157" i="1" l="1"/>
  <c r="E157" i="1"/>
  <c r="G157" i="1" s="1"/>
  <c r="H157" i="1" l="1"/>
  <c r="J157" i="1" l="1"/>
  <c r="L157" i="1"/>
  <c r="D158" i="1" l="1"/>
  <c r="M157" i="1"/>
  <c r="F158" i="1" l="1"/>
  <c r="K158" i="1" l="1"/>
  <c r="E158" i="1"/>
  <c r="G158" i="1" s="1"/>
  <c r="H158" i="1" l="1"/>
  <c r="J158" i="1" l="1"/>
  <c r="L158" i="1"/>
  <c r="D159" i="1"/>
  <c r="M158" i="1"/>
  <c r="B16" i="2"/>
  <c r="F159" i="1" l="1"/>
  <c r="E159" i="1" s="1"/>
  <c r="K159" i="1" l="1"/>
  <c r="G159" i="1"/>
  <c r="H159" i="1" l="1"/>
  <c r="J159" i="1" l="1"/>
  <c r="L159" i="1"/>
  <c r="M159" i="1" l="1"/>
  <c r="D160" i="1"/>
  <c r="F160" i="1" l="1"/>
  <c r="E160" i="1" s="1"/>
  <c r="K160" i="1" l="1"/>
  <c r="G160" i="1"/>
  <c r="H160" i="1" l="1"/>
  <c r="J160" i="1" l="1"/>
  <c r="L160" i="1"/>
  <c r="M160" i="1" l="1"/>
  <c r="D161" i="1"/>
  <c r="F161" i="1" l="1"/>
  <c r="E161" i="1" s="1"/>
  <c r="K161" i="1" l="1"/>
  <c r="G161" i="1"/>
  <c r="H161" i="1" l="1"/>
  <c r="J161" i="1" l="1"/>
  <c r="L161" i="1"/>
  <c r="M161" i="1" l="1"/>
  <c r="D162" i="1"/>
  <c r="F162" i="1" l="1"/>
  <c r="K162" i="1" l="1"/>
  <c r="E162" i="1"/>
  <c r="G162" i="1" s="1"/>
  <c r="H162" i="1" l="1"/>
  <c r="J162" i="1" l="1"/>
  <c r="L162" i="1"/>
  <c r="M162" i="1" l="1"/>
  <c r="D163" i="1"/>
  <c r="F163" i="1" l="1"/>
  <c r="K163" i="1" s="1"/>
  <c r="E163" i="1"/>
  <c r="G163" i="1" s="1"/>
  <c r="H163" i="1" l="1"/>
  <c r="L163" i="1" l="1"/>
  <c r="J163" i="1"/>
  <c r="M163" i="1" l="1"/>
  <c r="D164" i="1"/>
  <c r="F164" i="1" l="1"/>
  <c r="K164" i="1" l="1"/>
  <c r="E164" i="1"/>
  <c r="G164" i="1" s="1"/>
  <c r="H164" i="1" l="1"/>
  <c r="J164" i="1" l="1"/>
  <c r="L164" i="1"/>
  <c r="M164" i="1" l="1"/>
  <c r="D165" i="1"/>
  <c r="F165" i="1" l="1"/>
  <c r="K165" i="1" l="1"/>
  <c r="E165" i="1"/>
  <c r="G165" i="1" s="1"/>
  <c r="H165" i="1" l="1"/>
  <c r="J165" i="1" l="1"/>
  <c r="L165" i="1"/>
  <c r="D166" i="1"/>
  <c r="M165" i="1"/>
  <c r="F166" i="1" l="1"/>
  <c r="K166" i="1" l="1"/>
  <c r="E166" i="1"/>
  <c r="G166" i="1" s="1"/>
  <c r="H166" i="1"/>
  <c r="J166" i="1" l="1"/>
  <c r="L166" i="1"/>
  <c r="M166" i="1" l="1"/>
  <c r="D167" i="1"/>
  <c r="F167" i="1" l="1"/>
  <c r="K167" i="1" s="1"/>
  <c r="E167" i="1"/>
  <c r="G167" i="1" s="1"/>
  <c r="H167" i="1" l="1"/>
  <c r="J167" i="1" l="1"/>
  <c r="L167" i="1"/>
  <c r="M167" i="1" l="1"/>
  <c r="D168" i="1"/>
  <c r="F168" i="1" l="1"/>
  <c r="K168" i="1" s="1"/>
  <c r="E168" i="1"/>
  <c r="G168" i="1" s="1"/>
  <c r="H168" i="1" l="1"/>
  <c r="L168" i="1" l="1"/>
  <c r="J168" i="1"/>
  <c r="M168" i="1" l="1"/>
  <c r="D169" i="1"/>
  <c r="F169" i="1" l="1"/>
  <c r="K169" i="1" l="1"/>
  <c r="E169" i="1"/>
  <c r="G169" i="1" s="1"/>
  <c r="H169" i="1" s="1"/>
  <c r="J169" i="1" l="1"/>
  <c r="L169" i="1"/>
  <c r="M169" i="1" l="1"/>
  <c r="D170" i="1"/>
  <c r="F170" i="1" l="1"/>
  <c r="K170" i="1" l="1"/>
  <c r="E170" i="1"/>
  <c r="G170" i="1" s="1"/>
  <c r="H170" i="1" l="1"/>
  <c r="L170" i="1" l="1"/>
  <c r="J170" i="1"/>
  <c r="B17" i="2" l="1"/>
  <c r="M170" i="1"/>
  <c r="D171" i="1"/>
  <c r="F171" i="1" l="1"/>
  <c r="E171" i="1" s="1"/>
  <c r="K171" i="1" l="1"/>
  <c r="G171" i="1"/>
  <c r="H171" i="1" l="1"/>
  <c r="J171" i="1" l="1"/>
  <c r="L171" i="1"/>
  <c r="M171" i="1" l="1"/>
  <c r="D172" i="1"/>
  <c r="F172" i="1" l="1"/>
  <c r="E172" i="1" s="1"/>
  <c r="K172" i="1" l="1"/>
  <c r="G172" i="1"/>
  <c r="H172" i="1" l="1"/>
  <c r="J172" i="1" l="1"/>
  <c r="L172" i="1"/>
  <c r="M172" i="1" l="1"/>
  <c r="D173" i="1"/>
  <c r="F173" i="1" l="1"/>
  <c r="E173" i="1" s="1"/>
  <c r="K173" i="1" l="1"/>
  <c r="G173" i="1"/>
  <c r="H173" i="1" l="1"/>
  <c r="J173" i="1" l="1"/>
  <c r="L173" i="1"/>
  <c r="D174" i="1" l="1"/>
  <c r="M173" i="1"/>
  <c r="F174" i="1" l="1"/>
  <c r="K174" i="1" l="1"/>
  <c r="E174" i="1"/>
  <c r="G174" i="1" s="1"/>
  <c r="H174" i="1" l="1"/>
  <c r="J174" i="1" l="1"/>
  <c r="L174" i="1"/>
  <c r="M174" i="1" l="1"/>
  <c r="D175" i="1"/>
  <c r="F175" i="1" l="1"/>
  <c r="K175" i="1" l="1"/>
  <c r="E175" i="1"/>
  <c r="G175" i="1" s="1"/>
  <c r="H175" i="1" l="1"/>
  <c r="J175" i="1" l="1"/>
  <c r="L175" i="1"/>
  <c r="M175" i="1" l="1"/>
  <c r="D176" i="1"/>
  <c r="F176" i="1" l="1"/>
  <c r="K176" i="1" l="1"/>
  <c r="E176" i="1"/>
  <c r="G176" i="1" s="1"/>
  <c r="H176" i="1" l="1"/>
  <c r="J176" i="1" l="1"/>
  <c r="L176" i="1"/>
  <c r="M176" i="1" l="1"/>
  <c r="D177" i="1"/>
  <c r="F177" i="1" l="1"/>
  <c r="K177" i="1" l="1"/>
  <c r="E177" i="1"/>
  <c r="G177" i="1" s="1"/>
  <c r="H177" i="1" l="1"/>
  <c r="J177" i="1" l="1"/>
  <c r="L177" i="1"/>
  <c r="D178" i="1" l="1"/>
  <c r="M177" i="1"/>
  <c r="F178" i="1" l="1"/>
  <c r="K178" i="1" l="1"/>
  <c r="E178" i="1"/>
  <c r="G178" i="1" s="1"/>
  <c r="H178" i="1" l="1"/>
  <c r="L178" i="1"/>
  <c r="J178" i="1"/>
  <c r="M178" i="1" l="1"/>
  <c r="D179" i="1"/>
  <c r="F179" i="1" l="1"/>
  <c r="K179" i="1" s="1"/>
  <c r="E179" i="1"/>
  <c r="G179" i="1" s="1"/>
  <c r="H179" i="1" l="1"/>
  <c r="J179" i="1" l="1"/>
  <c r="L179" i="1"/>
  <c r="M179" i="1" l="1"/>
  <c r="D180" i="1"/>
  <c r="F180" i="1" l="1"/>
  <c r="K180" i="1" s="1"/>
  <c r="E180" i="1"/>
  <c r="G180" i="1" s="1"/>
  <c r="H180" i="1" l="1"/>
  <c r="J180" i="1"/>
  <c r="L180" i="1"/>
  <c r="D181" i="1" l="1"/>
  <c r="M180" i="1"/>
  <c r="F181" i="1"/>
  <c r="K181" i="1" l="1"/>
  <c r="E181" i="1"/>
  <c r="G181" i="1" s="1"/>
  <c r="H181" i="1" l="1"/>
  <c r="J181" i="1" l="1"/>
  <c r="L181" i="1"/>
  <c r="D182" i="1"/>
  <c r="M181" i="1"/>
  <c r="F182" i="1" l="1"/>
  <c r="K182" i="1" l="1"/>
  <c r="E182" i="1"/>
  <c r="G182" i="1" s="1"/>
  <c r="H182" i="1" s="1"/>
  <c r="L182" i="1" l="1"/>
  <c r="J182" i="1"/>
  <c r="B18" i="2" l="1"/>
  <c r="M182" i="1"/>
  <c r="D183" i="1"/>
  <c r="F183" i="1" l="1"/>
  <c r="E183" i="1"/>
  <c r="G183" i="1" s="1"/>
  <c r="K183" i="1" l="1"/>
  <c r="H183" i="1"/>
  <c r="L183" i="1" l="1"/>
  <c r="J183" i="1"/>
  <c r="M183" i="1" l="1"/>
  <c r="D184" i="1"/>
  <c r="F184" i="1" l="1"/>
  <c r="E184" i="1"/>
  <c r="G184" i="1" s="1"/>
  <c r="K184" i="1" l="1"/>
  <c r="H184" i="1"/>
  <c r="L184" i="1" l="1"/>
  <c r="J184" i="1"/>
  <c r="D185" i="1"/>
  <c r="M184" i="1"/>
  <c r="F185" i="1" l="1"/>
  <c r="E185" i="1" s="1"/>
  <c r="G185" i="1" s="1"/>
  <c r="K185" i="1" l="1"/>
  <c r="H185" i="1"/>
  <c r="J185" i="1" l="1"/>
  <c r="L185" i="1"/>
  <c r="M185" i="1" l="1"/>
  <c r="D186" i="1"/>
  <c r="F186" i="1" l="1"/>
  <c r="K186" i="1" l="1"/>
  <c r="E186" i="1"/>
  <c r="G186" i="1" s="1"/>
  <c r="H186" i="1" l="1"/>
  <c r="J186" i="1" l="1"/>
  <c r="L186" i="1"/>
  <c r="D187" i="1" l="1"/>
  <c r="M186" i="1"/>
  <c r="F187" i="1" l="1"/>
  <c r="K187" i="1" l="1"/>
  <c r="E187" i="1"/>
  <c r="G187" i="1" s="1"/>
  <c r="H187" i="1" l="1"/>
  <c r="J187" i="1" l="1"/>
  <c r="L187" i="1"/>
  <c r="M187" i="1" l="1"/>
  <c r="D188" i="1"/>
  <c r="F188" i="1" l="1"/>
  <c r="K188" i="1" l="1"/>
  <c r="E188" i="1"/>
  <c r="G188" i="1" s="1"/>
  <c r="H188" i="1" s="1"/>
  <c r="L188" i="1" l="1"/>
  <c r="J188" i="1"/>
  <c r="M188" i="1" l="1"/>
  <c r="D189" i="1"/>
  <c r="F189" i="1" l="1"/>
  <c r="K189" i="1" s="1"/>
  <c r="E189" i="1"/>
  <c r="G189" i="1"/>
  <c r="H189" i="1" l="1"/>
  <c r="L189" i="1" l="1"/>
  <c r="J189" i="1"/>
  <c r="M189" i="1" l="1"/>
  <c r="D190" i="1"/>
  <c r="F190" i="1" l="1"/>
  <c r="K190" i="1" l="1"/>
  <c r="E190" i="1"/>
  <c r="G190" i="1" s="1"/>
  <c r="H190" i="1" l="1"/>
  <c r="J190" i="1" l="1"/>
  <c r="L190" i="1"/>
  <c r="M190" i="1" l="1"/>
  <c r="D191" i="1"/>
  <c r="F191" i="1" l="1"/>
  <c r="K191" i="1" s="1"/>
  <c r="E191" i="1"/>
  <c r="G191" i="1" s="1"/>
  <c r="H191" i="1" l="1"/>
  <c r="L191" i="1" l="1"/>
  <c r="J191" i="1"/>
  <c r="M191" i="1" l="1"/>
  <c r="D192" i="1"/>
  <c r="F192" i="1" l="1"/>
  <c r="K192" i="1" l="1"/>
  <c r="E192" i="1"/>
  <c r="G192" i="1" s="1"/>
  <c r="H192" i="1" l="1"/>
  <c r="J192" i="1" l="1"/>
  <c r="L192" i="1"/>
  <c r="M192" i="1" l="1"/>
  <c r="D193" i="1"/>
  <c r="F193" i="1" l="1"/>
  <c r="K193" i="1" l="1"/>
  <c r="E193" i="1"/>
  <c r="G193" i="1" s="1"/>
  <c r="H193" i="1" l="1"/>
  <c r="J193" i="1" l="1"/>
  <c r="L193" i="1"/>
  <c r="M193" i="1" l="1"/>
  <c r="D194" i="1"/>
  <c r="F194" i="1" l="1"/>
  <c r="K194" i="1" l="1"/>
  <c r="E194" i="1"/>
  <c r="G194" i="1" s="1"/>
  <c r="H194" i="1" l="1"/>
  <c r="J194" i="1" l="1"/>
  <c r="L194" i="1"/>
  <c r="D195" i="1" l="1"/>
  <c r="M194" i="1"/>
  <c r="F195" i="1" l="1"/>
  <c r="E195" i="1" s="1"/>
  <c r="K195" i="1" l="1"/>
  <c r="G195" i="1"/>
  <c r="H195" i="1" l="1"/>
  <c r="L195" i="1" l="1"/>
  <c r="J195" i="1"/>
  <c r="M195" i="1" l="1"/>
  <c r="D196" i="1"/>
  <c r="F196" i="1" l="1"/>
  <c r="E196" i="1" s="1"/>
  <c r="G196" i="1" s="1"/>
  <c r="K196" i="1" l="1"/>
  <c r="H196" i="1"/>
  <c r="L196" i="1" l="1"/>
  <c r="J196" i="1"/>
  <c r="M196" i="1" l="1"/>
  <c r="D197" i="1"/>
  <c r="F197" i="1" l="1"/>
  <c r="E197" i="1" s="1"/>
  <c r="K197" i="1" l="1"/>
  <c r="G197" i="1"/>
  <c r="H197" i="1" l="1"/>
  <c r="L197" i="1" l="1"/>
  <c r="J197" i="1"/>
  <c r="M197" i="1" l="1"/>
  <c r="D198" i="1"/>
  <c r="F198" i="1"/>
  <c r="K198" i="1" l="1"/>
  <c r="E198" i="1"/>
  <c r="G198" i="1" s="1"/>
  <c r="H198" i="1" l="1"/>
  <c r="J198" i="1" l="1"/>
  <c r="L198" i="1"/>
  <c r="M198" i="1" l="1"/>
  <c r="D199" i="1"/>
  <c r="F199" i="1" l="1"/>
  <c r="K199" i="1" l="1"/>
  <c r="E199" i="1"/>
  <c r="G199" i="1" s="1"/>
  <c r="H199" i="1" l="1"/>
  <c r="J199" i="1" l="1"/>
  <c r="L199" i="1"/>
  <c r="D200" i="1" l="1"/>
  <c r="F200" i="1" s="1"/>
  <c r="M199" i="1"/>
  <c r="K200" i="1" l="1"/>
  <c r="E200" i="1"/>
  <c r="G200" i="1" s="1"/>
  <c r="H200" i="1" l="1"/>
  <c r="L200" i="1" l="1"/>
  <c r="J200" i="1"/>
  <c r="M200" i="1" l="1"/>
  <c r="D201" i="1"/>
  <c r="F201" i="1" l="1"/>
  <c r="K201" i="1" l="1"/>
  <c r="E201" i="1"/>
  <c r="G201" i="1" s="1"/>
  <c r="H201" i="1" l="1"/>
  <c r="J201" i="1" l="1"/>
  <c r="L201" i="1"/>
  <c r="M201" i="1"/>
  <c r="D202" i="1"/>
  <c r="F202" i="1" l="1"/>
  <c r="K202" i="1" l="1"/>
  <c r="E202" i="1"/>
  <c r="G202" i="1" s="1"/>
  <c r="H202" i="1" l="1"/>
  <c r="J202" i="1" l="1"/>
  <c r="L202" i="1"/>
  <c r="M202" i="1" l="1"/>
  <c r="D203" i="1"/>
  <c r="F203" i="1" l="1"/>
  <c r="K203" i="1" l="1"/>
  <c r="E203" i="1"/>
  <c r="G203" i="1" s="1"/>
  <c r="H203" i="1" l="1"/>
  <c r="J203" i="1" l="1"/>
  <c r="L203" i="1"/>
  <c r="M203" i="1" l="1"/>
  <c r="D204" i="1"/>
  <c r="F204" i="1"/>
  <c r="K204" i="1" l="1"/>
  <c r="E204" i="1"/>
  <c r="G204" i="1" s="1"/>
  <c r="H204" i="1" l="1"/>
  <c r="J204" i="1" l="1"/>
  <c r="L204" i="1"/>
  <c r="D205" i="1" l="1"/>
  <c r="M204" i="1"/>
  <c r="F205" i="1"/>
  <c r="K205" i="1" l="1"/>
  <c r="E205" i="1"/>
  <c r="G205" i="1" s="1"/>
  <c r="H205" i="1" l="1"/>
  <c r="J205" i="1" l="1"/>
  <c r="L205" i="1"/>
  <c r="D206" i="1"/>
  <c r="M205" i="1"/>
  <c r="F206" i="1" l="1"/>
  <c r="K206" i="1" l="1"/>
  <c r="E206" i="1"/>
  <c r="G206" i="1" s="1"/>
  <c r="H206" i="1" l="1"/>
  <c r="J206" i="1" l="1"/>
  <c r="L206" i="1"/>
  <c r="D207" i="1" l="1"/>
  <c r="F207" i="1" s="1"/>
  <c r="E207" i="1" s="1"/>
  <c r="M206" i="1"/>
  <c r="K207" i="1" l="1"/>
  <c r="G207" i="1"/>
  <c r="H207" i="1" l="1"/>
  <c r="J207" i="1" l="1"/>
  <c r="L207" i="1"/>
  <c r="M207" i="1" l="1"/>
  <c r="D208" i="1"/>
  <c r="F208" i="1" l="1"/>
  <c r="E208" i="1" s="1"/>
  <c r="G208" i="1" s="1"/>
  <c r="K208" i="1" l="1"/>
  <c r="H208" i="1"/>
  <c r="L208" i="1" l="1"/>
  <c r="J208" i="1"/>
  <c r="M208" i="1" l="1"/>
  <c r="D209" i="1"/>
  <c r="F209" i="1" l="1"/>
  <c r="E209" i="1"/>
  <c r="G209" i="1" s="1"/>
  <c r="K209" i="1" l="1"/>
  <c r="H209" i="1"/>
  <c r="L209" i="1" l="1"/>
  <c r="J209" i="1"/>
  <c r="D210" i="1"/>
  <c r="M209" i="1"/>
  <c r="F210" i="1" l="1"/>
  <c r="K210" i="1" l="1"/>
  <c r="E210" i="1"/>
  <c r="G210" i="1" s="1"/>
  <c r="H210" i="1" l="1"/>
  <c r="J210" i="1" l="1"/>
  <c r="L210" i="1"/>
  <c r="M210" i="1" l="1"/>
  <c r="D211" i="1"/>
  <c r="F211" i="1" l="1"/>
  <c r="K211" i="1" s="1"/>
  <c r="E211" i="1"/>
  <c r="G211" i="1" s="1"/>
  <c r="H211" i="1" l="1"/>
  <c r="L211" i="1" l="1"/>
  <c r="J211" i="1"/>
  <c r="D212" i="1" l="1"/>
  <c r="M211" i="1"/>
  <c r="F212" i="1" l="1"/>
  <c r="K212" i="1" l="1"/>
  <c r="E212" i="1"/>
  <c r="G212" i="1" s="1"/>
  <c r="H212" i="1" l="1"/>
  <c r="J212" i="1" l="1"/>
  <c r="L212" i="1"/>
  <c r="M212" i="1" l="1"/>
  <c r="D213" i="1"/>
  <c r="F213" i="1" l="1"/>
  <c r="K213" i="1" l="1"/>
  <c r="E213" i="1"/>
  <c r="G213" i="1" s="1"/>
  <c r="H213" i="1" s="1"/>
  <c r="J213" i="1" l="1"/>
  <c r="L213" i="1"/>
  <c r="D214" i="1" l="1"/>
  <c r="M213" i="1"/>
  <c r="F214" i="1" l="1"/>
  <c r="K214" i="1" l="1"/>
  <c r="E214" i="1"/>
  <c r="G214" i="1" s="1"/>
  <c r="H214" i="1"/>
  <c r="J214" i="1" l="1"/>
  <c r="L214" i="1"/>
  <c r="M214" i="1" l="1"/>
  <c r="D215" i="1"/>
  <c r="F215" i="1" l="1"/>
  <c r="K215" i="1" s="1"/>
  <c r="E215" i="1"/>
  <c r="G215" i="1" s="1"/>
  <c r="H215" i="1" s="1"/>
  <c r="J215" i="1" l="1"/>
  <c r="L215" i="1"/>
  <c r="D216" i="1" l="1"/>
  <c r="M215" i="1"/>
  <c r="F216" i="1" l="1"/>
  <c r="K216" i="1" s="1"/>
  <c r="E216" i="1"/>
  <c r="G216" i="1" s="1"/>
  <c r="H216" i="1" l="1"/>
  <c r="L216" i="1" l="1"/>
  <c r="J216" i="1"/>
  <c r="D217" i="1" l="1"/>
  <c r="M216" i="1"/>
  <c r="F217" i="1" l="1"/>
  <c r="K217" i="1" s="1"/>
  <c r="E217" i="1"/>
  <c r="G217" i="1"/>
  <c r="H217" i="1" l="1"/>
  <c r="L217" i="1" l="1"/>
  <c r="J217" i="1"/>
  <c r="M217" i="1" l="1"/>
  <c r="D218" i="1"/>
  <c r="F218" i="1" l="1"/>
  <c r="K218" i="1" l="1"/>
  <c r="E218" i="1"/>
  <c r="G218" i="1" s="1"/>
  <c r="H218" i="1" l="1"/>
  <c r="L218" i="1" l="1"/>
  <c r="J218" i="1"/>
  <c r="D219" i="1" l="1"/>
  <c r="M218" i="1"/>
  <c r="F219" i="1" l="1"/>
  <c r="E219" i="1"/>
  <c r="G219" i="1" s="1"/>
  <c r="K219" i="1" l="1"/>
  <c r="H219" i="1"/>
  <c r="L219" i="1" l="1"/>
  <c r="J219" i="1"/>
  <c r="D220" i="1" l="1"/>
  <c r="M219" i="1"/>
  <c r="F220" i="1" l="1"/>
  <c r="E220" i="1" s="1"/>
  <c r="K220" i="1" l="1"/>
  <c r="G220" i="1"/>
  <c r="H220" i="1" l="1"/>
  <c r="J220" i="1" l="1"/>
  <c r="L220" i="1"/>
  <c r="D221" i="1" l="1"/>
  <c r="M220" i="1"/>
  <c r="F221" i="1" l="1"/>
  <c r="E221" i="1" s="1"/>
  <c r="K221" i="1" l="1"/>
  <c r="G221" i="1"/>
  <c r="H221" i="1" l="1"/>
  <c r="J221" i="1" l="1"/>
  <c r="L221" i="1"/>
  <c r="D222" i="1" l="1"/>
  <c r="M221" i="1"/>
  <c r="F222" i="1" l="1"/>
  <c r="K222" i="1" l="1"/>
  <c r="E222" i="1"/>
  <c r="G222" i="1" s="1"/>
  <c r="H222" i="1" l="1"/>
  <c r="J222" i="1" l="1"/>
  <c r="L222" i="1"/>
  <c r="M222" i="1" l="1"/>
  <c r="D223" i="1"/>
  <c r="F223" i="1"/>
  <c r="K223" i="1" l="1"/>
  <c r="E223" i="1"/>
  <c r="G223" i="1" s="1"/>
  <c r="H223" i="1" l="1"/>
  <c r="J223" i="1" l="1"/>
  <c r="L223" i="1"/>
  <c r="D224" i="1" l="1"/>
  <c r="M223" i="1"/>
  <c r="F224" i="1" l="1"/>
  <c r="K224" i="1" l="1"/>
  <c r="E224" i="1"/>
  <c r="G224" i="1" s="1"/>
  <c r="H224" i="1" l="1"/>
  <c r="L224" i="1" l="1"/>
  <c r="J224" i="1"/>
  <c r="M224" i="1" l="1"/>
  <c r="D225" i="1"/>
  <c r="F225" i="1" l="1"/>
  <c r="K225" i="1" l="1"/>
  <c r="E225" i="1"/>
  <c r="G225" i="1" s="1"/>
  <c r="H225" i="1" s="1"/>
  <c r="L225" i="1" l="1"/>
  <c r="J225" i="1"/>
  <c r="M225" i="1" l="1"/>
  <c r="D226" i="1"/>
  <c r="F226" i="1" l="1"/>
  <c r="K226" i="1" l="1"/>
  <c r="E226" i="1"/>
  <c r="G226" i="1" s="1"/>
  <c r="H226" i="1" l="1"/>
  <c r="J226" i="1" l="1"/>
  <c r="L226" i="1"/>
  <c r="M226" i="1" l="1"/>
  <c r="D227" i="1"/>
  <c r="F227" i="1" l="1"/>
  <c r="K227" i="1" l="1"/>
  <c r="E227" i="1"/>
  <c r="G227" i="1" s="1"/>
  <c r="H227" i="1" l="1"/>
  <c r="L227" i="1" l="1"/>
  <c r="J227" i="1"/>
  <c r="M227" i="1" l="1"/>
  <c r="D228" i="1"/>
  <c r="F228" i="1" l="1"/>
  <c r="K228" i="1" l="1"/>
  <c r="E228" i="1"/>
  <c r="G228" i="1" s="1"/>
  <c r="H228" i="1" l="1"/>
  <c r="J228" i="1" l="1"/>
  <c r="L228" i="1"/>
  <c r="M228" i="1" l="1"/>
  <c r="D229" i="1"/>
  <c r="F229" i="1" l="1"/>
  <c r="K229" i="1" l="1"/>
  <c r="E229" i="1"/>
  <c r="G229" i="1" s="1"/>
  <c r="H229" i="1" l="1"/>
  <c r="J229" i="1" l="1"/>
  <c r="L229" i="1"/>
  <c r="D230" i="1" l="1"/>
  <c r="M229" i="1"/>
  <c r="F230" i="1" l="1"/>
  <c r="K230" i="1" l="1"/>
  <c r="E230" i="1"/>
  <c r="G230" i="1" s="1"/>
  <c r="H230" i="1" l="1"/>
  <c r="J230" i="1" l="1"/>
  <c r="L230" i="1"/>
  <c r="D231" i="1" l="1"/>
  <c r="M230" i="1"/>
  <c r="F231" i="1" l="1"/>
  <c r="E231" i="1" s="1"/>
  <c r="G231" i="1" s="1"/>
  <c r="K231" i="1" l="1"/>
  <c r="H231" i="1"/>
  <c r="L231" i="1" l="1"/>
  <c r="J231" i="1"/>
  <c r="M231" i="1" l="1"/>
  <c r="D232" i="1"/>
  <c r="F232" i="1" l="1"/>
  <c r="E232" i="1" s="1"/>
  <c r="G232" i="1" s="1"/>
  <c r="K232" i="1" l="1"/>
  <c r="H232" i="1"/>
  <c r="J232" i="1" l="1"/>
  <c r="L232" i="1"/>
  <c r="M232" i="1" l="1"/>
  <c r="D233" i="1"/>
  <c r="F233" i="1" l="1"/>
  <c r="E233" i="1" s="1"/>
  <c r="K233" i="1" l="1"/>
  <c r="G233" i="1"/>
  <c r="H233" i="1" l="1"/>
  <c r="J233" i="1" l="1"/>
  <c r="L233" i="1"/>
  <c r="M233" i="1" l="1"/>
  <c r="D234" i="1"/>
  <c r="F234" i="1" l="1"/>
  <c r="K234" i="1" l="1"/>
  <c r="E234" i="1"/>
  <c r="G234" i="1" s="1"/>
  <c r="H234" i="1" l="1"/>
  <c r="J234" i="1" l="1"/>
  <c r="L234" i="1"/>
  <c r="M234" i="1" l="1"/>
  <c r="D235" i="1"/>
  <c r="F235" i="1" l="1"/>
  <c r="K235" i="1" l="1"/>
  <c r="E235" i="1"/>
  <c r="G235" i="1" s="1"/>
  <c r="H235" i="1" l="1"/>
  <c r="J235" i="1" l="1"/>
  <c r="L235" i="1"/>
  <c r="M235" i="1" l="1"/>
  <c r="D236" i="1"/>
  <c r="F236" i="1" l="1"/>
  <c r="K236" i="1" l="1"/>
  <c r="E236" i="1"/>
  <c r="G236" i="1" s="1"/>
  <c r="H236" i="1" s="1"/>
  <c r="J236" i="1" l="1"/>
  <c r="L236" i="1"/>
  <c r="M236" i="1" l="1"/>
  <c r="D237" i="1"/>
  <c r="F237" i="1" l="1"/>
  <c r="K237" i="1" l="1"/>
  <c r="E237" i="1"/>
  <c r="G237" i="1" s="1"/>
  <c r="H237" i="1" l="1"/>
  <c r="J237" i="1" l="1"/>
  <c r="L237" i="1"/>
  <c r="D238" i="1"/>
  <c r="M237" i="1"/>
  <c r="F238" i="1" l="1"/>
  <c r="K238" i="1" l="1"/>
  <c r="E238" i="1"/>
  <c r="G238" i="1" s="1"/>
  <c r="H238" i="1" l="1"/>
  <c r="J238" i="1" l="1"/>
  <c r="L238" i="1"/>
  <c r="D239" i="1" l="1"/>
  <c r="M238" i="1"/>
  <c r="F239" i="1" l="1"/>
  <c r="K239" i="1" l="1"/>
  <c r="E239" i="1"/>
  <c r="G239" i="1" s="1"/>
  <c r="H239" i="1" l="1"/>
  <c r="J239" i="1" l="1"/>
  <c r="L239" i="1"/>
  <c r="M239" i="1" l="1"/>
  <c r="D240" i="1"/>
  <c r="F240" i="1" l="1"/>
  <c r="K240" i="1" l="1"/>
  <c r="E240" i="1"/>
  <c r="G240" i="1" s="1"/>
  <c r="H240" i="1" l="1"/>
  <c r="J240" i="1" l="1"/>
  <c r="L240" i="1"/>
  <c r="M240" i="1" l="1"/>
  <c r="D241" i="1"/>
  <c r="F241" i="1" l="1"/>
  <c r="K241" i="1" l="1"/>
  <c r="E241" i="1"/>
  <c r="G241" i="1" s="1"/>
  <c r="H241" i="1" l="1"/>
  <c r="L241" i="1" l="1"/>
  <c r="J241" i="1"/>
  <c r="M241" i="1" l="1"/>
  <c r="D242" i="1"/>
  <c r="F242" i="1" l="1"/>
  <c r="K242" i="1" l="1"/>
  <c r="E242" i="1"/>
  <c r="G242" i="1" s="1"/>
  <c r="H242" i="1"/>
  <c r="L242" i="1" l="1"/>
  <c r="J242" i="1"/>
  <c r="B23" i="2" l="1"/>
  <c r="M242" i="1"/>
  <c r="D243" i="1"/>
  <c r="F243" i="1" l="1"/>
  <c r="E243" i="1" s="1"/>
  <c r="K243" i="1" l="1"/>
  <c r="G243" i="1"/>
  <c r="H243" i="1" l="1"/>
  <c r="L243" i="1" l="1"/>
  <c r="J243" i="1"/>
  <c r="M243" i="1" l="1"/>
  <c r="D244" i="1"/>
  <c r="F244" i="1" l="1"/>
  <c r="E244" i="1" s="1"/>
  <c r="K244" i="1" l="1"/>
  <c r="G244" i="1"/>
  <c r="H244" i="1" l="1"/>
  <c r="L244" i="1" l="1"/>
  <c r="J244" i="1"/>
  <c r="M244" i="1" l="1"/>
  <c r="D245" i="1"/>
  <c r="F245" i="1" l="1"/>
  <c r="E245" i="1"/>
  <c r="G245" i="1" s="1"/>
  <c r="H245" i="1" s="1"/>
  <c r="J245" i="1" s="1"/>
  <c r="K245" i="1" l="1"/>
  <c r="L245" i="1"/>
  <c r="M245" i="1"/>
  <c r="D246" i="1"/>
  <c r="F246" i="1" l="1"/>
  <c r="K246" i="1" l="1"/>
  <c r="E246" i="1"/>
  <c r="G246" i="1" s="1"/>
  <c r="H246" i="1" l="1"/>
  <c r="J246" i="1" l="1"/>
  <c r="L246" i="1"/>
  <c r="M246" i="1" l="1"/>
  <c r="D247" i="1"/>
  <c r="F247" i="1" l="1"/>
  <c r="K247" i="1" l="1"/>
  <c r="E247" i="1"/>
  <c r="G247" i="1" s="1"/>
  <c r="H247" i="1" l="1"/>
  <c r="J247" i="1" l="1"/>
  <c r="L247" i="1"/>
  <c r="M247" i="1" l="1"/>
  <c r="D248" i="1"/>
  <c r="F248" i="1" l="1"/>
  <c r="K248" i="1" l="1"/>
  <c r="E248" i="1"/>
  <c r="G248" i="1" s="1"/>
  <c r="H248" i="1" l="1"/>
  <c r="L248" i="1" l="1"/>
  <c r="J248" i="1"/>
  <c r="M248" i="1" l="1"/>
  <c r="D249" i="1"/>
  <c r="F249" i="1" l="1"/>
  <c r="K249" i="1" l="1"/>
  <c r="E249" i="1"/>
  <c r="G249" i="1" s="1"/>
  <c r="H249" i="1" l="1"/>
  <c r="L249" i="1" l="1"/>
  <c r="J249" i="1"/>
  <c r="M249" i="1" l="1"/>
  <c r="D250" i="1"/>
  <c r="F250" i="1" l="1"/>
  <c r="K250" i="1" l="1"/>
  <c r="E250" i="1"/>
  <c r="G250" i="1" s="1"/>
  <c r="H250" i="1" l="1"/>
  <c r="L250" i="1" l="1"/>
  <c r="J250" i="1"/>
  <c r="M250" i="1" l="1"/>
  <c r="D251" i="1"/>
  <c r="F251" i="1" l="1"/>
  <c r="K251" i="1" l="1"/>
  <c r="E251" i="1"/>
  <c r="G251" i="1" s="1"/>
  <c r="H251" i="1" l="1"/>
  <c r="L251" i="1" l="1"/>
  <c r="J251" i="1"/>
  <c r="M251" i="1" l="1"/>
  <c r="D252" i="1"/>
  <c r="F252" i="1" l="1"/>
  <c r="K252" i="1" l="1"/>
  <c r="E252" i="1"/>
  <c r="G252" i="1" s="1"/>
  <c r="H252" i="1" l="1"/>
  <c r="J252" i="1" l="1"/>
  <c r="L252" i="1"/>
  <c r="M252" i="1" l="1"/>
  <c r="D253" i="1"/>
  <c r="F253" i="1" l="1"/>
  <c r="K253" i="1" l="1"/>
  <c r="E253" i="1"/>
  <c r="G253" i="1" s="1"/>
  <c r="H253" i="1" l="1"/>
  <c r="J253" i="1" l="1"/>
  <c r="L253" i="1"/>
  <c r="M253" i="1" l="1"/>
  <c r="D254" i="1"/>
  <c r="E254" i="1" l="1"/>
  <c r="F254" i="1"/>
  <c r="K254" i="1" s="1"/>
  <c r="G254" i="1"/>
  <c r="H254" i="1" l="1"/>
  <c r="L254" i="1" l="1"/>
  <c r="J254" i="1"/>
  <c r="B24" i="2" l="1"/>
  <c r="I24" i="2" s="1"/>
  <c r="M254" i="1"/>
  <c r="D255" i="1"/>
  <c r="E255" i="1" l="1"/>
  <c r="F255" i="1"/>
  <c r="G255" i="1"/>
  <c r="K255" i="1" l="1"/>
  <c r="H255" i="1"/>
  <c r="L255" i="1" l="1"/>
  <c r="J255" i="1"/>
  <c r="M255" i="1" l="1"/>
  <c r="D256" i="1"/>
  <c r="E256" i="1" l="1"/>
  <c r="F256" i="1"/>
  <c r="G256" i="1"/>
  <c r="H256" i="1"/>
  <c r="J256" i="1" s="1"/>
  <c r="K256" i="1" l="1"/>
  <c r="L256" i="1"/>
  <c r="M256" i="1"/>
  <c r="D257" i="1"/>
  <c r="E257" i="1" l="1"/>
  <c r="F257" i="1"/>
  <c r="G257" i="1"/>
  <c r="H257" i="1" s="1"/>
  <c r="J257" i="1" s="1"/>
  <c r="K257" i="1" l="1"/>
  <c r="L257" i="1"/>
  <c r="M257" i="1"/>
  <c r="D258" i="1"/>
  <c r="E258" i="1" l="1"/>
  <c r="F258" i="1"/>
  <c r="K258" i="1" s="1"/>
  <c r="G258" i="1"/>
  <c r="H258" i="1"/>
  <c r="J258" i="1" s="1"/>
  <c r="M258" i="1" l="1"/>
  <c r="D259" i="1"/>
  <c r="L258" i="1"/>
  <c r="E259" i="1" l="1"/>
  <c r="F259" i="1"/>
  <c r="K259" i="1" s="1"/>
  <c r="G259" i="1"/>
  <c r="H259" i="1" l="1"/>
  <c r="L259" i="1" l="1"/>
  <c r="J259" i="1"/>
  <c r="M259" i="1" l="1"/>
  <c r="D260" i="1"/>
  <c r="E260" i="1" l="1"/>
  <c r="F260" i="1"/>
  <c r="K260" i="1" s="1"/>
  <c r="G260" i="1"/>
  <c r="H260" i="1" s="1"/>
  <c r="J260" i="1" s="1"/>
  <c r="M260" i="1" l="1"/>
  <c r="D261" i="1"/>
  <c r="L260" i="1"/>
  <c r="E261" i="1" l="1"/>
  <c r="F261" i="1"/>
  <c r="K261" i="1" s="1"/>
  <c r="G261" i="1"/>
  <c r="H261" i="1" l="1"/>
  <c r="L261" i="1" l="1"/>
  <c r="J261" i="1"/>
  <c r="M261" i="1" l="1"/>
  <c r="D262" i="1"/>
  <c r="E262" i="1" l="1"/>
  <c r="F262" i="1"/>
  <c r="K262" i="1" s="1"/>
  <c r="G262" i="1"/>
  <c r="H262" i="1"/>
  <c r="J262" i="1" s="1"/>
  <c r="M262" i="1" l="1"/>
  <c r="D263" i="1"/>
  <c r="L262" i="1"/>
  <c r="E263" i="1" l="1"/>
  <c r="F263" i="1"/>
  <c r="K263" i="1" s="1"/>
  <c r="G263" i="1"/>
  <c r="H263" i="1"/>
  <c r="J263" i="1" s="1"/>
  <c r="M263" i="1" l="1"/>
  <c r="D264" i="1"/>
  <c r="L263" i="1"/>
  <c r="E264" i="1" l="1"/>
  <c r="F264" i="1"/>
  <c r="K264" i="1" s="1"/>
  <c r="G264" i="1"/>
  <c r="H264" i="1"/>
  <c r="J264" i="1" s="1"/>
  <c r="M264" i="1" l="1"/>
  <c r="D265" i="1"/>
  <c r="L264" i="1"/>
  <c r="E265" i="1" l="1"/>
  <c r="F265" i="1"/>
  <c r="K265" i="1" s="1"/>
  <c r="G265" i="1"/>
  <c r="H265" i="1" l="1"/>
  <c r="L265" i="1" l="1"/>
  <c r="J265" i="1"/>
  <c r="M265" i="1" l="1"/>
  <c r="D266" i="1"/>
  <c r="E266" i="1" l="1"/>
  <c r="F266" i="1"/>
  <c r="K266" i="1" s="1"/>
  <c r="G266" i="1"/>
  <c r="H266" i="1"/>
  <c r="J266" i="1" s="1"/>
  <c r="B25" i="2" l="1"/>
  <c r="I25" i="2" s="1"/>
  <c r="M266" i="1"/>
  <c r="D267" i="1"/>
  <c r="L266" i="1"/>
  <c r="E267" i="1" l="1"/>
  <c r="F267" i="1"/>
  <c r="G267" i="1"/>
  <c r="K267" i="1" l="1"/>
  <c r="H267" i="1"/>
  <c r="J267" i="1" l="1"/>
  <c r="L267" i="1"/>
  <c r="D268" i="1"/>
  <c r="M267" i="1"/>
  <c r="E268" i="1" l="1"/>
  <c r="F268" i="1"/>
  <c r="G268" i="1"/>
  <c r="K268" i="1" l="1"/>
  <c r="H268" i="1"/>
  <c r="L268" i="1" l="1"/>
  <c r="J268" i="1"/>
  <c r="D269" i="1" l="1"/>
  <c r="H269" i="1" s="1"/>
  <c r="J269" i="1" s="1"/>
  <c r="M268" i="1"/>
  <c r="E269" i="1"/>
  <c r="F269" i="1"/>
  <c r="G269" i="1"/>
  <c r="K269" i="1" l="1"/>
  <c r="L269" i="1"/>
  <c r="M269" i="1"/>
  <c r="D270" i="1"/>
  <c r="E270" i="1" l="1"/>
  <c r="F270" i="1"/>
  <c r="K270" i="1" s="1"/>
  <c r="G270" i="1"/>
  <c r="H270" i="1" l="1"/>
  <c r="L270" i="1" l="1"/>
  <c r="J270" i="1"/>
  <c r="M270" i="1" l="1"/>
  <c r="D271" i="1"/>
  <c r="E271" i="1" l="1"/>
  <c r="F271" i="1"/>
  <c r="K271" i="1" s="1"/>
  <c r="G271" i="1"/>
  <c r="H271" i="1" l="1"/>
  <c r="L271" i="1" l="1"/>
  <c r="J271" i="1"/>
  <c r="M271" i="1" l="1"/>
  <c r="D272" i="1"/>
  <c r="E272" i="1" l="1"/>
  <c r="F272" i="1"/>
  <c r="K272" i="1" s="1"/>
  <c r="G272" i="1"/>
  <c r="H272" i="1" s="1"/>
  <c r="J272" i="1" s="1"/>
  <c r="M272" i="1" l="1"/>
  <c r="D273" i="1"/>
  <c r="L272" i="1"/>
  <c r="E273" i="1" l="1"/>
  <c r="F273" i="1"/>
  <c r="K273" i="1" s="1"/>
  <c r="G273" i="1"/>
  <c r="H273" i="1" l="1"/>
  <c r="L273" i="1" l="1"/>
  <c r="J273" i="1"/>
  <c r="M273" i="1" l="1"/>
  <c r="D274" i="1"/>
  <c r="E274" i="1" l="1"/>
  <c r="F274" i="1"/>
  <c r="K274" i="1" s="1"/>
  <c r="G274" i="1"/>
  <c r="H274" i="1" l="1"/>
  <c r="L274" i="1" l="1"/>
  <c r="J274" i="1"/>
  <c r="M274" i="1" l="1"/>
  <c r="D275" i="1"/>
  <c r="E275" i="1" l="1"/>
  <c r="F275" i="1"/>
  <c r="K275" i="1" s="1"/>
  <c r="G275" i="1"/>
  <c r="H275" i="1"/>
  <c r="J275" i="1" s="1"/>
  <c r="M275" i="1" l="1"/>
  <c r="D276" i="1"/>
  <c r="L275" i="1"/>
  <c r="E276" i="1" l="1"/>
  <c r="F276" i="1"/>
  <c r="K276" i="1" s="1"/>
  <c r="G276" i="1"/>
  <c r="H276" i="1"/>
  <c r="J276" i="1" s="1"/>
  <c r="M276" i="1" l="1"/>
  <c r="D277" i="1"/>
  <c r="L276" i="1"/>
  <c r="E277" i="1" l="1"/>
  <c r="F277" i="1"/>
  <c r="K277" i="1" s="1"/>
  <c r="G277" i="1"/>
  <c r="H277" i="1" l="1"/>
  <c r="L277" i="1" l="1"/>
  <c r="J277" i="1"/>
  <c r="M277" i="1" l="1"/>
  <c r="D278" i="1"/>
  <c r="E278" i="1" l="1"/>
  <c r="F278" i="1"/>
  <c r="K278" i="1" s="1"/>
  <c r="G278" i="1"/>
  <c r="H278" i="1" l="1"/>
  <c r="L278" i="1" l="1"/>
  <c r="J278" i="1"/>
  <c r="B26" i="2" l="1"/>
  <c r="I26" i="2" s="1"/>
  <c r="M278" i="1"/>
  <c r="D279" i="1"/>
  <c r="E279" i="1" l="1"/>
  <c r="F279" i="1"/>
  <c r="G279" i="1"/>
  <c r="K279" i="1" l="1"/>
  <c r="H279" i="1"/>
  <c r="L279" i="1" l="1"/>
  <c r="J279" i="1"/>
  <c r="D280" i="1"/>
  <c r="M279" i="1"/>
  <c r="E280" i="1" l="1"/>
  <c r="F280" i="1"/>
  <c r="G280" i="1"/>
  <c r="H280" i="1"/>
  <c r="J280" i="1" l="1"/>
  <c r="K280" i="1"/>
  <c r="L280" i="1"/>
  <c r="M280" i="1" l="1"/>
  <c r="D281" i="1"/>
  <c r="E281" i="1"/>
  <c r="F281" i="1"/>
  <c r="G281" i="1" l="1"/>
  <c r="L281" i="1" s="1"/>
  <c r="H281" i="1"/>
  <c r="J281" i="1" s="1"/>
  <c r="K281" i="1"/>
  <c r="M281" i="1" l="1"/>
  <c r="D282" i="1"/>
  <c r="F282" i="1"/>
  <c r="K282" i="1" s="1"/>
  <c r="G282" i="1"/>
  <c r="E282" i="1" l="1"/>
  <c r="H282" i="1"/>
  <c r="J282" i="1" l="1"/>
  <c r="L282" i="1"/>
  <c r="D283" i="1" l="1"/>
  <c r="M282" i="1"/>
  <c r="G283" i="1" l="1"/>
  <c r="H283" i="1" s="1"/>
  <c r="F283" i="1"/>
  <c r="K283" i="1" s="1"/>
  <c r="E283" i="1"/>
  <c r="L283" i="1" l="1"/>
  <c r="J283" i="1"/>
  <c r="M283" i="1" l="1"/>
  <c r="D284" i="1"/>
  <c r="H284" i="1" l="1"/>
  <c r="J284" i="1" s="1"/>
  <c r="F284" i="1"/>
  <c r="K284" i="1" s="1"/>
  <c r="E284" i="1"/>
  <c r="G284" i="1"/>
  <c r="D285" i="1" l="1"/>
  <c r="M284" i="1"/>
  <c r="L284" i="1"/>
  <c r="G285" i="1" l="1"/>
  <c r="H285" i="1" s="1"/>
  <c r="F285" i="1"/>
  <c r="K285" i="1" s="1"/>
  <c r="E285" i="1"/>
  <c r="L285" i="1" l="1"/>
  <c r="J285" i="1"/>
  <c r="D286" i="1" l="1"/>
  <c r="M285" i="1"/>
  <c r="F286" i="1" l="1"/>
  <c r="K286" i="1" s="1"/>
  <c r="G286" i="1"/>
  <c r="E286" i="1"/>
  <c r="H286" i="1" l="1"/>
  <c r="L286" i="1" s="1"/>
  <c r="J286" i="1"/>
  <c r="M286" i="1" l="1"/>
  <c r="D287" i="1"/>
  <c r="G287" i="1" s="1"/>
  <c r="E287" i="1"/>
  <c r="F287" i="1"/>
  <c r="K287" i="1" s="1"/>
  <c r="H287" i="1" l="1"/>
  <c r="L287" i="1" l="1"/>
  <c r="J287" i="1"/>
  <c r="M287" i="1" l="1"/>
  <c r="D288" i="1"/>
  <c r="E288" i="1" l="1"/>
  <c r="F288" i="1"/>
  <c r="K288" i="1" s="1"/>
  <c r="G288" i="1"/>
  <c r="H288" i="1" s="1"/>
  <c r="J288" i="1" s="1"/>
  <c r="M288" i="1" l="1"/>
  <c r="D289" i="1"/>
  <c r="L288" i="1"/>
  <c r="E289" i="1" l="1"/>
  <c r="F289" i="1"/>
  <c r="K289" i="1" s="1"/>
  <c r="G289" i="1"/>
  <c r="H289" i="1" l="1"/>
  <c r="L289" i="1" l="1"/>
  <c r="J289" i="1"/>
  <c r="M289" i="1" l="1"/>
  <c r="D290" i="1"/>
  <c r="E290" i="1" l="1"/>
  <c r="F290" i="1"/>
  <c r="K290" i="1" s="1"/>
  <c r="G290" i="1"/>
  <c r="H290" i="1" l="1"/>
  <c r="L290" i="1" l="1"/>
  <c r="J290" i="1"/>
  <c r="M290" i="1" l="1"/>
  <c r="D291" i="1"/>
  <c r="E291" i="1" l="1"/>
  <c r="F291" i="1"/>
  <c r="G291" i="1"/>
  <c r="H291" i="1"/>
  <c r="J291" i="1" s="1"/>
  <c r="K291" i="1" l="1"/>
  <c r="L291" i="1"/>
  <c r="M291" i="1"/>
  <c r="D292" i="1"/>
  <c r="E292" i="1" l="1"/>
  <c r="F292" i="1"/>
  <c r="G292" i="1"/>
  <c r="H292" i="1" s="1"/>
  <c r="J292" i="1" s="1"/>
  <c r="K292" i="1" l="1"/>
  <c r="L292" i="1"/>
  <c r="M292" i="1"/>
  <c r="D293" i="1"/>
  <c r="E293" i="1" l="1"/>
  <c r="F293" i="1"/>
  <c r="G293" i="1"/>
  <c r="H293" i="1" s="1"/>
  <c r="J293" i="1" s="1"/>
  <c r="K293" i="1" l="1"/>
  <c r="L293" i="1"/>
  <c r="M293" i="1"/>
  <c r="D294" i="1"/>
  <c r="E294" i="1" l="1"/>
  <c r="F294" i="1"/>
  <c r="K294" i="1" s="1"/>
  <c r="G294" i="1"/>
  <c r="H294" i="1" s="1"/>
  <c r="J294" i="1" s="1"/>
  <c r="M294" i="1" l="1"/>
  <c r="D295" i="1"/>
  <c r="L294" i="1"/>
  <c r="E295" i="1" l="1"/>
  <c r="F295" i="1"/>
  <c r="K295" i="1" s="1"/>
  <c r="G295" i="1"/>
  <c r="H295" i="1"/>
  <c r="J295" i="1" s="1"/>
  <c r="M295" i="1" l="1"/>
  <c r="D296" i="1"/>
  <c r="L295" i="1"/>
  <c r="E296" i="1" l="1"/>
  <c r="F296" i="1"/>
  <c r="K296" i="1" s="1"/>
  <c r="G296" i="1"/>
  <c r="H296" i="1" s="1"/>
  <c r="J296" i="1" s="1"/>
  <c r="M296" i="1" l="1"/>
  <c r="D297" i="1"/>
  <c r="L296" i="1"/>
  <c r="E297" i="1" l="1"/>
  <c r="F297" i="1"/>
  <c r="K297" i="1" s="1"/>
  <c r="G297" i="1"/>
  <c r="H297" i="1"/>
  <c r="J297" i="1" s="1"/>
  <c r="M297" i="1" l="1"/>
  <c r="D298" i="1"/>
  <c r="L297" i="1"/>
  <c r="E298" i="1" l="1"/>
  <c r="F298" i="1"/>
  <c r="K298" i="1" s="1"/>
  <c r="G298" i="1"/>
  <c r="H298" i="1" s="1"/>
  <c r="J298" i="1" s="1"/>
  <c r="M298" i="1" l="1"/>
  <c r="D299" i="1"/>
  <c r="L298" i="1"/>
  <c r="E299" i="1" l="1"/>
  <c r="F299" i="1"/>
  <c r="K299" i="1" s="1"/>
  <c r="G299" i="1"/>
  <c r="H299" i="1"/>
  <c r="J299" i="1" s="1"/>
  <c r="M299" i="1" l="1"/>
  <c r="D300" i="1"/>
  <c r="L299" i="1"/>
  <c r="E300" i="1" l="1"/>
  <c r="F300" i="1"/>
  <c r="K300" i="1" s="1"/>
  <c r="G300" i="1"/>
  <c r="H300" i="1" l="1"/>
  <c r="L300" i="1" l="1"/>
  <c r="J300" i="1"/>
  <c r="M300" i="1" l="1"/>
  <c r="D301" i="1"/>
  <c r="E301" i="1" l="1"/>
  <c r="F301" i="1"/>
  <c r="K301" i="1" s="1"/>
  <c r="G301" i="1"/>
  <c r="H301" i="1"/>
  <c r="J301" i="1" s="1"/>
  <c r="M301" i="1" l="1"/>
  <c r="D302" i="1"/>
  <c r="L301" i="1"/>
  <c r="E302" i="1" l="1"/>
  <c r="F302" i="1"/>
  <c r="K302" i="1" s="1"/>
  <c r="G302" i="1"/>
  <c r="H302" i="1" l="1"/>
  <c r="L302" i="1" l="1"/>
  <c r="J302" i="1"/>
  <c r="B28" i="2" l="1"/>
  <c r="I28" i="2" s="1"/>
  <c r="M302" i="1"/>
  <c r="D303" i="1"/>
  <c r="E303" i="1" l="1"/>
  <c r="F303" i="1"/>
  <c r="G303" i="1"/>
  <c r="H303" i="1" s="1"/>
  <c r="J303" i="1" s="1"/>
  <c r="K303" i="1" l="1"/>
  <c r="L303" i="1"/>
  <c r="M303" i="1"/>
  <c r="D304" i="1"/>
  <c r="E304" i="1" l="1"/>
  <c r="F304" i="1"/>
  <c r="G304" i="1"/>
  <c r="H304" i="1"/>
  <c r="J304" i="1" s="1"/>
  <c r="K304" i="1" l="1"/>
  <c r="L304" i="1"/>
  <c r="M304" i="1"/>
  <c r="D305" i="1"/>
  <c r="E305" i="1" l="1"/>
  <c r="F305" i="1"/>
  <c r="G305" i="1"/>
  <c r="H305" i="1"/>
  <c r="J305" i="1" s="1"/>
  <c r="K305" i="1" l="1"/>
  <c r="L305" i="1"/>
  <c r="M305" i="1"/>
  <c r="D306" i="1"/>
  <c r="E306" i="1" l="1"/>
  <c r="F306" i="1"/>
  <c r="K306" i="1" s="1"/>
  <c r="G306" i="1"/>
  <c r="H306" i="1"/>
  <c r="J306" i="1" s="1"/>
  <c r="M306" i="1" l="1"/>
  <c r="D307" i="1"/>
  <c r="L306" i="1"/>
  <c r="E307" i="1" l="1"/>
  <c r="F307" i="1"/>
  <c r="K307" i="1" s="1"/>
  <c r="G307" i="1"/>
  <c r="H307" i="1" l="1"/>
  <c r="L307" i="1" l="1"/>
  <c r="J307" i="1"/>
  <c r="M307" i="1" l="1"/>
  <c r="D308" i="1"/>
  <c r="E308" i="1" l="1"/>
  <c r="F308" i="1"/>
  <c r="K308" i="1" s="1"/>
  <c r="G308" i="1"/>
  <c r="H308" i="1"/>
  <c r="J308" i="1" s="1"/>
  <c r="M308" i="1" l="1"/>
  <c r="D309" i="1"/>
  <c r="L308" i="1"/>
  <c r="E309" i="1" l="1"/>
  <c r="F309" i="1"/>
  <c r="K309" i="1" s="1"/>
  <c r="G309" i="1"/>
  <c r="H309" i="1" l="1"/>
  <c r="L309" i="1" l="1"/>
  <c r="J309" i="1"/>
  <c r="M309" i="1" l="1"/>
  <c r="D310" i="1"/>
  <c r="E310" i="1" l="1"/>
  <c r="F310" i="1"/>
  <c r="K310" i="1" s="1"/>
  <c r="G310" i="1"/>
  <c r="H310" i="1" s="1"/>
  <c r="J310" i="1" s="1"/>
  <c r="M310" i="1" l="1"/>
  <c r="D311" i="1"/>
  <c r="L310" i="1"/>
  <c r="E311" i="1" l="1"/>
  <c r="F311" i="1"/>
  <c r="K311" i="1" s="1"/>
  <c r="G311" i="1"/>
  <c r="H311" i="1" l="1"/>
  <c r="L311" i="1" l="1"/>
  <c r="J311" i="1"/>
  <c r="M311" i="1" l="1"/>
  <c r="D312" i="1"/>
  <c r="E312" i="1" l="1"/>
  <c r="F312" i="1"/>
  <c r="K312" i="1" s="1"/>
  <c r="G312" i="1"/>
  <c r="H312" i="1" l="1"/>
  <c r="L312" i="1" l="1"/>
  <c r="J312" i="1"/>
  <c r="M312" i="1" l="1"/>
  <c r="D313" i="1"/>
  <c r="E313" i="1" l="1"/>
  <c r="F313" i="1"/>
  <c r="K313" i="1" s="1"/>
  <c r="G313" i="1"/>
  <c r="H313" i="1" l="1"/>
  <c r="L313" i="1" l="1"/>
  <c r="J313" i="1"/>
  <c r="M313" i="1" l="1"/>
  <c r="D314" i="1"/>
  <c r="E314" i="1" l="1"/>
  <c r="F314" i="1"/>
  <c r="K314" i="1" s="1"/>
  <c r="G314" i="1"/>
  <c r="H314" i="1" s="1"/>
  <c r="J314" i="1" s="1"/>
  <c r="B29" i="2" l="1"/>
  <c r="I29" i="2" s="1"/>
  <c r="M314" i="1"/>
  <c r="D315" i="1"/>
  <c r="L314" i="1"/>
  <c r="E315" i="1" l="1"/>
  <c r="F315" i="1"/>
  <c r="G315" i="1"/>
  <c r="H315" i="1"/>
  <c r="J315" i="1" s="1"/>
  <c r="K315" i="1" l="1"/>
  <c r="L315" i="1"/>
  <c r="M315" i="1"/>
  <c r="D316" i="1"/>
  <c r="E316" i="1" l="1"/>
  <c r="F316" i="1"/>
  <c r="G316" i="1"/>
  <c r="K316" i="1" l="1"/>
  <c r="H316" i="1"/>
  <c r="L316" i="1" l="1"/>
  <c r="J316" i="1"/>
  <c r="M316" i="1" l="1"/>
  <c r="D317" i="1"/>
  <c r="E317" i="1" l="1"/>
  <c r="F317" i="1"/>
  <c r="G317" i="1"/>
  <c r="H317" i="1"/>
  <c r="J317" i="1" l="1"/>
  <c r="D318" i="1" s="1"/>
  <c r="K317" i="1"/>
  <c r="L317" i="1"/>
  <c r="M317" i="1"/>
  <c r="E318" i="1" l="1"/>
  <c r="F318" i="1"/>
  <c r="K318" i="1" s="1"/>
  <c r="G318" i="1"/>
  <c r="H318" i="1" l="1"/>
  <c r="L318" i="1" l="1"/>
  <c r="J318" i="1"/>
  <c r="M318" i="1" l="1"/>
  <c r="D319" i="1"/>
  <c r="E319" i="1" l="1"/>
  <c r="F319" i="1"/>
  <c r="K319" i="1" s="1"/>
  <c r="G319" i="1"/>
  <c r="H319" i="1" l="1"/>
  <c r="L319" i="1" l="1"/>
  <c r="J319" i="1"/>
  <c r="M319" i="1" l="1"/>
  <c r="D320" i="1"/>
  <c r="E320" i="1" l="1"/>
  <c r="F320" i="1"/>
  <c r="K320" i="1" s="1"/>
  <c r="G320" i="1"/>
  <c r="H320" i="1" s="1"/>
  <c r="J320" i="1" s="1"/>
  <c r="M320" i="1" l="1"/>
  <c r="D321" i="1"/>
  <c r="L320" i="1"/>
  <c r="E321" i="1" l="1"/>
  <c r="F321" i="1"/>
  <c r="K321" i="1" s="1"/>
  <c r="G321" i="1"/>
  <c r="H321" i="1" l="1"/>
  <c r="L321" i="1" l="1"/>
  <c r="J321" i="1"/>
  <c r="M321" i="1" l="1"/>
  <c r="D322" i="1"/>
  <c r="E322" i="1" l="1"/>
  <c r="F322" i="1"/>
  <c r="K322" i="1" s="1"/>
  <c r="G322" i="1"/>
  <c r="H322" i="1" s="1"/>
  <c r="J322" i="1" s="1"/>
  <c r="M322" i="1" l="1"/>
  <c r="D323" i="1"/>
  <c r="L322" i="1"/>
  <c r="E323" i="1" l="1"/>
  <c r="F323" i="1"/>
  <c r="K323" i="1" s="1"/>
  <c r="G323" i="1"/>
  <c r="H323" i="1" l="1"/>
  <c r="L323" i="1" l="1"/>
  <c r="J323" i="1"/>
  <c r="M323" i="1" l="1"/>
  <c r="D324" i="1"/>
  <c r="E324" i="1" l="1"/>
  <c r="F324" i="1"/>
  <c r="K324" i="1" s="1"/>
  <c r="G324" i="1"/>
  <c r="H324" i="1"/>
  <c r="J324" i="1" s="1"/>
  <c r="M324" i="1" l="1"/>
  <c r="D325" i="1"/>
  <c r="L324" i="1"/>
  <c r="E325" i="1" l="1"/>
  <c r="F325" i="1"/>
  <c r="K325" i="1" s="1"/>
  <c r="G325" i="1"/>
  <c r="H325" i="1" l="1"/>
  <c r="L325" i="1" l="1"/>
  <c r="J325" i="1"/>
  <c r="M325" i="1" l="1"/>
  <c r="D326" i="1"/>
  <c r="E326" i="1" l="1"/>
  <c r="F326" i="1"/>
  <c r="K326" i="1" s="1"/>
  <c r="G326" i="1"/>
  <c r="H326" i="1" s="1"/>
  <c r="J326" i="1" s="1"/>
  <c r="B30" i="2" l="1"/>
  <c r="I30" i="2" s="1"/>
  <c r="M326" i="1"/>
  <c r="D327" i="1"/>
  <c r="L326" i="1"/>
  <c r="E327" i="1" l="1"/>
  <c r="F327" i="1"/>
  <c r="G327" i="1"/>
  <c r="H327" i="1" s="1"/>
  <c r="J327" i="1" s="1"/>
  <c r="K327" i="1" l="1"/>
  <c r="L327" i="1"/>
  <c r="M327" i="1"/>
  <c r="D328" i="1"/>
  <c r="E328" i="1" l="1"/>
  <c r="F328" i="1"/>
  <c r="G328" i="1"/>
  <c r="H328" i="1" s="1"/>
  <c r="J328" i="1" l="1"/>
  <c r="K328" i="1"/>
  <c r="L328" i="1"/>
  <c r="M328" i="1" l="1"/>
  <c r="D329" i="1"/>
  <c r="E329" i="1"/>
  <c r="F329" i="1"/>
  <c r="G329" i="1" l="1"/>
  <c r="K329" i="1"/>
  <c r="H329" i="1" l="1"/>
  <c r="J329" i="1" l="1"/>
  <c r="L329" i="1"/>
  <c r="M329" i="1" l="1"/>
  <c r="D330" i="1"/>
  <c r="H330" i="1" l="1"/>
  <c r="J330" i="1" s="1"/>
  <c r="G330" i="1"/>
  <c r="F330" i="1"/>
  <c r="K330" i="1" s="1"/>
  <c r="E330" i="1"/>
  <c r="D331" i="1" l="1"/>
  <c r="M330" i="1"/>
  <c r="L330" i="1"/>
  <c r="G331" i="1" l="1"/>
  <c r="F331" i="1"/>
  <c r="K331" i="1" s="1"/>
  <c r="E331" i="1"/>
  <c r="H331" i="1"/>
  <c r="J331" i="1" s="1"/>
  <c r="D332" i="1" l="1"/>
  <c r="M331" i="1"/>
  <c r="L331" i="1"/>
  <c r="H332" i="1" l="1"/>
  <c r="J332" i="1" s="1"/>
  <c r="E332" i="1"/>
  <c r="G332" i="1"/>
  <c r="F332" i="1"/>
  <c r="K332" i="1" s="1"/>
  <c r="D333" i="1" l="1"/>
  <c r="M332" i="1"/>
  <c r="L332" i="1"/>
  <c r="H333" i="1" l="1"/>
  <c r="F333" i="1"/>
  <c r="K333" i="1" s="1"/>
  <c r="G333" i="1"/>
  <c r="E333" i="1"/>
  <c r="J333" i="1" l="1"/>
  <c r="L333" i="1"/>
  <c r="D334" i="1" l="1"/>
  <c r="M333" i="1"/>
  <c r="G334" i="1" l="1"/>
  <c r="F334" i="1"/>
  <c r="K334" i="1" s="1"/>
  <c r="E334" i="1"/>
  <c r="H334" i="1" l="1"/>
  <c r="J334" i="1" l="1"/>
  <c r="L334" i="1"/>
  <c r="D335" i="1" l="1"/>
  <c r="M334" i="1"/>
  <c r="G335" i="1" l="1"/>
  <c r="H335" i="1" s="1"/>
  <c r="F335" i="1"/>
  <c r="K335" i="1" s="1"/>
  <c r="E335" i="1"/>
  <c r="L335" i="1" l="1"/>
  <c r="J335" i="1"/>
  <c r="M335" i="1" l="1"/>
  <c r="D336" i="1"/>
  <c r="G336" i="1" l="1"/>
  <c r="F336" i="1"/>
  <c r="K336" i="1" s="1"/>
  <c r="E336" i="1"/>
  <c r="H336" i="1" l="1"/>
  <c r="L336" i="1" l="1"/>
  <c r="J336" i="1"/>
  <c r="D337" i="1" l="1"/>
  <c r="M336" i="1"/>
  <c r="G337" i="1" l="1"/>
  <c r="H337" i="1" s="1"/>
  <c r="F337" i="1"/>
  <c r="K337" i="1" s="1"/>
  <c r="E337" i="1"/>
  <c r="J337" i="1" l="1"/>
  <c r="L337" i="1"/>
  <c r="M337" i="1" l="1"/>
  <c r="D338" i="1"/>
  <c r="H338" i="1" l="1"/>
  <c r="J338" i="1" s="1"/>
  <c r="G338" i="1"/>
  <c r="F338" i="1"/>
  <c r="K338" i="1" s="1"/>
  <c r="E338" i="1"/>
  <c r="M338" i="1" l="1"/>
  <c r="D339" i="1"/>
  <c r="B31" i="2"/>
  <c r="I31" i="2" s="1"/>
  <c r="L338" i="1"/>
  <c r="G339" i="1" l="1"/>
  <c r="H339" i="1" s="1"/>
  <c r="F339" i="1"/>
  <c r="K339" i="1" s="1"/>
  <c r="E339" i="1"/>
  <c r="L339" i="1" l="1"/>
  <c r="J339" i="1"/>
  <c r="M339" i="1" l="1"/>
  <c r="D340" i="1"/>
  <c r="G340" i="1" l="1"/>
  <c r="H340" i="1" s="1"/>
  <c r="F340" i="1"/>
  <c r="K340" i="1" s="1"/>
  <c r="E340" i="1"/>
  <c r="L340" i="1" l="1"/>
  <c r="J340" i="1"/>
  <c r="M340" i="1" l="1"/>
  <c r="D341" i="1"/>
  <c r="F341" i="1" l="1"/>
  <c r="K341" i="1" s="1"/>
  <c r="E341" i="1"/>
  <c r="G341" i="1"/>
  <c r="H341" i="1" l="1"/>
  <c r="L341" i="1" l="1"/>
  <c r="J341" i="1"/>
  <c r="D342" i="1" l="1"/>
  <c r="M341" i="1"/>
  <c r="G342" i="1" l="1"/>
  <c r="E342" i="1"/>
  <c r="F342" i="1"/>
  <c r="K342" i="1" s="1"/>
  <c r="H342" i="1" l="1"/>
  <c r="L342" i="1" l="1"/>
  <c r="J342" i="1"/>
  <c r="D343" i="1" l="1"/>
  <c r="M342" i="1"/>
  <c r="G343" i="1" l="1"/>
  <c r="F343" i="1"/>
  <c r="K343" i="1" s="1"/>
  <c r="E343" i="1"/>
  <c r="H343" i="1" l="1"/>
  <c r="L343" i="1" l="1"/>
  <c r="J343" i="1"/>
  <c r="D344" i="1" l="1"/>
  <c r="M343" i="1"/>
  <c r="G344" i="1" l="1"/>
  <c r="F344" i="1"/>
  <c r="K344" i="1" s="1"/>
  <c r="E344" i="1"/>
  <c r="H344" i="1" l="1"/>
  <c r="L344" i="1" l="1"/>
  <c r="J344" i="1"/>
  <c r="D345" i="1" l="1"/>
  <c r="M344" i="1"/>
  <c r="G345" i="1" l="1"/>
  <c r="F345" i="1"/>
  <c r="K345" i="1" s="1"/>
  <c r="E345" i="1"/>
  <c r="H345" i="1" l="1"/>
  <c r="L345" i="1" l="1"/>
  <c r="J345" i="1"/>
  <c r="M345" i="1" l="1"/>
  <c r="D346" i="1"/>
  <c r="H346" i="1" l="1"/>
  <c r="J346" i="1" s="1"/>
  <c r="E346" i="1"/>
  <c r="G346" i="1"/>
  <c r="F346" i="1"/>
  <c r="K346" i="1" s="1"/>
  <c r="D347" i="1" l="1"/>
  <c r="M346" i="1"/>
  <c r="L346" i="1"/>
  <c r="F347" i="1" l="1"/>
  <c r="K347" i="1" s="1"/>
  <c r="E347" i="1"/>
  <c r="G347" i="1"/>
  <c r="H347" i="1" s="1"/>
  <c r="J347" i="1" l="1"/>
  <c r="L347" i="1"/>
  <c r="D348" i="1" l="1"/>
  <c r="M347" i="1"/>
  <c r="G348" i="1" l="1"/>
  <c r="E348" i="1"/>
  <c r="H348" i="1"/>
  <c r="J348" i="1" s="1"/>
  <c r="F348" i="1"/>
  <c r="K348" i="1" s="1"/>
  <c r="D349" i="1" l="1"/>
  <c r="M348" i="1"/>
  <c r="L348" i="1"/>
  <c r="G349" i="1" l="1"/>
  <c r="F349" i="1"/>
  <c r="K349" i="1" s="1"/>
  <c r="E349" i="1"/>
  <c r="H349" i="1" l="1"/>
  <c r="J349" i="1"/>
  <c r="L349" i="1"/>
  <c r="M349" i="1" l="1"/>
  <c r="D350" i="1"/>
  <c r="F350" i="1"/>
  <c r="K350" i="1" s="1"/>
  <c r="G350" i="1"/>
  <c r="H350" i="1" l="1"/>
  <c r="E350" i="1"/>
  <c r="B32" i="2"/>
  <c r="I32" i="2" s="1"/>
  <c r="J350" i="1" l="1"/>
  <c r="L350" i="1"/>
  <c r="D351" i="1" l="1"/>
  <c r="M350" i="1"/>
  <c r="F351" i="1" l="1"/>
  <c r="K351" i="1" s="1"/>
  <c r="E351" i="1"/>
  <c r="G351" i="1"/>
  <c r="H351" i="1"/>
  <c r="L351" i="1" l="1"/>
  <c r="J351" i="1"/>
  <c r="M351" i="1" l="1"/>
  <c r="D352" i="1"/>
  <c r="E352" i="1" l="1"/>
  <c r="G352" i="1"/>
  <c r="H352" i="1" s="1"/>
  <c r="F352" i="1"/>
  <c r="K352" i="1" s="1"/>
  <c r="L352" i="1" l="1"/>
  <c r="J352" i="1"/>
  <c r="M352" i="1" l="1"/>
  <c r="D353" i="1"/>
  <c r="E353" i="1" l="1"/>
  <c r="G353" i="1"/>
  <c r="H353" i="1" s="1"/>
  <c r="F353" i="1"/>
  <c r="K353" i="1" s="1"/>
  <c r="L353" i="1" l="1"/>
  <c r="J353" i="1"/>
  <c r="D354" i="1" l="1"/>
  <c r="M353" i="1"/>
  <c r="G354" i="1" l="1"/>
  <c r="E354" i="1"/>
  <c r="F354" i="1"/>
  <c r="K354" i="1" s="1"/>
  <c r="H354" i="1" l="1"/>
  <c r="L354" i="1" l="1"/>
  <c r="J354" i="1"/>
  <c r="D355" i="1" l="1"/>
  <c r="M354" i="1"/>
  <c r="H355" i="1" l="1"/>
  <c r="J355" i="1" s="1"/>
  <c r="F355" i="1"/>
  <c r="K355" i="1" s="1"/>
  <c r="G355" i="1"/>
  <c r="E355" i="1"/>
  <c r="D356" i="1" l="1"/>
  <c r="M355" i="1"/>
  <c r="L355" i="1"/>
  <c r="F356" i="1" l="1"/>
  <c r="K356" i="1" s="1"/>
  <c r="G356" i="1"/>
  <c r="E356" i="1"/>
  <c r="H356" i="1" l="1"/>
  <c r="L356" i="1" l="1"/>
  <c r="J356" i="1"/>
  <c r="D357" i="1" l="1"/>
  <c r="M356" i="1"/>
  <c r="F357" i="1" l="1"/>
  <c r="K357" i="1" s="1"/>
  <c r="E357" i="1"/>
  <c r="G357" i="1"/>
  <c r="H357" i="1" s="1"/>
  <c r="L357" i="1" l="1"/>
  <c r="J357" i="1"/>
  <c r="D358" i="1" l="1"/>
  <c r="M357" i="1"/>
  <c r="F358" i="1" l="1"/>
  <c r="K358" i="1" s="1"/>
  <c r="E358" i="1"/>
  <c r="G358" i="1"/>
  <c r="H358" i="1" l="1"/>
  <c r="J358" i="1" l="1"/>
  <c r="L358" i="1"/>
  <c r="D359" i="1" l="1"/>
  <c r="M358" i="1"/>
  <c r="F359" i="1" l="1"/>
  <c r="K359" i="1" s="1"/>
  <c r="E359" i="1"/>
  <c r="G359" i="1"/>
  <c r="H359" i="1" s="1"/>
  <c r="J359" i="1" s="1"/>
  <c r="D360" i="1" l="1"/>
  <c r="M359" i="1"/>
  <c r="L359" i="1"/>
  <c r="G360" i="1" l="1"/>
  <c r="E360" i="1"/>
  <c r="H360" i="1"/>
  <c r="J360" i="1" s="1"/>
  <c r="F360" i="1"/>
  <c r="K360" i="1" s="1"/>
  <c r="D361" i="1" l="1"/>
  <c r="M360" i="1"/>
  <c r="L360" i="1"/>
  <c r="G361" i="1" l="1"/>
  <c r="E361" i="1"/>
  <c r="F361" i="1"/>
  <c r="K361" i="1" s="1"/>
  <c r="H361" i="1" l="1"/>
  <c r="L361" i="1" l="1"/>
  <c r="J361" i="1"/>
  <c r="D362" i="1" l="1"/>
  <c r="M361" i="1"/>
  <c r="E362" i="1" l="1"/>
  <c r="F362" i="1"/>
  <c r="K362" i="1" s="1"/>
  <c r="G362" i="1"/>
  <c r="H362" i="1" l="1"/>
  <c r="L362" i="1" l="1"/>
  <c r="J362" i="1"/>
  <c r="D363" i="1" l="1"/>
  <c r="M362" i="1"/>
  <c r="G363" i="1" l="1"/>
  <c r="H363" i="1"/>
  <c r="E363" i="1"/>
  <c r="F363" i="1"/>
  <c r="K363" i="1" s="1"/>
  <c r="L363" i="1" l="1"/>
  <c r="J363" i="1"/>
  <c r="D364" i="1" l="1"/>
  <c r="M363" i="1"/>
  <c r="G364" i="1" l="1"/>
  <c r="E364" i="1"/>
  <c r="F364" i="1"/>
  <c r="K364" i="1" s="1"/>
  <c r="H364" i="1" l="1"/>
  <c r="L364" i="1" l="1"/>
  <c r="J364" i="1"/>
  <c r="M364" i="1" l="1"/>
  <c r="D365" i="1"/>
  <c r="F365" i="1" l="1"/>
  <c r="K365" i="1" s="1"/>
  <c r="E365" i="1"/>
  <c r="G365" i="1"/>
  <c r="H365" i="1" s="1"/>
  <c r="L365" i="1" l="1"/>
  <c r="J365" i="1"/>
  <c r="M365" i="1" l="1"/>
  <c r="D366" i="1"/>
  <c r="E366" i="1" l="1"/>
  <c r="G366" i="1"/>
  <c r="F366" i="1"/>
  <c r="K366" i="1" s="1"/>
  <c r="H366" i="1" l="1"/>
  <c r="L366" i="1" l="1"/>
  <c r="J366" i="1"/>
  <c r="D367" i="1" l="1"/>
  <c r="M366" i="1"/>
  <c r="G367" i="1" l="1"/>
  <c r="H367" i="1" s="1"/>
  <c r="E367" i="1"/>
  <c r="F367" i="1"/>
  <c r="K367" i="1" s="1"/>
  <c r="L367" i="1" l="1"/>
  <c r="J367" i="1"/>
  <c r="M367" i="1" l="1"/>
  <c r="D368" i="1"/>
  <c r="G368" i="1" l="1"/>
  <c r="H368" i="1" s="1"/>
  <c r="F368" i="1"/>
  <c r="K368" i="1" s="1"/>
  <c r="E368" i="1"/>
  <c r="J368" i="1" l="1"/>
  <c r="L368" i="1"/>
  <c r="M368" i="1" l="1"/>
  <c r="D369" i="1"/>
  <c r="G369" i="1" l="1"/>
  <c r="E369" i="1"/>
  <c r="F369" i="1"/>
  <c r="K369" i="1" s="1"/>
  <c r="H369" i="1" l="1"/>
  <c r="L369" i="1" l="1"/>
  <c r="J369" i="1"/>
  <c r="D370" i="1" l="1"/>
  <c r="M369" i="1"/>
  <c r="G370" i="1" l="1"/>
  <c r="E370" i="1"/>
  <c r="F370" i="1"/>
  <c r="K370" i="1" s="1"/>
  <c r="H370" i="1" l="1"/>
  <c r="J370" i="1" l="1"/>
  <c r="L370" i="1"/>
  <c r="M370" i="1" l="1"/>
  <c r="D371" i="1"/>
  <c r="G371" i="1" l="1"/>
  <c r="E371" i="1"/>
  <c r="F371" i="1"/>
  <c r="K371" i="1" s="1"/>
  <c r="H371" i="1" l="1"/>
  <c r="J371" i="1" l="1"/>
  <c r="L371" i="1"/>
  <c r="M371" i="1" l="1"/>
  <c r="D372" i="1"/>
  <c r="F372" i="1" l="1"/>
  <c r="K372" i="1" s="1"/>
  <c r="G372" i="1"/>
  <c r="E372" i="1"/>
  <c r="H372" i="1" l="1"/>
  <c r="L372" i="1" l="1"/>
  <c r="J372" i="1"/>
  <c r="D373" i="1" l="1"/>
  <c r="M372" i="1"/>
  <c r="E373" i="1" l="1"/>
  <c r="F373" i="1"/>
  <c r="K373" i="1" s="1"/>
  <c r="G373" i="1"/>
  <c r="H373" i="1" l="1"/>
  <c r="J373" i="1" l="1"/>
  <c r="L373" i="1"/>
  <c r="M373" i="1" l="1"/>
  <c r="D374" i="1"/>
  <c r="G374" i="1" l="1"/>
  <c r="E374" i="1"/>
  <c r="F374" i="1"/>
  <c r="K374" i="1" s="1"/>
  <c r="H374" i="1" l="1"/>
  <c r="L374" i="1" l="1"/>
  <c r="J374" i="1"/>
  <c r="B34" i="2" l="1"/>
  <c r="I34" i="2" s="1"/>
  <c r="D375" i="1"/>
  <c r="M374" i="1"/>
  <c r="G375" i="1" l="1"/>
  <c r="E375" i="1"/>
  <c r="F375" i="1"/>
  <c r="K375" i="1" s="1"/>
  <c r="H375" i="1" l="1"/>
  <c r="J375" i="1" l="1"/>
  <c r="L375" i="1"/>
  <c r="M375" i="1" l="1"/>
  <c r="D376" i="1"/>
  <c r="F376" i="1" l="1"/>
  <c r="K376" i="1" s="1"/>
  <c r="G376" i="1"/>
  <c r="H376" i="1" s="1"/>
  <c r="E376" i="1"/>
  <c r="L376" i="1" l="1"/>
  <c r="J376" i="1"/>
  <c r="D377" i="1" l="1"/>
  <c r="M376" i="1"/>
  <c r="G377" i="1" l="1"/>
  <c r="F377" i="1"/>
  <c r="K377" i="1" s="1"/>
  <c r="E377" i="1"/>
  <c r="H377" i="1" l="1"/>
  <c r="J377" i="1" l="1"/>
  <c r="L377" i="1"/>
  <c r="M377" i="1" l="1"/>
  <c r="D378" i="1"/>
  <c r="G378" i="1" l="1"/>
  <c r="E378" i="1"/>
  <c r="F378" i="1"/>
  <c r="K378" i="1" s="1"/>
  <c r="H378" i="1" l="1"/>
  <c r="J378" i="1" l="1"/>
  <c r="L378" i="1"/>
  <c r="D379" i="1" l="1"/>
  <c r="M378" i="1"/>
  <c r="E379" i="1" l="1"/>
  <c r="F379" i="1"/>
  <c r="K379" i="1" s="1"/>
  <c r="G379" i="1"/>
  <c r="H379" i="1" s="1"/>
  <c r="J379" i="1" l="1"/>
  <c r="L379" i="1"/>
  <c r="D380" i="1" l="1"/>
  <c r="M379" i="1"/>
  <c r="H380" i="1" l="1"/>
  <c r="J380" i="1" s="1"/>
  <c r="F380" i="1"/>
  <c r="K380" i="1" s="1"/>
  <c r="G380" i="1"/>
  <c r="E380" i="1"/>
  <c r="M380" i="1" l="1"/>
  <c r="D381" i="1"/>
  <c r="L380" i="1"/>
  <c r="F381" i="1" l="1"/>
  <c r="K381" i="1" s="1"/>
  <c r="G381" i="1"/>
  <c r="H381" i="1" s="1"/>
  <c r="E381" i="1"/>
  <c r="L381" i="1" l="1"/>
  <c r="J381" i="1"/>
  <c r="M381" i="1" l="1"/>
  <c r="D382" i="1"/>
  <c r="G382" i="1" l="1"/>
  <c r="H382" i="1" s="1"/>
  <c r="F382" i="1"/>
  <c r="K382" i="1" s="1"/>
  <c r="E382" i="1"/>
  <c r="L382" i="1" l="1"/>
  <c r="J382" i="1"/>
  <c r="D383" i="1" l="1"/>
  <c r="M382" i="1"/>
  <c r="G383" i="1" l="1"/>
  <c r="H383" i="1" s="1"/>
  <c r="E383" i="1"/>
  <c r="F383" i="1"/>
  <c r="K383" i="1" s="1"/>
  <c r="L383" i="1" l="1"/>
  <c r="J383" i="1"/>
  <c r="M383" i="1" l="1"/>
  <c r="D384" i="1"/>
  <c r="G384" i="1" l="1"/>
  <c r="E384" i="1"/>
  <c r="F384" i="1"/>
  <c r="K384" i="1" s="1"/>
  <c r="H384" i="1" l="1"/>
  <c r="J384" i="1" l="1"/>
  <c r="L384" i="1"/>
  <c r="M384" i="1" l="1"/>
  <c r="D385" i="1"/>
  <c r="F385" i="1" l="1"/>
  <c r="K385" i="1" s="1"/>
  <c r="G385" i="1"/>
  <c r="E385" i="1"/>
  <c r="H385" i="1" l="1"/>
  <c r="J385" i="1" l="1"/>
  <c r="L385" i="1"/>
  <c r="D386" i="1" l="1"/>
  <c r="M385" i="1"/>
  <c r="G386" i="1" l="1"/>
  <c r="E386" i="1"/>
  <c r="F386" i="1"/>
  <c r="K386" i="1" s="1"/>
  <c r="H386" i="1" l="1"/>
  <c r="L386" i="1" l="1"/>
  <c r="J386" i="1"/>
  <c r="D387" i="1" l="1"/>
  <c r="M386" i="1"/>
  <c r="B35" i="2"/>
  <c r="I35" i="2" s="1"/>
  <c r="G387" i="1" l="1"/>
  <c r="H387" i="1" s="1"/>
  <c r="F387" i="1"/>
  <c r="K387" i="1" s="1"/>
  <c r="E387" i="1"/>
  <c r="L387" i="1" l="1"/>
  <c r="J387" i="1"/>
  <c r="D388" i="1" l="1"/>
  <c r="M387" i="1"/>
  <c r="G388" i="1" l="1"/>
  <c r="E388" i="1"/>
  <c r="F388" i="1"/>
  <c r="K388" i="1" s="1"/>
  <c r="H388" i="1" l="1"/>
  <c r="J388" i="1" l="1"/>
  <c r="L388" i="1"/>
  <c r="D389" i="1" l="1"/>
  <c r="M388" i="1"/>
  <c r="G389" i="1" l="1"/>
  <c r="F389" i="1"/>
  <c r="K389" i="1" s="1"/>
  <c r="E389" i="1"/>
  <c r="H389" i="1" l="1"/>
  <c r="L389" i="1" l="1"/>
  <c r="J389" i="1"/>
  <c r="D390" i="1" l="1"/>
  <c r="M389" i="1"/>
  <c r="E390" i="1" l="1"/>
  <c r="G390" i="1"/>
  <c r="F390" i="1"/>
  <c r="K390" i="1" s="1"/>
  <c r="H390" i="1" l="1"/>
  <c r="L390" i="1" l="1"/>
  <c r="J390" i="1"/>
  <c r="M390" i="1" l="1"/>
  <c r="D391" i="1"/>
  <c r="F391" i="1" l="1"/>
  <c r="K391" i="1" s="1"/>
  <c r="G391" i="1"/>
  <c r="H391" i="1" s="1"/>
  <c r="E391" i="1"/>
  <c r="L391" i="1" l="1"/>
  <c r="J391" i="1"/>
  <c r="M391" i="1" l="1"/>
  <c r="D392" i="1"/>
  <c r="F392" i="1" l="1"/>
  <c r="K392" i="1" s="1"/>
  <c r="G392" i="1"/>
  <c r="H392" i="1" s="1"/>
  <c r="E392" i="1"/>
  <c r="L392" i="1" l="1"/>
  <c r="J392" i="1"/>
  <c r="M392" i="1" l="1"/>
  <c r="D393" i="1"/>
  <c r="F393" i="1" l="1"/>
  <c r="K393" i="1" s="1"/>
  <c r="H393" i="1"/>
  <c r="J393" i="1" s="1"/>
  <c r="E393" i="1"/>
  <c r="G393" i="1"/>
  <c r="M393" i="1" l="1"/>
  <c r="D394" i="1"/>
  <c r="L393" i="1"/>
  <c r="G394" i="1" l="1"/>
  <c r="E394" i="1"/>
  <c r="F394" i="1"/>
  <c r="K394" i="1" s="1"/>
  <c r="H394" i="1" l="1"/>
  <c r="J394" i="1" l="1"/>
  <c r="L394" i="1"/>
  <c r="M394" i="1" l="1"/>
  <c r="D395" i="1"/>
  <c r="G395" i="1" l="1"/>
  <c r="H395" i="1" s="1"/>
  <c r="F395" i="1"/>
  <c r="K395" i="1" s="1"/>
  <c r="E395" i="1"/>
  <c r="L395" i="1" l="1"/>
  <c r="J395" i="1"/>
  <c r="M395" i="1" l="1"/>
  <c r="D396" i="1"/>
  <c r="G396" i="1" l="1"/>
  <c r="F396" i="1"/>
  <c r="K396" i="1" s="1"/>
  <c r="E396" i="1"/>
  <c r="H396" i="1" l="1"/>
  <c r="J396" i="1" l="1"/>
  <c r="L396" i="1"/>
  <c r="D397" i="1" l="1"/>
  <c r="M396" i="1"/>
  <c r="G397" i="1" l="1"/>
  <c r="F397" i="1"/>
  <c r="K397" i="1" s="1"/>
  <c r="E397" i="1"/>
  <c r="H397" i="1" l="1"/>
  <c r="L397" i="1" l="1"/>
  <c r="J397" i="1"/>
  <c r="D398" i="1" l="1"/>
  <c r="M397" i="1"/>
  <c r="G398" i="1" l="1"/>
  <c r="E398" i="1"/>
  <c r="F398" i="1"/>
  <c r="K398" i="1" s="1"/>
  <c r="H398" i="1" l="1"/>
  <c r="L398" i="1" l="1"/>
  <c r="J398" i="1"/>
  <c r="B36" i="2" l="1"/>
  <c r="I36" i="2" s="1"/>
  <c r="D399" i="1"/>
  <c r="M398" i="1"/>
  <c r="G399" i="1" l="1"/>
  <c r="H399" i="1" s="1"/>
  <c r="F399" i="1"/>
  <c r="K399" i="1" s="1"/>
  <c r="E399" i="1"/>
  <c r="L399" i="1" l="1"/>
  <c r="J399" i="1"/>
  <c r="M399" i="1" l="1"/>
  <c r="D400" i="1"/>
  <c r="F400" i="1" l="1"/>
  <c r="K400" i="1" s="1"/>
  <c r="G400" i="1"/>
  <c r="H400" i="1" s="1"/>
  <c r="E400" i="1"/>
  <c r="L400" i="1" l="1"/>
  <c r="J400" i="1"/>
  <c r="M400" i="1" l="1"/>
  <c r="D401" i="1"/>
  <c r="G401" i="1" l="1"/>
  <c r="E401" i="1"/>
  <c r="F401" i="1"/>
  <c r="K401" i="1" s="1"/>
  <c r="H401" i="1" l="1"/>
  <c r="J401" i="1" l="1"/>
  <c r="L401" i="1"/>
  <c r="D402" i="1" l="1"/>
  <c r="M401" i="1"/>
  <c r="G402" i="1" l="1"/>
  <c r="E402" i="1"/>
  <c r="F402" i="1"/>
  <c r="K402" i="1" s="1"/>
  <c r="H402" i="1" l="1"/>
  <c r="L402" i="1" l="1"/>
  <c r="J402" i="1"/>
  <c r="D403" i="1" l="1"/>
  <c r="M402" i="1"/>
  <c r="G403" i="1" l="1"/>
  <c r="E403" i="1"/>
  <c r="F403" i="1"/>
  <c r="K403" i="1" s="1"/>
  <c r="H403" i="1" l="1"/>
  <c r="L403" i="1" l="1"/>
  <c r="J403" i="1"/>
  <c r="M403" i="1" l="1"/>
  <c r="D404" i="1"/>
  <c r="F404" i="1" l="1"/>
  <c r="K404" i="1" s="1"/>
  <c r="G404" i="1"/>
  <c r="E404" i="1"/>
  <c r="H404" i="1" l="1"/>
  <c r="L404" i="1" l="1"/>
  <c r="J404" i="1"/>
  <c r="D405" i="1" l="1"/>
  <c r="M404" i="1"/>
  <c r="F405" i="1" l="1"/>
  <c r="K405" i="1" s="1"/>
  <c r="G405" i="1"/>
  <c r="H405" i="1" s="1"/>
  <c r="J405" i="1" s="1"/>
  <c r="E405" i="1"/>
  <c r="M405" i="1" l="1"/>
  <c r="D406" i="1"/>
  <c r="L405" i="1"/>
  <c r="F406" i="1" l="1"/>
  <c r="K406" i="1" s="1"/>
  <c r="G406" i="1"/>
  <c r="E406" i="1"/>
  <c r="L406" i="1" l="1"/>
  <c r="H406" i="1"/>
  <c r="J406" i="1" s="1"/>
  <c r="D407" i="1" l="1"/>
  <c r="M406" i="1"/>
  <c r="H407" i="1" l="1"/>
  <c r="J407" i="1" s="1"/>
  <c r="F407" i="1"/>
  <c r="K407" i="1" s="1"/>
  <c r="G407" i="1"/>
  <c r="E407" i="1"/>
  <c r="M407" i="1" l="1"/>
  <c r="D408" i="1"/>
  <c r="L407" i="1"/>
  <c r="G408" i="1" l="1"/>
  <c r="H408" i="1" s="1"/>
  <c r="F408" i="1"/>
  <c r="K408" i="1" s="1"/>
  <c r="E408" i="1"/>
  <c r="L408" i="1" l="1"/>
  <c r="J408" i="1"/>
  <c r="M408" i="1" l="1"/>
  <c r="D409" i="1"/>
  <c r="G409" i="1" l="1"/>
  <c r="H409" i="1" s="1"/>
  <c r="E409" i="1"/>
  <c r="F409" i="1"/>
  <c r="K409" i="1" s="1"/>
  <c r="J409" i="1" l="1"/>
  <c r="L409" i="1"/>
  <c r="M409" i="1" l="1"/>
  <c r="D410" i="1"/>
  <c r="H410" i="1" l="1"/>
  <c r="J410" i="1" s="1"/>
  <c r="G410" i="1"/>
  <c r="F410" i="1"/>
  <c r="K410" i="1" s="1"/>
  <c r="E410" i="1"/>
  <c r="D411" i="1" l="1"/>
  <c r="M410" i="1"/>
  <c r="B37" i="2"/>
  <c r="I37" i="2" s="1"/>
  <c r="L410" i="1"/>
  <c r="G411" i="1" l="1"/>
  <c r="H411" i="1" s="1"/>
  <c r="F411" i="1"/>
  <c r="K411" i="1" s="1"/>
  <c r="E411" i="1"/>
  <c r="L411" i="1" l="1"/>
  <c r="J411" i="1"/>
  <c r="D412" i="1" l="1"/>
  <c r="M411" i="1"/>
  <c r="E412" i="1" l="1"/>
  <c r="G412" i="1"/>
  <c r="H412" i="1" s="1"/>
  <c r="F412" i="1"/>
  <c r="K412" i="1" s="1"/>
  <c r="L412" i="1" l="1"/>
  <c r="J412" i="1"/>
  <c r="D413" i="1" l="1"/>
  <c r="M412" i="1"/>
  <c r="F413" i="1" l="1"/>
  <c r="K413" i="1" s="1"/>
  <c r="E413" i="1"/>
  <c r="G413" i="1"/>
  <c r="H413" i="1" l="1"/>
  <c r="L413" i="1" l="1"/>
  <c r="J413" i="1"/>
  <c r="D414" i="1" l="1"/>
  <c r="M413" i="1"/>
  <c r="G414" i="1" l="1"/>
  <c r="F414" i="1"/>
  <c r="K414" i="1" s="1"/>
  <c r="E414" i="1"/>
  <c r="H414" i="1" l="1"/>
  <c r="L414" i="1" l="1"/>
  <c r="J414" i="1"/>
  <c r="D415" i="1" l="1"/>
  <c r="M414" i="1"/>
  <c r="G415" i="1" l="1"/>
  <c r="F415" i="1"/>
  <c r="K415" i="1" s="1"/>
  <c r="E415" i="1"/>
  <c r="H415" i="1" l="1"/>
  <c r="J415" i="1" l="1"/>
  <c r="L415" i="1"/>
  <c r="M415" i="1" l="1"/>
  <c r="D416" i="1"/>
  <c r="G416" i="1" l="1"/>
  <c r="F416" i="1"/>
  <c r="K416" i="1" s="1"/>
  <c r="E416" i="1"/>
  <c r="H416" i="1" l="1"/>
  <c r="J416" i="1" l="1"/>
  <c r="L416" i="1"/>
  <c r="D417" i="1" l="1"/>
  <c r="M416" i="1"/>
  <c r="G417" i="1" l="1"/>
  <c r="F417" i="1"/>
  <c r="K417" i="1" s="1"/>
  <c r="E417" i="1"/>
  <c r="H417" i="1" l="1"/>
  <c r="L417" i="1" l="1"/>
  <c r="J417" i="1"/>
  <c r="D418" i="1" l="1"/>
  <c r="M417" i="1"/>
  <c r="G418" i="1" l="1"/>
  <c r="F418" i="1"/>
  <c r="K418" i="1" s="1"/>
  <c r="E418" i="1"/>
  <c r="H418" i="1" l="1"/>
  <c r="L418" i="1" l="1"/>
  <c r="J418" i="1"/>
  <c r="D419" i="1" l="1"/>
  <c r="M418" i="1"/>
  <c r="H419" i="1" l="1"/>
  <c r="G419" i="1"/>
  <c r="J419" i="1" s="1"/>
  <c r="F419" i="1"/>
  <c r="K419" i="1" s="1"/>
  <c r="E419" i="1"/>
  <c r="D420" i="1" l="1"/>
  <c r="M419" i="1"/>
  <c r="L419" i="1"/>
  <c r="G420" i="1" l="1"/>
  <c r="H420" i="1" s="1"/>
  <c r="F420" i="1"/>
  <c r="K420" i="1" s="1"/>
  <c r="E420" i="1"/>
  <c r="L420" i="1" l="1"/>
  <c r="J420" i="1"/>
  <c r="D421" i="1" l="1"/>
  <c r="M420" i="1"/>
  <c r="H421" i="1" l="1"/>
  <c r="J421" i="1" s="1"/>
  <c r="G421" i="1"/>
  <c r="F421" i="1"/>
  <c r="K421" i="1" s="1"/>
  <c r="E421" i="1"/>
  <c r="D422" i="1" l="1"/>
  <c r="M421" i="1"/>
  <c r="L421" i="1"/>
  <c r="G422" i="1" l="1"/>
  <c r="F422" i="1"/>
  <c r="K422" i="1" s="1"/>
  <c r="E422" i="1"/>
  <c r="H422" i="1" l="1"/>
  <c r="L422" i="1" l="1"/>
  <c r="J422" i="1"/>
  <c r="D423" i="1" l="1"/>
  <c r="B38" i="2"/>
  <c r="I38" i="2" s="1"/>
  <c r="M422" i="1"/>
  <c r="F423" i="1" l="1"/>
  <c r="K423" i="1" s="1"/>
  <c r="E423" i="1"/>
  <c r="G423" i="1"/>
  <c r="H423" i="1" s="1"/>
  <c r="L423" i="1" l="1"/>
  <c r="J423" i="1"/>
  <c r="D424" i="1" l="1"/>
  <c r="M423" i="1"/>
  <c r="F424" i="1" l="1"/>
  <c r="K424" i="1" s="1"/>
  <c r="G424" i="1"/>
  <c r="H424" i="1" s="1"/>
  <c r="E424" i="1"/>
  <c r="L424" i="1" l="1"/>
  <c r="J424" i="1"/>
  <c r="M424" i="1" l="1"/>
  <c r="D425" i="1"/>
  <c r="G425" i="1" l="1"/>
  <c r="H425" i="1" s="1"/>
  <c r="E425" i="1"/>
  <c r="F425" i="1"/>
  <c r="K425" i="1" s="1"/>
  <c r="L425" i="1" l="1"/>
  <c r="J425" i="1"/>
  <c r="D426" i="1" l="1"/>
  <c r="M425" i="1"/>
  <c r="G426" i="1" l="1"/>
  <c r="E426" i="1"/>
  <c r="F426" i="1"/>
  <c r="K426" i="1" s="1"/>
  <c r="H426" i="1" l="1"/>
  <c r="L426" i="1" l="1"/>
  <c r="J426" i="1"/>
  <c r="M426" i="1" l="1"/>
  <c r="D427" i="1"/>
  <c r="F427" i="1" l="1"/>
  <c r="K427" i="1" s="1"/>
  <c r="G427" i="1"/>
  <c r="E427" i="1"/>
  <c r="H427" i="1" l="1"/>
  <c r="L427" i="1" l="1"/>
  <c r="J427" i="1"/>
  <c r="D428" i="1" l="1"/>
  <c r="M427" i="1"/>
  <c r="F428" i="1" l="1"/>
  <c r="K428" i="1" s="1"/>
  <c r="G428" i="1"/>
  <c r="H428" i="1" s="1"/>
  <c r="E428" i="1"/>
  <c r="L428" i="1" l="1"/>
  <c r="J428" i="1"/>
  <c r="M428" i="1" l="1"/>
  <c r="D429" i="1"/>
  <c r="F429" i="1" l="1"/>
  <c r="K429" i="1" s="1"/>
  <c r="G429" i="1"/>
  <c r="E429" i="1"/>
  <c r="H429" i="1" l="1"/>
  <c r="L429" i="1" l="1"/>
  <c r="J429" i="1"/>
  <c r="D430" i="1" l="1"/>
  <c r="M429" i="1"/>
  <c r="H430" i="1" l="1"/>
  <c r="J430" i="1" s="1"/>
  <c r="G430" i="1"/>
  <c r="F430" i="1"/>
  <c r="K430" i="1" s="1"/>
  <c r="E430" i="1"/>
  <c r="D431" i="1" l="1"/>
  <c r="M430" i="1"/>
  <c r="L430" i="1"/>
  <c r="G431" i="1" l="1"/>
  <c r="H431" i="1" s="1"/>
  <c r="F431" i="1"/>
  <c r="K431" i="1" s="1"/>
  <c r="E431" i="1"/>
  <c r="L431" i="1" l="1"/>
  <c r="J431" i="1"/>
  <c r="M431" i="1" l="1"/>
  <c r="D432" i="1"/>
  <c r="G432" i="1" l="1"/>
  <c r="H432" i="1" s="1"/>
  <c r="F432" i="1"/>
  <c r="K432" i="1" s="1"/>
  <c r="E432" i="1"/>
  <c r="L432" i="1" l="1"/>
  <c r="J432" i="1"/>
  <c r="M432" i="1" l="1"/>
  <c r="D433" i="1"/>
  <c r="G433" i="1" l="1"/>
  <c r="E433" i="1"/>
  <c r="F433" i="1"/>
  <c r="K433" i="1" s="1"/>
  <c r="H433" i="1" l="1"/>
  <c r="L433" i="1" l="1"/>
  <c r="J433" i="1"/>
  <c r="D434" i="1" l="1"/>
  <c r="M433" i="1"/>
  <c r="G434" i="1" l="1"/>
  <c r="H434" i="1" s="1"/>
  <c r="F434" i="1"/>
  <c r="K434" i="1" s="1"/>
  <c r="E434" i="1"/>
  <c r="L434" i="1" l="1"/>
  <c r="J434" i="1"/>
  <c r="M434" i="1" l="1"/>
  <c r="D435" i="1"/>
  <c r="B39" i="2"/>
  <c r="I39" i="2" s="1"/>
  <c r="F435" i="1" l="1"/>
  <c r="K435" i="1" s="1"/>
  <c r="E435" i="1"/>
  <c r="G435" i="1"/>
  <c r="H435" i="1" s="1"/>
  <c r="L435" i="1" l="1"/>
  <c r="J435" i="1"/>
  <c r="M435" i="1" l="1"/>
  <c r="D436" i="1"/>
  <c r="F436" i="1" l="1"/>
  <c r="K436" i="1" s="1"/>
  <c r="G436" i="1"/>
  <c r="H436" i="1" s="1"/>
  <c r="J436" i="1" s="1"/>
  <c r="E436" i="1"/>
  <c r="D437" i="1" l="1"/>
  <c r="M436" i="1"/>
  <c r="L436" i="1"/>
  <c r="G437" i="1" l="1"/>
  <c r="H437" i="1" s="1"/>
  <c r="F437" i="1"/>
  <c r="K437" i="1" s="1"/>
  <c r="E437" i="1"/>
  <c r="L437" i="1" l="1"/>
  <c r="J437" i="1"/>
  <c r="D438" i="1" l="1"/>
  <c r="M437" i="1"/>
  <c r="G438" i="1" l="1"/>
  <c r="H438" i="1" s="1"/>
  <c r="J438" i="1" s="1"/>
  <c r="F438" i="1"/>
  <c r="K438" i="1" s="1"/>
  <c r="E438" i="1"/>
  <c r="M438" i="1" l="1"/>
  <c r="D439" i="1"/>
  <c r="L438" i="1"/>
  <c r="G439" i="1" l="1"/>
  <c r="F439" i="1"/>
  <c r="K439" i="1" s="1"/>
  <c r="E439" i="1"/>
  <c r="H439" i="1" l="1"/>
  <c r="L439" i="1" l="1"/>
  <c r="J439" i="1"/>
  <c r="D440" i="1" l="1"/>
  <c r="M439" i="1"/>
  <c r="F440" i="1" l="1"/>
  <c r="K440" i="1" s="1"/>
  <c r="E440" i="1"/>
  <c r="G440" i="1"/>
  <c r="H440" i="1" s="1"/>
  <c r="L440" i="1" l="1"/>
  <c r="J440" i="1"/>
  <c r="M440" i="1" l="1"/>
  <c r="D441" i="1"/>
  <c r="G441" i="1" l="1"/>
  <c r="F441" i="1"/>
  <c r="K441" i="1" s="1"/>
  <c r="E441" i="1"/>
  <c r="H441" i="1" l="1"/>
  <c r="L441" i="1" l="1"/>
  <c r="J441" i="1"/>
  <c r="D442" i="1" l="1"/>
  <c r="M441" i="1"/>
  <c r="E442" i="1" l="1"/>
  <c r="G442" i="1"/>
  <c r="F442" i="1"/>
  <c r="K442" i="1" s="1"/>
  <c r="H442" i="1" l="1"/>
  <c r="L442" i="1" l="1"/>
  <c r="J442" i="1"/>
  <c r="D443" i="1" l="1"/>
  <c r="M442" i="1"/>
  <c r="G443" i="1" l="1"/>
  <c r="H443" i="1" s="1"/>
  <c r="F443" i="1"/>
  <c r="K443" i="1" s="1"/>
  <c r="E443" i="1"/>
  <c r="L443" i="1" l="1"/>
  <c r="J443" i="1"/>
  <c r="M443" i="1" l="1"/>
  <c r="D444" i="1"/>
  <c r="G444" i="1" l="1"/>
  <c r="H444" i="1" s="1"/>
  <c r="F444" i="1"/>
  <c r="K444" i="1" s="1"/>
  <c r="E444" i="1"/>
  <c r="L444" i="1" l="1"/>
  <c r="J444" i="1"/>
  <c r="M444" i="1" l="1"/>
  <c r="D445" i="1"/>
  <c r="G445" i="1" l="1"/>
  <c r="H445" i="1" s="1"/>
  <c r="F445" i="1"/>
  <c r="K445" i="1" s="1"/>
  <c r="E445" i="1"/>
  <c r="L445" i="1" l="1"/>
  <c r="J445" i="1"/>
  <c r="M445" i="1" l="1"/>
  <c r="D446" i="1"/>
  <c r="G446" i="1" l="1"/>
  <c r="H446" i="1" s="1"/>
  <c r="F446" i="1"/>
  <c r="K446" i="1" s="1"/>
  <c r="E446" i="1"/>
  <c r="L446" i="1" l="1"/>
  <c r="J446" i="1"/>
  <c r="B40" i="2" l="1"/>
  <c r="I40" i="2" s="1"/>
  <c r="M446" i="1"/>
  <c r="D447" i="1"/>
  <c r="G447" i="1" l="1"/>
  <c r="H447" i="1" s="1"/>
  <c r="J447" i="1" s="1"/>
  <c r="F447" i="1"/>
  <c r="K447" i="1" s="1"/>
  <c r="E447" i="1"/>
  <c r="D448" i="1" l="1"/>
  <c r="M447" i="1"/>
  <c r="L447" i="1"/>
  <c r="F448" i="1" l="1"/>
  <c r="K448" i="1" s="1"/>
  <c r="G448" i="1"/>
  <c r="H448" i="1" s="1"/>
  <c r="E448" i="1"/>
  <c r="L448" i="1" l="1"/>
  <c r="J448" i="1"/>
  <c r="M448" i="1" l="1"/>
  <c r="D449" i="1"/>
  <c r="G449" i="1" l="1"/>
  <c r="H449" i="1" s="1"/>
  <c r="F449" i="1"/>
  <c r="K449" i="1" s="1"/>
  <c r="E449" i="1"/>
  <c r="L449" i="1" l="1"/>
  <c r="J449" i="1"/>
  <c r="M449" i="1" l="1"/>
  <c r="D450" i="1"/>
  <c r="H450" i="1" l="1"/>
  <c r="J450" i="1" s="1"/>
  <c r="G450" i="1"/>
  <c r="F450" i="1"/>
  <c r="K450" i="1" s="1"/>
  <c r="E450" i="1"/>
  <c r="D451" i="1" l="1"/>
  <c r="M450" i="1"/>
  <c r="L450" i="1"/>
  <c r="G451" i="1" l="1"/>
  <c r="H451" i="1" s="1"/>
  <c r="F451" i="1"/>
  <c r="K451" i="1" s="1"/>
  <c r="E451" i="1"/>
  <c r="L451" i="1" l="1"/>
  <c r="J451" i="1"/>
  <c r="D452" i="1" l="1"/>
  <c r="M451" i="1"/>
  <c r="G452" i="1" l="1"/>
  <c r="E452" i="1"/>
  <c r="F452" i="1"/>
  <c r="K452" i="1" s="1"/>
  <c r="H452" i="1" l="1"/>
  <c r="L452" i="1" l="1"/>
  <c r="J452" i="1"/>
  <c r="D453" i="1" l="1"/>
  <c r="M452" i="1"/>
  <c r="G453" i="1" l="1"/>
  <c r="F453" i="1"/>
  <c r="K453" i="1" s="1"/>
  <c r="E453" i="1"/>
  <c r="H453" i="1" l="1"/>
  <c r="L453" i="1" l="1"/>
  <c r="J453" i="1"/>
  <c r="D454" i="1" l="1"/>
  <c r="M453" i="1"/>
  <c r="F454" i="1" l="1"/>
  <c r="K454" i="1" s="1"/>
  <c r="E454" i="1"/>
  <c r="G454" i="1"/>
  <c r="H454" i="1" l="1"/>
  <c r="L454" i="1" l="1"/>
  <c r="J454" i="1"/>
  <c r="D455" i="1" l="1"/>
  <c r="M454" i="1"/>
  <c r="F455" i="1" l="1"/>
  <c r="K455" i="1" s="1"/>
  <c r="E455" i="1"/>
  <c r="G455" i="1"/>
  <c r="H455" i="1" l="1"/>
  <c r="L455" i="1" l="1"/>
  <c r="J455" i="1"/>
  <c r="D456" i="1" l="1"/>
  <c r="M455" i="1"/>
  <c r="E456" i="1" l="1"/>
  <c r="G456" i="1"/>
  <c r="H456" i="1" s="1"/>
  <c r="F456" i="1"/>
  <c r="K456" i="1" s="1"/>
  <c r="L456" i="1" l="1"/>
  <c r="J456" i="1"/>
  <c r="D457" i="1" l="1"/>
  <c r="M456" i="1"/>
  <c r="G457" i="1" l="1"/>
  <c r="F457" i="1"/>
  <c r="K457" i="1" s="1"/>
  <c r="E457" i="1"/>
  <c r="H457" i="1" l="1"/>
  <c r="L457" i="1" l="1"/>
  <c r="J457" i="1"/>
  <c r="D458" i="1" l="1"/>
  <c r="M457" i="1"/>
  <c r="G458" i="1" l="1"/>
  <c r="F458" i="1"/>
  <c r="K458" i="1" s="1"/>
  <c r="E458" i="1"/>
  <c r="H458" i="1" l="1"/>
  <c r="L458" i="1" l="1"/>
  <c r="J458" i="1"/>
  <c r="D459" i="1" l="1"/>
  <c r="M458" i="1"/>
  <c r="G459" i="1" l="1"/>
  <c r="H459" i="1" s="1"/>
  <c r="F459" i="1"/>
  <c r="K459" i="1" s="1"/>
  <c r="E459" i="1"/>
  <c r="L459" i="1" l="1"/>
  <c r="J459" i="1"/>
  <c r="M459" i="1" l="1"/>
  <c r="D460" i="1"/>
  <c r="G460" i="1" l="1"/>
  <c r="H460" i="1" s="1"/>
  <c r="F460" i="1"/>
  <c r="K460" i="1" s="1"/>
  <c r="E460" i="1"/>
  <c r="L460" i="1" l="1"/>
  <c r="J460" i="1"/>
  <c r="D461" i="1" l="1"/>
  <c r="M460" i="1"/>
  <c r="G461" i="1" l="1"/>
  <c r="H461" i="1" s="1"/>
  <c r="F461" i="1"/>
  <c r="K461" i="1" s="1"/>
  <c r="E461" i="1"/>
  <c r="L461" i="1" l="1"/>
  <c r="J461" i="1"/>
  <c r="D462" i="1" l="1"/>
  <c r="M461" i="1"/>
  <c r="H462" i="1" l="1"/>
  <c r="J462" i="1" s="1"/>
  <c r="E462" i="1"/>
  <c r="G462" i="1"/>
  <c r="F462" i="1"/>
  <c r="K462" i="1" s="1"/>
  <c r="D463" i="1" l="1"/>
  <c r="M462" i="1"/>
  <c r="L462" i="1"/>
  <c r="E463" i="1" l="1"/>
  <c r="G463" i="1"/>
  <c r="F463" i="1"/>
  <c r="K463" i="1" s="1"/>
  <c r="H463" i="1" l="1"/>
  <c r="L463" i="1" l="1"/>
  <c r="J463" i="1"/>
  <c r="D464" i="1" l="1"/>
  <c r="M463" i="1"/>
  <c r="G464" i="1" l="1"/>
  <c r="F464" i="1"/>
  <c r="K464" i="1" s="1"/>
  <c r="E464" i="1"/>
  <c r="H464" i="1" l="1"/>
  <c r="L464" i="1" l="1"/>
  <c r="J464" i="1"/>
  <c r="D465" i="1" l="1"/>
  <c r="M464" i="1"/>
  <c r="G465" i="1" l="1"/>
  <c r="H465" i="1" s="1"/>
  <c r="F465" i="1"/>
  <c r="K465" i="1" s="1"/>
  <c r="E465" i="1"/>
  <c r="L465" i="1" l="1"/>
  <c r="J465" i="1"/>
  <c r="M465" i="1" l="1"/>
  <c r="D466" i="1"/>
  <c r="G466" i="1" l="1"/>
  <c r="H466" i="1" s="1"/>
  <c r="F466" i="1"/>
  <c r="K466" i="1" s="1"/>
  <c r="E466" i="1"/>
  <c r="L466" i="1" l="1"/>
  <c r="J466" i="1"/>
  <c r="M466" i="1" l="1"/>
  <c r="D467" i="1"/>
  <c r="G467" i="1" l="1"/>
  <c r="F467" i="1"/>
  <c r="K467" i="1" s="1"/>
  <c r="E467" i="1"/>
  <c r="H467" i="1" l="1"/>
  <c r="L467" i="1" l="1"/>
  <c r="J467" i="1"/>
  <c r="M467" i="1" l="1"/>
  <c r="D468" i="1"/>
  <c r="G468" i="1" l="1"/>
  <c r="H468" i="1" s="1"/>
  <c r="F468" i="1"/>
  <c r="K468" i="1" s="1"/>
  <c r="E468" i="1"/>
  <c r="L468" i="1" l="1"/>
  <c r="J468" i="1"/>
  <c r="M468" i="1" l="1"/>
  <c r="D469" i="1"/>
  <c r="F469" i="1" l="1"/>
  <c r="K469" i="1" s="1"/>
  <c r="G469" i="1"/>
  <c r="E469" i="1"/>
  <c r="H469" i="1" l="1"/>
  <c r="L469" i="1" l="1"/>
  <c r="J469" i="1"/>
  <c r="D470" i="1" l="1"/>
  <c r="M469" i="1"/>
  <c r="E470" i="1" l="1"/>
  <c r="G470" i="1"/>
  <c r="H470" i="1" s="1"/>
  <c r="F470" i="1"/>
  <c r="K470" i="1" s="1"/>
  <c r="L470" i="1" l="1"/>
  <c r="J470" i="1"/>
  <c r="D471" i="1" l="1"/>
  <c r="M470" i="1"/>
  <c r="B42" i="2"/>
  <c r="I42" i="2" s="1"/>
  <c r="G471" i="1" l="1"/>
  <c r="H471" i="1" s="1"/>
  <c r="F471" i="1"/>
  <c r="K471" i="1" s="1"/>
  <c r="E471" i="1"/>
  <c r="L471" i="1" l="1"/>
  <c r="J471" i="1"/>
  <c r="M471" i="1" l="1"/>
  <c r="D472" i="1"/>
  <c r="G472" i="1" l="1"/>
  <c r="F472" i="1"/>
  <c r="K472" i="1" s="1"/>
  <c r="E472" i="1"/>
  <c r="H472" i="1" l="1"/>
  <c r="L472" i="1" l="1"/>
  <c r="J472" i="1"/>
  <c r="D473" i="1" l="1"/>
  <c r="M472" i="1"/>
  <c r="G473" i="1" l="1"/>
  <c r="F473" i="1"/>
  <c r="K473" i="1" s="1"/>
  <c r="E473" i="1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5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5" i="2"/>
  <c r="C6" i="2"/>
  <c r="I6" i="2" s="1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5" i="2"/>
  <c r="D6" i="2"/>
  <c r="F6" i="2" s="1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5" i="2"/>
  <c r="B22" i="2"/>
  <c r="B19" i="2"/>
  <c r="B33" i="2"/>
  <c r="I33" i="2" s="1"/>
  <c r="B41" i="2"/>
  <c r="I41" i="2" s="1"/>
  <c r="B27" i="2"/>
  <c r="I27" i="2" s="1"/>
  <c r="B14" i="2"/>
  <c r="B21" i="2"/>
  <c r="B20" i="2"/>
  <c r="G6" i="1"/>
  <c r="F41" i="2" l="1"/>
  <c r="F40" i="2"/>
  <c r="F39" i="2"/>
  <c r="F35" i="2"/>
  <c r="F34" i="2"/>
  <c r="H473" i="1"/>
  <c r="J473" i="1" s="1"/>
  <c r="I5" i="2"/>
  <c r="G5" i="2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7" i="1"/>
  <c r="G8" i="1"/>
  <c r="F42" i="2"/>
  <c r="F38" i="2"/>
  <c r="F37" i="2"/>
  <c r="F36" i="2"/>
  <c r="F33" i="2"/>
  <c r="F32" i="2"/>
  <c r="F31" i="2"/>
  <c r="F30" i="2"/>
  <c r="F29" i="2"/>
  <c r="F28" i="2"/>
  <c r="F27" i="2"/>
  <c r="F26" i="2"/>
  <c r="F25" i="2"/>
  <c r="F24" i="2"/>
  <c r="F23" i="2"/>
  <c r="I23" i="2" s="1"/>
  <c r="F22" i="2"/>
  <c r="I22" i="2" s="1"/>
  <c r="F21" i="2"/>
  <c r="I21" i="2" s="1"/>
  <c r="F20" i="2"/>
  <c r="I20" i="2" s="1"/>
  <c r="F19" i="2"/>
  <c r="I19" i="2" s="1"/>
  <c r="F18" i="2"/>
  <c r="I18" i="2" s="1"/>
  <c r="F17" i="2"/>
  <c r="I17" i="2" s="1"/>
  <c r="F16" i="2"/>
  <c r="I16" i="2" s="1"/>
  <c r="F15" i="2"/>
  <c r="I15" i="2" s="1"/>
  <c r="F14" i="2"/>
  <c r="F5" i="2"/>
  <c r="I14" i="2"/>
  <c r="D474" i="1" l="1"/>
  <c r="M473" i="1"/>
  <c r="L473" i="1"/>
  <c r="G474" i="1" l="1"/>
  <c r="F474" i="1"/>
  <c r="E474" i="1"/>
  <c r="H474" i="1" l="1"/>
  <c r="L474" i="1" s="1"/>
  <c r="K474" i="1"/>
  <c r="J474" i="1" l="1"/>
  <c r="D475" i="1" l="1"/>
  <c r="M474" i="1"/>
  <c r="H475" i="1" l="1"/>
  <c r="J475" i="1" s="1"/>
  <c r="F475" i="1"/>
  <c r="E475" i="1"/>
  <c r="G475" i="1"/>
  <c r="D476" i="1" l="1"/>
  <c r="M475" i="1"/>
  <c r="K475" i="1"/>
  <c r="L475" i="1"/>
  <c r="E476" i="1" l="1"/>
  <c r="G476" i="1"/>
  <c r="H476" i="1" s="1"/>
  <c r="F476" i="1"/>
  <c r="J476" i="1" l="1"/>
  <c r="L476" i="1"/>
  <c r="K476" i="1"/>
  <c r="M476" i="1" l="1"/>
  <c r="D477" i="1"/>
  <c r="H477" i="1" l="1"/>
  <c r="J477" i="1" s="1"/>
  <c r="G477" i="1"/>
  <c r="F477" i="1"/>
  <c r="E477" i="1"/>
  <c r="D478" i="1" l="1"/>
  <c r="M477" i="1"/>
  <c r="L477" i="1"/>
  <c r="K477" i="1"/>
  <c r="H478" i="1" l="1"/>
  <c r="J478" i="1" s="1"/>
  <c r="G478" i="1"/>
  <c r="F478" i="1"/>
  <c r="K478" i="1" s="1"/>
  <c r="E478" i="1"/>
  <c r="D479" i="1" l="1"/>
  <c r="M478" i="1"/>
  <c r="L478" i="1"/>
  <c r="H479" i="1" l="1"/>
  <c r="J479" i="1" s="1"/>
  <c r="G479" i="1"/>
  <c r="F479" i="1"/>
  <c r="K479" i="1" s="1"/>
  <c r="E479" i="1"/>
  <c r="M479" i="1" l="1"/>
  <c r="D480" i="1"/>
  <c r="L479" i="1"/>
  <c r="G480" i="1" l="1"/>
  <c r="H480" i="1" s="1"/>
  <c r="F480" i="1"/>
  <c r="K480" i="1" s="1"/>
  <c r="E480" i="1"/>
  <c r="L480" i="1" l="1"/>
  <c r="J480" i="1"/>
  <c r="M480" i="1" l="1"/>
  <c r="D481" i="1"/>
  <c r="F481" i="1" l="1"/>
  <c r="K481" i="1" s="1"/>
  <c r="E481" i="1"/>
  <c r="G481" i="1"/>
  <c r="H481" i="1" l="1"/>
  <c r="L481" i="1" l="1"/>
  <c r="J481" i="1"/>
  <c r="D482" i="1" l="1"/>
  <c r="M481" i="1"/>
  <c r="F482" i="1" l="1"/>
  <c r="K482" i="1" s="1"/>
  <c r="E482" i="1"/>
  <c r="G482" i="1"/>
  <c r="H482" i="1" s="1"/>
  <c r="L482" i="1" l="1"/>
  <c r="J482" i="1"/>
  <c r="M482" i="1" l="1"/>
  <c r="D483" i="1"/>
  <c r="B43" i="2"/>
  <c r="I43" i="2" s="1"/>
  <c r="H483" i="1" l="1"/>
  <c r="G483" i="1"/>
  <c r="F483" i="1"/>
  <c r="E483" i="1"/>
  <c r="J483" i="1" l="1"/>
  <c r="L483" i="1"/>
  <c r="K483" i="1"/>
  <c r="D484" i="1" l="1"/>
  <c r="M483" i="1"/>
  <c r="H484" i="1" l="1"/>
  <c r="J484" i="1" s="1"/>
  <c r="G484" i="1"/>
  <c r="F484" i="1"/>
  <c r="E484" i="1"/>
  <c r="M484" i="1" l="1"/>
  <c r="D485" i="1"/>
  <c r="L484" i="1"/>
  <c r="K484" i="1"/>
  <c r="F485" i="1" l="1"/>
  <c r="G485" i="1"/>
  <c r="E485" i="1"/>
  <c r="K485" i="1" l="1"/>
  <c r="H485" i="1"/>
  <c r="L485" i="1" l="1"/>
  <c r="J485" i="1"/>
  <c r="D486" i="1" l="1"/>
  <c r="M485" i="1"/>
  <c r="G486" i="1" l="1"/>
  <c r="H486" i="1"/>
  <c r="F486" i="1"/>
  <c r="E486" i="1"/>
  <c r="L486" i="1" l="1"/>
  <c r="J486" i="1"/>
  <c r="K486" i="1"/>
  <c r="M486" i="1" l="1"/>
  <c r="D487" i="1"/>
  <c r="G487" i="1" l="1"/>
  <c r="H487" i="1" s="1"/>
  <c r="F487" i="1"/>
  <c r="K487" i="1" s="1"/>
  <c r="E487" i="1"/>
  <c r="L487" i="1" l="1"/>
  <c r="J487" i="1"/>
  <c r="M487" i="1" l="1"/>
  <c r="D488" i="1"/>
  <c r="G488" i="1" l="1"/>
  <c r="H488" i="1" s="1"/>
  <c r="F488" i="1"/>
  <c r="K488" i="1" s="1"/>
  <c r="E488" i="1"/>
  <c r="L488" i="1" l="1"/>
  <c r="J488" i="1"/>
  <c r="M488" i="1" l="1"/>
  <c r="D489" i="1"/>
  <c r="G489" i="1" l="1"/>
  <c r="F489" i="1"/>
  <c r="K489" i="1" s="1"/>
  <c r="E489" i="1"/>
  <c r="H489" i="1" l="1"/>
  <c r="L489" i="1" l="1"/>
  <c r="J489" i="1"/>
  <c r="M489" i="1" l="1"/>
  <c r="D490" i="1"/>
  <c r="G490" i="1" l="1"/>
  <c r="F490" i="1"/>
  <c r="K490" i="1" s="1"/>
  <c r="E490" i="1"/>
  <c r="H490" i="1" l="1"/>
  <c r="L490" i="1" l="1"/>
  <c r="J490" i="1"/>
  <c r="D491" i="1" l="1"/>
  <c r="M490" i="1"/>
  <c r="F491" i="1" l="1"/>
  <c r="K491" i="1" s="1"/>
  <c r="E491" i="1"/>
  <c r="G491" i="1"/>
  <c r="H491" i="1" l="1"/>
  <c r="L491" i="1" l="1"/>
  <c r="J491" i="1"/>
  <c r="D492" i="1" l="1"/>
  <c r="M491" i="1"/>
  <c r="F492" i="1" l="1"/>
  <c r="K492" i="1" s="1"/>
  <c r="E492" i="1"/>
  <c r="G492" i="1"/>
  <c r="H492" i="1" s="1"/>
  <c r="L492" i="1" l="1"/>
  <c r="J492" i="1"/>
  <c r="M492" i="1" l="1"/>
  <c r="D493" i="1"/>
  <c r="F493" i="1" l="1"/>
  <c r="K493" i="1" s="1"/>
  <c r="G493" i="1"/>
  <c r="H493" i="1" s="1"/>
  <c r="E493" i="1"/>
  <c r="L493" i="1" l="1"/>
  <c r="J493" i="1"/>
  <c r="M493" i="1" l="1"/>
  <c r="D494" i="1"/>
  <c r="F494" i="1" l="1"/>
  <c r="K494" i="1" s="1"/>
  <c r="H494" i="1"/>
  <c r="J494" i="1" s="1"/>
  <c r="G494" i="1"/>
  <c r="E494" i="1"/>
  <c r="D495" i="1" l="1"/>
  <c r="M494" i="1"/>
  <c r="B44" i="2"/>
  <c r="I44" i="2" s="1"/>
  <c r="L494" i="1"/>
  <c r="G495" i="1" l="1"/>
  <c r="H495" i="1" s="1"/>
  <c r="F495" i="1"/>
  <c r="K495" i="1" s="1"/>
  <c r="E495" i="1"/>
  <c r="L495" i="1" l="1"/>
  <c r="J495" i="1"/>
  <c r="M495" i="1" l="1"/>
  <c r="D496" i="1"/>
  <c r="G496" i="1" l="1"/>
  <c r="F496" i="1"/>
  <c r="K496" i="1" s="1"/>
  <c r="E496" i="1"/>
  <c r="H496" i="1" l="1"/>
  <c r="L496" i="1" l="1"/>
  <c r="J496" i="1"/>
  <c r="D497" i="1" l="1"/>
  <c r="M496" i="1"/>
  <c r="G497" i="1" l="1"/>
  <c r="H497" i="1" s="1"/>
  <c r="F497" i="1"/>
  <c r="K497" i="1" s="1"/>
  <c r="E497" i="1"/>
  <c r="L497" i="1" l="1"/>
  <c r="J497" i="1"/>
  <c r="M497" i="1" l="1"/>
  <c r="D498" i="1"/>
  <c r="G498" i="1" l="1"/>
  <c r="H498" i="1" s="1"/>
  <c r="F498" i="1"/>
  <c r="K498" i="1" s="1"/>
  <c r="E498" i="1"/>
  <c r="L498" i="1" l="1"/>
  <c r="J498" i="1"/>
  <c r="M498" i="1" l="1"/>
  <c r="D499" i="1"/>
  <c r="F499" i="1" l="1"/>
  <c r="K499" i="1" s="1"/>
  <c r="E499" i="1"/>
  <c r="G499" i="1"/>
  <c r="H499" i="1" l="1"/>
  <c r="L499" i="1" l="1"/>
  <c r="J499" i="1"/>
  <c r="M499" i="1" l="1"/>
  <c r="D500" i="1"/>
  <c r="G500" i="1" l="1"/>
  <c r="H500" i="1" s="1"/>
  <c r="F500" i="1"/>
  <c r="E500" i="1"/>
  <c r="E44" i="2" l="1"/>
  <c r="E43" i="2"/>
  <c r="G10" i="1"/>
  <c r="J500" i="1"/>
  <c r="M500" i="1" s="1"/>
  <c r="L500" i="1"/>
  <c r="D44" i="2"/>
  <c r="D43" i="2"/>
  <c r="K500" i="1"/>
  <c r="C44" i="2"/>
  <c r="C43" i="2"/>
  <c r="G43" i="2" s="1"/>
  <c r="G44" i="2" s="1"/>
  <c r="G9" i="1"/>
  <c r="G11" i="1" s="1"/>
  <c r="H44" i="2"/>
  <c r="H43" i="2"/>
  <c r="F44" i="2" l="1"/>
  <c r="F43" i="2"/>
</calcChain>
</file>

<file path=xl/sharedStrings.xml><?xml version="1.0" encoding="utf-8"?>
<sst xmlns="http://schemas.openxmlformats.org/spreadsheetml/2006/main" count="80" uniqueCount="66">
  <si>
    <t>Tilgungsplan Excel Vorlage</t>
  </si>
  <si>
    <t>Beispielrechnung für ein Annuitätendarlehen mit jährlicher und manueller Sondertilgung</t>
  </si>
  <si>
    <t>Eingaben</t>
  </si>
  <si>
    <t>Ergebnisse</t>
  </si>
  <si>
    <t>Darlehensbetrag</t>
  </si>
  <si>
    <t>€</t>
  </si>
  <si>
    <t>Monatliche Rate</t>
  </si>
  <si>
    <t>Sollzins p.a.</t>
  </si>
  <si>
    <t>Laufzeit (Monate)</t>
  </si>
  <si>
    <t>Anfängliche Tilgung p.a.</t>
  </si>
  <si>
    <t>Laufzeit</t>
  </si>
  <si>
    <t>Erste Rate am</t>
  </si>
  <si>
    <t>01.07.2026</t>
  </si>
  <si>
    <t>TT.MM.JJJJ</t>
  </si>
  <si>
    <t>Schuldenfrei am</t>
  </si>
  <si>
    <t>Jährliche Sondertilgung</t>
  </si>
  <si>
    <t>Gesamtzinsen</t>
  </si>
  <si>
    <t>Monat der Sondertilgung</t>
  </si>
  <si>
    <t>1–12</t>
  </si>
  <si>
    <t>Gezahlte Sondertilgungen</t>
  </si>
  <si>
    <t>Max. Sondertilgung p.a.</t>
  </si>
  <si>
    <t>vom Darlehen</t>
  </si>
  <si>
    <t>Gesamtkosten</t>
  </si>
  <si>
    <t>Zinsbindung</t>
  </si>
  <si>
    <t>Jahre</t>
  </si>
  <si>
    <t>Restschuld nach Zinsbindung</t>
  </si>
  <si>
    <t>Planungsdauer</t>
  </si>
  <si>
    <t>Monate</t>
  </si>
  <si>
    <t>Zinsanteil erste Rate</t>
  </si>
  <si>
    <t>Tilgungsanteil erste Rate</t>
  </si>
  <si>
    <t>Nur blau markierte Werte ändern. Die Sondertilgung in Spalte I kann bei Bedarf monatlich individuell ergänzt werden.</t>
  </si>
  <si>
    <t>Prüfung Sondertilgung</t>
  </si>
  <si>
    <t>Monat</t>
  </si>
  <si>
    <t>Datum</t>
  </si>
  <si>
    <t>Jahr</t>
  </si>
  <si>
    <t>Restschuld Anfang</t>
  </si>
  <si>
    <t>Rate</t>
  </si>
  <si>
    <t>Zinsen</t>
  </si>
  <si>
    <t>Reguläre Tilgung</t>
  </si>
  <si>
    <t>Sondertilgung automatisch</t>
  </si>
  <si>
    <t>Sondertilgung manuell</t>
  </si>
  <si>
    <t>Restschuld Ende</t>
  </si>
  <si>
    <t>Kumulierte Zinsen</t>
  </si>
  <si>
    <t>Kumulierte Tilgung</t>
  </si>
  <si>
    <t>Status</t>
  </si>
  <si>
    <t>Auswertung zum Tilgungsplan</t>
  </si>
  <si>
    <t>Jahresübersicht</t>
  </si>
  <si>
    <t>Szenariovergleich (Näherung)</t>
  </si>
  <si>
    <t>Restschuld Jahresende</t>
  </si>
  <si>
    <t>Zinsen im Jahr</t>
  </si>
  <si>
    <t>Sondertilgung</t>
  </si>
  <si>
    <t>Gesamttilgung</t>
  </si>
  <si>
    <t>Gezahlte Raten</t>
  </si>
  <si>
    <t>Szenario</t>
  </si>
  <si>
    <t>Darlehen</t>
  </si>
  <si>
    <t>Tilgung p.a.</t>
  </si>
  <si>
    <t>Sondertilgung p.a.</t>
  </si>
  <si>
    <t>Monatsrate</t>
  </si>
  <si>
    <t>Laufzeit Monate</t>
  </si>
  <si>
    <t>Ersparnis ggü. Basis</t>
  </si>
  <si>
    <t>Basis ohne Sondertilgung</t>
  </si>
  <si>
    <t>Aktuelles Beispiel</t>
  </si>
  <si>
    <t>Schnellere Tilgung</t>
  </si>
  <si>
    <t>Höhere Sondertilgung</t>
  </si>
  <si>
    <t>Niedrigerer Zinssatz</t>
  </si>
  <si>
    <t>Hinweis: Der Szenariovergleich verwendet eine gleichmäßig verteilte Sondertilgung als Näherung. Der exakte Zahlungsplan mit konkreten Monaten steht im Blatt „Tilgungsplan“.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</si>
</sst>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\€;[Red]\(#,##0.00\ \€\);\-"/>
    <numFmt numFmtId="165" formatCode="dd\.mm\.yyyy"/>
    <numFmt numFmtId="166" formatCode="#,##0;[Red]\(#,##0\);\-"/>
    <numFmt numFmtId="167" formatCode="0.0"/>
  </numFmts>
  <fonts count="14" x14ac:knownFonts="1">
    <font>
      <sz val="11"/>
      <name val="Carlito"/>
    </font>
    <font>
      <i/>
      <sz val="11"/>
      <color rgb="FF4B5563"/>
      <name val="Carlito"/>
    </font>
    <font>
      <b/>
      <sz val="11"/>
      <color rgb="FFFFFFFF"/>
      <name val="Carlito"/>
    </font>
    <font>
      <sz val="10"/>
      <color rgb="FF1F4E78"/>
      <name val="Carlito"/>
    </font>
    <font>
      <b/>
      <sz val="11"/>
      <color rgb="FF111827"/>
      <name val="Carlito"/>
    </font>
    <font>
      <b/>
      <sz val="11"/>
      <color rgb="FF0000FF"/>
      <name val="Carlito"/>
    </font>
    <font>
      <b/>
      <sz val="11"/>
      <color rgb="FF000000"/>
      <name val="Carlito"/>
    </font>
    <font>
      <sz val="11"/>
      <color rgb="FF6B7280"/>
      <name val="Carlito"/>
    </font>
    <font>
      <sz val="11"/>
      <color rgb="FF1F4E78"/>
      <name val="Carlito"/>
    </font>
    <font>
      <b/>
      <sz val="10"/>
      <color rgb="FFFFFFFF"/>
      <name val="Aptos"/>
    </font>
    <font>
      <sz val="10"/>
      <name val="Aptos"/>
    </font>
    <font>
      <sz val="11"/>
      <name val="Carlito"/>
    </font>
    <font>
      <b/>
      <sz val="20"/>
      <color rgb="FFFFFFFF"/>
      <name val="Aptos"/>
      <family val="2"/>
    </font>
    <font>
      <sz val="2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305496"/>
      </patternFill>
    </fill>
    <fill>
      <patternFill patternType="solid">
        <fgColor rgb="FFEAF2F8"/>
      </patternFill>
    </fill>
    <fill>
      <patternFill patternType="solid">
        <fgColor rgb="FFFFF2CC"/>
      </patternFill>
    </fill>
    <fill>
      <patternFill patternType="solid">
        <fgColor rgb="FFF3F6FA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/>
  </cellStyleXfs>
  <cellXfs count="30">
    <xf numFmtId="0" fontId="0" fillId="0" borderId="0" xfId="0"/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 wrapText="1"/>
    </xf>
    <xf numFmtId="0" fontId="4" fillId="0" borderId="0" xfId="1" applyFont="1"/>
    <xf numFmtId="0" fontId="6" fillId="6" borderId="0" xfId="1" applyFont="1" applyFill="1" applyAlignment="1">
      <alignment horizontal="right"/>
    </xf>
    <xf numFmtId="0" fontId="7" fillId="0" borderId="0" xfId="1" applyFont="1"/>
    <xf numFmtId="164" fontId="5" fillId="5" borderId="0" xfId="1" applyNumberFormat="1" applyFont="1" applyFill="1" applyAlignment="1">
      <alignment horizontal="right"/>
    </xf>
    <xf numFmtId="10" fontId="5" fillId="5" borderId="0" xfId="1" applyNumberFormat="1" applyFont="1" applyFill="1" applyAlignment="1">
      <alignment horizontal="right"/>
    </xf>
    <xf numFmtId="164" fontId="6" fillId="6" borderId="0" xfId="1" applyNumberFormat="1" applyFont="1" applyFill="1" applyAlignment="1">
      <alignment horizontal="right"/>
    </xf>
    <xf numFmtId="166" fontId="6" fillId="6" borderId="0" xfId="1" applyNumberFormat="1" applyFont="1" applyFill="1" applyAlignment="1">
      <alignment horizontal="right"/>
    </xf>
    <xf numFmtId="165" fontId="6" fillId="6" borderId="0" xfId="1" applyNumberFormat="1" applyFont="1" applyFill="1" applyAlignment="1">
      <alignment horizontal="right"/>
    </xf>
    <xf numFmtId="165" fontId="0" fillId="0" borderId="0" xfId="1" applyNumberFormat="1" applyFont="1"/>
    <xf numFmtId="164" fontId="0" fillId="0" borderId="0" xfId="1" applyNumberFormat="1" applyFont="1"/>
    <xf numFmtId="0" fontId="0" fillId="0" borderId="0" xfId="1" applyFont="1" applyAlignment="1">
      <alignment horizontal="center"/>
    </xf>
    <xf numFmtId="1" fontId="0" fillId="0" borderId="0" xfId="1" applyNumberFormat="1" applyFont="1"/>
    <xf numFmtId="10" fontId="0" fillId="0" borderId="0" xfId="1" applyNumberFormat="1" applyFont="1"/>
    <xf numFmtId="167" fontId="0" fillId="0" borderId="0" xfId="1" applyNumberFormat="1" applyFont="1"/>
    <xf numFmtId="1" fontId="5" fillId="5" borderId="0" xfId="1" applyNumberFormat="1" applyFont="1" applyFill="1" applyAlignment="1">
      <alignment horizontal="right"/>
    </xf>
    <xf numFmtId="49" fontId="5" fillId="5" borderId="0" xfId="1" applyNumberFormat="1" applyFont="1" applyFill="1" applyAlignment="1">
      <alignment horizontal="right"/>
    </xf>
    <xf numFmtId="0" fontId="12" fillId="2" borderId="0" xfId="1" applyFont="1" applyFill="1" applyAlignment="1">
      <alignment horizontal="left" vertical="center"/>
    </xf>
    <xf numFmtId="0" fontId="13" fillId="0" borderId="0" xfId="1" applyFont="1" applyAlignment="1">
      <alignment horizontal="left"/>
    </xf>
    <xf numFmtId="0" fontId="1" fillId="0" borderId="0" xfId="1" applyFont="1" applyAlignment="1">
      <alignment horizontal="center" vertical="center" wrapText="1"/>
    </xf>
    <xf numFmtId="0" fontId="0" fillId="0" borderId="0" xfId="1" applyFont="1" applyAlignment="1">
      <alignment wrapText="1"/>
    </xf>
    <xf numFmtId="0" fontId="2" fillId="3" borderId="0" xfId="1" applyFont="1" applyFill="1" applyAlignment="1">
      <alignment horizontal="left"/>
    </xf>
    <xf numFmtId="0" fontId="0" fillId="0" borderId="0" xfId="0"/>
    <xf numFmtId="0" fontId="3" fillId="4" borderId="0" xfId="1" applyFont="1" applyFill="1" applyAlignment="1">
      <alignment vertical="top" wrapText="1"/>
    </xf>
    <xf numFmtId="0" fontId="9" fillId="2" borderId="0" xfId="1" applyFont="1" applyFill="1" applyAlignment="1">
      <alignment horizontal="center"/>
    </xf>
    <xf numFmtId="0" fontId="10" fillId="0" borderId="0" xfId="1" applyFont="1"/>
    <xf numFmtId="0" fontId="2" fillId="3" borderId="0" xfId="1" applyFont="1" applyFill="1"/>
    <xf numFmtId="0" fontId="8" fillId="4" borderId="0" xfId="1" applyFont="1" applyFill="1" applyAlignment="1">
      <alignment vertical="top" wrapText="1"/>
    </xf>
  </cellXfs>
  <cellStyles count="2">
    <cellStyle name="Normal" xfId="1" xr:uid="{00000000-0005-0000-0000-000000000000}"/>
    <cellStyle name="Standard" xfId="0" builtinId="0"/>
  </cellStyles>
  <dxfs count="3">
    <dxf>
      <font>
        <color rgb="FF274E13"/>
      </font>
      <fill>
        <patternFill patternType="solid">
          <bgColor rgb="FFD9EAD3"/>
        </patternFill>
      </fill>
    </dxf>
    <dxf>
      <font>
        <color rgb="FF274E13"/>
      </font>
      <fill>
        <patternFill patternType="solid">
          <bgColor rgb="FFD9EAD3"/>
        </patternFill>
      </fill>
    </dxf>
    <dxf>
      <fill>
        <patternFill patternType="solid">
          <bgColor rgb="FFE2F0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t>Restschuld nach Jahren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Restschuld Jahresende</c:v>
          </c:tx>
          <c:cat>
            <c:numRef>
              <c:f>Auswertung!$A$5:$A$44</c:f>
              <c:numCache>
                <c:formatCode>0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Auswertung!$B$5:$B$44</c:f>
              <c:numCache>
                <c:formatCode>General</c:formatCode>
                <c:ptCount val="40"/>
                <c:pt idx="0">
                  <c:v>277984.6520343984</c:v>
                </c:pt>
                <c:pt idx="1">
                  <c:v>267638.1182389129</c:v>
                </c:pt>
                <c:pt idx="2">
                  <c:v>256907.5537200442</c:v>
                </c:pt>
                <c:pt idx="3">
                  <c:v>243723.28359348897</c:v>
                </c:pt>
                <c:pt idx="4">
                  <c:v>232105.07578943809</c:v>
                </c:pt>
                <c:pt idx="5">
                  <c:v>220055.63673097885</c:v>
                </c:pt>
                <c:pt idx="6">
                  <c:v>206012.70588856572</c:v>
                </c:pt>
                <c:pt idx="7">
                  <c:v>192994.80029958716</c:v>
                </c:pt>
                <c:pt idx="8">
                  <c:v>179493.71108611292</c:v>
                </c:pt>
                <c:pt idx="9">
                  <c:v>165491.5039949418</c:v>
                </c:pt>
                <c:pt idx="10">
                  <c:v>150969.57910992068</c:v>
                </c:pt>
                <c:pt idx="11">
                  <c:v>135908.64614463362</c:v>
                </c:pt>
                <c:pt idx="12">
                  <c:v>120288.69881803368</c:v>
                </c:pt>
                <c:pt idx="13">
                  <c:v>104088.98827897901</c:v>
                </c:pt>
                <c:pt idx="14">
                  <c:v>87287.995544371428</c:v>
                </c:pt>
                <c:pt idx="15">
                  <c:v>69863.4029142855</c:v>
                </c:pt>
                <c:pt idx="16">
                  <c:v>51792.064326117506</c:v>
                </c:pt>
                <c:pt idx="17">
                  <c:v>33049.974608373603</c:v>
                </c:pt>
                <c:pt idx="18">
                  <c:v>13612.237593255682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B-4727-8951-CB70345C8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t>Zinsen und Sondertilgungen pro Jahr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Restschuld Jahresende</c:v>
          </c:tx>
          <c:invertIfNegative val="1"/>
          <c:cat>
            <c:numRef>
              <c:f>Auswertung!$A$5:$A$44</c:f>
              <c:numCache>
                <c:formatCode>0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Auswertung!$B$5:$B$44</c:f>
              <c:numCache>
                <c:formatCode>General</c:formatCode>
                <c:ptCount val="40"/>
                <c:pt idx="0">
                  <c:v>277984.6520343984</c:v>
                </c:pt>
                <c:pt idx="1">
                  <c:v>267638.1182389129</c:v>
                </c:pt>
                <c:pt idx="2">
                  <c:v>256907.5537200442</c:v>
                </c:pt>
                <c:pt idx="3">
                  <c:v>243723.28359348897</c:v>
                </c:pt>
                <c:pt idx="4">
                  <c:v>232105.07578943809</c:v>
                </c:pt>
                <c:pt idx="5">
                  <c:v>220055.63673097885</c:v>
                </c:pt>
                <c:pt idx="6">
                  <c:v>206012.70588856572</c:v>
                </c:pt>
                <c:pt idx="7">
                  <c:v>192994.80029958716</c:v>
                </c:pt>
                <c:pt idx="8">
                  <c:v>179493.71108611292</c:v>
                </c:pt>
                <c:pt idx="9">
                  <c:v>165491.5039949418</c:v>
                </c:pt>
                <c:pt idx="10">
                  <c:v>150969.57910992068</c:v>
                </c:pt>
                <c:pt idx="11">
                  <c:v>135908.64614463362</c:v>
                </c:pt>
                <c:pt idx="12">
                  <c:v>120288.69881803368</c:v>
                </c:pt>
                <c:pt idx="13">
                  <c:v>104088.98827897901</c:v>
                </c:pt>
                <c:pt idx="14">
                  <c:v>87287.995544371428</c:v>
                </c:pt>
                <c:pt idx="15">
                  <c:v>69863.4029142855</c:v>
                </c:pt>
                <c:pt idx="16">
                  <c:v>51792.064326117506</c:v>
                </c:pt>
                <c:pt idx="17">
                  <c:v>33049.974608373603</c:v>
                </c:pt>
                <c:pt idx="18">
                  <c:v>13612.237593255682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4B-4C5E-9D39-53303FD7AF42}"/>
            </c:ext>
          </c:extLst>
        </c:ser>
        <c:ser>
          <c:idx val="1"/>
          <c:order val="1"/>
          <c:tx>
            <c:v>Zinsen im Jahr</c:v>
          </c:tx>
          <c:invertIfNegative val="1"/>
          <c:cat>
            <c:numRef>
              <c:f>Auswertung!$A$5:$A$44</c:f>
              <c:numCache>
                <c:formatCode>0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Auswertung!$C$5:$C$44</c:f>
              <c:numCache>
                <c:formatCode>General</c:formatCode>
                <c:ptCount val="40"/>
                <c:pt idx="0">
                  <c:v>5178.4020343984275</c:v>
                </c:pt>
                <c:pt idx="1">
                  <c:v>10040.966204514458</c:v>
                </c:pt>
                <c:pt idx="2">
                  <c:v>9656.9354811312314</c:v>
                </c:pt>
                <c:pt idx="3">
                  <c:v>9203.2298734447249</c:v>
                </c:pt>
                <c:pt idx="4">
                  <c:v>8769.2921959491341</c:v>
                </c:pt>
                <c:pt idx="5">
                  <c:v>8338.0609415407198</c:v>
                </c:pt>
                <c:pt idx="6">
                  <c:v>7844.5691575868532</c:v>
                </c:pt>
                <c:pt idx="7">
                  <c:v>7369.5944110214041</c:v>
                </c:pt>
                <c:pt idx="8">
                  <c:v>6886.4107865257038</c:v>
                </c:pt>
                <c:pt idx="9">
                  <c:v>6385.2929088288984</c:v>
                </c:pt>
                <c:pt idx="10">
                  <c:v>5865.5751149789012</c:v>
                </c:pt>
                <c:pt idx="11">
                  <c:v>5326.5670347129417</c:v>
                </c:pt>
                <c:pt idx="12">
                  <c:v>4767.5526734000641</c:v>
                </c:pt>
                <c:pt idx="13">
                  <c:v>4187.7894609453406</c:v>
                </c:pt>
                <c:pt idx="14">
                  <c:v>3586.5072653924212</c:v>
                </c:pt>
                <c:pt idx="15">
                  <c:v>2962.9073699141027</c:v>
                </c:pt>
                <c:pt idx="16">
                  <c:v>2316.1614118320226</c:v>
                </c:pt>
                <c:pt idx="17">
                  <c:v>1645.4102822561028</c:v>
                </c:pt>
                <c:pt idx="18">
                  <c:v>949.7629848820801</c:v>
                </c:pt>
                <c:pt idx="19">
                  <c:v>231.87780455452321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4B-4C5E-9D39-53303FD7AF42}"/>
            </c:ext>
          </c:extLst>
        </c:ser>
        <c:ser>
          <c:idx val="2"/>
          <c:order val="2"/>
          <c:tx>
            <c:v>Reguläre Tilgung</c:v>
          </c:tx>
          <c:invertIfNegative val="1"/>
          <c:cat>
            <c:numRef>
              <c:f>Auswertung!$A$5:$A$44</c:f>
              <c:numCache>
                <c:formatCode>0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Auswertung!$D$5:$D$44</c:f>
              <c:numCache>
                <c:formatCode>General</c:formatCode>
                <c:ptCount val="40"/>
                <c:pt idx="0">
                  <c:v>3015.347965601572</c:v>
                </c:pt>
                <c:pt idx="1">
                  <c:v>6346.5337954855413</c:v>
                </c:pt>
                <c:pt idx="2">
                  <c:v>6730.5645188687677</c:v>
                </c:pt>
                <c:pt idx="3">
                  <c:v>7184.270126555276</c:v>
                </c:pt>
                <c:pt idx="4">
                  <c:v>7618.2078040508659</c:v>
                </c:pt>
                <c:pt idx="5">
                  <c:v>8049.4390584592802</c:v>
                </c:pt>
                <c:pt idx="6">
                  <c:v>8542.9308424131486</c:v>
                </c:pt>
                <c:pt idx="7">
                  <c:v>9017.9055889785977</c:v>
                </c:pt>
                <c:pt idx="8">
                  <c:v>9501.0892134742953</c:v>
                </c:pt>
                <c:pt idx="9">
                  <c:v>10002.207091171102</c:v>
                </c:pt>
                <c:pt idx="10">
                  <c:v>10521.924885021099</c:v>
                </c:pt>
                <c:pt idx="11">
                  <c:v>11060.932965287058</c:v>
                </c:pt>
                <c:pt idx="12">
                  <c:v>11619.947326599937</c:v>
                </c:pt>
                <c:pt idx="13">
                  <c:v>12199.71053905466</c:v>
                </c:pt>
                <c:pt idx="14">
                  <c:v>12800.99273460758</c:v>
                </c:pt>
                <c:pt idx="15">
                  <c:v>13424.592630085897</c:v>
                </c:pt>
                <c:pt idx="16">
                  <c:v>14071.338588167979</c:v>
                </c:pt>
                <c:pt idx="17">
                  <c:v>14742.089717743898</c:v>
                </c:pt>
                <c:pt idx="18">
                  <c:v>15437.73701511792</c:v>
                </c:pt>
                <c:pt idx="19">
                  <c:v>13612.237593255682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4B-4C5E-9D39-53303FD7AF42}"/>
            </c:ext>
          </c:extLst>
        </c:ser>
        <c:ser>
          <c:idx val="3"/>
          <c:order val="3"/>
          <c:tx>
            <c:v>Sondertilgung</c:v>
          </c:tx>
          <c:invertIfNegative val="1"/>
          <c:cat>
            <c:numRef>
              <c:f>Auswertung!$A$5:$A$44</c:f>
              <c:numCache>
                <c:formatCode>0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Auswertung!$E$5:$E$44</c:f>
              <c:numCache>
                <c:formatCode>General</c:formatCode>
                <c:ptCount val="40"/>
                <c:pt idx="0">
                  <c:v>4000</c:v>
                </c:pt>
                <c:pt idx="1">
                  <c:v>4000</c:v>
                </c:pt>
                <c:pt idx="2">
                  <c:v>4000</c:v>
                </c:pt>
                <c:pt idx="3">
                  <c:v>6000</c:v>
                </c:pt>
                <c:pt idx="4">
                  <c:v>4000</c:v>
                </c:pt>
                <c:pt idx="5">
                  <c:v>4000</c:v>
                </c:pt>
                <c:pt idx="6">
                  <c:v>5500</c:v>
                </c:pt>
                <c:pt idx="7">
                  <c:v>4000</c:v>
                </c:pt>
                <c:pt idx="8">
                  <c:v>4000</c:v>
                </c:pt>
                <c:pt idx="9">
                  <c:v>4000</c:v>
                </c:pt>
                <c:pt idx="10">
                  <c:v>4000</c:v>
                </c:pt>
                <c:pt idx="11">
                  <c:v>4000</c:v>
                </c:pt>
                <c:pt idx="12">
                  <c:v>4000</c:v>
                </c:pt>
                <c:pt idx="13">
                  <c:v>4000</c:v>
                </c:pt>
                <c:pt idx="14">
                  <c:v>4000</c:v>
                </c:pt>
                <c:pt idx="15">
                  <c:v>4000</c:v>
                </c:pt>
                <c:pt idx="16">
                  <c:v>4000</c:v>
                </c:pt>
                <c:pt idx="17">
                  <c:v>4000</c:v>
                </c:pt>
                <c:pt idx="18">
                  <c:v>4000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4B-4C5E-9D39-53303FD7A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14</xdr:row>
      <xdr:rowOff>0</xdr:rowOff>
    </xdr:from>
    <xdr:to>
      <xdr:col>19</xdr:col>
      <xdr:colOff>0</xdr:colOff>
      <xdr:row>30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31</xdr:row>
      <xdr:rowOff>0</xdr:rowOff>
    </xdr:from>
    <xdr:to>
      <xdr:col>19</xdr:col>
      <xdr:colOff>0</xdr:colOff>
      <xdr:row>47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lgungsplanTabelle" displayName="TilgungsplanTabelle" ref="A20:M500">
  <tableColumns count="13">
    <tableColumn id="1" xr3:uid="{00000000-0010-0000-0000-000001000000}" name="Monat"/>
    <tableColumn id="2" xr3:uid="{00000000-0010-0000-0000-000002000000}" name="Datum"/>
    <tableColumn id="3" xr3:uid="{00000000-0010-0000-0000-000003000000}" name="Jahr"/>
    <tableColumn id="4" xr3:uid="{00000000-0010-0000-0000-000004000000}" name="Restschuld Anfang"/>
    <tableColumn id="5" xr3:uid="{00000000-0010-0000-0000-000005000000}" name="Rate"/>
    <tableColumn id="6" xr3:uid="{00000000-0010-0000-0000-000006000000}" name="Zinsen"/>
    <tableColumn id="7" xr3:uid="{00000000-0010-0000-0000-000007000000}" name="Reguläre Tilgung"/>
    <tableColumn id="8" xr3:uid="{00000000-0010-0000-0000-000008000000}" name="Sondertilgung automatisch"/>
    <tableColumn id="9" xr3:uid="{00000000-0010-0000-0000-000009000000}" name="Sondertilgung manuell"/>
    <tableColumn id="10" xr3:uid="{00000000-0010-0000-0000-00000A000000}" name="Restschuld Ende"/>
    <tableColumn id="11" xr3:uid="{00000000-0010-0000-0000-00000B000000}" name="Kumulierte Zinsen"/>
    <tableColumn id="12" xr3:uid="{00000000-0010-0000-0000-00000C000000}" name="Kumulierte Tilgung"/>
    <tableColumn id="13" xr3:uid="{00000000-0010-0000-0000-00000D000000}" name="Statu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JahresuebersichtTabelle" displayName="JahresuebersichtTabelle" ref="A4:I44">
  <tableColumns count="9">
    <tableColumn id="1" xr3:uid="{00000000-0010-0000-0100-000001000000}" name="Jahr"/>
    <tableColumn id="2" xr3:uid="{00000000-0010-0000-0100-000002000000}" name="Restschuld Jahresende"/>
    <tableColumn id="3" xr3:uid="{00000000-0010-0000-0100-000003000000}" name="Zinsen im Jahr"/>
    <tableColumn id="4" xr3:uid="{00000000-0010-0000-0100-000004000000}" name="Reguläre Tilgung"/>
    <tableColumn id="5" xr3:uid="{00000000-0010-0000-0100-000005000000}" name="Sondertilgung"/>
    <tableColumn id="6" xr3:uid="{00000000-0010-0000-0100-000006000000}" name="Gesamttilgung"/>
    <tableColumn id="7" xr3:uid="{00000000-0010-0000-0100-000007000000}" name="Kumulierte Zinsen"/>
    <tableColumn id="8" xr3:uid="{00000000-0010-0000-0100-000008000000}" name="Gezahlte Raten"/>
    <tableColumn id="9" xr3:uid="{00000000-0010-0000-0100-000009000000}" name="Statu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SzenariovergleichTabelle" displayName="SzenariovergleichTabelle" ref="K4:S9">
  <tableColumns count="9">
    <tableColumn id="1" xr3:uid="{00000000-0010-0000-0200-000001000000}" name="Szenario"/>
    <tableColumn id="2" xr3:uid="{00000000-0010-0000-0200-000002000000}" name="Darlehen"/>
    <tableColumn id="3" xr3:uid="{00000000-0010-0000-0200-000003000000}" name="Sollzins p.a."/>
    <tableColumn id="4" xr3:uid="{00000000-0010-0000-0200-000004000000}" name="Tilgung p.a."/>
    <tableColumn id="5" xr3:uid="{00000000-0010-0000-0200-000005000000}" name="Sondertilgung p.a."/>
    <tableColumn id="6" xr3:uid="{00000000-0010-0000-0200-000006000000}" name="Monatsrate"/>
    <tableColumn id="7" xr3:uid="{00000000-0010-0000-0200-000007000000}" name="Laufzeit Monate"/>
    <tableColumn id="8" xr3:uid="{00000000-0010-0000-0200-000008000000}" name="Gesamtzinsen"/>
    <tableColumn id="9" xr3:uid="{00000000-0010-0000-0200-000009000000}" name="Ersparnis ggü. Basi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0"/>
  <sheetViews>
    <sheetView tabSelected="1" workbookViewId="0">
      <selection activeCell="A22" sqref="A19:XFD22"/>
    </sheetView>
  </sheetViews>
  <sheetFormatPr baseColWidth="10" defaultColWidth="9" defaultRowHeight="15" x14ac:dyDescent="0.25"/>
  <cols>
    <col min="1" max="1" width="24" customWidth="1"/>
    <col min="2" max="2" width="13" customWidth="1"/>
    <col min="3" max="3" width="16" customWidth="1"/>
    <col min="4" max="4" width="18" customWidth="1"/>
    <col min="5" max="5" width="14" customWidth="1"/>
    <col min="6" max="6" width="26" customWidth="1"/>
    <col min="7" max="7" width="22" customWidth="1"/>
    <col min="8" max="8" width="21" customWidth="1"/>
    <col min="9" max="9" width="20" customWidth="1"/>
    <col min="10" max="11" width="18" customWidth="1"/>
    <col min="12" max="12" width="19" customWidth="1"/>
    <col min="13" max="13" width="16" customWidth="1"/>
  </cols>
  <sheetData>
    <row r="1" spans="1:13" ht="32.1" customHeight="1" x14ac:dyDescent="0.4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 t="e">
        <f>DAY(EDATE($C$8,0))&amp;"."&amp;MONTH(EDATE($C$8,0))&amp;"."&amp;YEAR(EDATE($C$8,0))</f>
        <v>#VALUE!</v>
      </c>
    </row>
    <row r="2" spans="1:13" x14ac:dyDescent="0.25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4" spans="1:13" x14ac:dyDescent="0.25">
      <c r="A4" s="23" t="s">
        <v>2</v>
      </c>
      <c r="B4" s="24"/>
      <c r="C4" s="24"/>
      <c r="D4" s="24"/>
      <c r="F4" s="23" t="s">
        <v>3</v>
      </c>
      <c r="G4" s="23"/>
      <c r="H4" s="23"/>
    </row>
    <row r="5" spans="1:13" x14ac:dyDescent="0.25">
      <c r="A5" s="3" t="s">
        <v>4</v>
      </c>
      <c r="C5" s="6">
        <v>285000</v>
      </c>
      <c r="D5" s="5" t="s">
        <v>5</v>
      </c>
      <c r="F5" s="3" t="s">
        <v>6</v>
      </c>
      <c r="G5" s="8">
        <f>C5*(C6+C7)/12</f>
        <v>1365.625</v>
      </c>
      <c r="H5" s="5" t="s">
        <v>5</v>
      </c>
    </row>
    <row r="6" spans="1:13" x14ac:dyDescent="0.25">
      <c r="A6" s="3" t="s">
        <v>7</v>
      </c>
      <c r="C6" s="7">
        <v>3.6499999999999998E-2</v>
      </c>
      <c r="D6" s="5"/>
      <c r="F6" s="3" t="s">
        <v>8</v>
      </c>
      <c r="G6" s="9">
        <f>IFERROR(MATCH(0,$J$21:$J$500,0),"mehr als 40 Jahre")</f>
        <v>233</v>
      </c>
      <c r="H6" s="5"/>
    </row>
    <row r="7" spans="1:13" x14ac:dyDescent="0.25">
      <c r="A7" s="3" t="s">
        <v>9</v>
      </c>
      <c r="C7" s="7">
        <v>2.1000000000000001E-2</v>
      </c>
      <c r="D7" s="5"/>
      <c r="F7" s="3" t="s">
        <v>10</v>
      </c>
      <c r="G7" s="9" t="str">
        <f>IF(ISNUMBER(G6),INT(G6/12)&amp;" Jahre "&amp;MOD(G6,12)&amp;" Monate",G6)</f>
        <v>19 Jahre 5 Monate</v>
      </c>
      <c r="H7" s="5"/>
    </row>
    <row r="8" spans="1:13" x14ac:dyDescent="0.25">
      <c r="A8" s="3" t="s">
        <v>11</v>
      </c>
      <c r="C8" s="18" t="s">
        <v>12</v>
      </c>
      <c r="D8" s="5" t="s">
        <v>13</v>
      </c>
      <c r="F8" s="3" t="s">
        <v>14</v>
      </c>
      <c r="G8" s="10" t="str">
        <f>IF(ISNUMBER(G6),IF(DAY(EDATE(DATE(VALUE(RIGHT($C$8,4)),VALUE(MID($C$8,4,2)),VALUE(LEFT($C$8,2))),G6-1))&lt;10,"0","")&amp;DAY(EDATE(DATE(VALUE(RIGHT($C$8,4)),VALUE(MID($C$8,4,2)),VALUE(LEFT($C$8,2))),G6-1))&amp;"."&amp;IF(MONTH(EDATE(DATE(VALUE(RIGHT($C$8,4)),VALUE(MID($C$8,4,2)),VALUE(LEFT($C$8,2))),G6-1))&lt;10,"0","")&amp;MONTH(EDATE(DATE(VALUE(RIGHT($C$8,4)),VALUE(MID($C$8,4,2)),VALUE(LEFT($C$8,2))),G6-1))&amp;"."&amp;YEAR(EDATE(DATE(VALUE(RIGHT($C$8,4)),VALUE(MID($C$8,4,2)),VALUE(LEFT($C$8,2))),G6-1)),"nicht innerhalb der Planung")</f>
        <v>01.11.2045</v>
      </c>
      <c r="H8" s="5"/>
    </row>
    <row r="9" spans="1:13" x14ac:dyDescent="0.25">
      <c r="A9" s="3" t="s">
        <v>15</v>
      </c>
      <c r="C9" s="6">
        <v>4000</v>
      </c>
      <c r="D9" s="5" t="s">
        <v>5</v>
      </c>
      <c r="F9" s="3" t="s">
        <v>16</v>
      </c>
      <c r="G9" s="8">
        <f>SUM($F$21:$F$500)</f>
        <v>111512.86539780999</v>
      </c>
      <c r="H9" s="5" t="s">
        <v>5</v>
      </c>
    </row>
    <row r="10" spans="1:13" x14ac:dyDescent="0.25">
      <c r="A10" s="3" t="s">
        <v>17</v>
      </c>
      <c r="C10" s="17">
        <v>12</v>
      </c>
      <c r="D10" s="5" t="s">
        <v>18</v>
      </c>
      <c r="F10" s="3" t="s">
        <v>19</v>
      </c>
      <c r="G10" s="8">
        <f>SUM($H$21:$I$500)</f>
        <v>79500</v>
      </c>
      <c r="H10" s="5" t="s">
        <v>5</v>
      </c>
    </row>
    <row r="11" spans="1:13" x14ac:dyDescent="0.25">
      <c r="A11" s="3" t="s">
        <v>20</v>
      </c>
      <c r="C11" s="7">
        <v>0.05</v>
      </c>
      <c r="D11" s="5" t="s">
        <v>21</v>
      </c>
      <c r="F11" s="3" t="s">
        <v>22</v>
      </c>
      <c r="G11" s="8">
        <f>$C$5+G9</f>
        <v>396512.86539781</v>
      </c>
      <c r="H11" s="5" t="s">
        <v>5</v>
      </c>
    </row>
    <row r="12" spans="1:13" x14ac:dyDescent="0.25">
      <c r="A12" s="3" t="s">
        <v>23</v>
      </c>
      <c r="C12" s="17">
        <v>10</v>
      </c>
      <c r="D12" s="5" t="s">
        <v>24</v>
      </c>
      <c r="F12" s="3" t="s">
        <v>25</v>
      </c>
      <c r="G12" s="8">
        <f>IF($C$12*12&lt;=ROWS($J$21:$J$500),INDEX($J$21:$J$500,$C$12*12),"außerhalb der Tabelle")</f>
        <v>160278.47364655242</v>
      </c>
      <c r="H12" s="5" t="s">
        <v>5</v>
      </c>
    </row>
    <row r="13" spans="1:13" x14ac:dyDescent="0.25">
      <c r="A13" s="3" t="s">
        <v>26</v>
      </c>
      <c r="C13" s="17">
        <v>480</v>
      </c>
      <c r="D13" s="5" t="s">
        <v>27</v>
      </c>
      <c r="F13" s="3" t="s">
        <v>28</v>
      </c>
      <c r="G13" s="8">
        <f>$C$5*$C$6/12</f>
        <v>866.875</v>
      </c>
      <c r="H13" s="5" t="s">
        <v>5</v>
      </c>
    </row>
    <row r="14" spans="1:13" x14ac:dyDescent="0.25">
      <c r="F14" s="3" t="s">
        <v>29</v>
      </c>
      <c r="G14" s="8">
        <f>G5-G13</f>
        <v>498.75</v>
      </c>
      <c r="H14" s="5" t="s">
        <v>5</v>
      </c>
    </row>
    <row r="15" spans="1:13" x14ac:dyDescent="0.25">
      <c r="A15" s="25" t="s">
        <v>30</v>
      </c>
      <c r="B15" s="24"/>
      <c r="C15" s="24"/>
      <c r="D15" s="24"/>
      <c r="F15" s="3" t="s">
        <v>31</v>
      </c>
      <c r="G15" s="4" t="str">
        <f>IF($C$9&gt;$C$5*$C$11,"Achtung: über dem Beispiel-Limit","OK im Beispiel-Limit")</f>
        <v>OK im Beispiel-Limit</v>
      </c>
      <c r="H15" s="5"/>
    </row>
    <row r="16" spans="1:13" x14ac:dyDescent="0.25">
      <c r="A16" s="24"/>
      <c r="B16" s="24"/>
      <c r="C16" s="24"/>
      <c r="D16" s="24"/>
    </row>
    <row r="17" spans="1:13" x14ac:dyDescent="0.25">
      <c r="A17" s="24"/>
      <c r="B17" s="24"/>
      <c r="C17" s="24"/>
      <c r="D17" s="24"/>
    </row>
    <row r="20" spans="1:13" ht="42" customHeight="1" x14ac:dyDescent="0.25">
      <c r="A20" s="2" t="s">
        <v>32</v>
      </c>
      <c r="B20" s="2" t="s">
        <v>33</v>
      </c>
      <c r="C20" s="2" t="s">
        <v>34</v>
      </c>
      <c r="D20" s="2" t="s">
        <v>35</v>
      </c>
      <c r="E20" s="2" t="s">
        <v>36</v>
      </c>
      <c r="F20" s="2" t="s">
        <v>37</v>
      </c>
      <c r="G20" s="2" t="s">
        <v>38</v>
      </c>
      <c r="H20" s="2" t="s">
        <v>39</v>
      </c>
      <c r="I20" s="2" t="s">
        <v>40</v>
      </c>
      <c r="J20" s="2" t="s">
        <v>41</v>
      </c>
      <c r="K20" s="2" t="s">
        <v>42</v>
      </c>
      <c r="L20" s="2" t="s">
        <v>43</v>
      </c>
      <c r="M20" s="2" t="s">
        <v>44</v>
      </c>
    </row>
    <row r="21" spans="1:13" x14ac:dyDescent="0.25">
      <c r="A21" s="14">
        <f>1</f>
        <v>1</v>
      </c>
      <c r="B21" s="11" t="str">
        <f t="shared" ref="B21:B84" si="0">IF(DAY(EDATE(DATE(VALUE(RIGHT($C$8,4)),VALUE(MID($C$8,4,2)),VALUE(LEFT($C$8,2))),A21-1))&lt;10,"0","")&amp;DAY(EDATE(DATE(VALUE(RIGHT($C$8,4)),VALUE(MID($C$8,4,2)),VALUE(LEFT($C$8,2))),A21-1))&amp;"."&amp;IF(MONTH(EDATE(DATE(VALUE(RIGHT($C$8,4)),VALUE(MID($C$8,4,2)),VALUE(LEFT($C$8,2))),A21-1))&lt;10,"0","")&amp;MONTH(EDATE(DATE(VALUE(RIGHT($C$8,4)),VALUE(MID($C$8,4,2)),VALUE(LEFT($C$8,2))),A21-1))&amp;"."&amp;YEAR(EDATE(DATE(VALUE(RIGHT($C$8,4)),VALUE(MID($C$8,4,2)),VALUE(LEFT($C$8,2))),A21-1))</f>
        <v>01.07.2026</v>
      </c>
      <c r="C21" s="14">
        <f t="shared" ref="C21:C84" si="1">YEAR(EDATE(DATE(VALUE(RIGHT($C$8,4)),VALUE(MID($C$8,4,2)),VALUE(LEFT($C$8,2))),A21-1))</f>
        <v>2026</v>
      </c>
      <c r="D21" s="12">
        <f>$C$5</f>
        <v>285000</v>
      </c>
      <c r="E21" s="12">
        <f t="shared" ref="E21:E84" si="2">IF(D21&lt;=0,0,MIN($G$5,D21+F21))</f>
        <v>1365.625</v>
      </c>
      <c r="F21" s="12">
        <f t="shared" ref="F21:F84" si="3">IF(D21&lt;=0,0,D21*$C$6/12)</f>
        <v>866.875</v>
      </c>
      <c r="G21" s="12">
        <f t="shared" ref="G21:G84" si="4">IF(D21&lt;=0,0,MIN(E21-F21,D21))</f>
        <v>498.75</v>
      </c>
      <c r="H21" s="12">
        <f t="shared" ref="H21:H84" si="5">IF(AND(D21-G21&gt;0,MONTH(EDATE(DATE(VALUE(RIGHT($C$8,4)),VALUE(MID($C$8,4,2)),VALUE(LEFT($C$8,2))),A21-1))=$C$10),MIN($C$9,D21-G21),0)</f>
        <v>0</v>
      </c>
      <c r="I21" s="12">
        <v>0</v>
      </c>
      <c r="J21" s="12">
        <f t="shared" ref="J21:J84" si="6">MAX(D21-G21-H21-I21,0)</f>
        <v>284501.25</v>
      </c>
      <c r="K21" s="12">
        <f>F21</f>
        <v>866.875</v>
      </c>
      <c r="L21" s="12">
        <f>G21+H21+I21</f>
        <v>498.75</v>
      </c>
      <c r="M21" s="13" t="str">
        <f t="shared" ref="M21:M84" si="7">IF(J21&lt;=0,"getilgt",IF(H21+I21&gt;0,"Sondertilgung","laufend"))</f>
        <v>laufend</v>
      </c>
    </row>
    <row r="22" spans="1:13" x14ac:dyDescent="0.25">
      <c r="A22" s="14">
        <f t="shared" ref="A22:A85" si="8">A21+1</f>
        <v>2</v>
      </c>
      <c r="B22" s="11" t="str">
        <f t="shared" si="0"/>
        <v>01.08.2026</v>
      </c>
      <c r="C22" s="14">
        <f t="shared" si="1"/>
        <v>2026</v>
      </c>
      <c r="D22" s="12">
        <f t="shared" ref="D22:D85" si="9">J21</f>
        <v>284501.25</v>
      </c>
      <c r="E22" s="12">
        <f t="shared" si="2"/>
        <v>1365.625</v>
      </c>
      <c r="F22" s="12">
        <f t="shared" si="3"/>
        <v>865.35796874999994</v>
      </c>
      <c r="G22" s="12">
        <f t="shared" si="4"/>
        <v>500.26703125000006</v>
      </c>
      <c r="H22" s="12">
        <f t="shared" si="5"/>
        <v>0</v>
      </c>
      <c r="I22" s="12">
        <v>0</v>
      </c>
      <c r="J22" s="12">
        <f t="shared" si="6"/>
        <v>284000.98296875</v>
      </c>
      <c r="K22" s="12">
        <f t="shared" ref="K22:K85" si="10">K21+F22</f>
        <v>1732.2329687500001</v>
      </c>
      <c r="L22" s="12">
        <f t="shared" ref="L22:L85" si="11">L21+G22+H22+I22</f>
        <v>999.01703125000006</v>
      </c>
      <c r="M22" s="13" t="str">
        <f t="shared" si="7"/>
        <v>laufend</v>
      </c>
    </row>
    <row r="23" spans="1:13" x14ac:dyDescent="0.25">
      <c r="A23" s="14">
        <f t="shared" si="8"/>
        <v>3</v>
      </c>
      <c r="B23" s="11" t="str">
        <f t="shared" si="0"/>
        <v>01.09.2026</v>
      </c>
      <c r="C23" s="14">
        <f t="shared" si="1"/>
        <v>2026</v>
      </c>
      <c r="D23" s="12">
        <f t="shared" si="9"/>
        <v>284000.98296875</v>
      </c>
      <c r="E23" s="12">
        <f t="shared" si="2"/>
        <v>1365.625</v>
      </c>
      <c r="F23" s="12">
        <f t="shared" si="3"/>
        <v>863.83632319661456</v>
      </c>
      <c r="G23" s="12">
        <f t="shared" si="4"/>
        <v>501.78867680338544</v>
      </c>
      <c r="H23" s="12">
        <f t="shared" si="5"/>
        <v>0</v>
      </c>
      <c r="I23" s="12">
        <v>0</v>
      </c>
      <c r="J23" s="12">
        <f t="shared" si="6"/>
        <v>283499.19429194659</v>
      </c>
      <c r="K23" s="12">
        <f t="shared" si="10"/>
        <v>2596.0692919466146</v>
      </c>
      <c r="L23" s="12">
        <f t="shared" si="11"/>
        <v>1500.8057080533854</v>
      </c>
      <c r="M23" s="13" t="str">
        <f t="shared" si="7"/>
        <v>laufend</v>
      </c>
    </row>
    <row r="24" spans="1:13" x14ac:dyDescent="0.25">
      <c r="A24" s="14">
        <f t="shared" si="8"/>
        <v>4</v>
      </c>
      <c r="B24" s="11" t="str">
        <f t="shared" si="0"/>
        <v>01.10.2026</v>
      </c>
      <c r="C24" s="14">
        <f t="shared" si="1"/>
        <v>2026</v>
      </c>
      <c r="D24" s="12">
        <f t="shared" si="9"/>
        <v>283499.19429194659</v>
      </c>
      <c r="E24" s="12">
        <f t="shared" si="2"/>
        <v>1365.625</v>
      </c>
      <c r="F24" s="12">
        <f t="shared" si="3"/>
        <v>862.31004930467088</v>
      </c>
      <c r="G24" s="12">
        <f t="shared" si="4"/>
        <v>503.31495069532912</v>
      </c>
      <c r="H24" s="12">
        <f t="shared" si="5"/>
        <v>0</v>
      </c>
      <c r="I24" s="12">
        <v>0</v>
      </c>
      <c r="J24" s="12">
        <f t="shared" si="6"/>
        <v>282995.87934125128</v>
      </c>
      <c r="K24" s="12">
        <f t="shared" si="10"/>
        <v>3458.3793412512855</v>
      </c>
      <c r="L24" s="12">
        <f t="shared" si="11"/>
        <v>2004.1206587487145</v>
      </c>
      <c r="M24" s="13" t="str">
        <f t="shared" si="7"/>
        <v>laufend</v>
      </c>
    </row>
    <row r="25" spans="1:13" x14ac:dyDescent="0.25">
      <c r="A25" s="14">
        <f t="shared" si="8"/>
        <v>5</v>
      </c>
      <c r="B25" s="11" t="str">
        <f t="shared" si="0"/>
        <v>01.11.2026</v>
      </c>
      <c r="C25" s="14">
        <f t="shared" si="1"/>
        <v>2026</v>
      </c>
      <c r="D25" s="12">
        <f t="shared" si="9"/>
        <v>282995.87934125128</v>
      </c>
      <c r="E25" s="12">
        <f t="shared" si="2"/>
        <v>1365.625</v>
      </c>
      <c r="F25" s="12">
        <f t="shared" si="3"/>
        <v>860.77913299630598</v>
      </c>
      <c r="G25" s="12">
        <f t="shared" si="4"/>
        <v>504.84586700369402</v>
      </c>
      <c r="H25" s="12">
        <f t="shared" si="5"/>
        <v>0</v>
      </c>
      <c r="I25" s="12">
        <v>0</v>
      </c>
      <c r="J25" s="12">
        <f t="shared" si="6"/>
        <v>282491.03347424755</v>
      </c>
      <c r="K25" s="12">
        <f t="shared" si="10"/>
        <v>4319.1584742475916</v>
      </c>
      <c r="L25" s="12">
        <f t="shared" si="11"/>
        <v>2508.9665257524084</v>
      </c>
      <c r="M25" s="13" t="str">
        <f t="shared" si="7"/>
        <v>laufend</v>
      </c>
    </row>
    <row r="26" spans="1:13" x14ac:dyDescent="0.25">
      <c r="A26" s="14">
        <f t="shared" si="8"/>
        <v>6</v>
      </c>
      <c r="B26" s="11" t="str">
        <f t="shared" si="0"/>
        <v>01.12.2026</v>
      </c>
      <c r="C26" s="14">
        <f t="shared" si="1"/>
        <v>2026</v>
      </c>
      <c r="D26" s="12">
        <f t="shared" si="9"/>
        <v>282491.03347424755</v>
      </c>
      <c r="E26" s="12">
        <f t="shared" si="2"/>
        <v>1365.625</v>
      </c>
      <c r="F26" s="12">
        <f t="shared" si="3"/>
        <v>859.24356015083629</v>
      </c>
      <c r="G26" s="12">
        <f t="shared" si="4"/>
        <v>506.38143984916371</v>
      </c>
      <c r="H26" s="12">
        <f t="shared" si="5"/>
        <v>4000</v>
      </c>
      <c r="I26" s="12">
        <v>0</v>
      </c>
      <c r="J26" s="12">
        <f t="shared" si="6"/>
        <v>277984.6520343984</v>
      </c>
      <c r="K26" s="12">
        <f t="shared" si="10"/>
        <v>5178.4020343984275</v>
      </c>
      <c r="L26" s="12">
        <f t="shared" si="11"/>
        <v>7015.3479656015716</v>
      </c>
      <c r="M26" s="13" t="str">
        <f t="shared" si="7"/>
        <v>Sondertilgung</v>
      </c>
    </row>
    <row r="27" spans="1:13" x14ac:dyDescent="0.25">
      <c r="A27" s="14">
        <f t="shared" si="8"/>
        <v>7</v>
      </c>
      <c r="B27" s="11" t="str">
        <f t="shared" si="0"/>
        <v>01.01.2027</v>
      </c>
      <c r="C27" s="14">
        <f t="shared" si="1"/>
        <v>2027</v>
      </c>
      <c r="D27" s="12">
        <f t="shared" si="9"/>
        <v>277984.6520343984</v>
      </c>
      <c r="E27" s="12">
        <f t="shared" si="2"/>
        <v>1365.625</v>
      </c>
      <c r="F27" s="12">
        <f t="shared" si="3"/>
        <v>845.53664993796167</v>
      </c>
      <c r="G27" s="12">
        <f t="shared" si="4"/>
        <v>520.08835006203833</v>
      </c>
      <c r="H27" s="12">
        <f t="shared" si="5"/>
        <v>0</v>
      </c>
      <c r="I27" s="12">
        <v>0</v>
      </c>
      <c r="J27" s="12">
        <f t="shared" si="6"/>
        <v>277464.56368433638</v>
      </c>
      <c r="K27" s="12">
        <f t="shared" si="10"/>
        <v>6023.9386843363891</v>
      </c>
      <c r="L27" s="12">
        <f t="shared" si="11"/>
        <v>7535.43631566361</v>
      </c>
      <c r="M27" s="13" t="str">
        <f t="shared" si="7"/>
        <v>laufend</v>
      </c>
    </row>
    <row r="28" spans="1:13" x14ac:dyDescent="0.25">
      <c r="A28" s="14">
        <f t="shared" si="8"/>
        <v>8</v>
      </c>
      <c r="B28" s="11" t="str">
        <f t="shared" si="0"/>
        <v>01.02.2027</v>
      </c>
      <c r="C28" s="14">
        <f t="shared" si="1"/>
        <v>2027</v>
      </c>
      <c r="D28" s="12">
        <f t="shared" si="9"/>
        <v>277464.56368433638</v>
      </c>
      <c r="E28" s="12">
        <f t="shared" si="2"/>
        <v>1365.625</v>
      </c>
      <c r="F28" s="12">
        <f t="shared" si="3"/>
        <v>843.95471453985647</v>
      </c>
      <c r="G28" s="12">
        <f t="shared" si="4"/>
        <v>521.67028546014353</v>
      </c>
      <c r="H28" s="12">
        <f t="shared" si="5"/>
        <v>0</v>
      </c>
      <c r="I28" s="12">
        <v>0</v>
      </c>
      <c r="J28" s="12">
        <f t="shared" si="6"/>
        <v>276942.89339887624</v>
      </c>
      <c r="K28" s="12">
        <f t="shared" si="10"/>
        <v>6867.8933988762456</v>
      </c>
      <c r="L28" s="12">
        <f t="shared" si="11"/>
        <v>8057.1066011237535</v>
      </c>
      <c r="M28" s="13" t="str">
        <f t="shared" si="7"/>
        <v>laufend</v>
      </c>
    </row>
    <row r="29" spans="1:13" x14ac:dyDescent="0.25">
      <c r="A29" s="14">
        <f t="shared" si="8"/>
        <v>9</v>
      </c>
      <c r="B29" s="11" t="str">
        <f t="shared" si="0"/>
        <v>01.03.2027</v>
      </c>
      <c r="C29" s="14">
        <f t="shared" si="1"/>
        <v>2027</v>
      </c>
      <c r="D29" s="12">
        <f t="shared" si="9"/>
        <v>276942.89339887624</v>
      </c>
      <c r="E29" s="12">
        <f t="shared" si="2"/>
        <v>1365.625</v>
      </c>
      <c r="F29" s="12">
        <f t="shared" si="3"/>
        <v>842.36796742158185</v>
      </c>
      <c r="G29" s="12">
        <f t="shared" si="4"/>
        <v>523.25703257841815</v>
      </c>
      <c r="H29" s="12">
        <f t="shared" si="5"/>
        <v>0</v>
      </c>
      <c r="I29" s="12">
        <v>0</v>
      </c>
      <c r="J29" s="12">
        <f t="shared" si="6"/>
        <v>276419.63636629784</v>
      </c>
      <c r="K29" s="12">
        <f t="shared" si="10"/>
        <v>7710.2613662978274</v>
      </c>
      <c r="L29" s="12">
        <f t="shared" si="11"/>
        <v>8580.3636337021708</v>
      </c>
      <c r="M29" s="13" t="str">
        <f t="shared" si="7"/>
        <v>laufend</v>
      </c>
    </row>
    <row r="30" spans="1:13" x14ac:dyDescent="0.25">
      <c r="A30" s="14">
        <f t="shared" si="8"/>
        <v>10</v>
      </c>
      <c r="B30" s="11" t="str">
        <f t="shared" si="0"/>
        <v>01.04.2027</v>
      </c>
      <c r="C30" s="14">
        <f t="shared" si="1"/>
        <v>2027</v>
      </c>
      <c r="D30" s="12">
        <f t="shared" si="9"/>
        <v>276419.63636629784</v>
      </c>
      <c r="E30" s="12">
        <f t="shared" si="2"/>
        <v>1365.625</v>
      </c>
      <c r="F30" s="12">
        <f t="shared" si="3"/>
        <v>840.77639394748928</v>
      </c>
      <c r="G30" s="12">
        <f t="shared" si="4"/>
        <v>524.84860605251072</v>
      </c>
      <c r="H30" s="12">
        <f t="shared" si="5"/>
        <v>0</v>
      </c>
      <c r="I30" s="12">
        <v>0</v>
      </c>
      <c r="J30" s="12">
        <f t="shared" si="6"/>
        <v>275894.78776024532</v>
      </c>
      <c r="K30" s="12">
        <f t="shared" si="10"/>
        <v>8551.0377602453173</v>
      </c>
      <c r="L30" s="12">
        <f t="shared" si="11"/>
        <v>9105.2122397546809</v>
      </c>
      <c r="M30" s="13" t="str">
        <f t="shared" si="7"/>
        <v>laufend</v>
      </c>
    </row>
    <row r="31" spans="1:13" x14ac:dyDescent="0.25">
      <c r="A31" s="14">
        <f t="shared" si="8"/>
        <v>11</v>
      </c>
      <c r="B31" s="11" t="str">
        <f t="shared" si="0"/>
        <v>01.05.2027</v>
      </c>
      <c r="C31" s="14">
        <f t="shared" si="1"/>
        <v>2027</v>
      </c>
      <c r="D31" s="12">
        <f t="shared" si="9"/>
        <v>275894.78776024532</v>
      </c>
      <c r="E31" s="12">
        <f t="shared" si="2"/>
        <v>1365.625</v>
      </c>
      <c r="F31" s="12">
        <f t="shared" si="3"/>
        <v>839.17997943741284</v>
      </c>
      <c r="G31" s="12">
        <f t="shared" si="4"/>
        <v>526.44502056258716</v>
      </c>
      <c r="H31" s="12">
        <f t="shared" si="5"/>
        <v>0</v>
      </c>
      <c r="I31" s="12">
        <v>0</v>
      </c>
      <c r="J31" s="12">
        <f t="shared" si="6"/>
        <v>275368.34273968276</v>
      </c>
      <c r="K31" s="12">
        <f t="shared" si="10"/>
        <v>9390.2177396827301</v>
      </c>
      <c r="L31" s="12">
        <f t="shared" si="11"/>
        <v>9631.6572603172681</v>
      </c>
      <c r="M31" s="13" t="str">
        <f t="shared" si="7"/>
        <v>laufend</v>
      </c>
    </row>
    <row r="32" spans="1:13" x14ac:dyDescent="0.25">
      <c r="A32" s="14">
        <f t="shared" si="8"/>
        <v>12</v>
      </c>
      <c r="B32" s="11" t="str">
        <f t="shared" si="0"/>
        <v>01.06.2027</v>
      </c>
      <c r="C32" s="14">
        <f t="shared" si="1"/>
        <v>2027</v>
      </c>
      <c r="D32" s="12">
        <f t="shared" si="9"/>
        <v>275368.34273968276</v>
      </c>
      <c r="E32" s="12">
        <f t="shared" si="2"/>
        <v>1365.625</v>
      </c>
      <c r="F32" s="12">
        <f t="shared" si="3"/>
        <v>837.57870916653508</v>
      </c>
      <c r="G32" s="12">
        <f t="shared" si="4"/>
        <v>528.04629083346492</v>
      </c>
      <c r="H32" s="12">
        <f t="shared" si="5"/>
        <v>0</v>
      </c>
      <c r="I32" s="12">
        <v>0</v>
      </c>
      <c r="J32" s="12">
        <f t="shared" si="6"/>
        <v>274840.29644884932</v>
      </c>
      <c r="K32" s="12">
        <f t="shared" si="10"/>
        <v>10227.796448849265</v>
      </c>
      <c r="L32" s="12">
        <f t="shared" si="11"/>
        <v>10159.703551150733</v>
      </c>
      <c r="M32" s="13" t="str">
        <f t="shared" si="7"/>
        <v>laufend</v>
      </c>
    </row>
    <row r="33" spans="1:13" x14ac:dyDescent="0.25">
      <c r="A33" s="14">
        <f t="shared" si="8"/>
        <v>13</v>
      </c>
      <c r="B33" s="11" t="str">
        <f t="shared" si="0"/>
        <v>01.07.2027</v>
      </c>
      <c r="C33" s="14">
        <f t="shared" si="1"/>
        <v>2027</v>
      </c>
      <c r="D33" s="12">
        <f t="shared" si="9"/>
        <v>274840.29644884932</v>
      </c>
      <c r="E33" s="12">
        <f t="shared" si="2"/>
        <v>1365.625</v>
      </c>
      <c r="F33" s="12">
        <f t="shared" si="3"/>
        <v>835.97256836525003</v>
      </c>
      <c r="G33" s="12">
        <f t="shared" si="4"/>
        <v>529.65243163474997</v>
      </c>
      <c r="H33" s="12">
        <f t="shared" si="5"/>
        <v>0</v>
      </c>
      <c r="I33" s="12">
        <v>0</v>
      </c>
      <c r="J33" s="12">
        <f t="shared" si="6"/>
        <v>274310.64401721454</v>
      </c>
      <c r="K33" s="12">
        <f t="shared" si="10"/>
        <v>11063.769017214516</v>
      </c>
      <c r="L33" s="12">
        <f t="shared" si="11"/>
        <v>10689.355982785482</v>
      </c>
      <c r="M33" s="13" t="str">
        <f t="shared" si="7"/>
        <v>laufend</v>
      </c>
    </row>
    <row r="34" spans="1:13" x14ac:dyDescent="0.25">
      <c r="A34" s="14">
        <f t="shared" si="8"/>
        <v>14</v>
      </c>
      <c r="B34" s="11" t="str">
        <f t="shared" si="0"/>
        <v>01.08.2027</v>
      </c>
      <c r="C34" s="14">
        <f t="shared" si="1"/>
        <v>2027</v>
      </c>
      <c r="D34" s="12">
        <f t="shared" si="9"/>
        <v>274310.64401721454</v>
      </c>
      <c r="E34" s="12">
        <f t="shared" si="2"/>
        <v>1365.625</v>
      </c>
      <c r="F34" s="12">
        <f t="shared" si="3"/>
        <v>834.36154221902746</v>
      </c>
      <c r="G34" s="12">
        <f t="shared" si="4"/>
        <v>531.26345778097254</v>
      </c>
      <c r="H34" s="12">
        <f t="shared" si="5"/>
        <v>0</v>
      </c>
      <c r="I34" s="12">
        <v>0</v>
      </c>
      <c r="J34" s="12">
        <f t="shared" si="6"/>
        <v>273779.38055943354</v>
      </c>
      <c r="K34" s="12">
        <f t="shared" si="10"/>
        <v>11898.130559433543</v>
      </c>
      <c r="L34" s="12">
        <f t="shared" si="11"/>
        <v>11220.619440566456</v>
      </c>
      <c r="M34" s="13" t="str">
        <f t="shared" si="7"/>
        <v>laufend</v>
      </c>
    </row>
    <row r="35" spans="1:13" x14ac:dyDescent="0.25">
      <c r="A35" s="14">
        <f t="shared" si="8"/>
        <v>15</v>
      </c>
      <c r="B35" s="11" t="str">
        <f t="shared" si="0"/>
        <v>01.09.2027</v>
      </c>
      <c r="C35" s="14">
        <f t="shared" si="1"/>
        <v>2027</v>
      </c>
      <c r="D35" s="12">
        <f t="shared" si="9"/>
        <v>273779.38055943354</v>
      </c>
      <c r="E35" s="12">
        <f t="shared" si="2"/>
        <v>1365.625</v>
      </c>
      <c r="F35" s="12">
        <f t="shared" si="3"/>
        <v>832.74561586827701</v>
      </c>
      <c r="G35" s="12">
        <f t="shared" si="4"/>
        <v>532.87938413172299</v>
      </c>
      <c r="H35" s="12">
        <f t="shared" si="5"/>
        <v>0</v>
      </c>
      <c r="I35" s="12">
        <v>0</v>
      </c>
      <c r="J35" s="12">
        <f t="shared" si="6"/>
        <v>273246.50117530185</v>
      </c>
      <c r="K35" s="12">
        <f t="shared" si="10"/>
        <v>12730.876175301819</v>
      </c>
      <c r="L35" s="12">
        <f t="shared" si="11"/>
        <v>11753.498824698179</v>
      </c>
      <c r="M35" s="13" t="str">
        <f t="shared" si="7"/>
        <v>laufend</v>
      </c>
    </row>
    <row r="36" spans="1:13" x14ac:dyDescent="0.25">
      <c r="A36" s="14">
        <f t="shared" si="8"/>
        <v>16</v>
      </c>
      <c r="B36" s="11" t="str">
        <f t="shared" si="0"/>
        <v>01.10.2027</v>
      </c>
      <c r="C36" s="14">
        <f t="shared" si="1"/>
        <v>2027</v>
      </c>
      <c r="D36" s="12">
        <f t="shared" si="9"/>
        <v>273246.50117530185</v>
      </c>
      <c r="E36" s="12">
        <f t="shared" si="2"/>
        <v>1365.625</v>
      </c>
      <c r="F36" s="12">
        <f t="shared" si="3"/>
        <v>831.12477440820976</v>
      </c>
      <c r="G36" s="12">
        <f t="shared" si="4"/>
        <v>534.50022559179024</v>
      </c>
      <c r="H36" s="12">
        <f t="shared" si="5"/>
        <v>0</v>
      </c>
      <c r="I36" s="12">
        <v>0</v>
      </c>
      <c r="J36" s="12">
        <f t="shared" si="6"/>
        <v>272712.00094971008</v>
      </c>
      <c r="K36" s="12">
        <f t="shared" si="10"/>
        <v>13562.000949710029</v>
      </c>
      <c r="L36" s="12">
        <f t="shared" si="11"/>
        <v>12287.999050289969</v>
      </c>
      <c r="M36" s="13" t="str">
        <f t="shared" si="7"/>
        <v>laufend</v>
      </c>
    </row>
    <row r="37" spans="1:13" x14ac:dyDescent="0.25">
      <c r="A37" s="14">
        <f t="shared" si="8"/>
        <v>17</v>
      </c>
      <c r="B37" s="11" t="str">
        <f t="shared" si="0"/>
        <v>01.11.2027</v>
      </c>
      <c r="C37" s="14">
        <f t="shared" si="1"/>
        <v>2027</v>
      </c>
      <c r="D37" s="12">
        <f t="shared" si="9"/>
        <v>272712.00094971008</v>
      </c>
      <c r="E37" s="12">
        <f t="shared" si="2"/>
        <v>1365.625</v>
      </c>
      <c r="F37" s="12">
        <f t="shared" si="3"/>
        <v>829.4990028887014</v>
      </c>
      <c r="G37" s="12">
        <f t="shared" si="4"/>
        <v>536.1259971112986</v>
      </c>
      <c r="H37" s="12">
        <f t="shared" si="5"/>
        <v>0</v>
      </c>
      <c r="I37" s="12">
        <v>0</v>
      </c>
      <c r="J37" s="12">
        <f t="shared" si="6"/>
        <v>272175.87495259877</v>
      </c>
      <c r="K37" s="12">
        <f t="shared" si="10"/>
        <v>14391.49995259873</v>
      </c>
      <c r="L37" s="12">
        <f t="shared" si="11"/>
        <v>12824.125047401267</v>
      </c>
      <c r="M37" s="13" t="str">
        <f t="shared" si="7"/>
        <v>laufend</v>
      </c>
    </row>
    <row r="38" spans="1:13" x14ac:dyDescent="0.25">
      <c r="A38" s="14">
        <f t="shared" si="8"/>
        <v>18</v>
      </c>
      <c r="B38" s="11" t="str">
        <f t="shared" si="0"/>
        <v>01.12.2027</v>
      </c>
      <c r="C38" s="14">
        <f t="shared" si="1"/>
        <v>2027</v>
      </c>
      <c r="D38" s="12">
        <f t="shared" si="9"/>
        <v>272175.87495259877</v>
      </c>
      <c r="E38" s="12">
        <f t="shared" si="2"/>
        <v>1365.625</v>
      </c>
      <c r="F38" s="12">
        <f t="shared" si="3"/>
        <v>827.86828631415449</v>
      </c>
      <c r="G38" s="12">
        <f t="shared" si="4"/>
        <v>537.75671368584551</v>
      </c>
      <c r="H38" s="12">
        <f t="shared" si="5"/>
        <v>4000</v>
      </c>
      <c r="I38" s="12">
        <v>0</v>
      </c>
      <c r="J38" s="12">
        <f t="shared" si="6"/>
        <v>267638.1182389129</v>
      </c>
      <c r="K38" s="12">
        <f t="shared" si="10"/>
        <v>15219.368238912884</v>
      </c>
      <c r="L38" s="12">
        <f t="shared" si="11"/>
        <v>17361.881761087112</v>
      </c>
      <c r="M38" s="13" t="str">
        <f t="shared" si="7"/>
        <v>Sondertilgung</v>
      </c>
    </row>
    <row r="39" spans="1:13" x14ac:dyDescent="0.25">
      <c r="A39" s="14">
        <f t="shared" si="8"/>
        <v>19</v>
      </c>
      <c r="B39" s="11" t="str">
        <f t="shared" si="0"/>
        <v>01.01.2028</v>
      </c>
      <c r="C39" s="14">
        <f t="shared" si="1"/>
        <v>2028</v>
      </c>
      <c r="D39" s="12">
        <f t="shared" si="9"/>
        <v>267638.1182389129</v>
      </c>
      <c r="E39" s="12">
        <f t="shared" si="2"/>
        <v>1365.625</v>
      </c>
      <c r="F39" s="12">
        <f t="shared" si="3"/>
        <v>814.06594297669335</v>
      </c>
      <c r="G39" s="12">
        <f t="shared" si="4"/>
        <v>551.55905702330665</v>
      </c>
      <c r="H39" s="12">
        <f t="shared" si="5"/>
        <v>0</v>
      </c>
      <c r="I39" s="12">
        <v>0</v>
      </c>
      <c r="J39" s="12">
        <f t="shared" si="6"/>
        <v>267086.55918188958</v>
      </c>
      <c r="K39" s="12">
        <f t="shared" si="10"/>
        <v>16033.434181889577</v>
      </c>
      <c r="L39" s="12">
        <f t="shared" si="11"/>
        <v>17913.440818110419</v>
      </c>
      <c r="M39" s="13" t="str">
        <f t="shared" si="7"/>
        <v>laufend</v>
      </c>
    </row>
    <row r="40" spans="1:13" x14ac:dyDescent="0.25">
      <c r="A40" s="14">
        <f t="shared" si="8"/>
        <v>20</v>
      </c>
      <c r="B40" s="11" t="str">
        <f t="shared" si="0"/>
        <v>01.02.2028</v>
      </c>
      <c r="C40" s="14">
        <f t="shared" si="1"/>
        <v>2028</v>
      </c>
      <c r="D40" s="12">
        <f t="shared" si="9"/>
        <v>267086.55918188958</v>
      </c>
      <c r="E40" s="12">
        <f t="shared" si="2"/>
        <v>1365.625</v>
      </c>
      <c r="F40" s="12">
        <f t="shared" si="3"/>
        <v>812.38828417824743</v>
      </c>
      <c r="G40" s="12">
        <f t="shared" si="4"/>
        <v>553.23671582175257</v>
      </c>
      <c r="H40" s="12">
        <f t="shared" si="5"/>
        <v>0</v>
      </c>
      <c r="I40" s="12">
        <v>0</v>
      </c>
      <c r="J40" s="12">
        <f t="shared" si="6"/>
        <v>266533.32246606785</v>
      </c>
      <c r="K40" s="12">
        <f t="shared" si="10"/>
        <v>16845.822466067824</v>
      </c>
      <c r="L40" s="12">
        <f t="shared" si="11"/>
        <v>18466.677533932172</v>
      </c>
      <c r="M40" s="13" t="str">
        <f t="shared" si="7"/>
        <v>laufend</v>
      </c>
    </row>
    <row r="41" spans="1:13" x14ac:dyDescent="0.25">
      <c r="A41" s="14">
        <f t="shared" si="8"/>
        <v>21</v>
      </c>
      <c r="B41" s="11" t="str">
        <f t="shared" si="0"/>
        <v>01.03.2028</v>
      </c>
      <c r="C41" s="14">
        <f t="shared" si="1"/>
        <v>2028</v>
      </c>
      <c r="D41" s="12">
        <f t="shared" si="9"/>
        <v>266533.32246606785</v>
      </c>
      <c r="E41" s="12">
        <f t="shared" si="2"/>
        <v>1365.625</v>
      </c>
      <c r="F41" s="12">
        <f t="shared" si="3"/>
        <v>810.70552250095636</v>
      </c>
      <c r="G41" s="12">
        <f t="shared" si="4"/>
        <v>554.91947749904364</v>
      </c>
      <c r="H41" s="12">
        <f t="shared" si="5"/>
        <v>0</v>
      </c>
      <c r="I41" s="12">
        <v>0</v>
      </c>
      <c r="J41" s="12">
        <f t="shared" si="6"/>
        <v>265978.40298856882</v>
      </c>
      <c r="K41" s="12">
        <f t="shared" si="10"/>
        <v>17656.527988568781</v>
      </c>
      <c r="L41" s="12">
        <f t="shared" si="11"/>
        <v>19021.597011431215</v>
      </c>
      <c r="M41" s="13" t="str">
        <f t="shared" si="7"/>
        <v>laufend</v>
      </c>
    </row>
    <row r="42" spans="1:13" x14ac:dyDescent="0.25">
      <c r="A42" s="14">
        <f t="shared" si="8"/>
        <v>22</v>
      </c>
      <c r="B42" s="11" t="str">
        <f t="shared" si="0"/>
        <v>01.04.2028</v>
      </c>
      <c r="C42" s="14">
        <f t="shared" si="1"/>
        <v>2028</v>
      </c>
      <c r="D42" s="12">
        <f t="shared" si="9"/>
        <v>265978.40298856882</v>
      </c>
      <c r="E42" s="12">
        <f t="shared" si="2"/>
        <v>1365.625</v>
      </c>
      <c r="F42" s="12">
        <f t="shared" si="3"/>
        <v>809.01764242356342</v>
      </c>
      <c r="G42" s="12">
        <f t="shared" si="4"/>
        <v>556.60735757643658</v>
      </c>
      <c r="H42" s="12">
        <f t="shared" si="5"/>
        <v>0</v>
      </c>
      <c r="I42" s="12">
        <v>0</v>
      </c>
      <c r="J42" s="12">
        <f t="shared" si="6"/>
        <v>265421.79563099239</v>
      </c>
      <c r="K42" s="12">
        <f t="shared" si="10"/>
        <v>18465.545630992347</v>
      </c>
      <c r="L42" s="12">
        <f t="shared" si="11"/>
        <v>19578.20436900765</v>
      </c>
      <c r="M42" s="13" t="str">
        <f t="shared" si="7"/>
        <v>laufend</v>
      </c>
    </row>
    <row r="43" spans="1:13" x14ac:dyDescent="0.25">
      <c r="A43" s="14">
        <f t="shared" si="8"/>
        <v>23</v>
      </c>
      <c r="B43" s="11" t="str">
        <f t="shared" si="0"/>
        <v>01.05.2028</v>
      </c>
      <c r="C43" s="14">
        <f t="shared" si="1"/>
        <v>2028</v>
      </c>
      <c r="D43" s="12">
        <f t="shared" si="9"/>
        <v>265421.79563099239</v>
      </c>
      <c r="E43" s="12">
        <f t="shared" si="2"/>
        <v>1365.625</v>
      </c>
      <c r="F43" s="12">
        <f t="shared" si="3"/>
        <v>807.3246283776017</v>
      </c>
      <c r="G43" s="12">
        <f t="shared" si="4"/>
        <v>558.3003716223983</v>
      </c>
      <c r="H43" s="12">
        <f t="shared" si="5"/>
        <v>0</v>
      </c>
      <c r="I43" s="12">
        <v>0</v>
      </c>
      <c r="J43" s="12">
        <f t="shared" si="6"/>
        <v>264863.49525937001</v>
      </c>
      <c r="K43" s="12">
        <f t="shared" si="10"/>
        <v>19272.870259369949</v>
      </c>
      <c r="L43" s="12">
        <f t="shared" si="11"/>
        <v>20136.504740630047</v>
      </c>
      <c r="M43" s="13" t="str">
        <f t="shared" si="7"/>
        <v>laufend</v>
      </c>
    </row>
    <row r="44" spans="1:13" x14ac:dyDescent="0.25">
      <c r="A44" s="14">
        <f t="shared" si="8"/>
        <v>24</v>
      </c>
      <c r="B44" s="11" t="str">
        <f t="shared" si="0"/>
        <v>01.06.2028</v>
      </c>
      <c r="C44" s="14">
        <f t="shared" si="1"/>
        <v>2028</v>
      </c>
      <c r="D44" s="12">
        <f t="shared" si="9"/>
        <v>264863.49525937001</v>
      </c>
      <c r="E44" s="12">
        <f t="shared" si="2"/>
        <v>1365.625</v>
      </c>
      <c r="F44" s="12">
        <f t="shared" si="3"/>
        <v>805.62646474725034</v>
      </c>
      <c r="G44" s="12">
        <f t="shared" si="4"/>
        <v>559.99853525274966</v>
      </c>
      <c r="H44" s="12">
        <f t="shared" si="5"/>
        <v>0</v>
      </c>
      <c r="I44" s="12">
        <v>0</v>
      </c>
      <c r="J44" s="12">
        <f t="shared" si="6"/>
        <v>264303.49672411726</v>
      </c>
      <c r="K44" s="12">
        <f t="shared" si="10"/>
        <v>20078.496724117198</v>
      </c>
      <c r="L44" s="12">
        <f t="shared" si="11"/>
        <v>20696.503275882798</v>
      </c>
      <c r="M44" s="13" t="str">
        <f t="shared" si="7"/>
        <v>laufend</v>
      </c>
    </row>
    <row r="45" spans="1:13" x14ac:dyDescent="0.25">
      <c r="A45" s="14">
        <f t="shared" si="8"/>
        <v>25</v>
      </c>
      <c r="B45" s="11" t="str">
        <f t="shared" si="0"/>
        <v>01.07.2028</v>
      </c>
      <c r="C45" s="14">
        <f t="shared" si="1"/>
        <v>2028</v>
      </c>
      <c r="D45" s="12">
        <f t="shared" si="9"/>
        <v>264303.49672411726</v>
      </c>
      <c r="E45" s="12">
        <f t="shared" si="2"/>
        <v>1365.625</v>
      </c>
      <c r="F45" s="12">
        <f t="shared" si="3"/>
        <v>803.92313586918999</v>
      </c>
      <c r="G45" s="12">
        <f t="shared" si="4"/>
        <v>561.70186413081001</v>
      </c>
      <c r="H45" s="12">
        <f t="shared" si="5"/>
        <v>0</v>
      </c>
      <c r="I45" s="12">
        <v>0</v>
      </c>
      <c r="J45" s="12">
        <f t="shared" si="6"/>
        <v>263741.79485998646</v>
      </c>
      <c r="K45" s="12">
        <f t="shared" si="10"/>
        <v>20882.419859986388</v>
      </c>
      <c r="L45" s="12">
        <f t="shared" si="11"/>
        <v>21258.205140013608</v>
      </c>
      <c r="M45" s="13" t="str">
        <f t="shared" si="7"/>
        <v>laufend</v>
      </c>
    </row>
    <row r="46" spans="1:13" x14ac:dyDescent="0.25">
      <c r="A46" s="14">
        <f t="shared" si="8"/>
        <v>26</v>
      </c>
      <c r="B46" s="11" t="str">
        <f t="shared" si="0"/>
        <v>01.08.2028</v>
      </c>
      <c r="C46" s="14">
        <f t="shared" si="1"/>
        <v>2028</v>
      </c>
      <c r="D46" s="12">
        <f t="shared" si="9"/>
        <v>263741.79485998646</v>
      </c>
      <c r="E46" s="12">
        <f t="shared" si="2"/>
        <v>1365.625</v>
      </c>
      <c r="F46" s="12">
        <f t="shared" si="3"/>
        <v>802.2146260324588</v>
      </c>
      <c r="G46" s="12">
        <f t="shared" si="4"/>
        <v>563.4103739675412</v>
      </c>
      <c r="H46" s="12">
        <f t="shared" si="5"/>
        <v>0</v>
      </c>
      <c r="I46" s="12">
        <v>0</v>
      </c>
      <c r="J46" s="12">
        <f t="shared" si="6"/>
        <v>263178.38448601891</v>
      </c>
      <c r="K46" s="12">
        <f t="shared" si="10"/>
        <v>21684.634486018847</v>
      </c>
      <c r="L46" s="12">
        <f t="shared" si="11"/>
        <v>21821.615513981149</v>
      </c>
      <c r="M46" s="13" t="str">
        <f t="shared" si="7"/>
        <v>laufend</v>
      </c>
    </row>
    <row r="47" spans="1:13" x14ac:dyDescent="0.25">
      <c r="A47" s="14">
        <f t="shared" si="8"/>
        <v>27</v>
      </c>
      <c r="B47" s="11" t="str">
        <f t="shared" si="0"/>
        <v>01.09.2028</v>
      </c>
      <c r="C47" s="14">
        <f t="shared" si="1"/>
        <v>2028</v>
      </c>
      <c r="D47" s="12">
        <f t="shared" si="9"/>
        <v>263178.38448601891</v>
      </c>
      <c r="E47" s="12">
        <f t="shared" si="2"/>
        <v>1365.625</v>
      </c>
      <c r="F47" s="12">
        <f t="shared" si="3"/>
        <v>800.50091947830742</v>
      </c>
      <c r="G47" s="12">
        <f t="shared" si="4"/>
        <v>565.12408052169258</v>
      </c>
      <c r="H47" s="12">
        <f t="shared" si="5"/>
        <v>0</v>
      </c>
      <c r="I47" s="12">
        <v>0</v>
      </c>
      <c r="J47" s="12">
        <f t="shared" si="6"/>
        <v>262613.26040549722</v>
      </c>
      <c r="K47" s="12">
        <f t="shared" si="10"/>
        <v>22485.135405497156</v>
      </c>
      <c r="L47" s="12">
        <f t="shared" si="11"/>
        <v>22386.73959450284</v>
      </c>
      <c r="M47" s="13" t="str">
        <f t="shared" si="7"/>
        <v>laufend</v>
      </c>
    </row>
    <row r="48" spans="1:13" x14ac:dyDescent="0.25">
      <c r="A48" s="14">
        <f t="shared" si="8"/>
        <v>28</v>
      </c>
      <c r="B48" s="11" t="str">
        <f t="shared" si="0"/>
        <v>01.10.2028</v>
      </c>
      <c r="C48" s="14">
        <f t="shared" si="1"/>
        <v>2028</v>
      </c>
      <c r="D48" s="12">
        <f t="shared" si="9"/>
        <v>262613.26040549722</v>
      </c>
      <c r="E48" s="12">
        <f t="shared" si="2"/>
        <v>1365.625</v>
      </c>
      <c r="F48" s="12">
        <f t="shared" si="3"/>
        <v>798.78200040005402</v>
      </c>
      <c r="G48" s="12">
        <f t="shared" si="4"/>
        <v>566.84299959994598</v>
      </c>
      <c r="H48" s="12">
        <f t="shared" si="5"/>
        <v>0</v>
      </c>
      <c r="I48" s="12">
        <v>0</v>
      </c>
      <c r="J48" s="12">
        <f t="shared" si="6"/>
        <v>262046.41740589729</v>
      </c>
      <c r="K48" s="12">
        <f t="shared" si="10"/>
        <v>23283.917405897209</v>
      </c>
      <c r="L48" s="12">
        <f t="shared" si="11"/>
        <v>22953.582594102787</v>
      </c>
      <c r="M48" s="13" t="str">
        <f t="shared" si="7"/>
        <v>laufend</v>
      </c>
    </row>
    <row r="49" spans="1:13" x14ac:dyDescent="0.25">
      <c r="A49" s="14">
        <f t="shared" si="8"/>
        <v>29</v>
      </c>
      <c r="B49" s="11" t="str">
        <f t="shared" si="0"/>
        <v>01.11.2028</v>
      </c>
      <c r="C49" s="14">
        <f t="shared" si="1"/>
        <v>2028</v>
      </c>
      <c r="D49" s="12">
        <f t="shared" si="9"/>
        <v>262046.41740589729</v>
      </c>
      <c r="E49" s="12">
        <f t="shared" si="2"/>
        <v>1365.625</v>
      </c>
      <c r="F49" s="12">
        <f t="shared" si="3"/>
        <v>797.05785294293753</v>
      </c>
      <c r="G49" s="12">
        <f t="shared" si="4"/>
        <v>568.56714705706247</v>
      </c>
      <c r="H49" s="12">
        <f t="shared" si="5"/>
        <v>0</v>
      </c>
      <c r="I49" s="12">
        <v>0</v>
      </c>
      <c r="J49" s="12">
        <f t="shared" si="6"/>
        <v>261477.85025884022</v>
      </c>
      <c r="K49" s="12">
        <f t="shared" si="10"/>
        <v>24080.975258840146</v>
      </c>
      <c r="L49" s="12">
        <f t="shared" si="11"/>
        <v>23522.14974115985</v>
      </c>
      <c r="M49" s="13" t="str">
        <f t="shared" si="7"/>
        <v>laufend</v>
      </c>
    </row>
    <row r="50" spans="1:13" x14ac:dyDescent="0.25">
      <c r="A50" s="14">
        <f t="shared" si="8"/>
        <v>30</v>
      </c>
      <c r="B50" s="11" t="str">
        <f t="shared" si="0"/>
        <v>01.12.2028</v>
      </c>
      <c r="C50" s="14">
        <f t="shared" si="1"/>
        <v>2028</v>
      </c>
      <c r="D50" s="12">
        <f t="shared" si="9"/>
        <v>261477.85025884022</v>
      </c>
      <c r="E50" s="12">
        <f t="shared" si="2"/>
        <v>1365.625</v>
      </c>
      <c r="F50" s="12">
        <f t="shared" si="3"/>
        <v>795.32846120397232</v>
      </c>
      <c r="G50" s="12">
        <f t="shared" si="4"/>
        <v>570.29653879602768</v>
      </c>
      <c r="H50" s="12">
        <f t="shared" si="5"/>
        <v>4000</v>
      </c>
      <c r="I50" s="12">
        <v>0</v>
      </c>
      <c r="J50" s="12">
        <f t="shared" si="6"/>
        <v>256907.5537200442</v>
      </c>
      <c r="K50" s="12">
        <f t="shared" si="10"/>
        <v>24876.303720044118</v>
      </c>
      <c r="L50" s="12">
        <f t="shared" si="11"/>
        <v>28092.446279955879</v>
      </c>
      <c r="M50" s="13" t="str">
        <f t="shared" si="7"/>
        <v>Sondertilgung</v>
      </c>
    </row>
    <row r="51" spans="1:13" x14ac:dyDescent="0.25">
      <c r="A51" s="14">
        <f t="shared" si="8"/>
        <v>31</v>
      </c>
      <c r="B51" s="11" t="str">
        <f t="shared" si="0"/>
        <v>01.01.2029</v>
      </c>
      <c r="C51" s="14">
        <f t="shared" si="1"/>
        <v>2029</v>
      </c>
      <c r="D51" s="12">
        <f t="shared" si="9"/>
        <v>256907.5537200442</v>
      </c>
      <c r="E51" s="12">
        <f t="shared" si="2"/>
        <v>1365.625</v>
      </c>
      <c r="F51" s="12">
        <f t="shared" si="3"/>
        <v>781.42714256513443</v>
      </c>
      <c r="G51" s="12">
        <f t="shared" si="4"/>
        <v>584.19785743486557</v>
      </c>
      <c r="H51" s="12">
        <f t="shared" si="5"/>
        <v>0</v>
      </c>
      <c r="I51" s="12">
        <v>0</v>
      </c>
      <c r="J51" s="12">
        <f t="shared" si="6"/>
        <v>256323.35586260934</v>
      </c>
      <c r="K51" s="12">
        <f t="shared" si="10"/>
        <v>25657.730862609253</v>
      </c>
      <c r="L51" s="12">
        <f t="shared" si="11"/>
        <v>28676.644137390744</v>
      </c>
      <c r="M51" s="13" t="str">
        <f t="shared" si="7"/>
        <v>laufend</v>
      </c>
    </row>
    <row r="52" spans="1:13" x14ac:dyDescent="0.25">
      <c r="A52" s="14">
        <f t="shared" si="8"/>
        <v>32</v>
      </c>
      <c r="B52" s="11" t="str">
        <f t="shared" si="0"/>
        <v>01.02.2029</v>
      </c>
      <c r="C52" s="14">
        <f t="shared" si="1"/>
        <v>2029</v>
      </c>
      <c r="D52" s="12">
        <f t="shared" si="9"/>
        <v>256323.35586260934</v>
      </c>
      <c r="E52" s="12">
        <f t="shared" si="2"/>
        <v>1365.625</v>
      </c>
      <c r="F52" s="12">
        <f t="shared" si="3"/>
        <v>779.65020741543674</v>
      </c>
      <c r="G52" s="12">
        <f t="shared" si="4"/>
        <v>585.97479258456326</v>
      </c>
      <c r="H52" s="12">
        <f t="shared" si="5"/>
        <v>0</v>
      </c>
      <c r="I52" s="12">
        <v>0</v>
      </c>
      <c r="J52" s="12">
        <f t="shared" si="6"/>
        <v>255737.38107002477</v>
      </c>
      <c r="K52" s="12">
        <f t="shared" si="10"/>
        <v>26437.38107002469</v>
      </c>
      <c r="L52" s="12">
        <f t="shared" si="11"/>
        <v>29262.618929975306</v>
      </c>
      <c r="M52" s="13" t="str">
        <f t="shared" si="7"/>
        <v>laufend</v>
      </c>
    </row>
    <row r="53" spans="1:13" x14ac:dyDescent="0.25">
      <c r="A53" s="14">
        <f t="shared" si="8"/>
        <v>33</v>
      </c>
      <c r="B53" s="11" t="str">
        <f t="shared" si="0"/>
        <v>01.03.2029</v>
      </c>
      <c r="C53" s="14">
        <f t="shared" si="1"/>
        <v>2029</v>
      </c>
      <c r="D53" s="12">
        <f t="shared" si="9"/>
        <v>255737.38107002477</v>
      </c>
      <c r="E53" s="12">
        <f t="shared" si="2"/>
        <v>1365.625</v>
      </c>
      <c r="F53" s="12">
        <f t="shared" si="3"/>
        <v>777.86786742132529</v>
      </c>
      <c r="G53" s="12">
        <f t="shared" si="4"/>
        <v>587.75713257867471</v>
      </c>
      <c r="H53" s="12">
        <f t="shared" si="5"/>
        <v>0</v>
      </c>
      <c r="I53" s="12">
        <v>2000</v>
      </c>
      <c r="J53" s="12">
        <f t="shared" si="6"/>
        <v>253149.6239374461</v>
      </c>
      <c r="K53" s="12">
        <f t="shared" si="10"/>
        <v>27215.248937446016</v>
      </c>
      <c r="L53" s="12">
        <f t="shared" si="11"/>
        <v>31850.37606255398</v>
      </c>
      <c r="M53" s="13" t="str">
        <f t="shared" si="7"/>
        <v>Sondertilgung</v>
      </c>
    </row>
    <row r="54" spans="1:13" x14ac:dyDescent="0.25">
      <c r="A54" s="14">
        <f t="shared" si="8"/>
        <v>34</v>
      </c>
      <c r="B54" s="11" t="str">
        <f t="shared" si="0"/>
        <v>01.04.2029</v>
      </c>
      <c r="C54" s="14">
        <f t="shared" si="1"/>
        <v>2029</v>
      </c>
      <c r="D54" s="12">
        <f t="shared" si="9"/>
        <v>253149.6239374461</v>
      </c>
      <c r="E54" s="12">
        <f t="shared" si="2"/>
        <v>1365.625</v>
      </c>
      <c r="F54" s="12">
        <f t="shared" si="3"/>
        <v>769.99677280973185</v>
      </c>
      <c r="G54" s="12">
        <f t="shared" si="4"/>
        <v>595.62822719026815</v>
      </c>
      <c r="H54" s="12">
        <f t="shared" si="5"/>
        <v>0</v>
      </c>
      <c r="I54" s="12">
        <v>0</v>
      </c>
      <c r="J54" s="12">
        <f t="shared" si="6"/>
        <v>252553.99571025584</v>
      </c>
      <c r="K54" s="12">
        <f t="shared" si="10"/>
        <v>27985.245710255749</v>
      </c>
      <c r="L54" s="12">
        <f t="shared" si="11"/>
        <v>32446.004289744247</v>
      </c>
      <c r="M54" s="13" t="str">
        <f t="shared" si="7"/>
        <v>laufend</v>
      </c>
    </row>
    <row r="55" spans="1:13" x14ac:dyDescent="0.25">
      <c r="A55" s="14">
        <f t="shared" si="8"/>
        <v>35</v>
      </c>
      <c r="B55" s="11" t="str">
        <f t="shared" si="0"/>
        <v>01.05.2029</v>
      </c>
      <c r="C55" s="14">
        <f t="shared" si="1"/>
        <v>2029</v>
      </c>
      <c r="D55" s="12">
        <f t="shared" si="9"/>
        <v>252553.99571025584</v>
      </c>
      <c r="E55" s="12">
        <f t="shared" si="2"/>
        <v>1365.625</v>
      </c>
      <c r="F55" s="12">
        <f t="shared" si="3"/>
        <v>768.18507028536158</v>
      </c>
      <c r="G55" s="12">
        <f t="shared" si="4"/>
        <v>597.43992971463842</v>
      </c>
      <c r="H55" s="12">
        <f t="shared" si="5"/>
        <v>0</v>
      </c>
      <c r="I55" s="12">
        <v>0</v>
      </c>
      <c r="J55" s="12">
        <f t="shared" si="6"/>
        <v>251956.55578054121</v>
      </c>
      <c r="K55" s="12">
        <f t="shared" si="10"/>
        <v>28753.430780541112</v>
      </c>
      <c r="L55" s="12">
        <f t="shared" si="11"/>
        <v>33043.444219458885</v>
      </c>
      <c r="M55" s="13" t="str">
        <f t="shared" si="7"/>
        <v>laufend</v>
      </c>
    </row>
    <row r="56" spans="1:13" x14ac:dyDescent="0.25">
      <c r="A56" s="14">
        <f t="shared" si="8"/>
        <v>36</v>
      </c>
      <c r="B56" s="11" t="str">
        <f t="shared" si="0"/>
        <v>01.06.2029</v>
      </c>
      <c r="C56" s="14">
        <f t="shared" si="1"/>
        <v>2029</v>
      </c>
      <c r="D56" s="12">
        <f t="shared" si="9"/>
        <v>251956.55578054121</v>
      </c>
      <c r="E56" s="12">
        <f t="shared" si="2"/>
        <v>1365.625</v>
      </c>
      <c r="F56" s="12">
        <f t="shared" si="3"/>
        <v>766.36785716581278</v>
      </c>
      <c r="G56" s="12">
        <f t="shared" si="4"/>
        <v>599.25714283418722</v>
      </c>
      <c r="H56" s="12">
        <f t="shared" si="5"/>
        <v>0</v>
      </c>
      <c r="I56" s="12">
        <v>0</v>
      </c>
      <c r="J56" s="12">
        <f t="shared" si="6"/>
        <v>251357.29863770702</v>
      </c>
      <c r="K56" s="12">
        <f t="shared" si="10"/>
        <v>29519.798637706925</v>
      </c>
      <c r="L56" s="12">
        <f t="shared" si="11"/>
        <v>33642.701362293075</v>
      </c>
      <c r="M56" s="13" t="str">
        <f t="shared" si="7"/>
        <v>laufend</v>
      </c>
    </row>
    <row r="57" spans="1:13" x14ac:dyDescent="0.25">
      <c r="A57" s="14">
        <f t="shared" si="8"/>
        <v>37</v>
      </c>
      <c r="B57" s="11" t="str">
        <f t="shared" si="0"/>
        <v>01.07.2029</v>
      </c>
      <c r="C57" s="14">
        <f t="shared" si="1"/>
        <v>2029</v>
      </c>
      <c r="D57" s="12">
        <f t="shared" si="9"/>
        <v>251357.29863770702</v>
      </c>
      <c r="E57" s="12">
        <f t="shared" si="2"/>
        <v>1365.625</v>
      </c>
      <c r="F57" s="12">
        <f t="shared" si="3"/>
        <v>764.54511668969224</v>
      </c>
      <c r="G57" s="12">
        <f t="shared" si="4"/>
        <v>601.07988331030776</v>
      </c>
      <c r="H57" s="12">
        <f t="shared" si="5"/>
        <v>0</v>
      </c>
      <c r="I57" s="12">
        <v>0</v>
      </c>
      <c r="J57" s="12">
        <f t="shared" si="6"/>
        <v>250756.21875439672</v>
      </c>
      <c r="K57" s="12">
        <f t="shared" si="10"/>
        <v>30284.343754396617</v>
      </c>
      <c r="L57" s="12">
        <f t="shared" si="11"/>
        <v>34243.781245603386</v>
      </c>
      <c r="M57" s="13" t="str">
        <f t="shared" si="7"/>
        <v>laufend</v>
      </c>
    </row>
    <row r="58" spans="1:13" x14ac:dyDescent="0.25">
      <c r="A58" s="14">
        <f t="shared" si="8"/>
        <v>38</v>
      </c>
      <c r="B58" s="11" t="str">
        <f t="shared" si="0"/>
        <v>01.08.2029</v>
      </c>
      <c r="C58" s="14">
        <f t="shared" si="1"/>
        <v>2029</v>
      </c>
      <c r="D58" s="12">
        <f t="shared" si="9"/>
        <v>250756.21875439672</v>
      </c>
      <c r="E58" s="12">
        <f t="shared" si="2"/>
        <v>1365.625</v>
      </c>
      <c r="F58" s="12">
        <f t="shared" si="3"/>
        <v>762.7168320446234</v>
      </c>
      <c r="G58" s="12">
        <f t="shared" si="4"/>
        <v>602.9081679553766</v>
      </c>
      <c r="H58" s="12">
        <f t="shared" si="5"/>
        <v>0</v>
      </c>
      <c r="I58" s="12">
        <v>0</v>
      </c>
      <c r="J58" s="12">
        <f t="shared" si="6"/>
        <v>250153.31058644134</v>
      </c>
      <c r="K58" s="12">
        <f t="shared" si="10"/>
        <v>31047.060586441239</v>
      </c>
      <c r="L58" s="12">
        <f t="shared" si="11"/>
        <v>34846.689413558764</v>
      </c>
      <c r="M58" s="13" t="str">
        <f t="shared" si="7"/>
        <v>laufend</v>
      </c>
    </row>
    <row r="59" spans="1:13" x14ac:dyDescent="0.25">
      <c r="A59" s="14">
        <f t="shared" si="8"/>
        <v>39</v>
      </c>
      <c r="B59" s="11" t="str">
        <f t="shared" si="0"/>
        <v>01.09.2029</v>
      </c>
      <c r="C59" s="14">
        <f t="shared" si="1"/>
        <v>2029</v>
      </c>
      <c r="D59" s="12">
        <f t="shared" si="9"/>
        <v>250153.31058644134</v>
      </c>
      <c r="E59" s="12">
        <f t="shared" si="2"/>
        <v>1365.625</v>
      </c>
      <c r="F59" s="12">
        <f t="shared" si="3"/>
        <v>760.88298636709226</v>
      </c>
      <c r="G59" s="12">
        <f t="shared" si="4"/>
        <v>604.74201363290774</v>
      </c>
      <c r="H59" s="12">
        <f t="shared" si="5"/>
        <v>0</v>
      </c>
      <c r="I59" s="12">
        <v>0</v>
      </c>
      <c r="J59" s="12">
        <f t="shared" si="6"/>
        <v>249548.56857280844</v>
      </c>
      <c r="K59" s="12">
        <f t="shared" si="10"/>
        <v>31807.94357280833</v>
      </c>
      <c r="L59" s="12">
        <f t="shared" si="11"/>
        <v>35451.431427191674</v>
      </c>
      <c r="M59" s="13" t="str">
        <f t="shared" si="7"/>
        <v>laufend</v>
      </c>
    </row>
    <row r="60" spans="1:13" x14ac:dyDescent="0.25">
      <c r="A60" s="14">
        <f t="shared" si="8"/>
        <v>40</v>
      </c>
      <c r="B60" s="11" t="str">
        <f t="shared" si="0"/>
        <v>01.10.2029</v>
      </c>
      <c r="C60" s="14">
        <f t="shared" si="1"/>
        <v>2029</v>
      </c>
      <c r="D60" s="12">
        <f t="shared" si="9"/>
        <v>249548.56857280844</v>
      </c>
      <c r="E60" s="12">
        <f t="shared" si="2"/>
        <v>1365.625</v>
      </c>
      <c r="F60" s="12">
        <f t="shared" si="3"/>
        <v>759.04356274229224</v>
      </c>
      <c r="G60" s="12">
        <f t="shared" si="4"/>
        <v>606.58143725770776</v>
      </c>
      <c r="H60" s="12">
        <f t="shared" si="5"/>
        <v>0</v>
      </c>
      <c r="I60" s="12">
        <v>0</v>
      </c>
      <c r="J60" s="12">
        <f t="shared" si="6"/>
        <v>248941.98713555073</v>
      </c>
      <c r="K60" s="12">
        <f t="shared" si="10"/>
        <v>32566.987135550622</v>
      </c>
      <c r="L60" s="12">
        <f t="shared" si="11"/>
        <v>36058.012864449382</v>
      </c>
      <c r="M60" s="13" t="str">
        <f t="shared" si="7"/>
        <v>laufend</v>
      </c>
    </row>
    <row r="61" spans="1:13" x14ac:dyDescent="0.25">
      <c r="A61" s="14">
        <f t="shared" si="8"/>
        <v>41</v>
      </c>
      <c r="B61" s="11" t="str">
        <f t="shared" si="0"/>
        <v>01.11.2029</v>
      </c>
      <c r="C61" s="14">
        <f t="shared" si="1"/>
        <v>2029</v>
      </c>
      <c r="D61" s="12">
        <f t="shared" si="9"/>
        <v>248941.98713555073</v>
      </c>
      <c r="E61" s="12">
        <f t="shared" si="2"/>
        <v>1365.625</v>
      </c>
      <c r="F61" s="12">
        <f t="shared" si="3"/>
        <v>757.19854420396678</v>
      </c>
      <c r="G61" s="12">
        <f t="shared" si="4"/>
        <v>608.42645579603322</v>
      </c>
      <c r="H61" s="12">
        <f t="shared" si="5"/>
        <v>0</v>
      </c>
      <c r="I61" s="12">
        <v>0</v>
      </c>
      <c r="J61" s="12">
        <f t="shared" si="6"/>
        <v>248333.56067975471</v>
      </c>
      <c r="K61" s="12">
        <f t="shared" si="10"/>
        <v>33324.185679754592</v>
      </c>
      <c r="L61" s="12">
        <f t="shared" si="11"/>
        <v>36666.439320245416</v>
      </c>
      <c r="M61" s="13" t="str">
        <f t="shared" si="7"/>
        <v>laufend</v>
      </c>
    </row>
    <row r="62" spans="1:13" x14ac:dyDescent="0.25">
      <c r="A62" s="14">
        <f t="shared" si="8"/>
        <v>42</v>
      </c>
      <c r="B62" s="11" t="str">
        <f t="shared" si="0"/>
        <v>01.12.2029</v>
      </c>
      <c r="C62" s="14">
        <f t="shared" si="1"/>
        <v>2029</v>
      </c>
      <c r="D62" s="12">
        <f t="shared" si="9"/>
        <v>248333.56067975471</v>
      </c>
      <c r="E62" s="12">
        <f t="shared" si="2"/>
        <v>1365.625</v>
      </c>
      <c r="F62" s="12">
        <f t="shared" si="3"/>
        <v>755.34791373425389</v>
      </c>
      <c r="G62" s="12">
        <f t="shared" si="4"/>
        <v>610.27708626574611</v>
      </c>
      <c r="H62" s="12">
        <f t="shared" si="5"/>
        <v>4000</v>
      </c>
      <c r="I62" s="12">
        <v>0</v>
      </c>
      <c r="J62" s="12">
        <f t="shared" si="6"/>
        <v>243723.28359348897</v>
      </c>
      <c r="K62" s="12">
        <f t="shared" si="10"/>
        <v>34079.533593488843</v>
      </c>
      <c r="L62" s="12">
        <f t="shared" si="11"/>
        <v>41276.716406511165</v>
      </c>
      <c r="M62" s="13" t="str">
        <f t="shared" si="7"/>
        <v>Sondertilgung</v>
      </c>
    </row>
    <row r="63" spans="1:13" x14ac:dyDescent="0.25">
      <c r="A63" s="14">
        <f t="shared" si="8"/>
        <v>43</v>
      </c>
      <c r="B63" s="11" t="str">
        <f t="shared" si="0"/>
        <v>01.01.2030</v>
      </c>
      <c r="C63" s="14">
        <f t="shared" si="1"/>
        <v>2030</v>
      </c>
      <c r="D63" s="12">
        <f t="shared" si="9"/>
        <v>243723.28359348897</v>
      </c>
      <c r="E63" s="12">
        <f t="shared" si="2"/>
        <v>1365.625</v>
      </c>
      <c r="F63" s="12">
        <f t="shared" si="3"/>
        <v>741.32498759686223</v>
      </c>
      <c r="G63" s="12">
        <f t="shared" si="4"/>
        <v>624.30001240313777</v>
      </c>
      <c r="H63" s="12">
        <f t="shared" si="5"/>
        <v>0</v>
      </c>
      <c r="I63" s="12">
        <v>0</v>
      </c>
      <c r="J63" s="12">
        <f t="shared" si="6"/>
        <v>243098.98358108583</v>
      </c>
      <c r="K63" s="12">
        <f t="shared" si="10"/>
        <v>34820.858581085704</v>
      </c>
      <c r="L63" s="12">
        <f t="shared" si="11"/>
        <v>41901.016418914303</v>
      </c>
      <c r="M63" s="13" t="str">
        <f t="shared" si="7"/>
        <v>laufend</v>
      </c>
    </row>
    <row r="64" spans="1:13" x14ac:dyDescent="0.25">
      <c r="A64" s="14">
        <f t="shared" si="8"/>
        <v>44</v>
      </c>
      <c r="B64" s="11" t="str">
        <f t="shared" si="0"/>
        <v>01.02.2030</v>
      </c>
      <c r="C64" s="14">
        <f t="shared" si="1"/>
        <v>2030</v>
      </c>
      <c r="D64" s="12">
        <f t="shared" si="9"/>
        <v>243098.98358108583</v>
      </c>
      <c r="E64" s="12">
        <f t="shared" si="2"/>
        <v>1365.625</v>
      </c>
      <c r="F64" s="12">
        <f t="shared" si="3"/>
        <v>739.42607505913611</v>
      </c>
      <c r="G64" s="12">
        <f t="shared" si="4"/>
        <v>626.19892494086389</v>
      </c>
      <c r="H64" s="12">
        <f t="shared" si="5"/>
        <v>0</v>
      </c>
      <c r="I64" s="12">
        <v>0</v>
      </c>
      <c r="J64" s="12">
        <f t="shared" si="6"/>
        <v>242472.78465614497</v>
      </c>
      <c r="K64" s="12">
        <f t="shared" si="10"/>
        <v>35560.284656144839</v>
      </c>
      <c r="L64" s="12">
        <f t="shared" si="11"/>
        <v>42527.215343855169</v>
      </c>
      <c r="M64" s="13" t="str">
        <f t="shared" si="7"/>
        <v>laufend</v>
      </c>
    </row>
    <row r="65" spans="1:13" x14ac:dyDescent="0.25">
      <c r="A65" s="14">
        <f t="shared" si="8"/>
        <v>45</v>
      </c>
      <c r="B65" s="11" t="str">
        <f t="shared" si="0"/>
        <v>01.03.2030</v>
      </c>
      <c r="C65" s="14">
        <f t="shared" si="1"/>
        <v>2030</v>
      </c>
      <c r="D65" s="12">
        <f t="shared" si="9"/>
        <v>242472.78465614497</v>
      </c>
      <c r="E65" s="12">
        <f t="shared" si="2"/>
        <v>1365.625</v>
      </c>
      <c r="F65" s="12">
        <f t="shared" si="3"/>
        <v>737.52138666244093</v>
      </c>
      <c r="G65" s="12">
        <f t="shared" si="4"/>
        <v>628.10361333755907</v>
      </c>
      <c r="H65" s="12">
        <f t="shared" si="5"/>
        <v>0</v>
      </c>
      <c r="I65" s="12">
        <v>0</v>
      </c>
      <c r="J65" s="12">
        <f t="shared" si="6"/>
        <v>241844.68104280741</v>
      </c>
      <c r="K65" s="12">
        <f t="shared" si="10"/>
        <v>36297.806042807279</v>
      </c>
      <c r="L65" s="12">
        <f t="shared" si="11"/>
        <v>43155.318957192729</v>
      </c>
      <c r="M65" s="13" t="str">
        <f t="shared" si="7"/>
        <v>laufend</v>
      </c>
    </row>
    <row r="66" spans="1:13" x14ac:dyDescent="0.25">
      <c r="A66" s="14">
        <f t="shared" si="8"/>
        <v>46</v>
      </c>
      <c r="B66" s="11" t="str">
        <f t="shared" si="0"/>
        <v>01.04.2030</v>
      </c>
      <c r="C66" s="14">
        <f t="shared" si="1"/>
        <v>2030</v>
      </c>
      <c r="D66" s="12">
        <f t="shared" si="9"/>
        <v>241844.68104280741</v>
      </c>
      <c r="E66" s="12">
        <f t="shared" si="2"/>
        <v>1365.625</v>
      </c>
      <c r="F66" s="12">
        <f t="shared" si="3"/>
        <v>735.61090483853923</v>
      </c>
      <c r="G66" s="12">
        <f t="shared" si="4"/>
        <v>630.01409516146077</v>
      </c>
      <c r="H66" s="12">
        <f t="shared" si="5"/>
        <v>0</v>
      </c>
      <c r="I66" s="12">
        <v>0</v>
      </c>
      <c r="J66" s="12">
        <f t="shared" si="6"/>
        <v>241214.66694764595</v>
      </c>
      <c r="K66" s="12">
        <f t="shared" si="10"/>
        <v>37033.416947645819</v>
      </c>
      <c r="L66" s="12">
        <f t="shared" si="11"/>
        <v>43785.333052354188</v>
      </c>
      <c r="M66" s="13" t="str">
        <f t="shared" si="7"/>
        <v>laufend</v>
      </c>
    </row>
    <row r="67" spans="1:13" x14ac:dyDescent="0.25">
      <c r="A67" s="14">
        <f t="shared" si="8"/>
        <v>47</v>
      </c>
      <c r="B67" s="11" t="str">
        <f t="shared" si="0"/>
        <v>01.05.2030</v>
      </c>
      <c r="C67" s="14">
        <f t="shared" si="1"/>
        <v>2030</v>
      </c>
      <c r="D67" s="12">
        <f t="shared" si="9"/>
        <v>241214.66694764595</v>
      </c>
      <c r="E67" s="12">
        <f t="shared" si="2"/>
        <v>1365.625</v>
      </c>
      <c r="F67" s="12">
        <f t="shared" si="3"/>
        <v>733.69461196575639</v>
      </c>
      <c r="G67" s="12">
        <f t="shared" si="4"/>
        <v>631.93038803424361</v>
      </c>
      <c r="H67" s="12">
        <f t="shared" si="5"/>
        <v>0</v>
      </c>
      <c r="I67" s="12">
        <v>0</v>
      </c>
      <c r="J67" s="12">
        <f t="shared" si="6"/>
        <v>240582.73655961172</v>
      </c>
      <c r="K67" s="12">
        <f t="shared" si="10"/>
        <v>37767.111559611578</v>
      </c>
      <c r="L67" s="12">
        <f t="shared" si="11"/>
        <v>44417.263440388429</v>
      </c>
      <c r="M67" s="13" t="str">
        <f t="shared" si="7"/>
        <v>laufend</v>
      </c>
    </row>
    <row r="68" spans="1:13" x14ac:dyDescent="0.25">
      <c r="A68" s="14">
        <f t="shared" si="8"/>
        <v>48</v>
      </c>
      <c r="B68" s="11" t="str">
        <f t="shared" si="0"/>
        <v>01.06.2030</v>
      </c>
      <c r="C68" s="14">
        <f t="shared" si="1"/>
        <v>2030</v>
      </c>
      <c r="D68" s="12">
        <f t="shared" si="9"/>
        <v>240582.73655961172</v>
      </c>
      <c r="E68" s="12">
        <f t="shared" si="2"/>
        <v>1365.625</v>
      </c>
      <c r="F68" s="12">
        <f t="shared" si="3"/>
        <v>731.77249036881892</v>
      </c>
      <c r="G68" s="12">
        <f t="shared" si="4"/>
        <v>633.85250963118108</v>
      </c>
      <c r="H68" s="12">
        <f t="shared" si="5"/>
        <v>0</v>
      </c>
      <c r="I68" s="12">
        <v>0</v>
      </c>
      <c r="J68" s="12">
        <f t="shared" si="6"/>
        <v>239948.88404998052</v>
      </c>
      <c r="K68" s="12">
        <f t="shared" si="10"/>
        <v>38498.884049980399</v>
      </c>
      <c r="L68" s="12">
        <f t="shared" si="11"/>
        <v>45051.115950019608</v>
      </c>
      <c r="M68" s="13" t="str">
        <f t="shared" si="7"/>
        <v>laufend</v>
      </c>
    </row>
    <row r="69" spans="1:13" x14ac:dyDescent="0.25">
      <c r="A69" s="14">
        <f t="shared" si="8"/>
        <v>49</v>
      </c>
      <c r="B69" s="11" t="str">
        <f t="shared" si="0"/>
        <v>01.07.2030</v>
      </c>
      <c r="C69" s="14">
        <f t="shared" si="1"/>
        <v>2030</v>
      </c>
      <c r="D69" s="12">
        <f t="shared" si="9"/>
        <v>239948.88404998052</v>
      </c>
      <c r="E69" s="12">
        <f t="shared" si="2"/>
        <v>1365.625</v>
      </c>
      <c r="F69" s="12">
        <f t="shared" si="3"/>
        <v>729.84452231869079</v>
      </c>
      <c r="G69" s="12">
        <f t="shared" si="4"/>
        <v>635.78047768130921</v>
      </c>
      <c r="H69" s="12">
        <f t="shared" si="5"/>
        <v>0</v>
      </c>
      <c r="I69" s="12">
        <v>0</v>
      </c>
      <c r="J69" s="12">
        <f t="shared" si="6"/>
        <v>239313.10357229921</v>
      </c>
      <c r="K69" s="12">
        <f t="shared" si="10"/>
        <v>39228.728572299093</v>
      </c>
      <c r="L69" s="12">
        <f t="shared" si="11"/>
        <v>45686.896427700915</v>
      </c>
      <c r="M69" s="13" t="str">
        <f t="shared" si="7"/>
        <v>laufend</v>
      </c>
    </row>
    <row r="70" spans="1:13" x14ac:dyDescent="0.25">
      <c r="A70" s="14">
        <f t="shared" si="8"/>
        <v>50</v>
      </c>
      <c r="B70" s="11" t="str">
        <f t="shared" si="0"/>
        <v>01.08.2030</v>
      </c>
      <c r="C70" s="14">
        <f t="shared" si="1"/>
        <v>2030</v>
      </c>
      <c r="D70" s="12">
        <f t="shared" si="9"/>
        <v>239313.10357229921</v>
      </c>
      <c r="E70" s="12">
        <f t="shared" si="2"/>
        <v>1365.625</v>
      </c>
      <c r="F70" s="12">
        <f t="shared" si="3"/>
        <v>727.91069003241</v>
      </c>
      <c r="G70" s="12">
        <f t="shared" si="4"/>
        <v>637.71430996759</v>
      </c>
      <c r="H70" s="12">
        <f t="shared" si="5"/>
        <v>0</v>
      </c>
      <c r="I70" s="12">
        <v>0</v>
      </c>
      <c r="J70" s="12">
        <f t="shared" si="6"/>
        <v>238675.38926233162</v>
      </c>
      <c r="K70" s="12">
        <f t="shared" si="10"/>
        <v>39956.639262331504</v>
      </c>
      <c r="L70" s="12">
        <f t="shared" si="11"/>
        <v>46324.610737668503</v>
      </c>
      <c r="M70" s="13" t="str">
        <f t="shared" si="7"/>
        <v>laufend</v>
      </c>
    </row>
    <row r="71" spans="1:13" x14ac:dyDescent="0.25">
      <c r="A71" s="14">
        <f t="shared" si="8"/>
        <v>51</v>
      </c>
      <c r="B71" s="11" t="str">
        <f t="shared" si="0"/>
        <v>01.09.2030</v>
      </c>
      <c r="C71" s="14">
        <f t="shared" si="1"/>
        <v>2030</v>
      </c>
      <c r="D71" s="12">
        <f t="shared" si="9"/>
        <v>238675.38926233162</v>
      </c>
      <c r="E71" s="12">
        <f t="shared" si="2"/>
        <v>1365.625</v>
      </c>
      <c r="F71" s="12">
        <f t="shared" si="3"/>
        <v>725.97097567292531</v>
      </c>
      <c r="G71" s="12">
        <f t="shared" si="4"/>
        <v>639.65402432707469</v>
      </c>
      <c r="H71" s="12">
        <f t="shared" si="5"/>
        <v>0</v>
      </c>
      <c r="I71" s="12">
        <v>0</v>
      </c>
      <c r="J71" s="12">
        <f t="shared" si="6"/>
        <v>238035.73523800453</v>
      </c>
      <c r="K71" s="12">
        <f t="shared" si="10"/>
        <v>40682.610238004432</v>
      </c>
      <c r="L71" s="12">
        <f t="shared" si="11"/>
        <v>46964.264761995575</v>
      </c>
      <c r="M71" s="13" t="str">
        <f t="shared" si="7"/>
        <v>laufend</v>
      </c>
    </row>
    <row r="72" spans="1:13" x14ac:dyDescent="0.25">
      <c r="A72" s="14">
        <f t="shared" si="8"/>
        <v>52</v>
      </c>
      <c r="B72" s="11" t="str">
        <f t="shared" si="0"/>
        <v>01.10.2030</v>
      </c>
      <c r="C72" s="14">
        <f t="shared" si="1"/>
        <v>2030</v>
      </c>
      <c r="D72" s="12">
        <f t="shared" si="9"/>
        <v>238035.73523800453</v>
      </c>
      <c r="E72" s="12">
        <f t="shared" si="2"/>
        <v>1365.625</v>
      </c>
      <c r="F72" s="12">
        <f t="shared" si="3"/>
        <v>724.02536134893035</v>
      </c>
      <c r="G72" s="12">
        <f t="shared" si="4"/>
        <v>641.59963865106965</v>
      </c>
      <c r="H72" s="12">
        <f t="shared" si="5"/>
        <v>0</v>
      </c>
      <c r="I72" s="12">
        <v>0</v>
      </c>
      <c r="J72" s="12">
        <f t="shared" si="6"/>
        <v>237394.13559935347</v>
      </c>
      <c r="K72" s="12">
        <f t="shared" si="10"/>
        <v>41406.635599353365</v>
      </c>
      <c r="L72" s="12">
        <f t="shared" si="11"/>
        <v>47605.864400646642</v>
      </c>
      <c r="M72" s="13" t="str">
        <f t="shared" si="7"/>
        <v>laufend</v>
      </c>
    </row>
    <row r="73" spans="1:13" x14ac:dyDescent="0.25">
      <c r="A73" s="14">
        <f t="shared" si="8"/>
        <v>53</v>
      </c>
      <c r="B73" s="11" t="str">
        <f t="shared" si="0"/>
        <v>01.11.2030</v>
      </c>
      <c r="C73" s="14">
        <f t="shared" si="1"/>
        <v>2030</v>
      </c>
      <c r="D73" s="12">
        <f t="shared" si="9"/>
        <v>237394.13559935347</v>
      </c>
      <c r="E73" s="12">
        <f t="shared" si="2"/>
        <v>1365.625</v>
      </c>
      <c r="F73" s="12">
        <f t="shared" si="3"/>
        <v>722.07382911470006</v>
      </c>
      <c r="G73" s="12">
        <f t="shared" si="4"/>
        <v>643.55117088529994</v>
      </c>
      <c r="H73" s="12">
        <f t="shared" si="5"/>
        <v>0</v>
      </c>
      <c r="I73" s="12">
        <v>0</v>
      </c>
      <c r="J73" s="12">
        <f t="shared" si="6"/>
        <v>236750.58442846817</v>
      </c>
      <c r="K73" s="12">
        <f t="shared" si="10"/>
        <v>42128.709428468064</v>
      </c>
      <c r="L73" s="12">
        <f t="shared" si="11"/>
        <v>48249.415571531943</v>
      </c>
      <c r="M73" s="13" t="str">
        <f t="shared" si="7"/>
        <v>laufend</v>
      </c>
    </row>
    <row r="74" spans="1:13" x14ac:dyDescent="0.25">
      <c r="A74" s="14">
        <f t="shared" si="8"/>
        <v>54</v>
      </c>
      <c r="B74" s="11" t="str">
        <f t="shared" si="0"/>
        <v>01.12.2030</v>
      </c>
      <c r="C74" s="14">
        <f t="shared" si="1"/>
        <v>2030</v>
      </c>
      <c r="D74" s="12">
        <f t="shared" si="9"/>
        <v>236750.58442846817</v>
      </c>
      <c r="E74" s="12">
        <f t="shared" si="2"/>
        <v>1365.625</v>
      </c>
      <c r="F74" s="12">
        <f t="shared" si="3"/>
        <v>720.1163609699239</v>
      </c>
      <c r="G74" s="12">
        <f t="shared" si="4"/>
        <v>645.5086390300761</v>
      </c>
      <c r="H74" s="12">
        <f t="shared" si="5"/>
        <v>4000</v>
      </c>
      <c r="I74" s="12">
        <v>0</v>
      </c>
      <c r="J74" s="12">
        <f t="shared" si="6"/>
        <v>232105.07578943809</v>
      </c>
      <c r="K74" s="12">
        <f t="shared" si="10"/>
        <v>42848.825789437986</v>
      </c>
      <c r="L74" s="12">
        <f t="shared" si="11"/>
        <v>52894.924210562021</v>
      </c>
      <c r="M74" s="13" t="str">
        <f t="shared" si="7"/>
        <v>Sondertilgung</v>
      </c>
    </row>
    <row r="75" spans="1:13" x14ac:dyDescent="0.25">
      <c r="A75" s="14">
        <f t="shared" si="8"/>
        <v>55</v>
      </c>
      <c r="B75" s="11" t="str">
        <f t="shared" si="0"/>
        <v>01.01.2031</v>
      </c>
      <c r="C75" s="14">
        <f t="shared" si="1"/>
        <v>2031</v>
      </c>
      <c r="D75" s="12">
        <f t="shared" si="9"/>
        <v>232105.07578943809</v>
      </c>
      <c r="E75" s="12">
        <f t="shared" si="2"/>
        <v>1365.625</v>
      </c>
      <c r="F75" s="12">
        <f t="shared" si="3"/>
        <v>705.98627219287425</v>
      </c>
      <c r="G75" s="12">
        <f t="shared" si="4"/>
        <v>659.63872780712575</v>
      </c>
      <c r="H75" s="12">
        <f t="shared" si="5"/>
        <v>0</v>
      </c>
      <c r="I75" s="12">
        <v>0</v>
      </c>
      <c r="J75" s="12">
        <f t="shared" si="6"/>
        <v>231445.43706163098</v>
      </c>
      <c r="K75" s="12">
        <f t="shared" si="10"/>
        <v>43554.812061630859</v>
      </c>
      <c r="L75" s="12">
        <f t="shared" si="11"/>
        <v>53554.562938369148</v>
      </c>
      <c r="M75" s="13" t="str">
        <f t="shared" si="7"/>
        <v>laufend</v>
      </c>
    </row>
    <row r="76" spans="1:13" x14ac:dyDescent="0.25">
      <c r="A76" s="14">
        <f t="shared" si="8"/>
        <v>56</v>
      </c>
      <c r="B76" s="11" t="str">
        <f t="shared" si="0"/>
        <v>01.02.2031</v>
      </c>
      <c r="C76" s="14">
        <f t="shared" si="1"/>
        <v>2031</v>
      </c>
      <c r="D76" s="12">
        <f t="shared" si="9"/>
        <v>231445.43706163098</v>
      </c>
      <c r="E76" s="12">
        <f t="shared" si="2"/>
        <v>1365.625</v>
      </c>
      <c r="F76" s="12">
        <f t="shared" si="3"/>
        <v>703.9798710624608</v>
      </c>
      <c r="G76" s="12">
        <f t="shared" si="4"/>
        <v>661.6451289375392</v>
      </c>
      <c r="H76" s="12">
        <f t="shared" si="5"/>
        <v>0</v>
      </c>
      <c r="I76" s="12">
        <v>0</v>
      </c>
      <c r="J76" s="12">
        <f t="shared" si="6"/>
        <v>230783.79193269345</v>
      </c>
      <c r="K76" s="12">
        <f t="shared" si="10"/>
        <v>44258.791932693319</v>
      </c>
      <c r="L76" s="12">
        <f t="shared" si="11"/>
        <v>54216.208067306688</v>
      </c>
      <c r="M76" s="13" t="str">
        <f t="shared" si="7"/>
        <v>laufend</v>
      </c>
    </row>
    <row r="77" spans="1:13" x14ac:dyDescent="0.25">
      <c r="A77" s="14">
        <f t="shared" si="8"/>
        <v>57</v>
      </c>
      <c r="B77" s="11" t="str">
        <f t="shared" si="0"/>
        <v>01.03.2031</v>
      </c>
      <c r="C77" s="14">
        <f t="shared" si="1"/>
        <v>2031</v>
      </c>
      <c r="D77" s="12">
        <f t="shared" si="9"/>
        <v>230783.79193269345</v>
      </c>
      <c r="E77" s="12">
        <f t="shared" si="2"/>
        <v>1365.625</v>
      </c>
      <c r="F77" s="12">
        <f t="shared" si="3"/>
        <v>701.96736712860923</v>
      </c>
      <c r="G77" s="12">
        <f t="shared" si="4"/>
        <v>663.65763287139077</v>
      </c>
      <c r="H77" s="12">
        <f t="shared" si="5"/>
        <v>0</v>
      </c>
      <c r="I77" s="12">
        <v>0</v>
      </c>
      <c r="J77" s="12">
        <f t="shared" si="6"/>
        <v>230120.13429982206</v>
      </c>
      <c r="K77" s="12">
        <f t="shared" si="10"/>
        <v>44960.759299821926</v>
      </c>
      <c r="L77" s="12">
        <f t="shared" si="11"/>
        <v>54879.865700178081</v>
      </c>
      <c r="M77" s="13" t="str">
        <f t="shared" si="7"/>
        <v>laufend</v>
      </c>
    </row>
    <row r="78" spans="1:13" x14ac:dyDescent="0.25">
      <c r="A78" s="14">
        <f t="shared" si="8"/>
        <v>58</v>
      </c>
      <c r="B78" s="11" t="str">
        <f t="shared" si="0"/>
        <v>01.04.2031</v>
      </c>
      <c r="C78" s="14">
        <f t="shared" si="1"/>
        <v>2031</v>
      </c>
      <c r="D78" s="12">
        <f t="shared" si="9"/>
        <v>230120.13429982206</v>
      </c>
      <c r="E78" s="12">
        <f t="shared" si="2"/>
        <v>1365.625</v>
      </c>
      <c r="F78" s="12">
        <f t="shared" si="3"/>
        <v>699.94874182862543</v>
      </c>
      <c r="G78" s="12">
        <f t="shared" si="4"/>
        <v>665.67625817137457</v>
      </c>
      <c r="H78" s="12">
        <f t="shared" si="5"/>
        <v>0</v>
      </c>
      <c r="I78" s="12">
        <v>0</v>
      </c>
      <c r="J78" s="12">
        <f t="shared" si="6"/>
        <v>229454.45804165068</v>
      </c>
      <c r="K78" s="12">
        <f t="shared" si="10"/>
        <v>45660.708041650549</v>
      </c>
      <c r="L78" s="12">
        <f t="shared" si="11"/>
        <v>55545.541958349459</v>
      </c>
      <c r="M78" s="13" t="str">
        <f t="shared" si="7"/>
        <v>laufend</v>
      </c>
    </row>
    <row r="79" spans="1:13" x14ac:dyDescent="0.25">
      <c r="A79" s="14">
        <f t="shared" si="8"/>
        <v>59</v>
      </c>
      <c r="B79" s="11" t="str">
        <f t="shared" si="0"/>
        <v>01.05.2031</v>
      </c>
      <c r="C79" s="14">
        <f t="shared" si="1"/>
        <v>2031</v>
      </c>
      <c r="D79" s="12">
        <f t="shared" si="9"/>
        <v>229454.45804165068</v>
      </c>
      <c r="E79" s="12">
        <f t="shared" si="2"/>
        <v>1365.625</v>
      </c>
      <c r="F79" s="12">
        <f t="shared" si="3"/>
        <v>697.92397654335412</v>
      </c>
      <c r="G79" s="12">
        <f t="shared" si="4"/>
        <v>667.70102345664588</v>
      </c>
      <c r="H79" s="12">
        <f t="shared" si="5"/>
        <v>0</v>
      </c>
      <c r="I79" s="12">
        <v>0</v>
      </c>
      <c r="J79" s="12">
        <f t="shared" si="6"/>
        <v>228786.75701819404</v>
      </c>
      <c r="K79" s="12">
        <f t="shared" si="10"/>
        <v>46358.632018193901</v>
      </c>
      <c r="L79" s="12">
        <f t="shared" si="11"/>
        <v>56213.242981806106</v>
      </c>
      <c r="M79" s="13" t="str">
        <f t="shared" si="7"/>
        <v>laufend</v>
      </c>
    </row>
    <row r="80" spans="1:13" x14ac:dyDescent="0.25">
      <c r="A80" s="14">
        <f t="shared" si="8"/>
        <v>60</v>
      </c>
      <c r="B80" s="11" t="str">
        <f t="shared" si="0"/>
        <v>01.06.2031</v>
      </c>
      <c r="C80" s="14">
        <f t="shared" si="1"/>
        <v>2031</v>
      </c>
      <c r="D80" s="12">
        <f t="shared" si="9"/>
        <v>228786.75701819404</v>
      </c>
      <c r="E80" s="12">
        <f t="shared" si="2"/>
        <v>1365.625</v>
      </c>
      <c r="F80" s="12">
        <f t="shared" si="3"/>
        <v>695.89305259700677</v>
      </c>
      <c r="G80" s="12">
        <f t="shared" si="4"/>
        <v>669.73194740299323</v>
      </c>
      <c r="H80" s="12">
        <f t="shared" si="5"/>
        <v>0</v>
      </c>
      <c r="I80" s="12">
        <v>0</v>
      </c>
      <c r="J80" s="12">
        <f t="shared" si="6"/>
        <v>228117.02507079105</v>
      </c>
      <c r="K80" s="12">
        <f t="shared" si="10"/>
        <v>47054.525070790907</v>
      </c>
      <c r="L80" s="12">
        <f t="shared" si="11"/>
        <v>56882.9749292091</v>
      </c>
      <c r="M80" s="13" t="str">
        <f t="shared" si="7"/>
        <v>laufend</v>
      </c>
    </row>
    <row r="81" spans="1:13" x14ac:dyDescent="0.25">
      <c r="A81" s="14">
        <f t="shared" si="8"/>
        <v>61</v>
      </c>
      <c r="B81" s="11" t="str">
        <f t="shared" si="0"/>
        <v>01.07.2031</v>
      </c>
      <c r="C81" s="14">
        <f t="shared" si="1"/>
        <v>2031</v>
      </c>
      <c r="D81" s="12">
        <f t="shared" si="9"/>
        <v>228117.02507079105</v>
      </c>
      <c r="E81" s="12">
        <f t="shared" si="2"/>
        <v>1365.625</v>
      </c>
      <c r="F81" s="12">
        <f t="shared" si="3"/>
        <v>693.85595125698944</v>
      </c>
      <c r="G81" s="12">
        <f t="shared" si="4"/>
        <v>671.76904874301056</v>
      </c>
      <c r="H81" s="12">
        <f t="shared" si="5"/>
        <v>0</v>
      </c>
      <c r="I81" s="12">
        <v>0</v>
      </c>
      <c r="J81" s="12">
        <f t="shared" si="6"/>
        <v>227445.25602204804</v>
      </c>
      <c r="K81" s="12">
        <f t="shared" si="10"/>
        <v>47748.381022047899</v>
      </c>
      <c r="L81" s="12">
        <f t="shared" si="11"/>
        <v>57554.743977952108</v>
      </c>
      <c r="M81" s="13" t="str">
        <f t="shared" si="7"/>
        <v>laufend</v>
      </c>
    </row>
    <row r="82" spans="1:13" x14ac:dyDescent="0.25">
      <c r="A82" s="14">
        <f t="shared" si="8"/>
        <v>62</v>
      </c>
      <c r="B82" s="11" t="str">
        <f t="shared" si="0"/>
        <v>01.08.2031</v>
      </c>
      <c r="C82" s="14">
        <f t="shared" si="1"/>
        <v>2031</v>
      </c>
      <c r="D82" s="12">
        <f t="shared" si="9"/>
        <v>227445.25602204804</v>
      </c>
      <c r="E82" s="12">
        <f t="shared" si="2"/>
        <v>1365.625</v>
      </c>
      <c r="F82" s="12">
        <f t="shared" si="3"/>
        <v>691.81265373372935</v>
      </c>
      <c r="G82" s="12">
        <f t="shared" si="4"/>
        <v>673.81234626627065</v>
      </c>
      <c r="H82" s="12">
        <f t="shared" si="5"/>
        <v>0</v>
      </c>
      <c r="I82" s="12">
        <v>0</v>
      </c>
      <c r="J82" s="12">
        <f t="shared" si="6"/>
        <v>226771.44367578177</v>
      </c>
      <c r="K82" s="12">
        <f t="shared" si="10"/>
        <v>48440.193675781629</v>
      </c>
      <c r="L82" s="12">
        <f t="shared" si="11"/>
        <v>58228.556324218378</v>
      </c>
      <c r="M82" s="13" t="str">
        <f t="shared" si="7"/>
        <v>laufend</v>
      </c>
    </row>
    <row r="83" spans="1:13" x14ac:dyDescent="0.25">
      <c r="A83" s="14">
        <f t="shared" si="8"/>
        <v>63</v>
      </c>
      <c r="B83" s="11" t="str">
        <f t="shared" si="0"/>
        <v>01.09.2031</v>
      </c>
      <c r="C83" s="14">
        <f t="shared" si="1"/>
        <v>2031</v>
      </c>
      <c r="D83" s="12">
        <f t="shared" si="9"/>
        <v>226771.44367578177</v>
      </c>
      <c r="E83" s="12">
        <f t="shared" si="2"/>
        <v>1365.625</v>
      </c>
      <c r="F83" s="12">
        <f t="shared" si="3"/>
        <v>689.76314118050288</v>
      </c>
      <c r="G83" s="12">
        <f t="shared" si="4"/>
        <v>675.86185881949712</v>
      </c>
      <c r="H83" s="12">
        <f t="shared" si="5"/>
        <v>0</v>
      </c>
      <c r="I83" s="12">
        <v>0</v>
      </c>
      <c r="J83" s="12">
        <f t="shared" si="6"/>
        <v>226095.58181696228</v>
      </c>
      <c r="K83" s="12">
        <f t="shared" si="10"/>
        <v>49129.956816962134</v>
      </c>
      <c r="L83" s="12">
        <f t="shared" si="11"/>
        <v>58904.418183037873</v>
      </c>
      <c r="M83" s="13" t="str">
        <f t="shared" si="7"/>
        <v>laufend</v>
      </c>
    </row>
    <row r="84" spans="1:13" x14ac:dyDescent="0.25">
      <c r="A84" s="14">
        <f t="shared" si="8"/>
        <v>64</v>
      </c>
      <c r="B84" s="11" t="str">
        <f t="shared" si="0"/>
        <v>01.10.2031</v>
      </c>
      <c r="C84" s="14">
        <f t="shared" si="1"/>
        <v>2031</v>
      </c>
      <c r="D84" s="12">
        <f t="shared" si="9"/>
        <v>226095.58181696228</v>
      </c>
      <c r="E84" s="12">
        <f t="shared" si="2"/>
        <v>1365.625</v>
      </c>
      <c r="F84" s="12">
        <f t="shared" si="3"/>
        <v>687.7073946932602</v>
      </c>
      <c r="G84" s="12">
        <f t="shared" si="4"/>
        <v>677.9176053067398</v>
      </c>
      <c r="H84" s="12">
        <f t="shared" si="5"/>
        <v>0</v>
      </c>
      <c r="I84" s="12">
        <v>0</v>
      </c>
      <c r="J84" s="12">
        <f t="shared" si="6"/>
        <v>225417.66421165553</v>
      </c>
      <c r="K84" s="12">
        <f t="shared" si="10"/>
        <v>49817.664211655392</v>
      </c>
      <c r="L84" s="12">
        <f t="shared" si="11"/>
        <v>59582.335788344615</v>
      </c>
      <c r="M84" s="13" t="str">
        <f t="shared" si="7"/>
        <v>laufend</v>
      </c>
    </row>
    <row r="85" spans="1:13" x14ac:dyDescent="0.25">
      <c r="A85" s="14">
        <f t="shared" si="8"/>
        <v>65</v>
      </c>
      <c r="B85" s="11" t="str">
        <f t="shared" ref="B85:B148" si="12">IF(DAY(EDATE(DATE(VALUE(RIGHT($C$8,4)),VALUE(MID($C$8,4,2)),VALUE(LEFT($C$8,2))),A85-1))&lt;10,"0","")&amp;DAY(EDATE(DATE(VALUE(RIGHT($C$8,4)),VALUE(MID($C$8,4,2)),VALUE(LEFT($C$8,2))),A85-1))&amp;"."&amp;IF(MONTH(EDATE(DATE(VALUE(RIGHT($C$8,4)),VALUE(MID($C$8,4,2)),VALUE(LEFT($C$8,2))),A85-1))&lt;10,"0","")&amp;MONTH(EDATE(DATE(VALUE(RIGHT($C$8,4)),VALUE(MID($C$8,4,2)),VALUE(LEFT($C$8,2))),A85-1))&amp;"."&amp;YEAR(EDATE(DATE(VALUE(RIGHT($C$8,4)),VALUE(MID($C$8,4,2)),VALUE(LEFT($C$8,2))),A85-1))</f>
        <v>01.11.2031</v>
      </c>
      <c r="C85" s="14">
        <f t="shared" ref="C85:C148" si="13">YEAR(EDATE(DATE(VALUE(RIGHT($C$8,4)),VALUE(MID($C$8,4,2)),VALUE(LEFT($C$8,2))),A85-1))</f>
        <v>2031</v>
      </c>
      <c r="D85" s="12">
        <f t="shared" si="9"/>
        <v>225417.66421165553</v>
      </c>
      <c r="E85" s="12">
        <f t="shared" ref="E85:E148" si="14">IF(D85&lt;=0,0,MIN($G$5,D85+F85))</f>
        <v>1365.625</v>
      </c>
      <c r="F85" s="12">
        <f t="shared" ref="F85:F148" si="15">IF(D85&lt;=0,0,D85*$C$6/12)</f>
        <v>685.64539531045227</v>
      </c>
      <c r="G85" s="12">
        <f t="shared" ref="G85:G148" si="16">IF(D85&lt;=0,0,MIN(E85-F85,D85))</f>
        <v>679.97960468954773</v>
      </c>
      <c r="H85" s="12">
        <f t="shared" ref="H85:H148" si="17">IF(AND(D85-G85&gt;0,MONTH(EDATE(DATE(VALUE(RIGHT($C$8,4)),VALUE(MID($C$8,4,2)),VALUE(LEFT($C$8,2))),A85-1))=$C$10),MIN($C$9,D85-G85),0)</f>
        <v>0</v>
      </c>
      <c r="I85" s="12">
        <v>0</v>
      </c>
      <c r="J85" s="12">
        <f t="shared" ref="J85:J148" si="18">MAX(D85-G85-H85-I85,0)</f>
        <v>224737.68460696598</v>
      </c>
      <c r="K85" s="12">
        <f t="shared" si="10"/>
        <v>50503.309606965842</v>
      </c>
      <c r="L85" s="12">
        <f t="shared" si="11"/>
        <v>60262.315393034165</v>
      </c>
      <c r="M85" s="13" t="str">
        <f t="shared" ref="M85:M148" si="19">IF(J85&lt;=0,"getilgt",IF(H85+I85&gt;0,"Sondertilgung","laufend"))</f>
        <v>laufend</v>
      </c>
    </row>
    <row r="86" spans="1:13" x14ac:dyDescent="0.25">
      <c r="A86" s="14">
        <f t="shared" ref="A86:A149" si="20">A85+1</f>
        <v>66</v>
      </c>
      <c r="B86" s="11" t="str">
        <f t="shared" si="12"/>
        <v>01.12.2031</v>
      </c>
      <c r="C86" s="14">
        <f t="shared" si="13"/>
        <v>2031</v>
      </c>
      <c r="D86" s="12">
        <f t="shared" ref="D86:D149" si="21">J85</f>
        <v>224737.68460696598</v>
      </c>
      <c r="E86" s="12">
        <f t="shared" si="14"/>
        <v>1365.625</v>
      </c>
      <c r="F86" s="12">
        <f t="shared" si="15"/>
        <v>683.57712401285482</v>
      </c>
      <c r="G86" s="12">
        <f t="shared" si="16"/>
        <v>682.04787598714518</v>
      </c>
      <c r="H86" s="12">
        <f t="shared" si="17"/>
        <v>4000</v>
      </c>
      <c r="I86" s="12">
        <v>0</v>
      </c>
      <c r="J86" s="12">
        <f t="shared" si="18"/>
        <v>220055.63673097885</v>
      </c>
      <c r="K86" s="12">
        <f t="shared" ref="K86:K149" si="22">K85+F86</f>
        <v>51186.886730978695</v>
      </c>
      <c r="L86" s="12">
        <f t="shared" ref="L86:L149" si="23">L85+G86+H86+I86</f>
        <v>64944.363269021313</v>
      </c>
      <c r="M86" s="13" t="str">
        <f t="shared" si="19"/>
        <v>Sondertilgung</v>
      </c>
    </row>
    <row r="87" spans="1:13" x14ac:dyDescent="0.25">
      <c r="A87" s="14">
        <f t="shared" si="20"/>
        <v>67</v>
      </c>
      <c r="B87" s="11" t="str">
        <f t="shared" si="12"/>
        <v>01.01.2032</v>
      </c>
      <c r="C87" s="14">
        <f t="shared" si="13"/>
        <v>2032</v>
      </c>
      <c r="D87" s="12">
        <f t="shared" si="21"/>
        <v>220055.63673097885</v>
      </c>
      <c r="E87" s="12">
        <f t="shared" si="14"/>
        <v>1365.625</v>
      </c>
      <c r="F87" s="12">
        <f t="shared" si="15"/>
        <v>669.33589505672728</v>
      </c>
      <c r="G87" s="12">
        <f t="shared" si="16"/>
        <v>696.28910494327272</v>
      </c>
      <c r="H87" s="12">
        <f t="shared" si="17"/>
        <v>0</v>
      </c>
      <c r="I87" s="12">
        <v>0</v>
      </c>
      <c r="J87" s="12">
        <f t="shared" si="18"/>
        <v>219359.34762603557</v>
      </c>
      <c r="K87" s="12">
        <f t="shared" si="22"/>
        <v>51856.222626035422</v>
      </c>
      <c r="L87" s="12">
        <f t="shared" si="23"/>
        <v>65640.652373964578</v>
      </c>
      <c r="M87" s="13" t="str">
        <f t="shared" si="19"/>
        <v>laufend</v>
      </c>
    </row>
    <row r="88" spans="1:13" x14ac:dyDescent="0.25">
      <c r="A88" s="14">
        <f t="shared" si="20"/>
        <v>68</v>
      </c>
      <c r="B88" s="11" t="str">
        <f t="shared" si="12"/>
        <v>01.02.2032</v>
      </c>
      <c r="C88" s="14">
        <f t="shared" si="13"/>
        <v>2032</v>
      </c>
      <c r="D88" s="12">
        <f t="shared" si="21"/>
        <v>219359.34762603557</v>
      </c>
      <c r="E88" s="12">
        <f t="shared" si="14"/>
        <v>1365.625</v>
      </c>
      <c r="F88" s="12">
        <f t="shared" si="15"/>
        <v>667.21801569585807</v>
      </c>
      <c r="G88" s="12">
        <f t="shared" si="16"/>
        <v>698.40698430414193</v>
      </c>
      <c r="H88" s="12">
        <f t="shared" si="17"/>
        <v>0</v>
      </c>
      <c r="I88" s="12">
        <v>1500</v>
      </c>
      <c r="J88" s="12">
        <f t="shared" si="18"/>
        <v>217160.94064173143</v>
      </c>
      <c r="K88" s="12">
        <f t="shared" si="22"/>
        <v>52523.440641731278</v>
      </c>
      <c r="L88" s="12">
        <f t="shared" si="23"/>
        <v>67839.059358268714</v>
      </c>
      <c r="M88" s="13" t="str">
        <f t="shared" si="19"/>
        <v>Sondertilgung</v>
      </c>
    </row>
    <row r="89" spans="1:13" x14ac:dyDescent="0.25">
      <c r="A89" s="14">
        <f t="shared" si="20"/>
        <v>69</v>
      </c>
      <c r="B89" s="11" t="str">
        <f t="shared" si="12"/>
        <v>01.03.2032</v>
      </c>
      <c r="C89" s="14">
        <f t="shared" si="13"/>
        <v>2032</v>
      </c>
      <c r="D89" s="12">
        <f t="shared" si="21"/>
        <v>217160.94064173143</v>
      </c>
      <c r="E89" s="12">
        <f t="shared" si="14"/>
        <v>1365.625</v>
      </c>
      <c r="F89" s="12">
        <f t="shared" si="15"/>
        <v>660.53119445193306</v>
      </c>
      <c r="G89" s="12">
        <f t="shared" si="16"/>
        <v>705.09380554806694</v>
      </c>
      <c r="H89" s="12">
        <f t="shared" si="17"/>
        <v>0</v>
      </c>
      <c r="I89" s="12">
        <v>0</v>
      </c>
      <c r="J89" s="12">
        <f t="shared" si="18"/>
        <v>216455.84683618337</v>
      </c>
      <c r="K89" s="12">
        <f t="shared" si="22"/>
        <v>53183.971836183213</v>
      </c>
      <c r="L89" s="12">
        <f t="shared" si="23"/>
        <v>68544.15316381678</v>
      </c>
      <c r="M89" s="13" t="str">
        <f t="shared" si="19"/>
        <v>laufend</v>
      </c>
    </row>
    <row r="90" spans="1:13" x14ac:dyDescent="0.25">
      <c r="A90" s="14">
        <f t="shared" si="20"/>
        <v>70</v>
      </c>
      <c r="B90" s="11" t="str">
        <f t="shared" si="12"/>
        <v>01.04.2032</v>
      </c>
      <c r="C90" s="14">
        <f t="shared" si="13"/>
        <v>2032</v>
      </c>
      <c r="D90" s="12">
        <f t="shared" si="21"/>
        <v>216455.84683618337</v>
      </c>
      <c r="E90" s="12">
        <f t="shared" si="14"/>
        <v>1365.625</v>
      </c>
      <c r="F90" s="12">
        <f t="shared" si="15"/>
        <v>658.38653412672431</v>
      </c>
      <c r="G90" s="12">
        <f t="shared" si="16"/>
        <v>707.23846587327569</v>
      </c>
      <c r="H90" s="12">
        <f t="shared" si="17"/>
        <v>0</v>
      </c>
      <c r="I90" s="12">
        <v>0</v>
      </c>
      <c r="J90" s="12">
        <f t="shared" si="18"/>
        <v>215748.6083703101</v>
      </c>
      <c r="K90" s="12">
        <f t="shared" si="22"/>
        <v>53842.358370309936</v>
      </c>
      <c r="L90" s="12">
        <f t="shared" si="23"/>
        <v>69251.391629690057</v>
      </c>
      <c r="M90" s="13" t="str">
        <f t="shared" si="19"/>
        <v>laufend</v>
      </c>
    </row>
    <row r="91" spans="1:13" x14ac:dyDescent="0.25">
      <c r="A91" s="14">
        <f t="shared" si="20"/>
        <v>71</v>
      </c>
      <c r="B91" s="11" t="str">
        <f t="shared" si="12"/>
        <v>01.05.2032</v>
      </c>
      <c r="C91" s="14">
        <f t="shared" si="13"/>
        <v>2032</v>
      </c>
      <c r="D91" s="12">
        <f t="shared" si="21"/>
        <v>215748.6083703101</v>
      </c>
      <c r="E91" s="12">
        <f t="shared" si="14"/>
        <v>1365.625</v>
      </c>
      <c r="F91" s="12">
        <f t="shared" si="15"/>
        <v>656.23535045969322</v>
      </c>
      <c r="G91" s="12">
        <f t="shared" si="16"/>
        <v>709.38964954030678</v>
      </c>
      <c r="H91" s="12">
        <f t="shared" si="17"/>
        <v>0</v>
      </c>
      <c r="I91" s="12">
        <v>0</v>
      </c>
      <c r="J91" s="12">
        <f t="shared" si="18"/>
        <v>215039.2187207698</v>
      </c>
      <c r="K91" s="12">
        <f t="shared" si="22"/>
        <v>54498.593720769626</v>
      </c>
      <c r="L91" s="12">
        <f t="shared" si="23"/>
        <v>69960.781279230359</v>
      </c>
      <c r="M91" s="13" t="str">
        <f t="shared" si="19"/>
        <v>laufend</v>
      </c>
    </row>
    <row r="92" spans="1:13" x14ac:dyDescent="0.25">
      <c r="A92" s="14">
        <f t="shared" si="20"/>
        <v>72</v>
      </c>
      <c r="B92" s="11" t="str">
        <f t="shared" si="12"/>
        <v>01.06.2032</v>
      </c>
      <c r="C92" s="14">
        <f t="shared" si="13"/>
        <v>2032</v>
      </c>
      <c r="D92" s="12">
        <f t="shared" si="21"/>
        <v>215039.2187207698</v>
      </c>
      <c r="E92" s="12">
        <f t="shared" si="14"/>
        <v>1365.625</v>
      </c>
      <c r="F92" s="12">
        <f t="shared" si="15"/>
        <v>654.07762360900813</v>
      </c>
      <c r="G92" s="12">
        <f t="shared" si="16"/>
        <v>711.54737639099187</v>
      </c>
      <c r="H92" s="12">
        <f t="shared" si="17"/>
        <v>0</v>
      </c>
      <c r="I92" s="12">
        <v>0</v>
      </c>
      <c r="J92" s="12">
        <f t="shared" si="18"/>
        <v>214327.67134437882</v>
      </c>
      <c r="K92" s="12">
        <f t="shared" si="22"/>
        <v>55152.671344378636</v>
      </c>
      <c r="L92" s="12">
        <f t="shared" si="23"/>
        <v>70672.328655621357</v>
      </c>
      <c r="M92" s="13" t="str">
        <f t="shared" si="19"/>
        <v>laufend</v>
      </c>
    </row>
    <row r="93" spans="1:13" x14ac:dyDescent="0.25">
      <c r="A93" s="14">
        <f t="shared" si="20"/>
        <v>73</v>
      </c>
      <c r="B93" s="11" t="str">
        <f t="shared" si="12"/>
        <v>01.07.2032</v>
      </c>
      <c r="C93" s="14">
        <f t="shared" si="13"/>
        <v>2032</v>
      </c>
      <c r="D93" s="12">
        <f t="shared" si="21"/>
        <v>214327.67134437882</v>
      </c>
      <c r="E93" s="12">
        <f t="shared" si="14"/>
        <v>1365.625</v>
      </c>
      <c r="F93" s="12">
        <f t="shared" si="15"/>
        <v>651.91333367248546</v>
      </c>
      <c r="G93" s="12">
        <f t="shared" si="16"/>
        <v>713.71166632751454</v>
      </c>
      <c r="H93" s="12">
        <f t="shared" si="17"/>
        <v>0</v>
      </c>
      <c r="I93" s="12">
        <v>0</v>
      </c>
      <c r="J93" s="12">
        <f t="shared" si="18"/>
        <v>213613.95967805129</v>
      </c>
      <c r="K93" s="12">
        <f t="shared" si="22"/>
        <v>55804.58467805112</v>
      </c>
      <c r="L93" s="12">
        <f t="shared" si="23"/>
        <v>71386.040321948865</v>
      </c>
      <c r="M93" s="13" t="str">
        <f t="shared" si="19"/>
        <v>laufend</v>
      </c>
    </row>
    <row r="94" spans="1:13" x14ac:dyDescent="0.25">
      <c r="A94" s="14">
        <f t="shared" si="20"/>
        <v>74</v>
      </c>
      <c r="B94" s="11" t="str">
        <f t="shared" si="12"/>
        <v>01.08.2032</v>
      </c>
      <c r="C94" s="14">
        <f t="shared" si="13"/>
        <v>2032</v>
      </c>
      <c r="D94" s="12">
        <f t="shared" si="21"/>
        <v>213613.95967805129</v>
      </c>
      <c r="E94" s="12">
        <f t="shared" si="14"/>
        <v>1365.625</v>
      </c>
      <c r="F94" s="12">
        <f t="shared" si="15"/>
        <v>649.74246068740592</v>
      </c>
      <c r="G94" s="12">
        <f t="shared" si="16"/>
        <v>715.88253931259408</v>
      </c>
      <c r="H94" s="12">
        <f t="shared" si="17"/>
        <v>0</v>
      </c>
      <c r="I94" s="12">
        <v>0</v>
      </c>
      <c r="J94" s="12">
        <f t="shared" si="18"/>
        <v>212898.07713873871</v>
      </c>
      <c r="K94" s="12">
        <f t="shared" si="22"/>
        <v>56454.327138738525</v>
      </c>
      <c r="L94" s="12">
        <f t="shared" si="23"/>
        <v>72101.922861261453</v>
      </c>
      <c r="M94" s="13" t="str">
        <f t="shared" si="19"/>
        <v>laufend</v>
      </c>
    </row>
    <row r="95" spans="1:13" x14ac:dyDescent="0.25">
      <c r="A95" s="14">
        <f t="shared" si="20"/>
        <v>75</v>
      </c>
      <c r="B95" s="11" t="str">
        <f t="shared" si="12"/>
        <v>01.09.2032</v>
      </c>
      <c r="C95" s="14">
        <f t="shared" si="13"/>
        <v>2032</v>
      </c>
      <c r="D95" s="12">
        <f t="shared" si="21"/>
        <v>212898.07713873871</v>
      </c>
      <c r="E95" s="12">
        <f t="shared" si="14"/>
        <v>1365.625</v>
      </c>
      <c r="F95" s="12">
        <f t="shared" si="15"/>
        <v>647.56498463033017</v>
      </c>
      <c r="G95" s="12">
        <f t="shared" si="16"/>
        <v>718.06001536966983</v>
      </c>
      <c r="H95" s="12">
        <f t="shared" si="17"/>
        <v>0</v>
      </c>
      <c r="I95" s="12">
        <v>0</v>
      </c>
      <c r="J95" s="12">
        <f t="shared" si="18"/>
        <v>212180.01712336903</v>
      </c>
      <c r="K95" s="12">
        <f t="shared" si="22"/>
        <v>57101.892123368852</v>
      </c>
      <c r="L95" s="12">
        <f t="shared" si="23"/>
        <v>72819.982876631126</v>
      </c>
      <c r="M95" s="13" t="str">
        <f t="shared" si="19"/>
        <v>laufend</v>
      </c>
    </row>
    <row r="96" spans="1:13" x14ac:dyDescent="0.25">
      <c r="A96" s="14">
        <f t="shared" si="20"/>
        <v>76</v>
      </c>
      <c r="B96" s="11" t="str">
        <f t="shared" si="12"/>
        <v>01.10.2032</v>
      </c>
      <c r="C96" s="14">
        <f t="shared" si="13"/>
        <v>2032</v>
      </c>
      <c r="D96" s="12">
        <f t="shared" si="21"/>
        <v>212180.01712336903</v>
      </c>
      <c r="E96" s="12">
        <f t="shared" si="14"/>
        <v>1365.625</v>
      </c>
      <c r="F96" s="12">
        <f t="shared" si="15"/>
        <v>645.38088541691411</v>
      </c>
      <c r="G96" s="12">
        <f t="shared" si="16"/>
        <v>720.24411458308589</v>
      </c>
      <c r="H96" s="12">
        <f t="shared" si="17"/>
        <v>0</v>
      </c>
      <c r="I96" s="12">
        <v>0</v>
      </c>
      <c r="J96" s="12">
        <f t="shared" si="18"/>
        <v>211459.77300878594</v>
      </c>
      <c r="K96" s="12">
        <f t="shared" si="22"/>
        <v>57747.273008785764</v>
      </c>
      <c r="L96" s="12">
        <f t="shared" si="23"/>
        <v>73540.226991214207</v>
      </c>
      <c r="M96" s="13" t="str">
        <f t="shared" si="19"/>
        <v>laufend</v>
      </c>
    </row>
    <row r="97" spans="1:13" x14ac:dyDescent="0.25">
      <c r="A97" s="14">
        <f t="shared" si="20"/>
        <v>77</v>
      </c>
      <c r="B97" s="11" t="str">
        <f t="shared" si="12"/>
        <v>01.11.2032</v>
      </c>
      <c r="C97" s="14">
        <f t="shared" si="13"/>
        <v>2032</v>
      </c>
      <c r="D97" s="12">
        <f t="shared" si="21"/>
        <v>211459.77300878594</v>
      </c>
      <c r="E97" s="12">
        <f t="shared" si="14"/>
        <v>1365.625</v>
      </c>
      <c r="F97" s="12">
        <f t="shared" si="15"/>
        <v>643.19014290172379</v>
      </c>
      <c r="G97" s="12">
        <f t="shared" si="16"/>
        <v>722.43485709827621</v>
      </c>
      <c r="H97" s="12">
        <f t="shared" si="17"/>
        <v>0</v>
      </c>
      <c r="I97" s="12">
        <v>0</v>
      </c>
      <c r="J97" s="12">
        <f t="shared" si="18"/>
        <v>210737.33815168767</v>
      </c>
      <c r="K97" s="12">
        <f t="shared" si="22"/>
        <v>58390.463151687487</v>
      </c>
      <c r="L97" s="12">
        <f t="shared" si="23"/>
        <v>74262.661848312477</v>
      </c>
      <c r="M97" s="13" t="str">
        <f t="shared" si="19"/>
        <v>laufend</v>
      </c>
    </row>
    <row r="98" spans="1:13" x14ac:dyDescent="0.25">
      <c r="A98" s="14">
        <f t="shared" si="20"/>
        <v>78</v>
      </c>
      <c r="B98" s="11" t="str">
        <f t="shared" si="12"/>
        <v>01.12.2032</v>
      </c>
      <c r="C98" s="14">
        <f t="shared" si="13"/>
        <v>2032</v>
      </c>
      <c r="D98" s="12">
        <f t="shared" si="21"/>
        <v>210737.33815168767</v>
      </c>
      <c r="E98" s="12">
        <f t="shared" si="14"/>
        <v>1365.625</v>
      </c>
      <c r="F98" s="12">
        <f t="shared" si="15"/>
        <v>640.99273687804998</v>
      </c>
      <c r="G98" s="12">
        <f t="shared" si="16"/>
        <v>724.63226312195002</v>
      </c>
      <c r="H98" s="12">
        <f t="shared" si="17"/>
        <v>4000</v>
      </c>
      <c r="I98" s="12">
        <v>0</v>
      </c>
      <c r="J98" s="12">
        <f t="shared" si="18"/>
        <v>206012.70588856572</v>
      </c>
      <c r="K98" s="12">
        <f t="shared" si="22"/>
        <v>59031.455888565535</v>
      </c>
      <c r="L98" s="12">
        <f t="shared" si="23"/>
        <v>78987.294111434428</v>
      </c>
      <c r="M98" s="13" t="str">
        <f t="shared" si="19"/>
        <v>Sondertilgung</v>
      </c>
    </row>
    <row r="99" spans="1:13" x14ac:dyDescent="0.25">
      <c r="A99" s="14">
        <f t="shared" si="20"/>
        <v>79</v>
      </c>
      <c r="B99" s="11" t="str">
        <f t="shared" si="12"/>
        <v>01.01.2033</v>
      </c>
      <c r="C99" s="14">
        <f t="shared" si="13"/>
        <v>2033</v>
      </c>
      <c r="D99" s="12">
        <f t="shared" si="21"/>
        <v>206012.70588856572</v>
      </c>
      <c r="E99" s="12">
        <f t="shared" si="14"/>
        <v>1365.625</v>
      </c>
      <c r="F99" s="12">
        <f t="shared" si="15"/>
        <v>626.62198041105398</v>
      </c>
      <c r="G99" s="12">
        <f t="shared" si="16"/>
        <v>739.00301958894602</v>
      </c>
      <c r="H99" s="12">
        <f t="shared" si="17"/>
        <v>0</v>
      </c>
      <c r="I99" s="12">
        <v>0</v>
      </c>
      <c r="J99" s="12">
        <f t="shared" si="18"/>
        <v>205273.70286897678</v>
      </c>
      <c r="K99" s="12">
        <f t="shared" si="22"/>
        <v>59658.077868976587</v>
      </c>
      <c r="L99" s="12">
        <f t="shared" si="23"/>
        <v>79726.29713102337</v>
      </c>
      <c r="M99" s="13" t="str">
        <f t="shared" si="19"/>
        <v>laufend</v>
      </c>
    </row>
    <row r="100" spans="1:13" x14ac:dyDescent="0.25">
      <c r="A100" s="14">
        <f t="shared" si="20"/>
        <v>80</v>
      </c>
      <c r="B100" s="11" t="str">
        <f t="shared" si="12"/>
        <v>01.02.2033</v>
      </c>
      <c r="C100" s="14">
        <f t="shared" si="13"/>
        <v>2033</v>
      </c>
      <c r="D100" s="12">
        <f t="shared" si="21"/>
        <v>205273.70286897678</v>
      </c>
      <c r="E100" s="12">
        <f t="shared" si="14"/>
        <v>1365.625</v>
      </c>
      <c r="F100" s="12">
        <f t="shared" si="15"/>
        <v>624.37417955980425</v>
      </c>
      <c r="G100" s="12">
        <f t="shared" si="16"/>
        <v>741.25082044019575</v>
      </c>
      <c r="H100" s="12">
        <f t="shared" si="17"/>
        <v>0</v>
      </c>
      <c r="I100" s="12">
        <v>0</v>
      </c>
      <c r="J100" s="12">
        <f t="shared" si="18"/>
        <v>204532.45204853659</v>
      </c>
      <c r="K100" s="12">
        <f t="shared" si="22"/>
        <v>60282.45204853639</v>
      </c>
      <c r="L100" s="12">
        <f t="shared" si="23"/>
        <v>80467.547951463566</v>
      </c>
      <c r="M100" s="13" t="str">
        <f t="shared" si="19"/>
        <v>laufend</v>
      </c>
    </row>
    <row r="101" spans="1:13" x14ac:dyDescent="0.25">
      <c r="A101" s="14">
        <f t="shared" si="20"/>
        <v>81</v>
      </c>
      <c r="B101" s="11" t="str">
        <f t="shared" si="12"/>
        <v>01.03.2033</v>
      </c>
      <c r="C101" s="14">
        <f t="shared" si="13"/>
        <v>2033</v>
      </c>
      <c r="D101" s="12">
        <f t="shared" si="21"/>
        <v>204532.45204853659</v>
      </c>
      <c r="E101" s="12">
        <f t="shared" si="14"/>
        <v>1365.625</v>
      </c>
      <c r="F101" s="12">
        <f t="shared" si="15"/>
        <v>622.1195416476321</v>
      </c>
      <c r="G101" s="12">
        <f t="shared" si="16"/>
        <v>743.5054583523679</v>
      </c>
      <c r="H101" s="12">
        <f t="shared" si="17"/>
        <v>0</v>
      </c>
      <c r="I101" s="12">
        <v>0</v>
      </c>
      <c r="J101" s="12">
        <f t="shared" si="18"/>
        <v>203788.94659018423</v>
      </c>
      <c r="K101" s="12">
        <f t="shared" si="22"/>
        <v>60904.571590184023</v>
      </c>
      <c r="L101" s="12">
        <f t="shared" si="23"/>
        <v>81211.053409815941</v>
      </c>
      <c r="M101" s="13" t="str">
        <f t="shared" si="19"/>
        <v>laufend</v>
      </c>
    </row>
    <row r="102" spans="1:13" x14ac:dyDescent="0.25">
      <c r="A102" s="14">
        <f t="shared" si="20"/>
        <v>82</v>
      </c>
      <c r="B102" s="11" t="str">
        <f t="shared" si="12"/>
        <v>01.04.2033</v>
      </c>
      <c r="C102" s="14">
        <f t="shared" si="13"/>
        <v>2033</v>
      </c>
      <c r="D102" s="12">
        <f t="shared" si="21"/>
        <v>203788.94659018423</v>
      </c>
      <c r="E102" s="12">
        <f t="shared" si="14"/>
        <v>1365.625</v>
      </c>
      <c r="F102" s="12">
        <f t="shared" si="15"/>
        <v>619.85804587847701</v>
      </c>
      <c r="G102" s="12">
        <f t="shared" si="16"/>
        <v>745.76695412152299</v>
      </c>
      <c r="H102" s="12">
        <f t="shared" si="17"/>
        <v>0</v>
      </c>
      <c r="I102" s="12">
        <v>0</v>
      </c>
      <c r="J102" s="12">
        <f t="shared" si="18"/>
        <v>203043.1796360627</v>
      </c>
      <c r="K102" s="12">
        <f t="shared" si="22"/>
        <v>61524.429636062501</v>
      </c>
      <c r="L102" s="12">
        <f t="shared" si="23"/>
        <v>81956.82036393747</v>
      </c>
      <c r="M102" s="13" t="str">
        <f t="shared" si="19"/>
        <v>laufend</v>
      </c>
    </row>
    <row r="103" spans="1:13" x14ac:dyDescent="0.25">
      <c r="A103" s="14">
        <f t="shared" si="20"/>
        <v>83</v>
      </c>
      <c r="B103" s="11" t="str">
        <f t="shared" si="12"/>
        <v>01.05.2033</v>
      </c>
      <c r="C103" s="14">
        <f t="shared" si="13"/>
        <v>2033</v>
      </c>
      <c r="D103" s="12">
        <f t="shared" si="21"/>
        <v>203043.1796360627</v>
      </c>
      <c r="E103" s="12">
        <f t="shared" si="14"/>
        <v>1365.625</v>
      </c>
      <c r="F103" s="12">
        <f t="shared" si="15"/>
        <v>617.58967139302399</v>
      </c>
      <c r="G103" s="12">
        <f t="shared" si="16"/>
        <v>748.03532860697601</v>
      </c>
      <c r="H103" s="12">
        <f t="shared" si="17"/>
        <v>0</v>
      </c>
      <c r="I103" s="12">
        <v>0</v>
      </c>
      <c r="J103" s="12">
        <f t="shared" si="18"/>
        <v>202295.14430745572</v>
      </c>
      <c r="K103" s="12">
        <f t="shared" si="22"/>
        <v>62142.019307455528</v>
      </c>
      <c r="L103" s="12">
        <f t="shared" si="23"/>
        <v>82704.855692544443</v>
      </c>
      <c r="M103" s="13" t="str">
        <f t="shared" si="19"/>
        <v>laufend</v>
      </c>
    </row>
    <row r="104" spans="1:13" x14ac:dyDescent="0.25">
      <c r="A104" s="14">
        <f t="shared" si="20"/>
        <v>84</v>
      </c>
      <c r="B104" s="11" t="str">
        <f t="shared" si="12"/>
        <v>01.06.2033</v>
      </c>
      <c r="C104" s="14">
        <f t="shared" si="13"/>
        <v>2033</v>
      </c>
      <c r="D104" s="12">
        <f t="shared" si="21"/>
        <v>202295.14430745572</v>
      </c>
      <c r="E104" s="12">
        <f t="shared" si="14"/>
        <v>1365.625</v>
      </c>
      <c r="F104" s="12">
        <f t="shared" si="15"/>
        <v>615.31439726851113</v>
      </c>
      <c r="G104" s="12">
        <f t="shared" si="16"/>
        <v>750.31060273148887</v>
      </c>
      <c r="H104" s="12">
        <f t="shared" si="17"/>
        <v>0</v>
      </c>
      <c r="I104" s="12">
        <v>0</v>
      </c>
      <c r="J104" s="12">
        <f t="shared" si="18"/>
        <v>201544.83370472424</v>
      </c>
      <c r="K104" s="12">
        <f t="shared" si="22"/>
        <v>62757.333704724042</v>
      </c>
      <c r="L104" s="12">
        <f t="shared" si="23"/>
        <v>83455.166295275936</v>
      </c>
      <c r="M104" s="13" t="str">
        <f t="shared" si="19"/>
        <v>laufend</v>
      </c>
    </row>
    <row r="105" spans="1:13" x14ac:dyDescent="0.25">
      <c r="A105" s="14">
        <f t="shared" si="20"/>
        <v>85</v>
      </c>
      <c r="B105" s="11" t="str">
        <f t="shared" si="12"/>
        <v>01.07.2033</v>
      </c>
      <c r="C105" s="14">
        <f t="shared" si="13"/>
        <v>2033</v>
      </c>
      <c r="D105" s="12">
        <f t="shared" si="21"/>
        <v>201544.83370472424</v>
      </c>
      <c r="E105" s="12">
        <f t="shared" si="14"/>
        <v>1365.625</v>
      </c>
      <c r="F105" s="12">
        <f t="shared" si="15"/>
        <v>613.03220251853622</v>
      </c>
      <c r="G105" s="12">
        <f t="shared" si="16"/>
        <v>752.59279748146378</v>
      </c>
      <c r="H105" s="12">
        <f t="shared" si="17"/>
        <v>0</v>
      </c>
      <c r="I105" s="12">
        <v>0</v>
      </c>
      <c r="J105" s="12">
        <f t="shared" si="18"/>
        <v>200792.24090724278</v>
      </c>
      <c r="K105" s="12">
        <f t="shared" si="22"/>
        <v>63370.36590724258</v>
      </c>
      <c r="L105" s="12">
        <f t="shared" si="23"/>
        <v>84207.759092757406</v>
      </c>
      <c r="M105" s="13" t="str">
        <f t="shared" si="19"/>
        <v>laufend</v>
      </c>
    </row>
    <row r="106" spans="1:13" x14ac:dyDescent="0.25">
      <c r="A106" s="14">
        <f t="shared" si="20"/>
        <v>86</v>
      </c>
      <c r="B106" s="11" t="str">
        <f t="shared" si="12"/>
        <v>01.08.2033</v>
      </c>
      <c r="C106" s="14">
        <f t="shared" si="13"/>
        <v>2033</v>
      </c>
      <c r="D106" s="12">
        <f t="shared" si="21"/>
        <v>200792.24090724278</v>
      </c>
      <c r="E106" s="12">
        <f t="shared" si="14"/>
        <v>1365.625</v>
      </c>
      <c r="F106" s="12">
        <f t="shared" si="15"/>
        <v>610.74306609286339</v>
      </c>
      <c r="G106" s="12">
        <f t="shared" si="16"/>
        <v>754.88193390713661</v>
      </c>
      <c r="H106" s="12">
        <f t="shared" si="17"/>
        <v>0</v>
      </c>
      <c r="I106" s="12">
        <v>0</v>
      </c>
      <c r="J106" s="12">
        <f t="shared" si="18"/>
        <v>200037.35897333565</v>
      </c>
      <c r="K106" s="12">
        <f t="shared" si="22"/>
        <v>63981.108973335446</v>
      </c>
      <c r="L106" s="12">
        <f t="shared" si="23"/>
        <v>84962.64102666454</v>
      </c>
      <c r="M106" s="13" t="str">
        <f t="shared" si="19"/>
        <v>laufend</v>
      </c>
    </row>
    <row r="107" spans="1:13" x14ac:dyDescent="0.25">
      <c r="A107" s="14">
        <f t="shared" si="20"/>
        <v>87</v>
      </c>
      <c r="B107" s="11" t="str">
        <f t="shared" si="12"/>
        <v>01.09.2033</v>
      </c>
      <c r="C107" s="14">
        <f t="shared" si="13"/>
        <v>2033</v>
      </c>
      <c r="D107" s="12">
        <f t="shared" si="21"/>
        <v>200037.35897333565</v>
      </c>
      <c r="E107" s="12">
        <f t="shared" si="14"/>
        <v>1365.625</v>
      </c>
      <c r="F107" s="12">
        <f t="shared" si="15"/>
        <v>608.44696687722922</v>
      </c>
      <c r="G107" s="12">
        <f t="shared" si="16"/>
        <v>757.17803312277078</v>
      </c>
      <c r="H107" s="12">
        <f t="shared" si="17"/>
        <v>0</v>
      </c>
      <c r="I107" s="12">
        <v>0</v>
      </c>
      <c r="J107" s="12">
        <f t="shared" si="18"/>
        <v>199280.18094021289</v>
      </c>
      <c r="K107" s="12">
        <f t="shared" si="22"/>
        <v>64589.555940212675</v>
      </c>
      <c r="L107" s="12">
        <f t="shared" si="23"/>
        <v>85719.819059787304</v>
      </c>
      <c r="M107" s="13" t="str">
        <f t="shared" si="19"/>
        <v>laufend</v>
      </c>
    </row>
    <row r="108" spans="1:13" x14ac:dyDescent="0.25">
      <c r="A108" s="14">
        <f t="shared" si="20"/>
        <v>88</v>
      </c>
      <c r="B108" s="11" t="str">
        <f t="shared" si="12"/>
        <v>01.10.2033</v>
      </c>
      <c r="C108" s="14">
        <f t="shared" si="13"/>
        <v>2033</v>
      </c>
      <c r="D108" s="12">
        <f t="shared" si="21"/>
        <v>199280.18094021289</v>
      </c>
      <c r="E108" s="12">
        <f t="shared" si="14"/>
        <v>1365.625</v>
      </c>
      <c r="F108" s="12">
        <f t="shared" si="15"/>
        <v>606.14388369314747</v>
      </c>
      <c r="G108" s="12">
        <f t="shared" si="16"/>
        <v>759.48111630685253</v>
      </c>
      <c r="H108" s="12">
        <f t="shared" si="17"/>
        <v>0</v>
      </c>
      <c r="I108" s="12">
        <v>0</v>
      </c>
      <c r="J108" s="12">
        <f t="shared" si="18"/>
        <v>198520.69982390603</v>
      </c>
      <c r="K108" s="12">
        <f t="shared" si="22"/>
        <v>65195.699823905823</v>
      </c>
      <c r="L108" s="12">
        <f t="shared" si="23"/>
        <v>86479.300176094155</v>
      </c>
      <c r="M108" s="13" t="str">
        <f t="shared" si="19"/>
        <v>laufend</v>
      </c>
    </row>
    <row r="109" spans="1:13" x14ac:dyDescent="0.25">
      <c r="A109" s="14">
        <f t="shared" si="20"/>
        <v>89</v>
      </c>
      <c r="B109" s="11" t="str">
        <f t="shared" si="12"/>
        <v>01.11.2033</v>
      </c>
      <c r="C109" s="14">
        <f t="shared" si="13"/>
        <v>2033</v>
      </c>
      <c r="D109" s="12">
        <f t="shared" si="21"/>
        <v>198520.69982390603</v>
      </c>
      <c r="E109" s="12">
        <f t="shared" si="14"/>
        <v>1365.625</v>
      </c>
      <c r="F109" s="12">
        <f t="shared" si="15"/>
        <v>603.83379529771412</v>
      </c>
      <c r="G109" s="12">
        <f t="shared" si="16"/>
        <v>761.79120470228588</v>
      </c>
      <c r="H109" s="12">
        <f t="shared" si="17"/>
        <v>0</v>
      </c>
      <c r="I109" s="12">
        <v>0</v>
      </c>
      <c r="J109" s="12">
        <f t="shared" si="18"/>
        <v>197758.90861920375</v>
      </c>
      <c r="K109" s="12">
        <f t="shared" si="22"/>
        <v>65799.533619203532</v>
      </c>
      <c r="L109" s="12">
        <f t="shared" si="23"/>
        <v>87241.091380796439</v>
      </c>
      <c r="M109" s="13" t="str">
        <f t="shared" si="19"/>
        <v>laufend</v>
      </c>
    </row>
    <row r="110" spans="1:13" x14ac:dyDescent="0.25">
      <c r="A110" s="14">
        <f t="shared" si="20"/>
        <v>90</v>
      </c>
      <c r="B110" s="11" t="str">
        <f t="shared" si="12"/>
        <v>01.12.2033</v>
      </c>
      <c r="C110" s="14">
        <f t="shared" si="13"/>
        <v>2033</v>
      </c>
      <c r="D110" s="12">
        <f t="shared" si="21"/>
        <v>197758.90861920375</v>
      </c>
      <c r="E110" s="12">
        <f t="shared" si="14"/>
        <v>1365.625</v>
      </c>
      <c r="F110" s="12">
        <f t="shared" si="15"/>
        <v>601.51668038341143</v>
      </c>
      <c r="G110" s="12">
        <f t="shared" si="16"/>
        <v>764.10831961658857</v>
      </c>
      <c r="H110" s="12">
        <f t="shared" si="17"/>
        <v>4000</v>
      </c>
      <c r="I110" s="12">
        <v>0</v>
      </c>
      <c r="J110" s="12">
        <f t="shared" si="18"/>
        <v>192994.80029958716</v>
      </c>
      <c r="K110" s="12">
        <f t="shared" si="22"/>
        <v>66401.050299586946</v>
      </c>
      <c r="L110" s="12">
        <f t="shared" si="23"/>
        <v>92005.199700413024</v>
      </c>
      <c r="M110" s="13" t="str">
        <f t="shared" si="19"/>
        <v>Sondertilgung</v>
      </c>
    </row>
    <row r="111" spans="1:13" x14ac:dyDescent="0.25">
      <c r="A111" s="14">
        <f t="shared" si="20"/>
        <v>91</v>
      </c>
      <c r="B111" s="11" t="str">
        <f t="shared" si="12"/>
        <v>01.01.2034</v>
      </c>
      <c r="C111" s="14">
        <f t="shared" si="13"/>
        <v>2034</v>
      </c>
      <c r="D111" s="12">
        <f t="shared" si="21"/>
        <v>192994.80029958716</v>
      </c>
      <c r="E111" s="12">
        <f t="shared" si="14"/>
        <v>1365.625</v>
      </c>
      <c r="F111" s="12">
        <f t="shared" si="15"/>
        <v>587.02585091124422</v>
      </c>
      <c r="G111" s="12">
        <f t="shared" si="16"/>
        <v>778.59914908875578</v>
      </c>
      <c r="H111" s="12">
        <f t="shared" si="17"/>
        <v>0</v>
      </c>
      <c r="I111" s="12">
        <v>0</v>
      </c>
      <c r="J111" s="12">
        <f t="shared" si="18"/>
        <v>192216.20115049841</v>
      </c>
      <c r="K111" s="12">
        <f t="shared" si="22"/>
        <v>66988.076150498193</v>
      </c>
      <c r="L111" s="12">
        <f t="shared" si="23"/>
        <v>92783.798849501778</v>
      </c>
      <c r="M111" s="13" t="str">
        <f t="shared" si="19"/>
        <v>laufend</v>
      </c>
    </row>
    <row r="112" spans="1:13" x14ac:dyDescent="0.25">
      <c r="A112" s="14">
        <f t="shared" si="20"/>
        <v>92</v>
      </c>
      <c r="B112" s="11" t="str">
        <f t="shared" si="12"/>
        <v>01.02.2034</v>
      </c>
      <c r="C112" s="14">
        <f t="shared" si="13"/>
        <v>2034</v>
      </c>
      <c r="D112" s="12">
        <f t="shared" si="21"/>
        <v>192216.20115049841</v>
      </c>
      <c r="E112" s="12">
        <f t="shared" si="14"/>
        <v>1365.625</v>
      </c>
      <c r="F112" s="12">
        <f t="shared" si="15"/>
        <v>584.65761183276595</v>
      </c>
      <c r="G112" s="12">
        <f t="shared" si="16"/>
        <v>780.96738816723405</v>
      </c>
      <c r="H112" s="12">
        <f t="shared" si="17"/>
        <v>0</v>
      </c>
      <c r="I112" s="12">
        <v>0</v>
      </c>
      <c r="J112" s="12">
        <f t="shared" si="18"/>
        <v>191435.23376233119</v>
      </c>
      <c r="K112" s="12">
        <f t="shared" si="22"/>
        <v>67572.733762330958</v>
      </c>
      <c r="L112" s="12">
        <f t="shared" si="23"/>
        <v>93564.766237669013</v>
      </c>
      <c r="M112" s="13" t="str">
        <f t="shared" si="19"/>
        <v>laufend</v>
      </c>
    </row>
    <row r="113" spans="1:13" x14ac:dyDescent="0.25">
      <c r="A113" s="14">
        <f t="shared" si="20"/>
        <v>93</v>
      </c>
      <c r="B113" s="11" t="str">
        <f t="shared" si="12"/>
        <v>01.03.2034</v>
      </c>
      <c r="C113" s="14">
        <f t="shared" si="13"/>
        <v>2034</v>
      </c>
      <c r="D113" s="12">
        <f t="shared" si="21"/>
        <v>191435.23376233119</v>
      </c>
      <c r="E113" s="12">
        <f t="shared" si="14"/>
        <v>1365.625</v>
      </c>
      <c r="F113" s="12">
        <f t="shared" si="15"/>
        <v>582.28216936042406</v>
      </c>
      <c r="G113" s="12">
        <f t="shared" si="16"/>
        <v>783.34283063957594</v>
      </c>
      <c r="H113" s="12">
        <f t="shared" si="17"/>
        <v>0</v>
      </c>
      <c r="I113" s="12">
        <v>0</v>
      </c>
      <c r="J113" s="12">
        <f t="shared" si="18"/>
        <v>190651.89093169163</v>
      </c>
      <c r="K113" s="12">
        <f t="shared" si="22"/>
        <v>68155.015931691378</v>
      </c>
      <c r="L113" s="12">
        <f t="shared" si="23"/>
        <v>94348.109068308593</v>
      </c>
      <c r="M113" s="13" t="str">
        <f t="shared" si="19"/>
        <v>laufend</v>
      </c>
    </row>
    <row r="114" spans="1:13" x14ac:dyDescent="0.25">
      <c r="A114" s="14">
        <f t="shared" si="20"/>
        <v>94</v>
      </c>
      <c r="B114" s="11" t="str">
        <f t="shared" si="12"/>
        <v>01.04.2034</v>
      </c>
      <c r="C114" s="14">
        <f t="shared" si="13"/>
        <v>2034</v>
      </c>
      <c r="D114" s="12">
        <f t="shared" si="21"/>
        <v>190651.89093169163</v>
      </c>
      <c r="E114" s="12">
        <f t="shared" si="14"/>
        <v>1365.625</v>
      </c>
      <c r="F114" s="12">
        <f t="shared" si="15"/>
        <v>579.89950158389536</v>
      </c>
      <c r="G114" s="12">
        <f t="shared" si="16"/>
        <v>785.72549841610464</v>
      </c>
      <c r="H114" s="12">
        <f t="shared" si="17"/>
        <v>0</v>
      </c>
      <c r="I114" s="12">
        <v>0</v>
      </c>
      <c r="J114" s="12">
        <f t="shared" si="18"/>
        <v>189866.16543327551</v>
      </c>
      <c r="K114" s="12">
        <f t="shared" si="22"/>
        <v>68734.915433275266</v>
      </c>
      <c r="L114" s="12">
        <f t="shared" si="23"/>
        <v>95133.834566724705</v>
      </c>
      <c r="M114" s="13" t="str">
        <f t="shared" si="19"/>
        <v>laufend</v>
      </c>
    </row>
    <row r="115" spans="1:13" x14ac:dyDescent="0.25">
      <c r="A115" s="14">
        <f t="shared" si="20"/>
        <v>95</v>
      </c>
      <c r="B115" s="11" t="str">
        <f t="shared" si="12"/>
        <v>01.05.2034</v>
      </c>
      <c r="C115" s="14">
        <f t="shared" si="13"/>
        <v>2034</v>
      </c>
      <c r="D115" s="12">
        <f t="shared" si="21"/>
        <v>189866.16543327551</v>
      </c>
      <c r="E115" s="12">
        <f t="shared" si="14"/>
        <v>1365.625</v>
      </c>
      <c r="F115" s="12">
        <f t="shared" si="15"/>
        <v>577.50958652621296</v>
      </c>
      <c r="G115" s="12">
        <f t="shared" si="16"/>
        <v>788.11541347378704</v>
      </c>
      <c r="H115" s="12">
        <f t="shared" si="17"/>
        <v>0</v>
      </c>
      <c r="I115" s="12">
        <v>0</v>
      </c>
      <c r="J115" s="12">
        <f t="shared" si="18"/>
        <v>189078.05001980174</v>
      </c>
      <c r="K115" s="12">
        <f t="shared" si="22"/>
        <v>69312.425019801478</v>
      </c>
      <c r="L115" s="12">
        <f t="shared" si="23"/>
        <v>95921.949980198493</v>
      </c>
      <c r="M115" s="13" t="str">
        <f t="shared" si="19"/>
        <v>laufend</v>
      </c>
    </row>
    <row r="116" spans="1:13" x14ac:dyDescent="0.25">
      <c r="A116" s="14">
        <f t="shared" si="20"/>
        <v>96</v>
      </c>
      <c r="B116" s="11" t="str">
        <f t="shared" si="12"/>
        <v>01.06.2034</v>
      </c>
      <c r="C116" s="14">
        <f t="shared" si="13"/>
        <v>2034</v>
      </c>
      <c r="D116" s="12">
        <f t="shared" si="21"/>
        <v>189078.05001980174</v>
      </c>
      <c r="E116" s="12">
        <f t="shared" si="14"/>
        <v>1365.625</v>
      </c>
      <c r="F116" s="12">
        <f t="shared" si="15"/>
        <v>575.1124021435636</v>
      </c>
      <c r="G116" s="12">
        <f t="shared" si="16"/>
        <v>790.5125978564364</v>
      </c>
      <c r="H116" s="12">
        <f t="shared" si="17"/>
        <v>0</v>
      </c>
      <c r="I116" s="12">
        <v>0</v>
      </c>
      <c r="J116" s="12">
        <f t="shared" si="18"/>
        <v>188287.53742194531</v>
      </c>
      <c r="K116" s="12">
        <f t="shared" si="22"/>
        <v>69887.537421945046</v>
      </c>
      <c r="L116" s="12">
        <f t="shared" si="23"/>
        <v>96712.462578054925</v>
      </c>
      <c r="M116" s="13" t="str">
        <f t="shared" si="19"/>
        <v>laufend</v>
      </c>
    </row>
    <row r="117" spans="1:13" x14ac:dyDescent="0.25">
      <c r="A117" s="14">
        <f t="shared" si="20"/>
        <v>97</v>
      </c>
      <c r="B117" s="11" t="str">
        <f t="shared" si="12"/>
        <v>01.07.2034</v>
      </c>
      <c r="C117" s="14">
        <f t="shared" si="13"/>
        <v>2034</v>
      </c>
      <c r="D117" s="12">
        <f t="shared" si="21"/>
        <v>188287.53742194531</v>
      </c>
      <c r="E117" s="12">
        <f t="shared" si="14"/>
        <v>1365.625</v>
      </c>
      <c r="F117" s="12">
        <f t="shared" si="15"/>
        <v>572.70792632508358</v>
      </c>
      <c r="G117" s="12">
        <f t="shared" si="16"/>
        <v>792.91707367491642</v>
      </c>
      <c r="H117" s="12">
        <f t="shared" si="17"/>
        <v>0</v>
      </c>
      <c r="I117" s="12">
        <v>0</v>
      </c>
      <c r="J117" s="12">
        <f t="shared" si="18"/>
        <v>187494.6203482704</v>
      </c>
      <c r="K117" s="12">
        <f t="shared" si="22"/>
        <v>70460.245348270124</v>
      </c>
      <c r="L117" s="12">
        <f t="shared" si="23"/>
        <v>97505.379651729847</v>
      </c>
      <c r="M117" s="13" t="str">
        <f t="shared" si="19"/>
        <v>laufend</v>
      </c>
    </row>
    <row r="118" spans="1:13" x14ac:dyDescent="0.25">
      <c r="A118" s="14">
        <f t="shared" si="20"/>
        <v>98</v>
      </c>
      <c r="B118" s="11" t="str">
        <f t="shared" si="12"/>
        <v>01.08.2034</v>
      </c>
      <c r="C118" s="14">
        <f t="shared" si="13"/>
        <v>2034</v>
      </c>
      <c r="D118" s="12">
        <f t="shared" si="21"/>
        <v>187494.6203482704</v>
      </c>
      <c r="E118" s="12">
        <f t="shared" si="14"/>
        <v>1365.625</v>
      </c>
      <c r="F118" s="12">
        <f t="shared" si="15"/>
        <v>570.2961368926558</v>
      </c>
      <c r="G118" s="12">
        <f t="shared" si="16"/>
        <v>795.3288631073442</v>
      </c>
      <c r="H118" s="12">
        <f t="shared" si="17"/>
        <v>0</v>
      </c>
      <c r="I118" s="12">
        <v>0</v>
      </c>
      <c r="J118" s="12">
        <f t="shared" si="18"/>
        <v>186699.29148516306</v>
      </c>
      <c r="K118" s="12">
        <f t="shared" si="22"/>
        <v>71030.541485162787</v>
      </c>
      <c r="L118" s="12">
        <f t="shared" si="23"/>
        <v>98300.708514837184</v>
      </c>
      <c r="M118" s="13" t="str">
        <f t="shared" si="19"/>
        <v>laufend</v>
      </c>
    </row>
    <row r="119" spans="1:13" x14ac:dyDescent="0.25">
      <c r="A119" s="14">
        <f t="shared" si="20"/>
        <v>99</v>
      </c>
      <c r="B119" s="11" t="str">
        <f t="shared" si="12"/>
        <v>01.09.2034</v>
      </c>
      <c r="C119" s="14">
        <f t="shared" si="13"/>
        <v>2034</v>
      </c>
      <c r="D119" s="12">
        <f t="shared" si="21"/>
        <v>186699.29148516306</v>
      </c>
      <c r="E119" s="12">
        <f t="shared" si="14"/>
        <v>1365.625</v>
      </c>
      <c r="F119" s="12">
        <f t="shared" si="15"/>
        <v>567.87701160070435</v>
      </c>
      <c r="G119" s="12">
        <f t="shared" si="16"/>
        <v>797.74798839929565</v>
      </c>
      <c r="H119" s="12">
        <f t="shared" si="17"/>
        <v>0</v>
      </c>
      <c r="I119" s="12">
        <v>0</v>
      </c>
      <c r="J119" s="12">
        <f t="shared" si="18"/>
        <v>185901.54349676377</v>
      </c>
      <c r="K119" s="12">
        <f t="shared" si="22"/>
        <v>71598.418496763494</v>
      </c>
      <c r="L119" s="12">
        <f t="shared" si="23"/>
        <v>99098.456503236477</v>
      </c>
      <c r="M119" s="13" t="str">
        <f t="shared" si="19"/>
        <v>laufend</v>
      </c>
    </row>
    <row r="120" spans="1:13" x14ac:dyDescent="0.25">
      <c r="A120" s="14">
        <f t="shared" si="20"/>
        <v>100</v>
      </c>
      <c r="B120" s="11" t="str">
        <f t="shared" si="12"/>
        <v>01.10.2034</v>
      </c>
      <c r="C120" s="14">
        <f t="shared" si="13"/>
        <v>2034</v>
      </c>
      <c r="D120" s="12">
        <f t="shared" si="21"/>
        <v>185901.54349676377</v>
      </c>
      <c r="E120" s="12">
        <f t="shared" si="14"/>
        <v>1365.625</v>
      </c>
      <c r="F120" s="12">
        <f t="shared" si="15"/>
        <v>565.45052813598977</v>
      </c>
      <c r="G120" s="12">
        <f t="shared" si="16"/>
        <v>800.17447186401023</v>
      </c>
      <c r="H120" s="12">
        <f t="shared" si="17"/>
        <v>0</v>
      </c>
      <c r="I120" s="12">
        <v>0</v>
      </c>
      <c r="J120" s="12">
        <f t="shared" si="18"/>
        <v>185101.36902489976</v>
      </c>
      <c r="K120" s="12">
        <f t="shared" si="22"/>
        <v>72163.869024899483</v>
      </c>
      <c r="L120" s="12">
        <f t="shared" si="23"/>
        <v>99898.630975100488</v>
      </c>
      <c r="M120" s="13" t="str">
        <f t="shared" si="19"/>
        <v>laufend</v>
      </c>
    </row>
    <row r="121" spans="1:13" x14ac:dyDescent="0.25">
      <c r="A121" s="14">
        <f t="shared" si="20"/>
        <v>101</v>
      </c>
      <c r="B121" s="11" t="str">
        <f t="shared" si="12"/>
        <v>01.11.2034</v>
      </c>
      <c r="C121" s="14">
        <f t="shared" si="13"/>
        <v>2034</v>
      </c>
      <c r="D121" s="12">
        <f t="shared" si="21"/>
        <v>185101.36902489976</v>
      </c>
      <c r="E121" s="12">
        <f t="shared" si="14"/>
        <v>1365.625</v>
      </c>
      <c r="F121" s="12">
        <f t="shared" si="15"/>
        <v>563.01666411740337</v>
      </c>
      <c r="G121" s="12">
        <f t="shared" si="16"/>
        <v>802.60833588259663</v>
      </c>
      <c r="H121" s="12">
        <f t="shared" si="17"/>
        <v>0</v>
      </c>
      <c r="I121" s="12">
        <v>0</v>
      </c>
      <c r="J121" s="12">
        <f t="shared" si="18"/>
        <v>184298.76068901716</v>
      </c>
      <c r="K121" s="12">
        <f t="shared" si="22"/>
        <v>72726.885689016883</v>
      </c>
      <c r="L121" s="12">
        <f t="shared" si="23"/>
        <v>100701.23931098309</v>
      </c>
      <c r="M121" s="13" t="str">
        <f t="shared" si="19"/>
        <v>laufend</v>
      </c>
    </row>
    <row r="122" spans="1:13" x14ac:dyDescent="0.25">
      <c r="A122" s="14">
        <f t="shared" si="20"/>
        <v>102</v>
      </c>
      <c r="B122" s="11" t="str">
        <f t="shared" si="12"/>
        <v>01.12.2034</v>
      </c>
      <c r="C122" s="14">
        <f t="shared" si="13"/>
        <v>2034</v>
      </c>
      <c r="D122" s="12">
        <f t="shared" si="21"/>
        <v>184298.76068901716</v>
      </c>
      <c r="E122" s="12">
        <f t="shared" si="14"/>
        <v>1365.625</v>
      </c>
      <c r="F122" s="12">
        <f t="shared" si="15"/>
        <v>560.57539709576042</v>
      </c>
      <c r="G122" s="12">
        <f t="shared" si="16"/>
        <v>805.04960290423958</v>
      </c>
      <c r="H122" s="12">
        <f t="shared" si="17"/>
        <v>4000</v>
      </c>
      <c r="I122" s="12">
        <v>0</v>
      </c>
      <c r="J122" s="12">
        <f t="shared" si="18"/>
        <v>179493.71108611292</v>
      </c>
      <c r="K122" s="12">
        <f t="shared" si="22"/>
        <v>73287.461086112642</v>
      </c>
      <c r="L122" s="12">
        <f t="shared" si="23"/>
        <v>105506.28891388733</v>
      </c>
      <c r="M122" s="13" t="str">
        <f t="shared" si="19"/>
        <v>Sondertilgung</v>
      </c>
    </row>
    <row r="123" spans="1:13" x14ac:dyDescent="0.25">
      <c r="A123" s="14">
        <f t="shared" si="20"/>
        <v>103</v>
      </c>
      <c r="B123" s="11" t="str">
        <f t="shared" si="12"/>
        <v>01.01.2035</v>
      </c>
      <c r="C123" s="14">
        <f t="shared" si="13"/>
        <v>2035</v>
      </c>
      <c r="D123" s="12">
        <f t="shared" si="21"/>
        <v>179493.71108611292</v>
      </c>
      <c r="E123" s="12">
        <f t="shared" si="14"/>
        <v>1365.625</v>
      </c>
      <c r="F123" s="12">
        <f t="shared" si="15"/>
        <v>545.96003788692678</v>
      </c>
      <c r="G123" s="12">
        <f t="shared" si="16"/>
        <v>819.66496211307322</v>
      </c>
      <c r="H123" s="12">
        <f t="shared" si="17"/>
        <v>0</v>
      </c>
      <c r="I123" s="12">
        <v>0</v>
      </c>
      <c r="J123" s="12">
        <f t="shared" si="18"/>
        <v>178674.04612399984</v>
      </c>
      <c r="K123" s="12">
        <f t="shared" si="22"/>
        <v>73833.421123999564</v>
      </c>
      <c r="L123" s="12">
        <f t="shared" si="23"/>
        <v>106325.95387600041</v>
      </c>
      <c r="M123" s="13" t="str">
        <f t="shared" si="19"/>
        <v>laufend</v>
      </c>
    </row>
    <row r="124" spans="1:13" x14ac:dyDescent="0.25">
      <c r="A124" s="14">
        <f t="shared" si="20"/>
        <v>104</v>
      </c>
      <c r="B124" s="11" t="str">
        <f t="shared" si="12"/>
        <v>01.02.2035</v>
      </c>
      <c r="C124" s="14">
        <f t="shared" si="13"/>
        <v>2035</v>
      </c>
      <c r="D124" s="12">
        <f t="shared" si="21"/>
        <v>178674.04612399984</v>
      </c>
      <c r="E124" s="12">
        <f t="shared" si="14"/>
        <v>1365.625</v>
      </c>
      <c r="F124" s="12">
        <f t="shared" si="15"/>
        <v>543.46689029383276</v>
      </c>
      <c r="G124" s="12">
        <f t="shared" si="16"/>
        <v>822.15810970616724</v>
      </c>
      <c r="H124" s="12">
        <f t="shared" si="17"/>
        <v>0</v>
      </c>
      <c r="I124" s="12">
        <v>0</v>
      </c>
      <c r="J124" s="12">
        <f t="shared" si="18"/>
        <v>177851.88801429368</v>
      </c>
      <c r="K124" s="12">
        <f t="shared" si="22"/>
        <v>74376.888014293392</v>
      </c>
      <c r="L124" s="12">
        <f t="shared" si="23"/>
        <v>107148.11198570658</v>
      </c>
      <c r="M124" s="13" t="str">
        <f t="shared" si="19"/>
        <v>laufend</v>
      </c>
    </row>
    <row r="125" spans="1:13" x14ac:dyDescent="0.25">
      <c r="A125" s="14">
        <f t="shared" si="20"/>
        <v>105</v>
      </c>
      <c r="B125" s="11" t="str">
        <f t="shared" si="12"/>
        <v>01.03.2035</v>
      </c>
      <c r="C125" s="14">
        <f t="shared" si="13"/>
        <v>2035</v>
      </c>
      <c r="D125" s="12">
        <f t="shared" si="21"/>
        <v>177851.88801429368</v>
      </c>
      <c r="E125" s="12">
        <f t="shared" si="14"/>
        <v>1365.625</v>
      </c>
      <c r="F125" s="12">
        <f t="shared" si="15"/>
        <v>540.96615937680997</v>
      </c>
      <c r="G125" s="12">
        <f t="shared" si="16"/>
        <v>824.65884062319003</v>
      </c>
      <c r="H125" s="12">
        <f t="shared" si="17"/>
        <v>0</v>
      </c>
      <c r="I125" s="12">
        <v>0</v>
      </c>
      <c r="J125" s="12">
        <f t="shared" si="18"/>
        <v>177027.22917367049</v>
      </c>
      <c r="K125" s="12">
        <f t="shared" si="22"/>
        <v>74917.854173670203</v>
      </c>
      <c r="L125" s="12">
        <f t="shared" si="23"/>
        <v>107972.77082632977</v>
      </c>
      <c r="M125" s="13" t="str">
        <f t="shared" si="19"/>
        <v>laufend</v>
      </c>
    </row>
    <row r="126" spans="1:13" x14ac:dyDescent="0.25">
      <c r="A126" s="14">
        <f t="shared" si="20"/>
        <v>106</v>
      </c>
      <c r="B126" s="11" t="str">
        <f t="shared" si="12"/>
        <v>01.04.2035</v>
      </c>
      <c r="C126" s="14">
        <f t="shared" si="13"/>
        <v>2035</v>
      </c>
      <c r="D126" s="12">
        <f t="shared" si="21"/>
        <v>177027.22917367049</v>
      </c>
      <c r="E126" s="12">
        <f t="shared" si="14"/>
        <v>1365.625</v>
      </c>
      <c r="F126" s="12">
        <f t="shared" si="15"/>
        <v>538.45782206991441</v>
      </c>
      <c r="G126" s="12">
        <f t="shared" si="16"/>
        <v>827.16717793008559</v>
      </c>
      <c r="H126" s="12">
        <f t="shared" si="17"/>
        <v>0</v>
      </c>
      <c r="I126" s="12">
        <v>0</v>
      </c>
      <c r="J126" s="12">
        <f t="shared" si="18"/>
        <v>176200.0619957404</v>
      </c>
      <c r="K126" s="12">
        <f t="shared" si="22"/>
        <v>75456.311995740121</v>
      </c>
      <c r="L126" s="12">
        <f t="shared" si="23"/>
        <v>108799.93800425985</v>
      </c>
      <c r="M126" s="13" t="str">
        <f t="shared" si="19"/>
        <v>laufend</v>
      </c>
    </row>
    <row r="127" spans="1:13" x14ac:dyDescent="0.25">
      <c r="A127" s="14">
        <f t="shared" si="20"/>
        <v>107</v>
      </c>
      <c r="B127" s="11" t="str">
        <f t="shared" si="12"/>
        <v>01.05.2035</v>
      </c>
      <c r="C127" s="14">
        <f t="shared" si="13"/>
        <v>2035</v>
      </c>
      <c r="D127" s="12">
        <f t="shared" si="21"/>
        <v>176200.0619957404</v>
      </c>
      <c r="E127" s="12">
        <f t="shared" si="14"/>
        <v>1365.625</v>
      </c>
      <c r="F127" s="12">
        <f t="shared" si="15"/>
        <v>535.94185523704368</v>
      </c>
      <c r="G127" s="12">
        <f t="shared" si="16"/>
        <v>829.68314476295632</v>
      </c>
      <c r="H127" s="12">
        <f t="shared" si="17"/>
        <v>0</v>
      </c>
      <c r="I127" s="12">
        <v>0</v>
      </c>
      <c r="J127" s="12">
        <f t="shared" si="18"/>
        <v>175370.37885097743</v>
      </c>
      <c r="K127" s="12">
        <f t="shared" si="22"/>
        <v>75992.253850977169</v>
      </c>
      <c r="L127" s="12">
        <f t="shared" si="23"/>
        <v>109629.6211490228</v>
      </c>
      <c r="M127" s="13" t="str">
        <f t="shared" si="19"/>
        <v>laufend</v>
      </c>
    </row>
    <row r="128" spans="1:13" x14ac:dyDescent="0.25">
      <c r="A128" s="14">
        <f t="shared" si="20"/>
        <v>108</v>
      </c>
      <c r="B128" s="11" t="str">
        <f t="shared" si="12"/>
        <v>01.06.2035</v>
      </c>
      <c r="C128" s="14">
        <f t="shared" si="13"/>
        <v>2035</v>
      </c>
      <c r="D128" s="12">
        <f t="shared" si="21"/>
        <v>175370.37885097743</v>
      </c>
      <c r="E128" s="12">
        <f t="shared" si="14"/>
        <v>1365.625</v>
      </c>
      <c r="F128" s="12">
        <f t="shared" si="15"/>
        <v>533.41823567172298</v>
      </c>
      <c r="G128" s="12">
        <f t="shared" si="16"/>
        <v>832.20676432827702</v>
      </c>
      <c r="H128" s="12">
        <f t="shared" si="17"/>
        <v>0</v>
      </c>
      <c r="I128" s="12">
        <v>0</v>
      </c>
      <c r="J128" s="12">
        <f t="shared" si="18"/>
        <v>174538.17208664917</v>
      </c>
      <c r="K128" s="12">
        <f t="shared" si="22"/>
        <v>76525.67208664889</v>
      </c>
      <c r="L128" s="12">
        <f t="shared" si="23"/>
        <v>110461.82791335108</v>
      </c>
      <c r="M128" s="13" t="str">
        <f t="shared" si="19"/>
        <v>laufend</v>
      </c>
    </row>
    <row r="129" spans="1:13" x14ac:dyDescent="0.25">
      <c r="A129" s="14">
        <f t="shared" si="20"/>
        <v>109</v>
      </c>
      <c r="B129" s="11" t="str">
        <f t="shared" si="12"/>
        <v>01.07.2035</v>
      </c>
      <c r="C129" s="14">
        <f t="shared" si="13"/>
        <v>2035</v>
      </c>
      <c r="D129" s="12">
        <f t="shared" si="21"/>
        <v>174538.17208664917</v>
      </c>
      <c r="E129" s="12">
        <f t="shared" si="14"/>
        <v>1365.625</v>
      </c>
      <c r="F129" s="12">
        <f t="shared" si="15"/>
        <v>530.88694009689118</v>
      </c>
      <c r="G129" s="12">
        <f t="shared" si="16"/>
        <v>834.73805990310882</v>
      </c>
      <c r="H129" s="12">
        <f t="shared" si="17"/>
        <v>0</v>
      </c>
      <c r="I129" s="12">
        <v>0</v>
      </c>
      <c r="J129" s="12">
        <f t="shared" si="18"/>
        <v>173703.43402674605</v>
      </c>
      <c r="K129" s="12">
        <f t="shared" si="22"/>
        <v>77056.559026745788</v>
      </c>
      <c r="L129" s="12">
        <f t="shared" si="23"/>
        <v>111296.56597325418</v>
      </c>
      <c r="M129" s="13" t="str">
        <f t="shared" si="19"/>
        <v>laufend</v>
      </c>
    </row>
    <row r="130" spans="1:13" x14ac:dyDescent="0.25">
      <c r="A130" s="14">
        <f t="shared" si="20"/>
        <v>110</v>
      </c>
      <c r="B130" s="11" t="str">
        <f t="shared" si="12"/>
        <v>01.08.2035</v>
      </c>
      <c r="C130" s="14">
        <f t="shared" si="13"/>
        <v>2035</v>
      </c>
      <c r="D130" s="12">
        <f t="shared" si="21"/>
        <v>173703.43402674605</v>
      </c>
      <c r="E130" s="12">
        <f t="shared" si="14"/>
        <v>1365.625</v>
      </c>
      <c r="F130" s="12">
        <f t="shared" si="15"/>
        <v>528.34794516468594</v>
      </c>
      <c r="G130" s="12">
        <f t="shared" si="16"/>
        <v>837.27705483531406</v>
      </c>
      <c r="H130" s="12">
        <f t="shared" si="17"/>
        <v>0</v>
      </c>
      <c r="I130" s="12">
        <v>0</v>
      </c>
      <c r="J130" s="12">
        <f t="shared" si="18"/>
        <v>172866.15697191074</v>
      </c>
      <c r="K130" s="12">
        <f t="shared" si="22"/>
        <v>77584.906971910474</v>
      </c>
      <c r="L130" s="12">
        <f t="shared" si="23"/>
        <v>112133.8430280895</v>
      </c>
      <c r="M130" s="13" t="str">
        <f t="shared" si="19"/>
        <v>laufend</v>
      </c>
    </row>
    <row r="131" spans="1:13" x14ac:dyDescent="0.25">
      <c r="A131" s="14">
        <f t="shared" si="20"/>
        <v>111</v>
      </c>
      <c r="B131" s="11" t="str">
        <f t="shared" si="12"/>
        <v>01.09.2035</v>
      </c>
      <c r="C131" s="14">
        <f t="shared" si="13"/>
        <v>2035</v>
      </c>
      <c r="D131" s="12">
        <f t="shared" si="21"/>
        <v>172866.15697191074</v>
      </c>
      <c r="E131" s="12">
        <f t="shared" si="14"/>
        <v>1365.625</v>
      </c>
      <c r="F131" s="12">
        <f t="shared" si="15"/>
        <v>525.8012274562285</v>
      </c>
      <c r="G131" s="12">
        <f t="shared" si="16"/>
        <v>839.8237725437715</v>
      </c>
      <c r="H131" s="12">
        <f t="shared" si="17"/>
        <v>0</v>
      </c>
      <c r="I131" s="12">
        <v>0</v>
      </c>
      <c r="J131" s="12">
        <f t="shared" si="18"/>
        <v>172026.33319936696</v>
      </c>
      <c r="K131" s="12">
        <f t="shared" si="22"/>
        <v>78110.708199366709</v>
      </c>
      <c r="L131" s="12">
        <f t="shared" si="23"/>
        <v>112973.66680063326</v>
      </c>
      <c r="M131" s="13" t="str">
        <f t="shared" si="19"/>
        <v>laufend</v>
      </c>
    </row>
    <row r="132" spans="1:13" x14ac:dyDescent="0.25">
      <c r="A132" s="14">
        <f t="shared" si="20"/>
        <v>112</v>
      </c>
      <c r="B132" s="11" t="str">
        <f t="shared" si="12"/>
        <v>01.10.2035</v>
      </c>
      <c r="C132" s="14">
        <f t="shared" si="13"/>
        <v>2035</v>
      </c>
      <c r="D132" s="12">
        <f t="shared" si="21"/>
        <v>172026.33319936696</v>
      </c>
      <c r="E132" s="12">
        <f t="shared" si="14"/>
        <v>1365.625</v>
      </c>
      <c r="F132" s="12">
        <f t="shared" si="15"/>
        <v>523.24676348140781</v>
      </c>
      <c r="G132" s="12">
        <f t="shared" si="16"/>
        <v>842.37823651859219</v>
      </c>
      <c r="H132" s="12">
        <f t="shared" si="17"/>
        <v>0</v>
      </c>
      <c r="I132" s="12">
        <v>0</v>
      </c>
      <c r="J132" s="12">
        <f t="shared" si="18"/>
        <v>171183.95496284837</v>
      </c>
      <c r="K132" s="12">
        <f t="shared" si="22"/>
        <v>78633.954962848118</v>
      </c>
      <c r="L132" s="12">
        <f t="shared" si="23"/>
        <v>113816.04503715185</v>
      </c>
      <c r="M132" s="13" t="str">
        <f t="shared" si="19"/>
        <v>laufend</v>
      </c>
    </row>
    <row r="133" spans="1:13" x14ac:dyDescent="0.25">
      <c r="A133" s="14">
        <f t="shared" si="20"/>
        <v>113</v>
      </c>
      <c r="B133" s="11" t="str">
        <f t="shared" si="12"/>
        <v>01.11.2035</v>
      </c>
      <c r="C133" s="14">
        <f t="shared" si="13"/>
        <v>2035</v>
      </c>
      <c r="D133" s="12">
        <f t="shared" si="21"/>
        <v>171183.95496284837</v>
      </c>
      <c r="E133" s="12">
        <f t="shared" si="14"/>
        <v>1365.625</v>
      </c>
      <c r="F133" s="12">
        <f t="shared" si="15"/>
        <v>520.68452967866381</v>
      </c>
      <c r="G133" s="12">
        <f t="shared" si="16"/>
        <v>844.94047032133619</v>
      </c>
      <c r="H133" s="12">
        <f t="shared" si="17"/>
        <v>0</v>
      </c>
      <c r="I133" s="12">
        <v>0</v>
      </c>
      <c r="J133" s="12">
        <f t="shared" si="18"/>
        <v>170339.01449252703</v>
      </c>
      <c r="K133" s="12">
        <f t="shared" si="22"/>
        <v>79154.639492526781</v>
      </c>
      <c r="L133" s="12">
        <f t="shared" si="23"/>
        <v>114660.98550747319</v>
      </c>
      <c r="M133" s="13" t="str">
        <f t="shared" si="19"/>
        <v>laufend</v>
      </c>
    </row>
    <row r="134" spans="1:13" x14ac:dyDescent="0.25">
      <c r="A134" s="14">
        <f t="shared" si="20"/>
        <v>114</v>
      </c>
      <c r="B134" s="11" t="str">
        <f t="shared" si="12"/>
        <v>01.12.2035</v>
      </c>
      <c r="C134" s="14">
        <f t="shared" si="13"/>
        <v>2035</v>
      </c>
      <c r="D134" s="12">
        <f t="shared" si="21"/>
        <v>170339.01449252703</v>
      </c>
      <c r="E134" s="12">
        <f t="shared" si="14"/>
        <v>1365.625</v>
      </c>
      <c r="F134" s="12">
        <f t="shared" si="15"/>
        <v>518.11450241476962</v>
      </c>
      <c r="G134" s="12">
        <f t="shared" si="16"/>
        <v>847.51049758523038</v>
      </c>
      <c r="H134" s="12">
        <f t="shared" si="17"/>
        <v>4000</v>
      </c>
      <c r="I134" s="12">
        <v>0</v>
      </c>
      <c r="J134" s="12">
        <f t="shared" si="18"/>
        <v>165491.5039949418</v>
      </c>
      <c r="K134" s="12">
        <f t="shared" si="22"/>
        <v>79672.753994941551</v>
      </c>
      <c r="L134" s="12">
        <f t="shared" si="23"/>
        <v>119508.49600505842</v>
      </c>
      <c r="M134" s="13" t="str">
        <f t="shared" si="19"/>
        <v>Sondertilgung</v>
      </c>
    </row>
    <row r="135" spans="1:13" x14ac:dyDescent="0.25">
      <c r="A135" s="14">
        <f t="shared" si="20"/>
        <v>115</v>
      </c>
      <c r="B135" s="11" t="str">
        <f t="shared" si="12"/>
        <v>01.01.2036</v>
      </c>
      <c r="C135" s="14">
        <f t="shared" si="13"/>
        <v>2036</v>
      </c>
      <c r="D135" s="12">
        <f t="shared" si="21"/>
        <v>165491.5039949418</v>
      </c>
      <c r="E135" s="12">
        <f t="shared" si="14"/>
        <v>1365.625</v>
      </c>
      <c r="F135" s="12">
        <f t="shared" si="15"/>
        <v>503.36999131794795</v>
      </c>
      <c r="G135" s="12">
        <f t="shared" si="16"/>
        <v>862.25500868205199</v>
      </c>
      <c r="H135" s="12">
        <f t="shared" si="17"/>
        <v>0</v>
      </c>
      <c r="I135" s="12">
        <v>0</v>
      </c>
      <c r="J135" s="12">
        <f t="shared" si="18"/>
        <v>164629.24898625974</v>
      </c>
      <c r="K135" s="12">
        <f t="shared" si="22"/>
        <v>80176.123986259496</v>
      </c>
      <c r="L135" s="12">
        <f t="shared" si="23"/>
        <v>120370.75101374048</v>
      </c>
      <c r="M135" s="13" t="str">
        <f t="shared" si="19"/>
        <v>laufend</v>
      </c>
    </row>
    <row r="136" spans="1:13" x14ac:dyDescent="0.25">
      <c r="A136" s="14">
        <f t="shared" si="20"/>
        <v>116</v>
      </c>
      <c r="B136" s="11" t="str">
        <f t="shared" si="12"/>
        <v>01.02.2036</v>
      </c>
      <c r="C136" s="14">
        <f t="shared" si="13"/>
        <v>2036</v>
      </c>
      <c r="D136" s="12">
        <f t="shared" si="21"/>
        <v>164629.24898625974</v>
      </c>
      <c r="E136" s="12">
        <f t="shared" si="14"/>
        <v>1365.625</v>
      </c>
      <c r="F136" s="12">
        <f t="shared" si="15"/>
        <v>500.74729899987341</v>
      </c>
      <c r="G136" s="12">
        <f t="shared" si="16"/>
        <v>864.87770100012654</v>
      </c>
      <c r="H136" s="12">
        <f t="shared" si="17"/>
        <v>0</v>
      </c>
      <c r="I136" s="12">
        <v>0</v>
      </c>
      <c r="J136" s="12">
        <f t="shared" si="18"/>
        <v>163764.37128525961</v>
      </c>
      <c r="K136" s="12">
        <f t="shared" si="22"/>
        <v>80676.871285259374</v>
      </c>
      <c r="L136" s="12">
        <f t="shared" si="23"/>
        <v>121235.6287147406</v>
      </c>
      <c r="M136" s="13" t="str">
        <f t="shared" si="19"/>
        <v>laufend</v>
      </c>
    </row>
    <row r="137" spans="1:13" x14ac:dyDescent="0.25">
      <c r="A137" s="14">
        <f t="shared" si="20"/>
        <v>117</v>
      </c>
      <c r="B137" s="11" t="str">
        <f t="shared" si="12"/>
        <v>01.03.2036</v>
      </c>
      <c r="C137" s="14">
        <f t="shared" si="13"/>
        <v>2036</v>
      </c>
      <c r="D137" s="12">
        <f t="shared" si="21"/>
        <v>163764.37128525961</v>
      </c>
      <c r="E137" s="12">
        <f t="shared" si="14"/>
        <v>1365.625</v>
      </c>
      <c r="F137" s="12">
        <f t="shared" si="15"/>
        <v>498.11662932599796</v>
      </c>
      <c r="G137" s="12">
        <f t="shared" si="16"/>
        <v>867.50837067400198</v>
      </c>
      <c r="H137" s="12">
        <f t="shared" si="17"/>
        <v>0</v>
      </c>
      <c r="I137" s="12">
        <v>0</v>
      </c>
      <c r="J137" s="12">
        <f t="shared" si="18"/>
        <v>162896.8629145856</v>
      </c>
      <c r="K137" s="12">
        <f t="shared" si="22"/>
        <v>81174.987914585377</v>
      </c>
      <c r="L137" s="12">
        <f t="shared" si="23"/>
        <v>122103.13708541459</v>
      </c>
      <c r="M137" s="13" t="str">
        <f t="shared" si="19"/>
        <v>laufend</v>
      </c>
    </row>
    <row r="138" spans="1:13" x14ac:dyDescent="0.25">
      <c r="A138" s="14">
        <f t="shared" si="20"/>
        <v>118</v>
      </c>
      <c r="B138" s="11" t="str">
        <f t="shared" si="12"/>
        <v>01.04.2036</v>
      </c>
      <c r="C138" s="14">
        <f t="shared" si="13"/>
        <v>2036</v>
      </c>
      <c r="D138" s="12">
        <f t="shared" si="21"/>
        <v>162896.8629145856</v>
      </c>
      <c r="E138" s="12">
        <f t="shared" si="14"/>
        <v>1365.625</v>
      </c>
      <c r="F138" s="12">
        <f t="shared" si="15"/>
        <v>495.47795803186449</v>
      </c>
      <c r="G138" s="12">
        <f t="shared" si="16"/>
        <v>870.14704196813545</v>
      </c>
      <c r="H138" s="12">
        <f t="shared" si="17"/>
        <v>0</v>
      </c>
      <c r="I138" s="12">
        <v>0</v>
      </c>
      <c r="J138" s="12">
        <f t="shared" si="18"/>
        <v>162026.71587261747</v>
      </c>
      <c r="K138" s="12">
        <f t="shared" si="22"/>
        <v>81670.465872617235</v>
      </c>
      <c r="L138" s="12">
        <f t="shared" si="23"/>
        <v>122973.28412738274</v>
      </c>
      <c r="M138" s="13" t="str">
        <f t="shared" si="19"/>
        <v>laufend</v>
      </c>
    </row>
    <row r="139" spans="1:13" x14ac:dyDescent="0.25">
      <c r="A139" s="14">
        <f t="shared" si="20"/>
        <v>119</v>
      </c>
      <c r="B139" s="11" t="str">
        <f t="shared" si="12"/>
        <v>01.05.2036</v>
      </c>
      <c r="C139" s="14">
        <f t="shared" si="13"/>
        <v>2036</v>
      </c>
      <c r="D139" s="12">
        <f t="shared" si="21"/>
        <v>162026.71587261747</v>
      </c>
      <c r="E139" s="12">
        <f t="shared" si="14"/>
        <v>1365.625</v>
      </c>
      <c r="F139" s="12">
        <f t="shared" si="15"/>
        <v>492.83126077921139</v>
      </c>
      <c r="G139" s="12">
        <f t="shared" si="16"/>
        <v>872.79373922078867</v>
      </c>
      <c r="H139" s="12">
        <f t="shared" si="17"/>
        <v>0</v>
      </c>
      <c r="I139" s="12">
        <v>0</v>
      </c>
      <c r="J139" s="12">
        <f t="shared" si="18"/>
        <v>161153.92213339667</v>
      </c>
      <c r="K139" s="12">
        <f t="shared" si="22"/>
        <v>82163.297133396452</v>
      </c>
      <c r="L139" s="12">
        <f t="shared" si="23"/>
        <v>123846.07786660352</v>
      </c>
      <c r="M139" s="13" t="str">
        <f t="shared" si="19"/>
        <v>laufend</v>
      </c>
    </row>
    <row r="140" spans="1:13" x14ac:dyDescent="0.25">
      <c r="A140" s="14">
        <f t="shared" si="20"/>
        <v>120</v>
      </c>
      <c r="B140" s="11" t="str">
        <f t="shared" si="12"/>
        <v>01.06.2036</v>
      </c>
      <c r="C140" s="14">
        <f t="shared" si="13"/>
        <v>2036</v>
      </c>
      <c r="D140" s="12">
        <f t="shared" si="21"/>
        <v>161153.92213339667</v>
      </c>
      <c r="E140" s="12">
        <f t="shared" si="14"/>
        <v>1365.625</v>
      </c>
      <c r="F140" s="12">
        <f t="shared" si="15"/>
        <v>490.17651315574818</v>
      </c>
      <c r="G140" s="12">
        <f t="shared" si="16"/>
        <v>875.44848684425187</v>
      </c>
      <c r="H140" s="12">
        <f t="shared" si="17"/>
        <v>0</v>
      </c>
      <c r="I140" s="12">
        <v>0</v>
      </c>
      <c r="J140" s="12">
        <f t="shared" si="18"/>
        <v>160278.47364655242</v>
      </c>
      <c r="K140" s="12">
        <f t="shared" si="22"/>
        <v>82653.4736465522</v>
      </c>
      <c r="L140" s="12">
        <f t="shared" si="23"/>
        <v>124721.52635344777</v>
      </c>
      <c r="M140" s="13" t="str">
        <f t="shared" si="19"/>
        <v>laufend</v>
      </c>
    </row>
    <row r="141" spans="1:13" x14ac:dyDescent="0.25">
      <c r="A141" s="14">
        <f t="shared" si="20"/>
        <v>121</v>
      </c>
      <c r="B141" s="11" t="str">
        <f t="shared" si="12"/>
        <v>01.07.2036</v>
      </c>
      <c r="C141" s="14">
        <f t="shared" si="13"/>
        <v>2036</v>
      </c>
      <c r="D141" s="12">
        <f t="shared" si="21"/>
        <v>160278.47364655242</v>
      </c>
      <c r="E141" s="12">
        <f t="shared" si="14"/>
        <v>1365.625</v>
      </c>
      <c r="F141" s="12">
        <f t="shared" si="15"/>
        <v>487.51369067493027</v>
      </c>
      <c r="G141" s="12">
        <f t="shared" si="16"/>
        <v>878.11130932506967</v>
      </c>
      <c r="H141" s="12">
        <f t="shared" si="17"/>
        <v>0</v>
      </c>
      <c r="I141" s="12">
        <v>0</v>
      </c>
      <c r="J141" s="12">
        <f t="shared" si="18"/>
        <v>159400.36233722736</v>
      </c>
      <c r="K141" s="12">
        <f t="shared" si="22"/>
        <v>83140.987337227125</v>
      </c>
      <c r="L141" s="12">
        <f t="shared" si="23"/>
        <v>125599.63766277285</v>
      </c>
      <c r="M141" s="13" t="str">
        <f t="shared" si="19"/>
        <v>laufend</v>
      </c>
    </row>
    <row r="142" spans="1:13" x14ac:dyDescent="0.25">
      <c r="A142" s="14">
        <f t="shared" si="20"/>
        <v>122</v>
      </c>
      <c r="B142" s="11" t="str">
        <f t="shared" si="12"/>
        <v>01.08.2036</v>
      </c>
      <c r="C142" s="14">
        <f t="shared" si="13"/>
        <v>2036</v>
      </c>
      <c r="D142" s="12">
        <f t="shared" si="21"/>
        <v>159400.36233722736</v>
      </c>
      <c r="E142" s="12">
        <f t="shared" si="14"/>
        <v>1365.625</v>
      </c>
      <c r="F142" s="12">
        <f t="shared" si="15"/>
        <v>484.84276877573319</v>
      </c>
      <c r="G142" s="12">
        <f t="shared" si="16"/>
        <v>880.78223122426675</v>
      </c>
      <c r="H142" s="12">
        <f t="shared" si="17"/>
        <v>0</v>
      </c>
      <c r="I142" s="12">
        <v>0</v>
      </c>
      <c r="J142" s="12">
        <f t="shared" si="18"/>
        <v>158519.58010600309</v>
      </c>
      <c r="K142" s="12">
        <f t="shared" si="22"/>
        <v>83625.830106002861</v>
      </c>
      <c r="L142" s="12">
        <f t="shared" si="23"/>
        <v>126480.41989399711</v>
      </c>
      <c r="M142" s="13" t="str">
        <f t="shared" si="19"/>
        <v>laufend</v>
      </c>
    </row>
    <row r="143" spans="1:13" x14ac:dyDescent="0.25">
      <c r="A143" s="14">
        <f t="shared" si="20"/>
        <v>123</v>
      </c>
      <c r="B143" s="11" t="str">
        <f t="shared" si="12"/>
        <v>01.09.2036</v>
      </c>
      <c r="C143" s="14">
        <f t="shared" si="13"/>
        <v>2036</v>
      </c>
      <c r="D143" s="12">
        <f t="shared" si="21"/>
        <v>158519.58010600309</v>
      </c>
      <c r="E143" s="12">
        <f t="shared" si="14"/>
        <v>1365.625</v>
      </c>
      <c r="F143" s="12">
        <f t="shared" si="15"/>
        <v>482.16372282242605</v>
      </c>
      <c r="G143" s="12">
        <f t="shared" si="16"/>
        <v>883.46127717757395</v>
      </c>
      <c r="H143" s="12">
        <f t="shared" si="17"/>
        <v>0</v>
      </c>
      <c r="I143" s="12">
        <v>0</v>
      </c>
      <c r="J143" s="12">
        <f t="shared" si="18"/>
        <v>157636.11882882551</v>
      </c>
      <c r="K143" s="12">
        <f t="shared" si="22"/>
        <v>84107.993828825289</v>
      </c>
      <c r="L143" s="12">
        <f t="shared" si="23"/>
        <v>127363.88117117468</v>
      </c>
      <c r="M143" s="13" t="str">
        <f t="shared" si="19"/>
        <v>laufend</v>
      </c>
    </row>
    <row r="144" spans="1:13" x14ac:dyDescent="0.25">
      <c r="A144" s="14">
        <f t="shared" si="20"/>
        <v>124</v>
      </c>
      <c r="B144" s="11" t="str">
        <f t="shared" si="12"/>
        <v>01.10.2036</v>
      </c>
      <c r="C144" s="14">
        <f t="shared" si="13"/>
        <v>2036</v>
      </c>
      <c r="D144" s="12">
        <f t="shared" si="21"/>
        <v>157636.11882882551</v>
      </c>
      <c r="E144" s="12">
        <f t="shared" si="14"/>
        <v>1365.625</v>
      </c>
      <c r="F144" s="12">
        <f t="shared" si="15"/>
        <v>479.4765281043442</v>
      </c>
      <c r="G144" s="12">
        <f t="shared" si="16"/>
        <v>886.1484718956558</v>
      </c>
      <c r="H144" s="12">
        <f t="shared" si="17"/>
        <v>0</v>
      </c>
      <c r="I144" s="12">
        <v>0</v>
      </c>
      <c r="J144" s="12">
        <f t="shared" si="18"/>
        <v>156749.97035692984</v>
      </c>
      <c r="K144" s="12">
        <f t="shared" si="22"/>
        <v>84587.47035692964</v>
      </c>
      <c r="L144" s="12">
        <f t="shared" si="23"/>
        <v>128250.02964307033</v>
      </c>
      <c r="M144" s="13" t="str">
        <f t="shared" si="19"/>
        <v>laufend</v>
      </c>
    </row>
    <row r="145" spans="1:13" x14ac:dyDescent="0.25">
      <c r="A145" s="14">
        <f t="shared" si="20"/>
        <v>125</v>
      </c>
      <c r="B145" s="11" t="str">
        <f t="shared" si="12"/>
        <v>01.11.2036</v>
      </c>
      <c r="C145" s="14">
        <f t="shared" si="13"/>
        <v>2036</v>
      </c>
      <c r="D145" s="12">
        <f t="shared" si="21"/>
        <v>156749.97035692984</v>
      </c>
      <c r="E145" s="12">
        <f t="shared" si="14"/>
        <v>1365.625</v>
      </c>
      <c r="F145" s="12">
        <f t="shared" si="15"/>
        <v>476.78115983566158</v>
      </c>
      <c r="G145" s="12">
        <f t="shared" si="16"/>
        <v>888.84384016433842</v>
      </c>
      <c r="H145" s="12">
        <f t="shared" si="17"/>
        <v>0</v>
      </c>
      <c r="I145" s="12">
        <v>0</v>
      </c>
      <c r="J145" s="12">
        <f t="shared" si="18"/>
        <v>155861.12651676551</v>
      </c>
      <c r="K145" s="12">
        <f t="shared" si="22"/>
        <v>85064.251516765304</v>
      </c>
      <c r="L145" s="12">
        <f t="shared" si="23"/>
        <v>129138.87348323467</v>
      </c>
      <c r="M145" s="13" t="str">
        <f t="shared" si="19"/>
        <v>laufend</v>
      </c>
    </row>
    <row r="146" spans="1:13" x14ac:dyDescent="0.25">
      <c r="A146" s="14">
        <f t="shared" si="20"/>
        <v>126</v>
      </c>
      <c r="B146" s="11" t="str">
        <f t="shared" si="12"/>
        <v>01.12.2036</v>
      </c>
      <c r="C146" s="14">
        <f t="shared" si="13"/>
        <v>2036</v>
      </c>
      <c r="D146" s="12">
        <f t="shared" si="21"/>
        <v>155861.12651676551</v>
      </c>
      <c r="E146" s="12">
        <f t="shared" si="14"/>
        <v>1365.625</v>
      </c>
      <c r="F146" s="12">
        <f t="shared" si="15"/>
        <v>474.07759315516176</v>
      </c>
      <c r="G146" s="12">
        <f t="shared" si="16"/>
        <v>891.54740684483818</v>
      </c>
      <c r="H146" s="12">
        <f t="shared" si="17"/>
        <v>4000</v>
      </c>
      <c r="I146" s="12">
        <v>0</v>
      </c>
      <c r="J146" s="12">
        <f t="shared" si="18"/>
        <v>150969.57910992068</v>
      </c>
      <c r="K146" s="12">
        <f t="shared" si="22"/>
        <v>85538.329109920465</v>
      </c>
      <c r="L146" s="12">
        <f t="shared" si="23"/>
        <v>134030.42089007952</v>
      </c>
      <c r="M146" s="13" t="str">
        <f t="shared" si="19"/>
        <v>Sondertilgung</v>
      </c>
    </row>
    <row r="147" spans="1:13" x14ac:dyDescent="0.25">
      <c r="A147" s="14">
        <f t="shared" si="20"/>
        <v>127</v>
      </c>
      <c r="B147" s="11" t="str">
        <f t="shared" si="12"/>
        <v>01.01.2037</v>
      </c>
      <c r="C147" s="14">
        <f t="shared" si="13"/>
        <v>2037</v>
      </c>
      <c r="D147" s="12">
        <f t="shared" si="21"/>
        <v>150969.57910992068</v>
      </c>
      <c r="E147" s="12">
        <f t="shared" si="14"/>
        <v>1365.625</v>
      </c>
      <c r="F147" s="12">
        <f t="shared" si="15"/>
        <v>459.19913645934207</v>
      </c>
      <c r="G147" s="12">
        <f t="shared" si="16"/>
        <v>906.42586354065793</v>
      </c>
      <c r="H147" s="12">
        <f t="shared" si="17"/>
        <v>0</v>
      </c>
      <c r="I147" s="12">
        <v>0</v>
      </c>
      <c r="J147" s="12">
        <f t="shared" si="18"/>
        <v>150063.15324638004</v>
      </c>
      <c r="K147" s="12">
        <f t="shared" si="22"/>
        <v>85997.528246379807</v>
      </c>
      <c r="L147" s="12">
        <f t="shared" si="23"/>
        <v>134936.84675362016</v>
      </c>
      <c r="M147" s="13" t="str">
        <f t="shared" si="19"/>
        <v>laufend</v>
      </c>
    </row>
    <row r="148" spans="1:13" x14ac:dyDescent="0.25">
      <c r="A148" s="14">
        <f t="shared" si="20"/>
        <v>128</v>
      </c>
      <c r="B148" s="11" t="str">
        <f t="shared" si="12"/>
        <v>01.02.2037</v>
      </c>
      <c r="C148" s="14">
        <f t="shared" si="13"/>
        <v>2037</v>
      </c>
      <c r="D148" s="12">
        <f t="shared" si="21"/>
        <v>150063.15324638004</v>
      </c>
      <c r="E148" s="12">
        <f t="shared" si="14"/>
        <v>1365.625</v>
      </c>
      <c r="F148" s="12">
        <f t="shared" si="15"/>
        <v>456.44209112440598</v>
      </c>
      <c r="G148" s="12">
        <f t="shared" si="16"/>
        <v>909.18290887559397</v>
      </c>
      <c r="H148" s="12">
        <f t="shared" si="17"/>
        <v>0</v>
      </c>
      <c r="I148" s="12">
        <v>0</v>
      </c>
      <c r="J148" s="12">
        <f t="shared" si="18"/>
        <v>149153.97033750443</v>
      </c>
      <c r="K148" s="12">
        <f t="shared" si="22"/>
        <v>86453.970337504215</v>
      </c>
      <c r="L148" s="12">
        <f t="shared" si="23"/>
        <v>135846.02966249577</v>
      </c>
      <c r="M148" s="13" t="str">
        <f t="shared" si="19"/>
        <v>laufend</v>
      </c>
    </row>
    <row r="149" spans="1:13" x14ac:dyDescent="0.25">
      <c r="A149" s="14">
        <f t="shared" si="20"/>
        <v>129</v>
      </c>
      <c r="B149" s="11" t="str">
        <f t="shared" ref="B149:B212" si="24">IF(DAY(EDATE(DATE(VALUE(RIGHT($C$8,4)),VALUE(MID($C$8,4,2)),VALUE(LEFT($C$8,2))),A149-1))&lt;10,"0","")&amp;DAY(EDATE(DATE(VALUE(RIGHT($C$8,4)),VALUE(MID($C$8,4,2)),VALUE(LEFT($C$8,2))),A149-1))&amp;"."&amp;IF(MONTH(EDATE(DATE(VALUE(RIGHT($C$8,4)),VALUE(MID($C$8,4,2)),VALUE(LEFT($C$8,2))),A149-1))&lt;10,"0","")&amp;MONTH(EDATE(DATE(VALUE(RIGHT($C$8,4)),VALUE(MID($C$8,4,2)),VALUE(LEFT($C$8,2))),A149-1))&amp;"."&amp;YEAR(EDATE(DATE(VALUE(RIGHT($C$8,4)),VALUE(MID($C$8,4,2)),VALUE(LEFT($C$8,2))),A149-1))</f>
        <v>01.03.2037</v>
      </c>
      <c r="C149" s="14">
        <f t="shared" ref="C149:C212" si="25">YEAR(EDATE(DATE(VALUE(RIGHT($C$8,4)),VALUE(MID($C$8,4,2)),VALUE(LEFT($C$8,2))),A149-1))</f>
        <v>2037</v>
      </c>
      <c r="D149" s="12">
        <f t="shared" si="21"/>
        <v>149153.97033750443</v>
      </c>
      <c r="E149" s="12">
        <f t="shared" ref="E149:E212" si="26">IF(D149&lt;=0,0,MIN($G$5,D149+F149))</f>
        <v>1365.625</v>
      </c>
      <c r="F149" s="12">
        <f t="shared" ref="F149:F212" si="27">IF(D149&lt;=0,0,D149*$C$6/12)</f>
        <v>453.67665977657595</v>
      </c>
      <c r="G149" s="12">
        <f t="shared" ref="G149:G212" si="28">IF(D149&lt;=0,0,MIN(E149-F149,D149))</f>
        <v>911.94834022342411</v>
      </c>
      <c r="H149" s="12">
        <f t="shared" ref="H149:H212" si="29">IF(AND(D149-G149&gt;0,MONTH(EDATE(DATE(VALUE(RIGHT($C$8,4)),VALUE(MID($C$8,4,2)),VALUE(LEFT($C$8,2))),A149-1))=$C$10),MIN($C$9,D149-G149),0)</f>
        <v>0</v>
      </c>
      <c r="I149" s="12">
        <v>0</v>
      </c>
      <c r="J149" s="12">
        <f t="shared" ref="J149:J212" si="30">MAX(D149-G149-H149-I149,0)</f>
        <v>148242.021997281</v>
      </c>
      <c r="K149" s="12">
        <f t="shared" si="22"/>
        <v>86907.646997280797</v>
      </c>
      <c r="L149" s="12">
        <f t="shared" si="23"/>
        <v>136757.9780027192</v>
      </c>
      <c r="M149" s="13" t="str">
        <f t="shared" ref="M149:M212" si="31">IF(J149&lt;=0,"getilgt",IF(H149+I149&gt;0,"Sondertilgung","laufend"))</f>
        <v>laufend</v>
      </c>
    </row>
    <row r="150" spans="1:13" x14ac:dyDescent="0.25">
      <c r="A150" s="14">
        <f t="shared" ref="A150:A213" si="32">A149+1</f>
        <v>130</v>
      </c>
      <c r="B150" s="11" t="str">
        <f t="shared" si="24"/>
        <v>01.04.2037</v>
      </c>
      <c r="C150" s="14">
        <f t="shared" si="25"/>
        <v>2037</v>
      </c>
      <c r="D150" s="12">
        <f t="shared" ref="D150:D213" si="33">J149</f>
        <v>148242.021997281</v>
      </c>
      <c r="E150" s="12">
        <f t="shared" si="26"/>
        <v>1365.625</v>
      </c>
      <c r="F150" s="12">
        <f t="shared" si="27"/>
        <v>450.90281690839635</v>
      </c>
      <c r="G150" s="12">
        <f t="shared" si="28"/>
        <v>914.72218309160371</v>
      </c>
      <c r="H150" s="12">
        <f t="shared" si="29"/>
        <v>0</v>
      </c>
      <c r="I150" s="12">
        <v>0</v>
      </c>
      <c r="J150" s="12">
        <f t="shared" si="30"/>
        <v>147327.29981418941</v>
      </c>
      <c r="K150" s="12">
        <f t="shared" ref="K150:K213" si="34">K149+F150</f>
        <v>87358.549814189188</v>
      </c>
      <c r="L150" s="12">
        <f t="shared" ref="L150:L213" si="35">L149+G150+H150+I150</f>
        <v>137672.7001858108</v>
      </c>
      <c r="M150" s="13" t="str">
        <f t="shared" si="31"/>
        <v>laufend</v>
      </c>
    </row>
    <row r="151" spans="1:13" x14ac:dyDescent="0.25">
      <c r="A151" s="14">
        <f t="shared" si="32"/>
        <v>131</v>
      </c>
      <c r="B151" s="11" t="str">
        <f t="shared" si="24"/>
        <v>01.05.2037</v>
      </c>
      <c r="C151" s="14">
        <f t="shared" si="25"/>
        <v>2037</v>
      </c>
      <c r="D151" s="12">
        <f t="shared" si="33"/>
        <v>147327.29981418941</v>
      </c>
      <c r="E151" s="12">
        <f t="shared" si="26"/>
        <v>1365.625</v>
      </c>
      <c r="F151" s="12">
        <f t="shared" si="27"/>
        <v>448.12053693482608</v>
      </c>
      <c r="G151" s="12">
        <f t="shared" si="28"/>
        <v>917.50446306517392</v>
      </c>
      <c r="H151" s="12">
        <f t="shared" si="29"/>
        <v>0</v>
      </c>
      <c r="I151" s="12">
        <v>0</v>
      </c>
      <c r="J151" s="12">
        <f t="shared" si="30"/>
        <v>146409.79535112422</v>
      </c>
      <c r="K151" s="12">
        <f t="shared" si="34"/>
        <v>87806.670351124019</v>
      </c>
      <c r="L151" s="12">
        <f t="shared" si="35"/>
        <v>138590.20464887598</v>
      </c>
      <c r="M151" s="13" t="str">
        <f t="shared" si="31"/>
        <v>laufend</v>
      </c>
    </row>
    <row r="152" spans="1:13" x14ac:dyDescent="0.25">
      <c r="A152" s="14">
        <f t="shared" si="32"/>
        <v>132</v>
      </c>
      <c r="B152" s="11" t="str">
        <f t="shared" si="24"/>
        <v>01.06.2037</v>
      </c>
      <c r="C152" s="14">
        <f t="shared" si="25"/>
        <v>2037</v>
      </c>
      <c r="D152" s="12">
        <f t="shared" si="33"/>
        <v>146409.79535112422</v>
      </c>
      <c r="E152" s="12">
        <f t="shared" si="26"/>
        <v>1365.625</v>
      </c>
      <c r="F152" s="12">
        <f t="shared" si="27"/>
        <v>445.32979419300278</v>
      </c>
      <c r="G152" s="12">
        <f t="shared" si="28"/>
        <v>920.29520580699727</v>
      </c>
      <c r="H152" s="12">
        <f t="shared" si="29"/>
        <v>0</v>
      </c>
      <c r="I152" s="12">
        <v>0</v>
      </c>
      <c r="J152" s="12">
        <f t="shared" si="30"/>
        <v>145489.50014531723</v>
      </c>
      <c r="K152" s="12">
        <f t="shared" si="34"/>
        <v>88252.000145317026</v>
      </c>
      <c r="L152" s="12">
        <f t="shared" si="35"/>
        <v>139510.49985468297</v>
      </c>
      <c r="M152" s="13" t="str">
        <f t="shared" si="31"/>
        <v>laufend</v>
      </c>
    </row>
    <row r="153" spans="1:13" x14ac:dyDescent="0.25">
      <c r="A153" s="14">
        <f t="shared" si="32"/>
        <v>133</v>
      </c>
      <c r="B153" s="11" t="str">
        <f t="shared" si="24"/>
        <v>01.07.2037</v>
      </c>
      <c r="C153" s="14">
        <f t="shared" si="25"/>
        <v>2037</v>
      </c>
      <c r="D153" s="12">
        <f t="shared" si="33"/>
        <v>145489.50014531723</v>
      </c>
      <c r="E153" s="12">
        <f t="shared" si="26"/>
        <v>1365.625</v>
      </c>
      <c r="F153" s="12">
        <f t="shared" si="27"/>
        <v>442.53056294200655</v>
      </c>
      <c r="G153" s="12">
        <f t="shared" si="28"/>
        <v>923.09443705799345</v>
      </c>
      <c r="H153" s="12">
        <f t="shared" si="29"/>
        <v>0</v>
      </c>
      <c r="I153" s="12">
        <v>0</v>
      </c>
      <c r="J153" s="12">
        <f t="shared" si="30"/>
        <v>144566.40570825923</v>
      </c>
      <c r="K153" s="12">
        <f t="shared" si="34"/>
        <v>88694.53070825903</v>
      </c>
      <c r="L153" s="12">
        <f t="shared" si="35"/>
        <v>140433.59429174097</v>
      </c>
      <c r="M153" s="13" t="str">
        <f t="shared" si="31"/>
        <v>laufend</v>
      </c>
    </row>
    <row r="154" spans="1:13" x14ac:dyDescent="0.25">
      <c r="A154" s="14">
        <f t="shared" si="32"/>
        <v>134</v>
      </c>
      <c r="B154" s="11" t="str">
        <f t="shared" si="24"/>
        <v>01.08.2037</v>
      </c>
      <c r="C154" s="14">
        <f t="shared" si="25"/>
        <v>2037</v>
      </c>
      <c r="D154" s="12">
        <f t="shared" si="33"/>
        <v>144566.40570825923</v>
      </c>
      <c r="E154" s="12">
        <f t="shared" si="26"/>
        <v>1365.625</v>
      </c>
      <c r="F154" s="12">
        <f t="shared" si="27"/>
        <v>439.72281736262181</v>
      </c>
      <c r="G154" s="12">
        <f t="shared" si="28"/>
        <v>925.90218263737825</v>
      </c>
      <c r="H154" s="12">
        <f t="shared" si="29"/>
        <v>0</v>
      </c>
      <c r="I154" s="12">
        <v>0</v>
      </c>
      <c r="J154" s="12">
        <f t="shared" si="30"/>
        <v>143640.50352562187</v>
      </c>
      <c r="K154" s="12">
        <f t="shared" si="34"/>
        <v>89134.253525621651</v>
      </c>
      <c r="L154" s="12">
        <f t="shared" si="35"/>
        <v>141359.49647437833</v>
      </c>
      <c r="M154" s="13" t="str">
        <f t="shared" si="31"/>
        <v>laufend</v>
      </c>
    </row>
    <row r="155" spans="1:13" x14ac:dyDescent="0.25">
      <c r="A155" s="14">
        <f t="shared" si="32"/>
        <v>135</v>
      </c>
      <c r="B155" s="11" t="str">
        <f t="shared" si="24"/>
        <v>01.09.2037</v>
      </c>
      <c r="C155" s="14">
        <f t="shared" si="25"/>
        <v>2037</v>
      </c>
      <c r="D155" s="12">
        <f t="shared" si="33"/>
        <v>143640.50352562187</v>
      </c>
      <c r="E155" s="12">
        <f t="shared" si="26"/>
        <v>1365.625</v>
      </c>
      <c r="F155" s="12">
        <f t="shared" si="27"/>
        <v>436.90653155709987</v>
      </c>
      <c r="G155" s="12">
        <f t="shared" si="28"/>
        <v>928.71846844290008</v>
      </c>
      <c r="H155" s="12">
        <f t="shared" si="29"/>
        <v>0</v>
      </c>
      <c r="I155" s="12">
        <v>0</v>
      </c>
      <c r="J155" s="12">
        <f t="shared" si="30"/>
        <v>142711.78505717896</v>
      </c>
      <c r="K155" s="12">
        <f t="shared" si="34"/>
        <v>89571.160057178757</v>
      </c>
      <c r="L155" s="12">
        <f t="shared" si="35"/>
        <v>142288.21494282124</v>
      </c>
      <c r="M155" s="13" t="str">
        <f t="shared" si="31"/>
        <v>laufend</v>
      </c>
    </row>
    <row r="156" spans="1:13" x14ac:dyDescent="0.25">
      <c r="A156" s="14">
        <f t="shared" si="32"/>
        <v>136</v>
      </c>
      <c r="B156" s="11" t="str">
        <f t="shared" si="24"/>
        <v>01.10.2037</v>
      </c>
      <c r="C156" s="14">
        <f t="shared" si="25"/>
        <v>2037</v>
      </c>
      <c r="D156" s="12">
        <f t="shared" si="33"/>
        <v>142711.78505717896</v>
      </c>
      <c r="E156" s="12">
        <f t="shared" si="26"/>
        <v>1365.625</v>
      </c>
      <c r="F156" s="12">
        <f t="shared" si="27"/>
        <v>434.08167954891928</v>
      </c>
      <c r="G156" s="12">
        <f t="shared" si="28"/>
        <v>931.54332045108072</v>
      </c>
      <c r="H156" s="12">
        <f t="shared" si="29"/>
        <v>0</v>
      </c>
      <c r="I156" s="12">
        <v>0</v>
      </c>
      <c r="J156" s="12">
        <f t="shared" si="30"/>
        <v>141780.24173672788</v>
      </c>
      <c r="K156" s="12">
        <f t="shared" si="34"/>
        <v>90005.241736727679</v>
      </c>
      <c r="L156" s="12">
        <f t="shared" si="35"/>
        <v>143219.75826327232</v>
      </c>
      <c r="M156" s="13" t="str">
        <f t="shared" si="31"/>
        <v>laufend</v>
      </c>
    </row>
    <row r="157" spans="1:13" x14ac:dyDescent="0.25">
      <c r="A157" s="14">
        <f t="shared" si="32"/>
        <v>137</v>
      </c>
      <c r="B157" s="11" t="str">
        <f t="shared" si="24"/>
        <v>01.11.2037</v>
      </c>
      <c r="C157" s="14">
        <f t="shared" si="25"/>
        <v>2037</v>
      </c>
      <c r="D157" s="12">
        <f t="shared" si="33"/>
        <v>141780.24173672788</v>
      </c>
      <c r="E157" s="12">
        <f t="shared" si="26"/>
        <v>1365.625</v>
      </c>
      <c r="F157" s="12">
        <f t="shared" si="27"/>
        <v>431.24823528254728</v>
      </c>
      <c r="G157" s="12">
        <f t="shared" si="28"/>
        <v>934.37676471745272</v>
      </c>
      <c r="H157" s="12">
        <f t="shared" si="29"/>
        <v>0</v>
      </c>
      <c r="I157" s="12">
        <v>0</v>
      </c>
      <c r="J157" s="12">
        <f t="shared" si="30"/>
        <v>140845.86497201043</v>
      </c>
      <c r="K157" s="12">
        <f t="shared" si="34"/>
        <v>90436.489972010226</v>
      </c>
      <c r="L157" s="12">
        <f t="shared" si="35"/>
        <v>144154.13502798977</v>
      </c>
      <c r="M157" s="13" t="str">
        <f t="shared" si="31"/>
        <v>laufend</v>
      </c>
    </row>
    <row r="158" spans="1:13" x14ac:dyDescent="0.25">
      <c r="A158" s="14">
        <f t="shared" si="32"/>
        <v>138</v>
      </c>
      <c r="B158" s="11" t="str">
        <f t="shared" si="24"/>
        <v>01.12.2037</v>
      </c>
      <c r="C158" s="14">
        <f t="shared" si="25"/>
        <v>2037</v>
      </c>
      <c r="D158" s="12">
        <f t="shared" si="33"/>
        <v>140845.86497201043</v>
      </c>
      <c r="E158" s="12">
        <f t="shared" si="26"/>
        <v>1365.625</v>
      </c>
      <c r="F158" s="12">
        <f t="shared" si="27"/>
        <v>428.40617262319842</v>
      </c>
      <c r="G158" s="12">
        <f t="shared" si="28"/>
        <v>937.21882737680153</v>
      </c>
      <c r="H158" s="12">
        <f t="shared" si="29"/>
        <v>4000</v>
      </c>
      <c r="I158" s="12">
        <v>0</v>
      </c>
      <c r="J158" s="12">
        <f t="shared" si="30"/>
        <v>135908.64614463362</v>
      </c>
      <c r="K158" s="12">
        <f t="shared" si="34"/>
        <v>90864.896144633429</v>
      </c>
      <c r="L158" s="12">
        <f t="shared" si="35"/>
        <v>149091.35385536659</v>
      </c>
      <c r="M158" s="13" t="str">
        <f t="shared" si="31"/>
        <v>Sondertilgung</v>
      </c>
    </row>
    <row r="159" spans="1:13" x14ac:dyDescent="0.25">
      <c r="A159" s="14">
        <f t="shared" si="32"/>
        <v>139</v>
      </c>
      <c r="B159" s="11" t="str">
        <f t="shared" si="24"/>
        <v>01.01.2038</v>
      </c>
      <c r="C159" s="14">
        <f t="shared" si="25"/>
        <v>2038</v>
      </c>
      <c r="D159" s="12">
        <f t="shared" si="33"/>
        <v>135908.64614463362</v>
      </c>
      <c r="E159" s="12">
        <f t="shared" si="26"/>
        <v>1365.625</v>
      </c>
      <c r="F159" s="12">
        <f t="shared" si="27"/>
        <v>413.38879868992723</v>
      </c>
      <c r="G159" s="12">
        <f t="shared" si="28"/>
        <v>952.23620131007283</v>
      </c>
      <c r="H159" s="12">
        <f t="shared" si="29"/>
        <v>0</v>
      </c>
      <c r="I159" s="12">
        <v>0</v>
      </c>
      <c r="J159" s="12">
        <f t="shared" si="30"/>
        <v>134956.40994332355</v>
      </c>
      <c r="K159" s="12">
        <f t="shared" si="34"/>
        <v>91278.28494332335</v>
      </c>
      <c r="L159" s="12">
        <f t="shared" si="35"/>
        <v>150043.59005667665</v>
      </c>
      <c r="M159" s="13" t="str">
        <f t="shared" si="31"/>
        <v>laufend</v>
      </c>
    </row>
    <row r="160" spans="1:13" x14ac:dyDescent="0.25">
      <c r="A160" s="14">
        <f t="shared" si="32"/>
        <v>140</v>
      </c>
      <c r="B160" s="11" t="str">
        <f t="shared" si="24"/>
        <v>01.02.2038</v>
      </c>
      <c r="C160" s="14">
        <f t="shared" si="25"/>
        <v>2038</v>
      </c>
      <c r="D160" s="12">
        <f t="shared" si="33"/>
        <v>134956.40994332355</v>
      </c>
      <c r="E160" s="12">
        <f t="shared" si="26"/>
        <v>1365.625</v>
      </c>
      <c r="F160" s="12">
        <f t="shared" si="27"/>
        <v>410.49241357760911</v>
      </c>
      <c r="G160" s="12">
        <f t="shared" si="28"/>
        <v>955.13258642239089</v>
      </c>
      <c r="H160" s="12">
        <f t="shared" si="29"/>
        <v>0</v>
      </c>
      <c r="I160" s="12">
        <v>0</v>
      </c>
      <c r="J160" s="12">
        <f t="shared" si="30"/>
        <v>134001.27735690115</v>
      </c>
      <c r="K160" s="12">
        <f t="shared" si="34"/>
        <v>91688.777356900959</v>
      </c>
      <c r="L160" s="12">
        <f t="shared" si="35"/>
        <v>150998.72264309903</v>
      </c>
      <c r="M160" s="13" t="str">
        <f t="shared" si="31"/>
        <v>laufend</v>
      </c>
    </row>
    <row r="161" spans="1:13" x14ac:dyDescent="0.25">
      <c r="A161" s="14">
        <f t="shared" si="32"/>
        <v>141</v>
      </c>
      <c r="B161" s="11" t="str">
        <f t="shared" si="24"/>
        <v>01.03.2038</v>
      </c>
      <c r="C161" s="14">
        <f t="shared" si="25"/>
        <v>2038</v>
      </c>
      <c r="D161" s="12">
        <f t="shared" si="33"/>
        <v>134001.27735690115</v>
      </c>
      <c r="E161" s="12">
        <f t="shared" si="26"/>
        <v>1365.625</v>
      </c>
      <c r="F161" s="12">
        <f t="shared" si="27"/>
        <v>407.58721862724093</v>
      </c>
      <c r="G161" s="12">
        <f t="shared" si="28"/>
        <v>958.03778137275913</v>
      </c>
      <c r="H161" s="12">
        <f t="shared" si="29"/>
        <v>0</v>
      </c>
      <c r="I161" s="12">
        <v>0</v>
      </c>
      <c r="J161" s="12">
        <f t="shared" si="30"/>
        <v>133043.23957552839</v>
      </c>
      <c r="K161" s="12">
        <f t="shared" si="34"/>
        <v>92096.364575528205</v>
      </c>
      <c r="L161" s="12">
        <f t="shared" si="35"/>
        <v>151956.76042447178</v>
      </c>
      <c r="M161" s="13" t="str">
        <f t="shared" si="31"/>
        <v>laufend</v>
      </c>
    </row>
    <row r="162" spans="1:13" x14ac:dyDescent="0.25">
      <c r="A162" s="14">
        <f t="shared" si="32"/>
        <v>142</v>
      </c>
      <c r="B162" s="11" t="str">
        <f t="shared" si="24"/>
        <v>01.04.2038</v>
      </c>
      <c r="C162" s="14">
        <f t="shared" si="25"/>
        <v>2038</v>
      </c>
      <c r="D162" s="12">
        <f t="shared" si="33"/>
        <v>133043.23957552839</v>
      </c>
      <c r="E162" s="12">
        <f t="shared" si="26"/>
        <v>1365.625</v>
      </c>
      <c r="F162" s="12">
        <f t="shared" si="27"/>
        <v>404.6731870422322</v>
      </c>
      <c r="G162" s="12">
        <f t="shared" si="28"/>
        <v>960.95181295776774</v>
      </c>
      <c r="H162" s="12">
        <f t="shared" si="29"/>
        <v>0</v>
      </c>
      <c r="I162" s="12">
        <v>0</v>
      </c>
      <c r="J162" s="12">
        <f t="shared" si="30"/>
        <v>132082.28776257063</v>
      </c>
      <c r="K162" s="12">
        <f t="shared" si="34"/>
        <v>92501.037762570442</v>
      </c>
      <c r="L162" s="12">
        <f t="shared" si="35"/>
        <v>152917.71223742954</v>
      </c>
      <c r="M162" s="13" t="str">
        <f t="shared" si="31"/>
        <v>laufend</v>
      </c>
    </row>
    <row r="163" spans="1:13" x14ac:dyDescent="0.25">
      <c r="A163" s="14">
        <f t="shared" si="32"/>
        <v>143</v>
      </c>
      <c r="B163" s="11" t="str">
        <f t="shared" si="24"/>
        <v>01.05.2038</v>
      </c>
      <c r="C163" s="14">
        <f t="shared" si="25"/>
        <v>2038</v>
      </c>
      <c r="D163" s="12">
        <f t="shared" si="33"/>
        <v>132082.28776257063</v>
      </c>
      <c r="E163" s="12">
        <f t="shared" si="26"/>
        <v>1365.625</v>
      </c>
      <c r="F163" s="12">
        <f t="shared" si="27"/>
        <v>401.7502919444857</v>
      </c>
      <c r="G163" s="12">
        <f t="shared" si="28"/>
        <v>963.87470805551425</v>
      </c>
      <c r="H163" s="12">
        <f t="shared" si="29"/>
        <v>0</v>
      </c>
      <c r="I163" s="12">
        <v>0</v>
      </c>
      <c r="J163" s="12">
        <f t="shared" si="30"/>
        <v>131118.41305451511</v>
      </c>
      <c r="K163" s="12">
        <f t="shared" si="34"/>
        <v>92902.788054514924</v>
      </c>
      <c r="L163" s="12">
        <f t="shared" si="35"/>
        <v>153881.58694548506</v>
      </c>
      <c r="M163" s="13" t="str">
        <f t="shared" si="31"/>
        <v>laufend</v>
      </c>
    </row>
    <row r="164" spans="1:13" x14ac:dyDescent="0.25">
      <c r="A164" s="14">
        <f t="shared" si="32"/>
        <v>144</v>
      </c>
      <c r="B164" s="11" t="str">
        <f t="shared" si="24"/>
        <v>01.06.2038</v>
      </c>
      <c r="C164" s="14">
        <f t="shared" si="25"/>
        <v>2038</v>
      </c>
      <c r="D164" s="12">
        <f t="shared" si="33"/>
        <v>131118.41305451511</v>
      </c>
      <c r="E164" s="12">
        <f t="shared" si="26"/>
        <v>1365.625</v>
      </c>
      <c r="F164" s="12">
        <f t="shared" si="27"/>
        <v>398.8185063741501</v>
      </c>
      <c r="G164" s="12">
        <f t="shared" si="28"/>
        <v>966.80649362584995</v>
      </c>
      <c r="H164" s="12">
        <f t="shared" si="29"/>
        <v>0</v>
      </c>
      <c r="I164" s="12">
        <v>0</v>
      </c>
      <c r="J164" s="12">
        <f t="shared" si="30"/>
        <v>130151.60656088927</v>
      </c>
      <c r="K164" s="12">
        <f t="shared" si="34"/>
        <v>93301.606560889079</v>
      </c>
      <c r="L164" s="12">
        <f t="shared" si="35"/>
        <v>154848.39343911092</v>
      </c>
      <c r="M164" s="13" t="str">
        <f t="shared" si="31"/>
        <v>laufend</v>
      </c>
    </row>
    <row r="165" spans="1:13" x14ac:dyDescent="0.25">
      <c r="A165" s="14">
        <f t="shared" si="32"/>
        <v>145</v>
      </c>
      <c r="B165" s="11" t="str">
        <f t="shared" si="24"/>
        <v>01.07.2038</v>
      </c>
      <c r="C165" s="14">
        <f t="shared" si="25"/>
        <v>2038</v>
      </c>
      <c r="D165" s="12">
        <f t="shared" si="33"/>
        <v>130151.60656088927</v>
      </c>
      <c r="E165" s="12">
        <f t="shared" si="26"/>
        <v>1365.625</v>
      </c>
      <c r="F165" s="12">
        <f t="shared" si="27"/>
        <v>395.87780328937151</v>
      </c>
      <c r="G165" s="12">
        <f t="shared" si="28"/>
        <v>969.74719671062849</v>
      </c>
      <c r="H165" s="12">
        <f t="shared" si="29"/>
        <v>0</v>
      </c>
      <c r="I165" s="12">
        <v>0</v>
      </c>
      <c r="J165" s="12">
        <f t="shared" si="30"/>
        <v>129181.85936417864</v>
      </c>
      <c r="K165" s="12">
        <f t="shared" si="34"/>
        <v>93697.484364178454</v>
      </c>
      <c r="L165" s="12">
        <f t="shared" si="35"/>
        <v>155818.14063582156</v>
      </c>
      <c r="M165" s="13" t="str">
        <f t="shared" si="31"/>
        <v>laufend</v>
      </c>
    </row>
    <row r="166" spans="1:13" x14ac:dyDescent="0.25">
      <c r="A166" s="14">
        <f t="shared" si="32"/>
        <v>146</v>
      </c>
      <c r="B166" s="11" t="str">
        <f t="shared" si="24"/>
        <v>01.08.2038</v>
      </c>
      <c r="C166" s="14">
        <f t="shared" si="25"/>
        <v>2038</v>
      </c>
      <c r="D166" s="12">
        <f t="shared" si="33"/>
        <v>129181.85936417864</v>
      </c>
      <c r="E166" s="12">
        <f t="shared" si="26"/>
        <v>1365.625</v>
      </c>
      <c r="F166" s="12">
        <f t="shared" si="27"/>
        <v>392.92815556604336</v>
      </c>
      <c r="G166" s="12">
        <f t="shared" si="28"/>
        <v>972.69684443395658</v>
      </c>
      <c r="H166" s="12">
        <f t="shared" si="29"/>
        <v>0</v>
      </c>
      <c r="I166" s="12">
        <v>0</v>
      </c>
      <c r="J166" s="12">
        <f t="shared" si="30"/>
        <v>128209.16251974468</v>
      </c>
      <c r="K166" s="12">
        <f t="shared" si="34"/>
        <v>94090.412519744496</v>
      </c>
      <c r="L166" s="12">
        <f t="shared" si="35"/>
        <v>156790.83748025552</v>
      </c>
      <c r="M166" s="13" t="str">
        <f t="shared" si="31"/>
        <v>laufend</v>
      </c>
    </row>
    <row r="167" spans="1:13" x14ac:dyDescent="0.25">
      <c r="A167" s="14">
        <f t="shared" si="32"/>
        <v>147</v>
      </c>
      <c r="B167" s="11" t="str">
        <f t="shared" si="24"/>
        <v>01.09.2038</v>
      </c>
      <c r="C167" s="14">
        <f t="shared" si="25"/>
        <v>2038</v>
      </c>
      <c r="D167" s="12">
        <f t="shared" si="33"/>
        <v>128209.16251974468</v>
      </c>
      <c r="E167" s="12">
        <f t="shared" si="26"/>
        <v>1365.625</v>
      </c>
      <c r="F167" s="12">
        <f t="shared" si="27"/>
        <v>389.9695359975567</v>
      </c>
      <c r="G167" s="12">
        <f t="shared" si="28"/>
        <v>975.6554640024433</v>
      </c>
      <c r="H167" s="12">
        <f t="shared" si="29"/>
        <v>0</v>
      </c>
      <c r="I167" s="12">
        <v>0</v>
      </c>
      <c r="J167" s="12">
        <f t="shared" si="30"/>
        <v>127233.50705574224</v>
      </c>
      <c r="K167" s="12">
        <f t="shared" si="34"/>
        <v>94480.382055742055</v>
      </c>
      <c r="L167" s="12">
        <f t="shared" si="35"/>
        <v>157766.49294425797</v>
      </c>
      <c r="M167" s="13" t="str">
        <f t="shared" si="31"/>
        <v>laufend</v>
      </c>
    </row>
    <row r="168" spans="1:13" x14ac:dyDescent="0.25">
      <c r="A168" s="14">
        <f t="shared" si="32"/>
        <v>148</v>
      </c>
      <c r="B168" s="11" t="str">
        <f t="shared" si="24"/>
        <v>01.10.2038</v>
      </c>
      <c r="C168" s="14">
        <f t="shared" si="25"/>
        <v>2038</v>
      </c>
      <c r="D168" s="12">
        <f t="shared" si="33"/>
        <v>127233.50705574224</v>
      </c>
      <c r="E168" s="12">
        <f t="shared" si="26"/>
        <v>1365.625</v>
      </c>
      <c r="F168" s="12">
        <f t="shared" si="27"/>
        <v>387.00191729454929</v>
      </c>
      <c r="G168" s="12">
        <f t="shared" si="28"/>
        <v>978.62308270545077</v>
      </c>
      <c r="H168" s="12">
        <f t="shared" si="29"/>
        <v>0</v>
      </c>
      <c r="I168" s="12">
        <v>0</v>
      </c>
      <c r="J168" s="12">
        <f t="shared" si="30"/>
        <v>126254.88397303679</v>
      </c>
      <c r="K168" s="12">
        <f t="shared" si="34"/>
        <v>94867.383973036602</v>
      </c>
      <c r="L168" s="12">
        <f t="shared" si="35"/>
        <v>158745.11602696343</v>
      </c>
      <c r="M168" s="13" t="str">
        <f t="shared" si="31"/>
        <v>laufend</v>
      </c>
    </row>
    <row r="169" spans="1:13" x14ac:dyDescent="0.25">
      <c r="A169" s="14">
        <f t="shared" si="32"/>
        <v>149</v>
      </c>
      <c r="B169" s="11" t="str">
        <f t="shared" si="24"/>
        <v>01.11.2038</v>
      </c>
      <c r="C169" s="14">
        <f t="shared" si="25"/>
        <v>2038</v>
      </c>
      <c r="D169" s="12">
        <f t="shared" si="33"/>
        <v>126254.88397303679</v>
      </c>
      <c r="E169" s="12">
        <f t="shared" si="26"/>
        <v>1365.625</v>
      </c>
      <c r="F169" s="12">
        <f t="shared" si="27"/>
        <v>384.02527208465358</v>
      </c>
      <c r="G169" s="12">
        <f t="shared" si="28"/>
        <v>981.59972791534642</v>
      </c>
      <c r="H169" s="12">
        <f t="shared" si="29"/>
        <v>0</v>
      </c>
      <c r="I169" s="12">
        <v>0</v>
      </c>
      <c r="J169" s="12">
        <f t="shared" si="30"/>
        <v>125273.28424512144</v>
      </c>
      <c r="K169" s="12">
        <f t="shared" si="34"/>
        <v>95251.409245121249</v>
      </c>
      <c r="L169" s="12">
        <f t="shared" si="35"/>
        <v>159726.71575487877</v>
      </c>
      <c r="M169" s="13" t="str">
        <f t="shared" si="31"/>
        <v>laufend</v>
      </c>
    </row>
    <row r="170" spans="1:13" x14ac:dyDescent="0.25">
      <c r="A170" s="14">
        <f t="shared" si="32"/>
        <v>150</v>
      </c>
      <c r="B170" s="11" t="str">
        <f t="shared" si="24"/>
        <v>01.12.2038</v>
      </c>
      <c r="C170" s="14">
        <f t="shared" si="25"/>
        <v>2038</v>
      </c>
      <c r="D170" s="12">
        <f t="shared" si="33"/>
        <v>125273.28424512144</v>
      </c>
      <c r="E170" s="12">
        <f t="shared" si="26"/>
        <v>1365.625</v>
      </c>
      <c r="F170" s="12">
        <f t="shared" si="27"/>
        <v>381.0395729122443</v>
      </c>
      <c r="G170" s="12">
        <f t="shared" si="28"/>
        <v>984.58542708775576</v>
      </c>
      <c r="H170" s="12">
        <f t="shared" si="29"/>
        <v>4000</v>
      </c>
      <c r="I170" s="12">
        <v>0</v>
      </c>
      <c r="J170" s="12">
        <f t="shared" si="30"/>
        <v>120288.69881803368</v>
      </c>
      <c r="K170" s="12">
        <f t="shared" si="34"/>
        <v>95632.448818033488</v>
      </c>
      <c r="L170" s="12">
        <f t="shared" si="35"/>
        <v>164711.30118196653</v>
      </c>
      <c r="M170" s="13" t="str">
        <f t="shared" si="31"/>
        <v>Sondertilgung</v>
      </c>
    </row>
    <row r="171" spans="1:13" x14ac:dyDescent="0.25">
      <c r="A171" s="14">
        <f t="shared" si="32"/>
        <v>151</v>
      </c>
      <c r="B171" s="11" t="str">
        <f t="shared" si="24"/>
        <v>01.01.2039</v>
      </c>
      <c r="C171" s="14">
        <f t="shared" si="25"/>
        <v>2039</v>
      </c>
      <c r="D171" s="12">
        <f t="shared" si="33"/>
        <v>120288.69881803368</v>
      </c>
      <c r="E171" s="12">
        <f t="shared" si="26"/>
        <v>1365.625</v>
      </c>
      <c r="F171" s="12">
        <f t="shared" si="27"/>
        <v>365.87812557151909</v>
      </c>
      <c r="G171" s="12">
        <f t="shared" si="28"/>
        <v>999.74687442848085</v>
      </c>
      <c r="H171" s="12">
        <f t="shared" si="29"/>
        <v>0</v>
      </c>
      <c r="I171" s="12">
        <v>0</v>
      </c>
      <c r="J171" s="12">
        <f t="shared" si="30"/>
        <v>119288.95194360519</v>
      </c>
      <c r="K171" s="12">
        <f t="shared" si="34"/>
        <v>95998.326943605003</v>
      </c>
      <c r="L171" s="12">
        <f t="shared" si="35"/>
        <v>165711.048056395</v>
      </c>
      <c r="M171" s="13" t="str">
        <f t="shared" si="31"/>
        <v>laufend</v>
      </c>
    </row>
    <row r="172" spans="1:13" x14ac:dyDescent="0.25">
      <c r="A172" s="14">
        <f t="shared" si="32"/>
        <v>152</v>
      </c>
      <c r="B172" s="11" t="str">
        <f t="shared" si="24"/>
        <v>01.02.2039</v>
      </c>
      <c r="C172" s="14">
        <f t="shared" si="25"/>
        <v>2039</v>
      </c>
      <c r="D172" s="12">
        <f t="shared" si="33"/>
        <v>119288.95194360519</v>
      </c>
      <c r="E172" s="12">
        <f t="shared" si="26"/>
        <v>1365.625</v>
      </c>
      <c r="F172" s="12">
        <f t="shared" si="27"/>
        <v>362.83722882846581</v>
      </c>
      <c r="G172" s="12">
        <f t="shared" si="28"/>
        <v>1002.7877711715341</v>
      </c>
      <c r="H172" s="12">
        <f t="shared" si="29"/>
        <v>0</v>
      </c>
      <c r="I172" s="12">
        <v>0</v>
      </c>
      <c r="J172" s="12">
        <f t="shared" si="30"/>
        <v>118286.16417243365</v>
      </c>
      <c r="K172" s="12">
        <f t="shared" si="34"/>
        <v>96361.164172433462</v>
      </c>
      <c r="L172" s="12">
        <f t="shared" si="35"/>
        <v>166713.83582756654</v>
      </c>
      <c r="M172" s="13" t="str">
        <f t="shared" si="31"/>
        <v>laufend</v>
      </c>
    </row>
    <row r="173" spans="1:13" x14ac:dyDescent="0.25">
      <c r="A173" s="14">
        <f t="shared" si="32"/>
        <v>153</v>
      </c>
      <c r="B173" s="11" t="str">
        <f t="shared" si="24"/>
        <v>01.03.2039</v>
      </c>
      <c r="C173" s="14">
        <f t="shared" si="25"/>
        <v>2039</v>
      </c>
      <c r="D173" s="12">
        <f t="shared" si="33"/>
        <v>118286.16417243365</v>
      </c>
      <c r="E173" s="12">
        <f t="shared" si="26"/>
        <v>1365.625</v>
      </c>
      <c r="F173" s="12">
        <f t="shared" si="27"/>
        <v>359.78708269115236</v>
      </c>
      <c r="G173" s="12">
        <f t="shared" si="28"/>
        <v>1005.8379173088476</v>
      </c>
      <c r="H173" s="12">
        <f t="shared" si="29"/>
        <v>0</v>
      </c>
      <c r="I173" s="12">
        <v>0</v>
      </c>
      <c r="J173" s="12">
        <f t="shared" si="30"/>
        <v>117280.3262551248</v>
      </c>
      <c r="K173" s="12">
        <f t="shared" si="34"/>
        <v>96720.951255124615</v>
      </c>
      <c r="L173" s="12">
        <f t="shared" si="35"/>
        <v>167719.67374487538</v>
      </c>
      <c r="M173" s="13" t="str">
        <f t="shared" si="31"/>
        <v>laufend</v>
      </c>
    </row>
    <row r="174" spans="1:13" x14ac:dyDescent="0.25">
      <c r="A174" s="14">
        <f t="shared" si="32"/>
        <v>154</v>
      </c>
      <c r="B174" s="11" t="str">
        <f t="shared" si="24"/>
        <v>01.04.2039</v>
      </c>
      <c r="C174" s="14">
        <f t="shared" si="25"/>
        <v>2039</v>
      </c>
      <c r="D174" s="12">
        <f t="shared" si="33"/>
        <v>117280.3262551248</v>
      </c>
      <c r="E174" s="12">
        <f t="shared" si="26"/>
        <v>1365.625</v>
      </c>
      <c r="F174" s="12">
        <f t="shared" si="27"/>
        <v>356.72765902600457</v>
      </c>
      <c r="G174" s="12">
        <f t="shared" si="28"/>
        <v>1008.8973409739954</v>
      </c>
      <c r="H174" s="12">
        <f t="shared" si="29"/>
        <v>0</v>
      </c>
      <c r="I174" s="12">
        <v>0</v>
      </c>
      <c r="J174" s="12">
        <f t="shared" si="30"/>
        <v>116271.42891415081</v>
      </c>
      <c r="K174" s="12">
        <f t="shared" si="34"/>
        <v>97077.678914150616</v>
      </c>
      <c r="L174" s="12">
        <f t="shared" si="35"/>
        <v>168728.57108584937</v>
      </c>
      <c r="M174" s="13" t="str">
        <f t="shared" si="31"/>
        <v>laufend</v>
      </c>
    </row>
    <row r="175" spans="1:13" x14ac:dyDescent="0.25">
      <c r="A175" s="14">
        <f t="shared" si="32"/>
        <v>155</v>
      </c>
      <c r="B175" s="11" t="str">
        <f t="shared" si="24"/>
        <v>01.05.2039</v>
      </c>
      <c r="C175" s="14">
        <f t="shared" si="25"/>
        <v>2039</v>
      </c>
      <c r="D175" s="12">
        <f t="shared" si="33"/>
        <v>116271.42891415081</v>
      </c>
      <c r="E175" s="12">
        <f t="shared" si="26"/>
        <v>1365.625</v>
      </c>
      <c r="F175" s="12">
        <f t="shared" si="27"/>
        <v>353.65892961387539</v>
      </c>
      <c r="G175" s="12">
        <f t="shared" si="28"/>
        <v>1011.9660703861246</v>
      </c>
      <c r="H175" s="12">
        <f t="shared" si="29"/>
        <v>0</v>
      </c>
      <c r="I175" s="12">
        <v>0</v>
      </c>
      <c r="J175" s="12">
        <f t="shared" si="30"/>
        <v>115259.46284376468</v>
      </c>
      <c r="K175" s="12">
        <f t="shared" si="34"/>
        <v>97431.337843764486</v>
      </c>
      <c r="L175" s="12">
        <f t="shared" si="35"/>
        <v>169740.53715623548</v>
      </c>
      <c r="M175" s="13" t="str">
        <f t="shared" si="31"/>
        <v>laufend</v>
      </c>
    </row>
    <row r="176" spans="1:13" x14ac:dyDescent="0.25">
      <c r="A176" s="14">
        <f t="shared" si="32"/>
        <v>156</v>
      </c>
      <c r="B176" s="11" t="str">
        <f t="shared" si="24"/>
        <v>01.06.2039</v>
      </c>
      <c r="C176" s="14">
        <f t="shared" si="25"/>
        <v>2039</v>
      </c>
      <c r="D176" s="12">
        <f t="shared" si="33"/>
        <v>115259.46284376468</v>
      </c>
      <c r="E176" s="12">
        <f t="shared" si="26"/>
        <v>1365.625</v>
      </c>
      <c r="F176" s="12">
        <f t="shared" si="27"/>
        <v>350.58086614978419</v>
      </c>
      <c r="G176" s="12">
        <f t="shared" si="28"/>
        <v>1015.0441338502158</v>
      </c>
      <c r="H176" s="12">
        <f t="shared" si="29"/>
        <v>0</v>
      </c>
      <c r="I176" s="12">
        <v>0</v>
      </c>
      <c r="J176" s="12">
        <f t="shared" si="30"/>
        <v>114244.41870991446</v>
      </c>
      <c r="K176" s="12">
        <f t="shared" si="34"/>
        <v>97781.918709914273</v>
      </c>
      <c r="L176" s="12">
        <f t="shared" si="35"/>
        <v>170755.58129008571</v>
      </c>
      <c r="M176" s="13" t="str">
        <f t="shared" si="31"/>
        <v>laufend</v>
      </c>
    </row>
    <row r="177" spans="1:13" x14ac:dyDescent="0.25">
      <c r="A177" s="14">
        <f t="shared" si="32"/>
        <v>157</v>
      </c>
      <c r="B177" s="11" t="str">
        <f t="shared" si="24"/>
        <v>01.07.2039</v>
      </c>
      <c r="C177" s="14">
        <f t="shared" si="25"/>
        <v>2039</v>
      </c>
      <c r="D177" s="12">
        <f t="shared" si="33"/>
        <v>114244.41870991446</v>
      </c>
      <c r="E177" s="12">
        <f t="shared" si="26"/>
        <v>1365.625</v>
      </c>
      <c r="F177" s="12">
        <f t="shared" si="27"/>
        <v>347.4934402426565</v>
      </c>
      <c r="G177" s="12">
        <f t="shared" si="28"/>
        <v>1018.1315597573434</v>
      </c>
      <c r="H177" s="12">
        <f t="shared" si="29"/>
        <v>0</v>
      </c>
      <c r="I177" s="12">
        <v>0</v>
      </c>
      <c r="J177" s="12">
        <f t="shared" si="30"/>
        <v>113226.28715015712</v>
      </c>
      <c r="K177" s="12">
        <f t="shared" si="34"/>
        <v>98129.412150156932</v>
      </c>
      <c r="L177" s="12">
        <f t="shared" si="35"/>
        <v>171773.71284984305</v>
      </c>
      <c r="M177" s="13" t="str">
        <f t="shared" si="31"/>
        <v>laufend</v>
      </c>
    </row>
    <row r="178" spans="1:13" x14ac:dyDescent="0.25">
      <c r="A178" s="14">
        <f t="shared" si="32"/>
        <v>158</v>
      </c>
      <c r="B178" s="11" t="str">
        <f t="shared" si="24"/>
        <v>01.08.2039</v>
      </c>
      <c r="C178" s="14">
        <f t="shared" si="25"/>
        <v>2039</v>
      </c>
      <c r="D178" s="12">
        <f t="shared" si="33"/>
        <v>113226.28715015712</v>
      </c>
      <c r="E178" s="12">
        <f t="shared" si="26"/>
        <v>1365.625</v>
      </c>
      <c r="F178" s="12">
        <f t="shared" si="27"/>
        <v>344.39662341506119</v>
      </c>
      <c r="G178" s="12">
        <f t="shared" si="28"/>
        <v>1021.2283765849388</v>
      </c>
      <c r="H178" s="12">
        <f t="shared" si="29"/>
        <v>0</v>
      </c>
      <c r="I178" s="12">
        <v>0</v>
      </c>
      <c r="J178" s="12">
        <f t="shared" si="30"/>
        <v>112205.05877357218</v>
      </c>
      <c r="K178" s="12">
        <f t="shared" si="34"/>
        <v>98473.808773571989</v>
      </c>
      <c r="L178" s="12">
        <f t="shared" si="35"/>
        <v>172794.941226428</v>
      </c>
      <c r="M178" s="13" t="str">
        <f t="shared" si="31"/>
        <v>laufend</v>
      </c>
    </row>
    <row r="179" spans="1:13" x14ac:dyDescent="0.25">
      <c r="A179" s="14">
        <f t="shared" si="32"/>
        <v>159</v>
      </c>
      <c r="B179" s="11" t="str">
        <f t="shared" si="24"/>
        <v>01.09.2039</v>
      </c>
      <c r="C179" s="14">
        <f t="shared" si="25"/>
        <v>2039</v>
      </c>
      <c r="D179" s="12">
        <f t="shared" si="33"/>
        <v>112205.05877357218</v>
      </c>
      <c r="E179" s="12">
        <f t="shared" si="26"/>
        <v>1365.625</v>
      </c>
      <c r="F179" s="12">
        <f t="shared" si="27"/>
        <v>341.29038710294867</v>
      </c>
      <c r="G179" s="12">
        <f t="shared" si="28"/>
        <v>1024.3346128970513</v>
      </c>
      <c r="H179" s="12">
        <f t="shared" si="29"/>
        <v>0</v>
      </c>
      <c r="I179" s="12">
        <v>0</v>
      </c>
      <c r="J179" s="12">
        <f t="shared" si="30"/>
        <v>111180.72416067513</v>
      </c>
      <c r="K179" s="12">
        <f t="shared" si="34"/>
        <v>98815.099160674945</v>
      </c>
      <c r="L179" s="12">
        <f t="shared" si="35"/>
        <v>173819.27583932504</v>
      </c>
      <c r="M179" s="13" t="str">
        <f t="shared" si="31"/>
        <v>laufend</v>
      </c>
    </row>
    <row r="180" spans="1:13" x14ac:dyDescent="0.25">
      <c r="A180" s="14">
        <f t="shared" si="32"/>
        <v>160</v>
      </c>
      <c r="B180" s="11" t="str">
        <f t="shared" si="24"/>
        <v>01.10.2039</v>
      </c>
      <c r="C180" s="14">
        <f t="shared" si="25"/>
        <v>2039</v>
      </c>
      <c r="D180" s="12">
        <f t="shared" si="33"/>
        <v>111180.72416067513</v>
      </c>
      <c r="E180" s="12">
        <f t="shared" si="26"/>
        <v>1365.625</v>
      </c>
      <c r="F180" s="12">
        <f t="shared" si="27"/>
        <v>338.17470265538685</v>
      </c>
      <c r="G180" s="12">
        <f t="shared" si="28"/>
        <v>1027.4502973446131</v>
      </c>
      <c r="H180" s="12">
        <f t="shared" si="29"/>
        <v>0</v>
      </c>
      <c r="I180" s="12">
        <v>0</v>
      </c>
      <c r="J180" s="12">
        <f t="shared" si="30"/>
        <v>110153.27386333053</v>
      </c>
      <c r="K180" s="12">
        <f t="shared" si="34"/>
        <v>99153.273863330338</v>
      </c>
      <c r="L180" s="12">
        <f t="shared" si="35"/>
        <v>174846.72613666966</v>
      </c>
      <c r="M180" s="13" t="str">
        <f t="shared" si="31"/>
        <v>laufend</v>
      </c>
    </row>
    <row r="181" spans="1:13" x14ac:dyDescent="0.25">
      <c r="A181" s="14">
        <f t="shared" si="32"/>
        <v>161</v>
      </c>
      <c r="B181" s="11" t="str">
        <f t="shared" si="24"/>
        <v>01.11.2039</v>
      </c>
      <c r="C181" s="14">
        <f t="shared" si="25"/>
        <v>2039</v>
      </c>
      <c r="D181" s="12">
        <f t="shared" si="33"/>
        <v>110153.27386333053</v>
      </c>
      <c r="E181" s="12">
        <f t="shared" si="26"/>
        <v>1365.625</v>
      </c>
      <c r="F181" s="12">
        <f t="shared" si="27"/>
        <v>335.04954133429698</v>
      </c>
      <c r="G181" s="12">
        <f t="shared" si="28"/>
        <v>1030.5754586657031</v>
      </c>
      <c r="H181" s="12">
        <f t="shared" si="29"/>
        <v>0</v>
      </c>
      <c r="I181" s="12">
        <v>0</v>
      </c>
      <c r="J181" s="12">
        <f t="shared" si="30"/>
        <v>109122.69840466483</v>
      </c>
      <c r="K181" s="12">
        <f t="shared" si="34"/>
        <v>99488.323404664639</v>
      </c>
      <c r="L181" s="12">
        <f t="shared" si="35"/>
        <v>175877.30159533536</v>
      </c>
      <c r="M181" s="13" t="str">
        <f t="shared" si="31"/>
        <v>laufend</v>
      </c>
    </row>
    <row r="182" spans="1:13" x14ac:dyDescent="0.25">
      <c r="A182" s="14">
        <f t="shared" si="32"/>
        <v>162</v>
      </c>
      <c r="B182" s="11" t="str">
        <f t="shared" si="24"/>
        <v>01.12.2039</v>
      </c>
      <c r="C182" s="14">
        <f t="shared" si="25"/>
        <v>2039</v>
      </c>
      <c r="D182" s="12">
        <f t="shared" si="33"/>
        <v>109122.69840466483</v>
      </c>
      <c r="E182" s="12">
        <f t="shared" si="26"/>
        <v>1365.625</v>
      </c>
      <c r="F182" s="12">
        <f t="shared" si="27"/>
        <v>331.91487431418881</v>
      </c>
      <c r="G182" s="12">
        <f t="shared" si="28"/>
        <v>1033.7101256858111</v>
      </c>
      <c r="H182" s="12">
        <f t="shared" si="29"/>
        <v>4000</v>
      </c>
      <c r="I182" s="12">
        <v>0</v>
      </c>
      <c r="J182" s="12">
        <f t="shared" si="30"/>
        <v>104088.98827897901</v>
      </c>
      <c r="K182" s="12">
        <f t="shared" si="34"/>
        <v>99820.238278978824</v>
      </c>
      <c r="L182" s="12">
        <f t="shared" si="35"/>
        <v>180911.01172102118</v>
      </c>
      <c r="M182" s="13" t="str">
        <f t="shared" si="31"/>
        <v>Sondertilgung</v>
      </c>
    </row>
    <row r="183" spans="1:13" x14ac:dyDescent="0.25">
      <c r="A183" s="14">
        <f t="shared" si="32"/>
        <v>163</v>
      </c>
      <c r="B183" s="11" t="str">
        <f t="shared" si="24"/>
        <v>01.01.2040</v>
      </c>
      <c r="C183" s="14">
        <f t="shared" si="25"/>
        <v>2040</v>
      </c>
      <c r="D183" s="12">
        <f t="shared" si="33"/>
        <v>104088.98827897901</v>
      </c>
      <c r="E183" s="12">
        <f t="shared" si="26"/>
        <v>1365.625</v>
      </c>
      <c r="F183" s="12">
        <f t="shared" si="27"/>
        <v>316.60400601522781</v>
      </c>
      <c r="G183" s="12">
        <f t="shared" si="28"/>
        <v>1049.0209939847723</v>
      </c>
      <c r="H183" s="12">
        <f t="shared" si="29"/>
        <v>0</v>
      </c>
      <c r="I183" s="12">
        <v>0</v>
      </c>
      <c r="J183" s="12">
        <f t="shared" si="30"/>
        <v>103039.96728499424</v>
      </c>
      <c r="K183" s="12">
        <f t="shared" si="34"/>
        <v>100136.84228499405</v>
      </c>
      <c r="L183" s="12">
        <f t="shared" si="35"/>
        <v>181960.03271500595</v>
      </c>
      <c r="M183" s="13" t="str">
        <f t="shared" si="31"/>
        <v>laufend</v>
      </c>
    </row>
    <row r="184" spans="1:13" x14ac:dyDescent="0.25">
      <c r="A184" s="14">
        <f t="shared" si="32"/>
        <v>164</v>
      </c>
      <c r="B184" s="11" t="str">
        <f t="shared" si="24"/>
        <v>01.02.2040</v>
      </c>
      <c r="C184" s="14">
        <f t="shared" si="25"/>
        <v>2040</v>
      </c>
      <c r="D184" s="12">
        <f t="shared" si="33"/>
        <v>103039.96728499424</v>
      </c>
      <c r="E184" s="12">
        <f t="shared" si="26"/>
        <v>1365.625</v>
      </c>
      <c r="F184" s="12">
        <f t="shared" si="27"/>
        <v>313.41323382519079</v>
      </c>
      <c r="G184" s="12">
        <f t="shared" si="28"/>
        <v>1052.2117661748093</v>
      </c>
      <c r="H184" s="12">
        <f t="shared" si="29"/>
        <v>0</v>
      </c>
      <c r="I184" s="12">
        <v>0</v>
      </c>
      <c r="J184" s="12">
        <f t="shared" si="30"/>
        <v>101987.75551881944</v>
      </c>
      <c r="K184" s="12">
        <f t="shared" si="34"/>
        <v>100450.25551881925</v>
      </c>
      <c r="L184" s="12">
        <f t="shared" si="35"/>
        <v>183012.24448118077</v>
      </c>
      <c r="M184" s="13" t="str">
        <f t="shared" si="31"/>
        <v>laufend</v>
      </c>
    </row>
    <row r="185" spans="1:13" x14ac:dyDescent="0.25">
      <c r="A185" s="14">
        <f t="shared" si="32"/>
        <v>165</v>
      </c>
      <c r="B185" s="11" t="str">
        <f t="shared" si="24"/>
        <v>01.03.2040</v>
      </c>
      <c r="C185" s="14">
        <f t="shared" si="25"/>
        <v>2040</v>
      </c>
      <c r="D185" s="12">
        <f t="shared" si="33"/>
        <v>101987.75551881944</v>
      </c>
      <c r="E185" s="12">
        <f t="shared" si="26"/>
        <v>1365.625</v>
      </c>
      <c r="F185" s="12">
        <f t="shared" si="27"/>
        <v>310.21275636974241</v>
      </c>
      <c r="G185" s="12">
        <f t="shared" si="28"/>
        <v>1055.4122436302575</v>
      </c>
      <c r="H185" s="12">
        <f t="shared" si="29"/>
        <v>0</v>
      </c>
      <c r="I185" s="12">
        <v>0</v>
      </c>
      <c r="J185" s="12">
        <f t="shared" si="30"/>
        <v>100932.34327518918</v>
      </c>
      <c r="K185" s="12">
        <f t="shared" si="34"/>
        <v>100760.46827518899</v>
      </c>
      <c r="L185" s="12">
        <f t="shared" si="35"/>
        <v>184067.65672481104</v>
      </c>
      <c r="M185" s="13" t="str">
        <f t="shared" si="31"/>
        <v>laufend</v>
      </c>
    </row>
    <row r="186" spans="1:13" x14ac:dyDescent="0.25">
      <c r="A186" s="14">
        <f t="shared" si="32"/>
        <v>166</v>
      </c>
      <c r="B186" s="11" t="str">
        <f t="shared" si="24"/>
        <v>01.04.2040</v>
      </c>
      <c r="C186" s="14">
        <f t="shared" si="25"/>
        <v>2040</v>
      </c>
      <c r="D186" s="12">
        <f t="shared" si="33"/>
        <v>100932.34327518918</v>
      </c>
      <c r="E186" s="12">
        <f t="shared" si="26"/>
        <v>1365.625</v>
      </c>
      <c r="F186" s="12">
        <f t="shared" si="27"/>
        <v>307.00254412870044</v>
      </c>
      <c r="G186" s="12">
        <f t="shared" si="28"/>
        <v>1058.6224558712995</v>
      </c>
      <c r="H186" s="12">
        <f t="shared" si="29"/>
        <v>0</v>
      </c>
      <c r="I186" s="12">
        <v>0</v>
      </c>
      <c r="J186" s="12">
        <f t="shared" si="30"/>
        <v>99873.720819317881</v>
      </c>
      <c r="K186" s="12">
        <f t="shared" si="34"/>
        <v>101067.47081931769</v>
      </c>
      <c r="L186" s="12">
        <f t="shared" si="35"/>
        <v>185126.27918068232</v>
      </c>
      <c r="M186" s="13" t="str">
        <f t="shared" si="31"/>
        <v>laufend</v>
      </c>
    </row>
    <row r="187" spans="1:13" x14ac:dyDescent="0.25">
      <c r="A187" s="14">
        <f t="shared" si="32"/>
        <v>167</v>
      </c>
      <c r="B187" s="11" t="str">
        <f t="shared" si="24"/>
        <v>01.05.2040</v>
      </c>
      <c r="C187" s="14">
        <f t="shared" si="25"/>
        <v>2040</v>
      </c>
      <c r="D187" s="12">
        <f t="shared" si="33"/>
        <v>99873.720819317881</v>
      </c>
      <c r="E187" s="12">
        <f t="shared" si="26"/>
        <v>1365.625</v>
      </c>
      <c r="F187" s="12">
        <f t="shared" si="27"/>
        <v>303.78256749209186</v>
      </c>
      <c r="G187" s="12">
        <f t="shared" si="28"/>
        <v>1061.8424325079081</v>
      </c>
      <c r="H187" s="12">
        <f t="shared" si="29"/>
        <v>0</v>
      </c>
      <c r="I187" s="12">
        <v>0</v>
      </c>
      <c r="J187" s="12">
        <f t="shared" si="30"/>
        <v>98811.878386809971</v>
      </c>
      <c r="K187" s="12">
        <f t="shared" si="34"/>
        <v>101371.25338680978</v>
      </c>
      <c r="L187" s="12">
        <f t="shared" si="35"/>
        <v>186188.12161319022</v>
      </c>
      <c r="M187" s="13" t="str">
        <f t="shared" si="31"/>
        <v>laufend</v>
      </c>
    </row>
    <row r="188" spans="1:13" x14ac:dyDescent="0.25">
      <c r="A188" s="14">
        <f t="shared" si="32"/>
        <v>168</v>
      </c>
      <c r="B188" s="11" t="str">
        <f t="shared" si="24"/>
        <v>01.06.2040</v>
      </c>
      <c r="C188" s="14">
        <f t="shared" si="25"/>
        <v>2040</v>
      </c>
      <c r="D188" s="12">
        <f t="shared" si="33"/>
        <v>98811.878386809971</v>
      </c>
      <c r="E188" s="12">
        <f t="shared" si="26"/>
        <v>1365.625</v>
      </c>
      <c r="F188" s="12">
        <f t="shared" si="27"/>
        <v>300.55279675988032</v>
      </c>
      <c r="G188" s="12">
        <f t="shared" si="28"/>
        <v>1065.0722032401197</v>
      </c>
      <c r="H188" s="12">
        <f t="shared" si="29"/>
        <v>0</v>
      </c>
      <c r="I188" s="12">
        <v>0</v>
      </c>
      <c r="J188" s="12">
        <f t="shared" si="30"/>
        <v>97746.806183569846</v>
      </c>
      <c r="K188" s="12">
        <f t="shared" si="34"/>
        <v>101671.80618356966</v>
      </c>
      <c r="L188" s="12">
        <f t="shared" si="35"/>
        <v>187253.19381643034</v>
      </c>
      <c r="M188" s="13" t="str">
        <f t="shared" si="31"/>
        <v>laufend</v>
      </c>
    </row>
    <row r="189" spans="1:13" x14ac:dyDescent="0.25">
      <c r="A189" s="14">
        <f t="shared" si="32"/>
        <v>169</v>
      </c>
      <c r="B189" s="11" t="str">
        <f t="shared" si="24"/>
        <v>01.07.2040</v>
      </c>
      <c r="C189" s="14">
        <f t="shared" si="25"/>
        <v>2040</v>
      </c>
      <c r="D189" s="12">
        <f t="shared" si="33"/>
        <v>97746.806183569846</v>
      </c>
      <c r="E189" s="12">
        <f t="shared" si="26"/>
        <v>1365.625</v>
      </c>
      <c r="F189" s="12">
        <f t="shared" si="27"/>
        <v>297.31320214169159</v>
      </c>
      <c r="G189" s="12">
        <f t="shared" si="28"/>
        <v>1068.3117978583084</v>
      </c>
      <c r="H189" s="12">
        <f t="shared" si="29"/>
        <v>0</v>
      </c>
      <c r="I189" s="12">
        <v>0</v>
      </c>
      <c r="J189" s="12">
        <f t="shared" si="30"/>
        <v>96678.494385711543</v>
      </c>
      <c r="K189" s="12">
        <f t="shared" si="34"/>
        <v>101969.11938571135</v>
      </c>
      <c r="L189" s="12">
        <f t="shared" si="35"/>
        <v>188321.50561428865</v>
      </c>
      <c r="M189" s="13" t="str">
        <f t="shared" si="31"/>
        <v>laufend</v>
      </c>
    </row>
    <row r="190" spans="1:13" x14ac:dyDescent="0.25">
      <c r="A190" s="14">
        <f t="shared" si="32"/>
        <v>170</v>
      </c>
      <c r="B190" s="11" t="str">
        <f t="shared" si="24"/>
        <v>01.08.2040</v>
      </c>
      <c r="C190" s="14">
        <f t="shared" si="25"/>
        <v>2040</v>
      </c>
      <c r="D190" s="12">
        <f t="shared" si="33"/>
        <v>96678.494385711543</v>
      </c>
      <c r="E190" s="12">
        <f t="shared" si="26"/>
        <v>1365.625</v>
      </c>
      <c r="F190" s="12">
        <f t="shared" si="27"/>
        <v>294.06375375653926</v>
      </c>
      <c r="G190" s="12">
        <f t="shared" si="28"/>
        <v>1071.5612462434608</v>
      </c>
      <c r="H190" s="12">
        <f t="shared" si="29"/>
        <v>0</v>
      </c>
      <c r="I190" s="12">
        <v>0</v>
      </c>
      <c r="J190" s="12">
        <f t="shared" si="30"/>
        <v>95606.933139468078</v>
      </c>
      <c r="K190" s="12">
        <f t="shared" si="34"/>
        <v>102263.18313946789</v>
      </c>
      <c r="L190" s="12">
        <f t="shared" si="35"/>
        <v>189393.0668605321</v>
      </c>
      <c r="M190" s="13" t="str">
        <f t="shared" si="31"/>
        <v>laufend</v>
      </c>
    </row>
    <row r="191" spans="1:13" x14ac:dyDescent="0.25">
      <c r="A191" s="14">
        <f t="shared" si="32"/>
        <v>171</v>
      </c>
      <c r="B191" s="11" t="str">
        <f t="shared" si="24"/>
        <v>01.09.2040</v>
      </c>
      <c r="C191" s="14">
        <f t="shared" si="25"/>
        <v>2040</v>
      </c>
      <c r="D191" s="12">
        <f t="shared" si="33"/>
        <v>95606.933139468078</v>
      </c>
      <c r="E191" s="12">
        <f t="shared" si="26"/>
        <v>1365.625</v>
      </c>
      <c r="F191" s="12">
        <f t="shared" si="27"/>
        <v>290.80442163254872</v>
      </c>
      <c r="G191" s="12">
        <f t="shared" si="28"/>
        <v>1074.8205783674512</v>
      </c>
      <c r="H191" s="12">
        <f t="shared" si="29"/>
        <v>0</v>
      </c>
      <c r="I191" s="12">
        <v>0</v>
      </c>
      <c r="J191" s="12">
        <f t="shared" si="30"/>
        <v>94532.112561100628</v>
      </c>
      <c r="K191" s="12">
        <f t="shared" si="34"/>
        <v>102553.98756110044</v>
      </c>
      <c r="L191" s="12">
        <f t="shared" si="35"/>
        <v>190467.88743889955</v>
      </c>
      <c r="M191" s="13" t="str">
        <f t="shared" si="31"/>
        <v>laufend</v>
      </c>
    </row>
    <row r="192" spans="1:13" x14ac:dyDescent="0.25">
      <c r="A192" s="14">
        <f t="shared" si="32"/>
        <v>172</v>
      </c>
      <c r="B192" s="11" t="str">
        <f t="shared" si="24"/>
        <v>01.10.2040</v>
      </c>
      <c r="C192" s="14">
        <f t="shared" si="25"/>
        <v>2040</v>
      </c>
      <c r="D192" s="12">
        <f t="shared" si="33"/>
        <v>94532.112561100628</v>
      </c>
      <c r="E192" s="12">
        <f t="shared" si="26"/>
        <v>1365.625</v>
      </c>
      <c r="F192" s="12">
        <f t="shared" si="27"/>
        <v>287.53517570668106</v>
      </c>
      <c r="G192" s="12">
        <f t="shared" si="28"/>
        <v>1078.089824293319</v>
      </c>
      <c r="H192" s="12">
        <f t="shared" si="29"/>
        <v>0</v>
      </c>
      <c r="I192" s="12">
        <v>0</v>
      </c>
      <c r="J192" s="12">
        <f t="shared" si="30"/>
        <v>93454.02273680731</v>
      </c>
      <c r="K192" s="12">
        <f t="shared" si="34"/>
        <v>102841.52273680712</v>
      </c>
      <c r="L192" s="12">
        <f t="shared" si="35"/>
        <v>191545.97726319288</v>
      </c>
      <c r="M192" s="13" t="str">
        <f t="shared" si="31"/>
        <v>laufend</v>
      </c>
    </row>
    <row r="193" spans="1:13" x14ac:dyDescent="0.25">
      <c r="A193" s="14">
        <f t="shared" si="32"/>
        <v>173</v>
      </c>
      <c r="B193" s="11" t="str">
        <f t="shared" si="24"/>
        <v>01.11.2040</v>
      </c>
      <c r="C193" s="14">
        <f t="shared" si="25"/>
        <v>2040</v>
      </c>
      <c r="D193" s="12">
        <f t="shared" si="33"/>
        <v>93454.02273680731</v>
      </c>
      <c r="E193" s="12">
        <f t="shared" si="26"/>
        <v>1365.625</v>
      </c>
      <c r="F193" s="12">
        <f t="shared" si="27"/>
        <v>284.25598582445554</v>
      </c>
      <c r="G193" s="12">
        <f t="shared" si="28"/>
        <v>1081.3690141755444</v>
      </c>
      <c r="H193" s="12">
        <f t="shared" si="29"/>
        <v>0</v>
      </c>
      <c r="I193" s="12">
        <v>0</v>
      </c>
      <c r="J193" s="12">
        <f t="shared" si="30"/>
        <v>92372.65372263176</v>
      </c>
      <c r="K193" s="12">
        <f t="shared" si="34"/>
        <v>103125.77872263157</v>
      </c>
      <c r="L193" s="12">
        <f t="shared" si="35"/>
        <v>192627.34627736843</v>
      </c>
      <c r="M193" s="13" t="str">
        <f t="shared" si="31"/>
        <v>laufend</v>
      </c>
    </row>
    <row r="194" spans="1:13" x14ac:dyDescent="0.25">
      <c r="A194" s="14">
        <f t="shared" si="32"/>
        <v>174</v>
      </c>
      <c r="B194" s="11" t="str">
        <f t="shared" si="24"/>
        <v>01.12.2040</v>
      </c>
      <c r="C194" s="14">
        <f t="shared" si="25"/>
        <v>2040</v>
      </c>
      <c r="D194" s="12">
        <f t="shared" si="33"/>
        <v>92372.65372263176</v>
      </c>
      <c r="E194" s="12">
        <f t="shared" si="26"/>
        <v>1365.625</v>
      </c>
      <c r="F194" s="12">
        <f t="shared" si="27"/>
        <v>280.96682173967162</v>
      </c>
      <c r="G194" s="12">
        <f t="shared" si="28"/>
        <v>1084.6581782603284</v>
      </c>
      <c r="H194" s="12">
        <f t="shared" si="29"/>
        <v>4000</v>
      </c>
      <c r="I194" s="12">
        <v>0</v>
      </c>
      <c r="J194" s="12">
        <f t="shared" si="30"/>
        <v>87287.995544371428</v>
      </c>
      <c r="K194" s="12">
        <f t="shared" si="34"/>
        <v>103406.74554437124</v>
      </c>
      <c r="L194" s="12">
        <f t="shared" si="35"/>
        <v>197712.00445562875</v>
      </c>
      <c r="M194" s="13" t="str">
        <f t="shared" si="31"/>
        <v>Sondertilgung</v>
      </c>
    </row>
    <row r="195" spans="1:13" x14ac:dyDescent="0.25">
      <c r="A195" s="14">
        <f t="shared" si="32"/>
        <v>175</v>
      </c>
      <c r="B195" s="11" t="str">
        <f t="shared" si="24"/>
        <v>01.01.2041</v>
      </c>
      <c r="C195" s="14">
        <f t="shared" si="25"/>
        <v>2041</v>
      </c>
      <c r="D195" s="12">
        <f t="shared" si="33"/>
        <v>87287.995544371428</v>
      </c>
      <c r="E195" s="12">
        <f t="shared" si="26"/>
        <v>1365.625</v>
      </c>
      <c r="F195" s="12">
        <f t="shared" si="27"/>
        <v>265.50098644746305</v>
      </c>
      <c r="G195" s="12">
        <f t="shared" si="28"/>
        <v>1100.124013552537</v>
      </c>
      <c r="H195" s="12">
        <f t="shared" si="29"/>
        <v>0</v>
      </c>
      <c r="I195" s="12">
        <v>0</v>
      </c>
      <c r="J195" s="12">
        <f t="shared" si="30"/>
        <v>86187.871530818884</v>
      </c>
      <c r="K195" s="12">
        <f t="shared" si="34"/>
        <v>103672.24653081869</v>
      </c>
      <c r="L195" s="12">
        <f t="shared" si="35"/>
        <v>198812.12846918128</v>
      </c>
      <c r="M195" s="13" t="str">
        <f t="shared" si="31"/>
        <v>laufend</v>
      </c>
    </row>
    <row r="196" spans="1:13" x14ac:dyDescent="0.25">
      <c r="A196" s="14">
        <f t="shared" si="32"/>
        <v>176</v>
      </c>
      <c r="B196" s="11" t="str">
        <f t="shared" si="24"/>
        <v>01.02.2041</v>
      </c>
      <c r="C196" s="14">
        <f t="shared" si="25"/>
        <v>2041</v>
      </c>
      <c r="D196" s="12">
        <f t="shared" si="33"/>
        <v>86187.871530818884</v>
      </c>
      <c r="E196" s="12">
        <f t="shared" si="26"/>
        <v>1365.625</v>
      </c>
      <c r="F196" s="12">
        <f t="shared" si="27"/>
        <v>262.15477590624079</v>
      </c>
      <c r="G196" s="12">
        <f t="shared" si="28"/>
        <v>1103.4702240937593</v>
      </c>
      <c r="H196" s="12">
        <f t="shared" si="29"/>
        <v>0</v>
      </c>
      <c r="I196" s="12">
        <v>0</v>
      </c>
      <c r="J196" s="12">
        <f t="shared" si="30"/>
        <v>85084.401306725122</v>
      </c>
      <c r="K196" s="12">
        <f t="shared" si="34"/>
        <v>103934.40130672493</v>
      </c>
      <c r="L196" s="12">
        <f t="shared" si="35"/>
        <v>199915.59869327504</v>
      </c>
      <c r="M196" s="13" t="str">
        <f t="shared" si="31"/>
        <v>laufend</v>
      </c>
    </row>
    <row r="197" spans="1:13" x14ac:dyDescent="0.25">
      <c r="A197" s="14">
        <f t="shared" si="32"/>
        <v>177</v>
      </c>
      <c r="B197" s="11" t="str">
        <f t="shared" si="24"/>
        <v>01.03.2041</v>
      </c>
      <c r="C197" s="14">
        <f t="shared" si="25"/>
        <v>2041</v>
      </c>
      <c r="D197" s="12">
        <f t="shared" si="33"/>
        <v>85084.401306725122</v>
      </c>
      <c r="E197" s="12">
        <f t="shared" si="26"/>
        <v>1365.625</v>
      </c>
      <c r="F197" s="12">
        <f t="shared" si="27"/>
        <v>258.79838730795558</v>
      </c>
      <c r="G197" s="12">
        <f t="shared" si="28"/>
        <v>1106.8266126920444</v>
      </c>
      <c r="H197" s="12">
        <f t="shared" si="29"/>
        <v>0</v>
      </c>
      <c r="I197" s="12">
        <v>0</v>
      </c>
      <c r="J197" s="12">
        <f t="shared" si="30"/>
        <v>83977.574694033072</v>
      </c>
      <c r="K197" s="12">
        <f t="shared" si="34"/>
        <v>104193.19969403288</v>
      </c>
      <c r="L197" s="12">
        <f t="shared" si="35"/>
        <v>201022.42530596707</v>
      </c>
      <c r="M197" s="13" t="str">
        <f t="shared" si="31"/>
        <v>laufend</v>
      </c>
    </row>
    <row r="198" spans="1:13" x14ac:dyDescent="0.25">
      <c r="A198" s="14">
        <f t="shared" si="32"/>
        <v>178</v>
      </c>
      <c r="B198" s="11" t="str">
        <f t="shared" si="24"/>
        <v>01.04.2041</v>
      </c>
      <c r="C198" s="14">
        <f t="shared" si="25"/>
        <v>2041</v>
      </c>
      <c r="D198" s="12">
        <f t="shared" si="33"/>
        <v>83977.574694033072</v>
      </c>
      <c r="E198" s="12">
        <f t="shared" si="26"/>
        <v>1365.625</v>
      </c>
      <c r="F198" s="12">
        <f t="shared" si="27"/>
        <v>255.43178969435056</v>
      </c>
      <c r="G198" s="12">
        <f t="shared" si="28"/>
        <v>1110.1932103056495</v>
      </c>
      <c r="H198" s="12">
        <f t="shared" si="29"/>
        <v>0</v>
      </c>
      <c r="I198" s="12">
        <v>0</v>
      </c>
      <c r="J198" s="12">
        <f t="shared" si="30"/>
        <v>82867.381483727426</v>
      </c>
      <c r="K198" s="12">
        <f t="shared" si="34"/>
        <v>104448.63148372724</v>
      </c>
      <c r="L198" s="12">
        <f t="shared" si="35"/>
        <v>202132.61851627272</v>
      </c>
      <c r="M198" s="13" t="str">
        <f t="shared" si="31"/>
        <v>laufend</v>
      </c>
    </row>
    <row r="199" spans="1:13" x14ac:dyDescent="0.25">
      <c r="A199" s="14">
        <f t="shared" si="32"/>
        <v>179</v>
      </c>
      <c r="B199" s="11" t="str">
        <f t="shared" si="24"/>
        <v>01.05.2041</v>
      </c>
      <c r="C199" s="14">
        <f t="shared" si="25"/>
        <v>2041</v>
      </c>
      <c r="D199" s="12">
        <f t="shared" si="33"/>
        <v>82867.381483727426</v>
      </c>
      <c r="E199" s="12">
        <f t="shared" si="26"/>
        <v>1365.625</v>
      </c>
      <c r="F199" s="12">
        <f t="shared" si="27"/>
        <v>252.05495201300425</v>
      </c>
      <c r="G199" s="12">
        <f t="shared" si="28"/>
        <v>1113.5700479869956</v>
      </c>
      <c r="H199" s="12">
        <f t="shared" si="29"/>
        <v>0</v>
      </c>
      <c r="I199" s="12">
        <v>0</v>
      </c>
      <c r="J199" s="12">
        <f t="shared" si="30"/>
        <v>81753.811435740427</v>
      </c>
      <c r="K199" s="12">
        <f t="shared" si="34"/>
        <v>104700.68643574024</v>
      </c>
      <c r="L199" s="12">
        <f t="shared" si="35"/>
        <v>203246.1885642597</v>
      </c>
      <c r="M199" s="13" t="str">
        <f t="shared" si="31"/>
        <v>laufend</v>
      </c>
    </row>
    <row r="200" spans="1:13" x14ac:dyDescent="0.25">
      <c r="A200" s="14">
        <f t="shared" si="32"/>
        <v>180</v>
      </c>
      <c r="B200" s="11" t="str">
        <f t="shared" si="24"/>
        <v>01.06.2041</v>
      </c>
      <c r="C200" s="14">
        <f t="shared" si="25"/>
        <v>2041</v>
      </c>
      <c r="D200" s="12">
        <f t="shared" si="33"/>
        <v>81753.811435740427</v>
      </c>
      <c r="E200" s="12">
        <f t="shared" si="26"/>
        <v>1365.625</v>
      </c>
      <c r="F200" s="12">
        <f t="shared" si="27"/>
        <v>248.66784311704376</v>
      </c>
      <c r="G200" s="12">
        <f t="shared" si="28"/>
        <v>1116.9571568829563</v>
      </c>
      <c r="H200" s="12">
        <f t="shared" si="29"/>
        <v>0</v>
      </c>
      <c r="I200" s="12">
        <v>0</v>
      </c>
      <c r="J200" s="12">
        <f t="shared" si="30"/>
        <v>80636.85427885747</v>
      </c>
      <c r="K200" s="12">
        <f t="shared" si="34"/>
        <v>104949.35427885728</v>
      </c>
      <c r="L200" s="12">
        <f t="shared" si="35"/>
        <v>204363.14572114268</v>
      </c>
      <c r="M200" s="13" t="str">
        <f t="shared" si="31"/>
        <v>laufend</v>
      </c>
    </row>
    <row r="201" spans="1:13" x14ac:dyDescent="0.25">
      <c r="A201" s="14">
        <f t="shared" si="32"/>
        <v>181</v>
      </c>
      <c r="B201" s="11" t="str">
        <f t="shared" si="24"/>
        <v>01.07.2041</v>
      </c>
      <c r="C201" s="14">
        <f t="shared" si="25"/>
        <v>2041</v>
      </c>
      <c r="D201" s="12">
        <f t="shared" si="33"/>
        <v>80636.85427885747</v>
      </c>
      <c r="E201" s="12">
        <f t="shared" si="26"/>
        <v>1365.625</v>
      </c>
      <c r="F201" s="12">
        <f t="shared" si="27"/>
        <v>245.27043176485813</v>
      </c>
      <c r="G201" s="12">
        <f t="shared" si="28"/>
        <v>1120.3545682351419</v>
      </c>
      <c r="H201" s="12">
        <f t="shared" si="29"/>
        <v>0</v>
      </c>
      <c r="I201" s="12">
        <v>0</v>
      </c>
      <c r="J201" s="12">
        <f t="shared" si="30"/>
        <v>79516.499710622331</v>
      </c>
      <c r="K201" s="12">
        <f t="shared" si="34"/>
        <v>105194.62471062214</v>
      </c>
      <c r="L201" s="12">
        <f t="shared" si="35"/>
        <v>205483.50028937781</v>
      </c>
      <c r="M201" s="13" t="str">
        <f t="shared" si="31"/>
        <v>laufend</v>
      </c>
    </row>
    <row r="202" spans="1:13" x14ac:dyDescent="0.25">
      <c r="A202" s="14">
        <f t="shared" si="32"/>
        <v>182</v>
      </c>
      <c r="B202" s="11" t="str">
        <f t="shared" si="24"/>
        <v>01.08.2041</v>
      </c>
      <c r="C202" s="14">
        <f t="shared" si="25"/>
        <v>2041</v>
      </c>
      <c r="D202" s="12">
        <f t="shared" si="33"/>
        <v>79516.499710622331</v>
      </c>
      <c r="E202" s="12">
        <f t="shared" si="26"/>
        <v>1365.625</v>
      </c>
      <c r="F202" s="12">
        <f t="shared" si="27"/>
        <v>241.86268661980958</v>
      </c>
      <c r="G202" s="12">
        <f t="shared" si="28"/>
        <v>1123.7623133801903</v>
      </c>
      <c r="H202" s="12">
        <f t="shared" si="29"/>
        <v>0</v>
      </c>
      <c r="I202" s="12">
        <v>0</v>
      </c>
      <c r="J202" s="12">
        <f t="shared" si="30"/>
        <v>78392.737397242134</v>
      </c>
      <c r="K202" s="12">
        <f t="shared" si="34"/>
        <v>105436.48739724194</v>
      </c>
      <c r="L202" s="12">
        <f t="shared" si="35"/>
        <v>206607.26260275801</v>
      </c>
      <c r="M202" s="13" t="str">
        <f t="shared" si="31"/>
        <v>laufend</v>
      </c>
    </row>
    <row r="203" spans="1:13" x14ac:dyDescent="0.25">
      <c r="A203" s="14">
        <f t="shared" si="32"/>
        <v>183</v>
      </c>
      <c r="B203" s="11" t="str">
        <f t="shared" si="24"/>
        <v>01.09.2041</v>
      </c>
      <c r="C203" s="14">
        <f t="shared" si="25"/>
        <v>2041</v>
      </c>
      <c r="D203" s="12">
        <f t="shared" si="33"/>
        <v>78392.737397242134</v>
      </c>
      <c r="E203" s="12">
        <f t="shared" si="26"/>
        <v>1365.625</v>
      </c>
      <c r="F203" s="12">
        <f t="shared" si="27"/>
        <v>238.44457624994482</v>
      </c>
      <c r="G203" s="12">
        <f t="shared" si="28"/>
        <v>1127.1804237500551</v>
      </c>
      <c r="H203" s="12">
        <f t="shared" si="29"/>
        <v>0</v>
      </c>
      <c r="I203" s="12">
        <v>0</v>
      </c>
      <c r="J203" s="12">
        <f t="shared" si="30"/>
        <v>77265.556973492072</v>
      </c>
      <c r="K203" s="12">
        <f t="shared" si="34"/>
        <v>105674.93197349188</v>
      </c>
      <c r="L203" s="12">
        <f t="shared" si="35"/>
        <v>207734.44302650806</v>
      </c>
      <c r="M203" s="13" t="str">
        <f t="shared" si="31"/>
        <v>laufend</v>
      </c>
    </row>
    <row r="204" spans="1:13" x14ac:dyDescent="0.25">
      <c r="A204" s="14">
        <f t="shared" si="32"/>
        <v>184</v>
      </c>
      <c r="B204" s="11" t="str">
        <f t="shared" si="24"/>
        <v>01.10.2041</v>
      </c>
      <c r="C204" s="14">
        <f t="shared" si="25"/>
        <v>2041</v>
      </c>
      <c r="D204" s="12">
        <f t="shared" si="33"/>
        <v>77265.556973492072</v>
      </c>
      <c r="E204" s="12">
        <f t="shared" si="26"/>
        <v>1365.625</v>
      </c>
      <c r="F204" s="12">
        <f t="shared" si="27"/>
        <v>235.01606912770504</v>
      </c>
      <c r="G204" s="12">
        <f t="shared" si="28"/>
        <v>1130.6089308722949</v>
      </c>
      <c r="H204" s="12">
        <f t="shared" si="29"/>
        <v>0</v>
      </c>
      <c r="I204" s="12">
        <v>0</v>
      </c>
      <c r="J204" s="12">
        <f t="shared" si="30"/>
        <v>76134.94804261977</v>
      </c>
      <c r="K204" s="12">
        <f t="shared" si="34"/>
        <v>105909.94804261958</v>
      </c>
      <c r="L204" s="12">
        <f t="shared" si="35"/>
        <v>208865.05195738035</v>
      </c>
      <c r="M204" s="13" t="str">
        <f t="shared" si="31"/>
        <v>laufend</v>
      </c>
    </row>
    <row r="205" spans="1:13" x14ac:dyDescent="0.25">
      <c r="A205" s="14">
        <f t="shared" si="32"/>
        <v>185</v>
      </c>
      <c r="B205" s="11" t="str">
        <f t="shared" si="24"/>
        <v>01.11.2041</v>
      </c>
      <c r="C205" s="14">
        <f t="shared" si="25"/>
        <v>2041</v>
      </c>
      <c r="D205" s="12">
        <f t="shared" si="33"/>
        <v>76134.94804261977</v>
      </c>
      <c r="E205" s="12">
        <f t="shared" si="26"/>
        <v>1365.625</v>
      </c>
      <c r="F205" s="12">
        <f t="shared" si="27"/>
        <v>231.57713362963511</v>
      </c>
      <c r="G205" s="12">
        <f t="shared" si="28"/>
        <v>1134.0478663703648</v>
      </c>
      <c r="H205" s="12">
        <f t="shared" si="29"/>
        <v>0</v>
      </c>
      <c r="I205" s="12">
        <v>0</v>
      </c>
      <c r="J205" s="12">
        <f t="shared" si="30"/>
        <v>75000.900176249401</v>
      </c>
      <c r="K205" s="12">
        <f t="shared" si="34"/>
        <v>106141.52517624921</v>
      </c>
      <c r="L205" s="12">
        <f t="shared" si="35"/>
        <v>209999.0998237507</v>
      </c>
      <c r="M205" s="13" t="str">
        <f t="shared" si="31"/>
        <v>laufend</v>
      </c>
    </row>
    <row r="206" spans="1:13" x14ac:dyDescent="0.25">
      <c r="A206" s="14">
        <f t="shared" si="32"/>
        <v>186</v>
      </c>
      <c r="B206" s="11" t="str">
        <f t="shared" si="24"/>
        <v>01.12.2041</v>
      </c>
      <c r="C206" s="14">
        <f t="shared" si="25"/>
        <v>2041</v>
      </c>
      <c r="D206" s="12">
        <f t="shared" si="33"/>
        <v>75000.900176249401</v>
      </c>
      <c r="E206" s="12">
        <f t="shared" si="26"/>
        <v>1365.625</v>
      </c>
      <c r="F206" s="12">
        <f t="shared" si="27"/>
        <v>228.12773803609193</v>
      </c>
      <c r="G206" s="12">
        <f t="shared" si="28"/>
        <v>1137.4972619639082</v>
      </c>
      <c r="H206" s="12">
        <f t="shared" si="29"/>
        <v>4000</v>
      </c>
      <c r="I206" s="12">
        <v>0</v>
      </c>
      <c r="J206" s="12">
        <f t="shared" si="30"/>
        <v>69863.4029142855</v>
      </c>
      <c r="K206" s="12">
        <f t="shared" si="34"/>
        <v>106369.65291428531</v>
      </c>
      <c r="L206" s="12">
        <f t="shared" si="35"/>
        <v>215136.5970857146</v>
      </c>
      <c r="M206" s="13" t="str">
        <f t="shared" si="31"/>
        <v>Sondertilgung</v>
      </c>
    </row>
    <row r="207" spans="1:13" x14ac:dyDescent="0.25">
      <c r="A207" s="14">
        <f t="shared" si="32"/>
        <v>187</v>
      </c>
      <c r="B207" s="11" t="str">
        <f t="shared" si="24"/>
        <v>01.01.2042</v>
      </c>
      <c r="C207" s="14">
        <f t="shared" si="25"/>
        <v>2042</v>
      </c>
      <c r="D207" s="12">
        <f t="shared" si="33"/>
        <v>69863.4029142855</v>
      </c>
      <c r="E207" s="12">
        <f t="shared" si="26"/>
        <v>1365.625</v>
      </c>
      <c r="F207" s="12">
        <f t="shared" si="27"/>
        <v>212.50118386428505</v>
      </c>
      <c r="G207" s="12">
        <f t="shared" si="28"/>
        <v>1153.1238161357151</v>
      </c>
      <c r="H207" s="12">
        <f t="shared" si="29"/>
        <v>0</v>
      </c>
      <c r="I207" s="12">
        <v>0</v>
      </c>
      <c r="J207" s="12">
        <f t="shared" si="30"/>
        <v>68710.279098149782</v>
      </c>
      <c r="K207" s="12">
        <f t="shared" si="34"/>
        <v>106582.15409814959</v>
      </c>
      <c r="L207" s="12">
        <f t="shared" si="35"/>
        <v>216289.72090185032</v>
      </c>
      <c r="M207" s="13" t="str">
        <f t="shared" si="31"/>
        <v>laufend</v>
      </c>
    </row>
    <row r="208" spans="1:13" x14ac:dyDescent="0.25">
      <c r="A208" s="14">
        <f t="shared" si="32"/>
        <v>188</v>
      </c>
      <c r="B208" s="11" t="str">
        <f t="shared" si="24"/>
        <v>01.02.2042</v>
      </c>
      <c r="C208" s="14">
        <f t="shared" si="25"/>
        <v>2042</v>
      </c>
      <c r="D208" s="12">
        <f t="shared" si="33"/>
        <v>68710.279098149782</v>
      </c>
      <c r="E208" s="12">
        <f t="shared" si="26"/>
        <v>1365.625</v>
      </c>
      <c r="F208" s="12">
        <f t="shared" si="27"/>
        <v>208.99376559020558</v>
      </c>
      <c r="G208" s="12">
        <f t="shared" si="28"/>
        <v>1156.6312344097944</v>
      </c>
      <c r="H208" s="12">
        <f t="shared" si="29"/>
        <v>0</v>
      </c>
      <c r="I208" s="12">
        <v>0</v>
      </c>
      <c r="J208" s="12">
        <f t="shared" si="30"/>
        <v>67553.647863739985</v>
      </c>
      <c r="K208" s="12">
        <f t="shared" si="34"/>
        <v>106791.1478637398</v>
      </c>
      <c r="L208" s="12">
        <f t="shared" si="35"/>
        <v>217446.3521362601</v>
      </c>
      <c r="M208" s="13" t="str">
        <f t="shared" si="31"/>
        <v>laufend</v>
      </c>
    </row>
    <row r="209" spans="1:13" x14ac:dyDescent="0.25">
      <c r="A209" s="14">
        <f t="shared" si="32"/>
        <v>189</v>
      </c>
      <c r="B209" s="11" t="str">
        <f t="shared" si="24"/>
        <v>01.03.2042</v>
      </c>
      <c r="C209" s="14">
        <f t="shared" si="25"/>
        <v>2042</v>
      </c>
      <c r="D209" s="12">
        <f t="shared" si="33"/>
        <v>67553.647863739985</v>
      </c>
      <c r="E209" s="12">
        <f t="shared" si="26"/>
        <v>1365.625</v>
      </c>
      <c r="F209" s="12">
        <f t="shared" si="27"/>
        <v>205.47567891887579</v>
      </c>
      <c r="G209" s="12">
        <f t="shared" si="28"/>
        <v>1160.1493210811243</v>
      </c>
      <c r="H209" s="12">
        <f t="shared" si="29"/>
        <v>0</v>
      </c>
      <c r="I209" s="12">
        <v>0</v>
      </c>
      <c r="J209" s="12">
        <f t="shared" si="30"/>
        <v>66393.498542658854</v>
      </c>
      <c r="K209" s="12">
        <f t="shared" si="34"/>
        <v>106996.62354265866</v>
      </c>
      <c r="L209" s="12">
        <f t="shared" si="35"/>
        <v>218606.50145734122</v>
      </c>
      <c r="M209" s="13" t="str">
        <f t="shared" si="31"/>
        <v>laufend</v>
      </c>
    </row>
    <row r="210" spans="1:13" x14ac:dyDescent="0.25">
      <c r="A210" s="14">
        <f t="shared" si="32"/>
        <v>190</v>
      </c>
      <c r="B210" s="11" t="str">
        <f t="shared" si="24"/>
        <v>01.04.2042</v>
      </c>
      <c r="C210" s="14">
        <f t="shared" si="25"/>
        <v>2042</v>
      </c>
      <c r="D210" s="12">
        <f t="shared" si="33"/>
        <v>66393.498542658854</v>
      </c>
      <c r="E210" s="12">
        <f t="shared" si="26"/>
        <v>1365.625</v>
      </c>
      <c r="F210" s="12">
        <f t="shared" si="27"/>
        <v>201.94689140058733</v>
      </c>
      <c r="G210" s="12">
        <f t="shared" si="28"/>
        <v>1163.6781085994126</v>
      </c>
      <c r="H210" s="12">
        <f t="shared" si="29"/>
        <v>0</v>
      </c>
      <c r="I210" s="12">
        <v>0</v>
      </c>
      <c r="J210" s="12">
        <f t="shared" si="30"/>
        <v>65229.820434059438</v>
      </c>
      <c r="K210" s="12">
        <f t="shared" si="34"/>
        <v>107198.57043405925</v>
      </c>
      <c r="L210" s="12">
        <f t="shared" si="35"/>
        <v>219770.17956594063</v>
      </c>
      <c r="M210" s="13" t="str">
        <f t="shared" si="31"/>
        <v>laufend</v>
      </c>
    </row>
    <row r="211" spans="1:13" x14ac:dyDescent="0.25">
      <c r="A211" s="14">
        <f t="shared" si="32"/>
        <v>191</v>
      </c>
      <c r="B211" s="11" t="str">
        <f t="shared" si="24"/>
        <v>01.05.2042</v>
      </c>
      <c r="C211" s="14">
        <f t="shared" si="25"/>
        <v>2042</v>
      </c>
      <c r="D211" s="12">
        <f t="shared" si="33"/>
        <v>65229.820434059438</v>
      </c>
      <c r="E211" s="12">
        <f t="shared" si="26"/>
        <v>1365.625</v>
      </c>
      <c r="F211" s="12">
        <f t="shared" si="27"/>
        <v>198.40737048693077</v>
      </c>
      <c r="G211" s="12">
        <f t="shared" si="28"/>
        <v>1167.2176295130691</v>
      </c>
      <c r="H211" s="12">
        <f t="shared" si="29"/>
        <v>0</v>
      </c>
      <c r="I211" s="12">
        <v>0</v>
      </c>
      <c r="J211" s="12">
        <f t="shared" si="30"/>
        <v>64062.602804546368</v>
      </c>
      <c r="K211" s="12">
        <f t="shared" si="34"/>
        <v>107396.97780454619</v>
      </c>
      <c r="L211" s="12">
        <f t="shared" si="35"/>
        <v>220937.3971954537</v>
      </c>
      <c r="M211" s="13" t="str">
        <f t="shared" si="31"/>
        <v>laufend</v>
      </c>
    </row>
    <row r="212" spans="1:13" x14ac:dyDescent="0.25">
      <c r="A212" s="14">
        <f t="shared" si="32"/>
        <v>192</v>
      </c>
      <c r="B212" s="11" t="str">
        <f t="shared" si="24"/>
        <v>01.06.2042</v>
      </c>
      <c r="C212" s="14">
        <f t="shared" si="25"/>
        <v>2042</v>
      </c>
      <c r="D212" s="12">
        <f t="shared" si="33"/>
        <v>64062.602804546368</v>
      </c>
      <c r="E212" s="12">
        <f t="shared" si="26"/>
        <v>1365.625</v>
      </c>
      <c r="F212" s="12">
        <f t="shared" si="27"/>
        <v>194.85708353049517</v>
      </c>
      <c r="G212" s="12">
        <f t="shared" si="28"/>
        <v>1170.7679164695048</v>
      </c>
      <c r="H212" s="12">
        <f t="shared" si="29"/>
        <v>0</v>
      </c>
      <c r="I212" s="12">
        <v>0</v>
      </c>
      <c r="J212" s="12">
        <f t="shared" si="30"/>
        <v>62891.834888076861</v>
      </c>
      <c r="K212" s="12">
        <f t="shared" si="34"/>
        <v>107591.83488807669</v>
      </c>
      <c r="L212" s="12">
        <f t="shared" si="35"/>
        <v>222108.16511192321</v>
      </c>
      <c r="M212" s="13" t="str">
        <f t="shared" si="31"/>
        <v>laufend</v>
      </c>
    </row>
    <row r="213" spans="1:13" x14ac:dyDescent="0.25">
      <c r="A213" s="14">
        <f t="shared" si="32"/>
        <v>193</v>
      </c>
      <c r="B213" s="11" t="str">
        <f t="shared" ref="B213:B276" si="36">IF(DAY(EDATE(DATE(VALUE(RIGHT($C$8,4)),VALUE(MID($C$8,4,2)),VALUE(LEFT($C$8,2))),A213-1))&lt;10,"0","")&amp;DAY(EDATE(DATE(VALUE(RIGHT($C$8,4)),VALUE(MID($C$8,4,2)),VALUE(LEFT($C$8,2))),A213-1))&amp;"."&amp;IF(MONTH(EDATE(DATE(VALUE(RIGHT($C$8,4)),VALUE(MID($C$8,4,2)),VALUE(LEFT($C$8,2))),A213-1))&lt;10,"0","")&amp;MONTH(EDATE(DATE(VALUE(RIGHT($C$8,4)),VALUE(MID($C$8,4,2)),VALUE(LEFT($C$8,2))),A213-1))&amp;"."&amp;YEAR(EDATE(DATE(VALUE(RIGHT($C$8,4)),VALUE(MID($C$8,4,2)),VALUE(LEFT($C$8,2))),A213-1))</f>
        <v>01.07.2042</v>
      </c>
      <c r="C213" s="14">
        <f t="shared" ref="C213:C276" si="37">YEAR(EDATE(DATE(VALUE(RIGHT($C$8,4)),VALUE(MID($C$8,4,2)),VALUE(LEFT($C$8,2))),A213-1))</f>
        <v>2042</v>
      </c>
      <c r="D213" s="12">
        <f t="shared" si="33"/>
        <v>62891.834888076861</v>
      </c>
      <c r="E213" s="12">
        <f t="shared" ref="E213:E276" si="38">IF(D213&lt;=0,0,MIN($G$5,D213+F213))</f>
        <v>1365.625</v>
      </c>
      <c r="F213" s="12">
        <f t="shared" ref="F213:F276" si="39">IF(D213&lt;=0,0,D213*$C$6/12)</f>
        <v>191.29599778456711</v>
      </c>
      <c r="G213" s="12">
        <f t="shared" ref="G213:G276" si="40">IF(D213&lt;=0,0,MIN(E213-F213,D213))</f>
        <v>1174.3290022154329</v>
      </c>
      <c r="H213" s="12">
        <f t="shared" ref="H213:H276" si="41">IF(AND(D213-G213&gt;0,MONTH(EDATE(DATE(VALUE(RIGHT($C$8,4)),VALUE(MID($C$8,4,2)),VALUE(LEFT($C$8,2))),A213-1))=$C$10),MIN($C$9,D213-G213),0)</f>
        <v>0</v>
      </c>
      <c r="I213" s="12">
        <v>0</v>
      </c>
      <c r="J213" s="12">
        <f t="shared" ref="J213:J276" si="42">MAX(D213-G213-H213-I213,0)</f>
        <v>61717.505885861428</v>
      </c>
      <c r="K213" s="12">
        <f t="shared" si="34"/>
        <v>107783.13088586125</v>
      </c>
      <c r="L213" s="12">
        <f t="shared" si="35"/>
        <v>223282.49411413865</v>
      </c>
      <c r="M213" s="13" t="str">
        <f t="shared" ref="M213:M276" si="43">IF(J213&lt;=0,"getilgt",IF(H213+I213&gt;0,"Sondertilgung","laufend"))</f>
        <v>laufend</v>
      </c>
    </row>
    <row r="214" spans="1:13" x14ac:dyDescent="0.25">
      <c r="A214" s="14">
        <f t="shared" ref="A214:A277" si="44">A213+1</f>
        <v>194</v>
      </c>
      <c r="B214" s="11" t="str">
        <f t="shared" si="36"/>
        <v>01.08.2042</v>
      </c>
      <c r="C214" s="14">
        <f t="shared" si="37"/>
        <v>2042</v>
      </c>
      <c r="D214" s="12">
        <f t="shared" ref="D214:D277" si="45">J213</f>
        <v>61717.505885861428</v>
      </c>
      <c r="E214" s="12">
        <f t="shared" si="38"/>
        <v>1365.625</v>
      </c>
      <c r="F214" s="12">
        <f t="shared" si="39"/>
        <v>187.72408040282849</v>
      </c>
      <c r="G214" s="12">
        <f t="shared" si="40"/>
        <v>1177.9009195971714</v>
      </c>
      <c r="H214" s="12">
        <f t="shared" si="41"/>
        <v>0</v>
      </c>
      <c r="I214" s="12">
        <v>0</v>
      </c>
      <c r="J214" s="12">
        <f t="shared" si="42"/>
        <v>60539.604966264254</v>
      </c>
      <c r="K214" s="12">
        <f t="shared" ref="K214:K277" si="46">K213+F214</f>
        <v>107970.85496626407</v>
      </c>
      <c r="L214" s="12">
        <f t="shared" ref="L214:L277" si="47">L213+G214+H214+I214</f>
        <v>224460.39503373581</v>
      </c>
      <c r="M214" s="13" t="str">
        <f t="shared" si="43"/>
        <v>laufend</v>
      </c>
    </row>
    <row r="215" spans="1:13" x14ac:dyDescent="0.25">
      <c r="A215" s="14">
        <f t="shared" si="44"/>
        <v>195</v>
      </c>
      <c r="B215" s="11" t="str">
        <f t="shared" si="36"/>
        <v>01.09.2042</v>
      </c>
      <c r="C215" s="14">
        <f t="shared" si="37"/>
        <v>2042</v>
      </c>
      <c r="D215" s="12">
        <f t="shared" si="45"/>
        <v>60539.604966264254</v>
      </c>
      <c r="E215" s="12">
        <f t="shared" si="38"/>
        <v>1365.625</v>
      </c>
      <c r="F215" s="12">
        <f t="shared" si="39"/>
        <v>184.14129843905377</v>
      </c>
      <c r="G215" s="12">
        <f t="shared" si="40"/>
        <v>1181.4837015609462</v>
      </c>
      <c r="H215" s="12">
        <f t="shared" si="41"/>
        <v>0</v>
      </c>
      <c r="I215" s="12">
        <v>0</v>
      </c>
      <c r="J215" s="12">
        <f t="shared" si="42"/>
        <v>59358.12126470331</v>
      </c>
      <c r="K215" s="12">
        <f t="shared" si="46"/>
        <v>108154.99626470312</v>
      </c>
      <c r="L215" s="12">
        <f t="shared" si="47"/>
        <v>225641.87873529675</v>
      </c>
      <c r="M215" s="13" t="str">
        <f t="shared" si="43"/>
        <v>laufend</v>
      </c>
    </row>
    <row r="216" spans="1:13" x14ac:dyDescent="0.25">
      <c r="A216" s="14">
        <f t="shared" si="44"/>
        <v>196</v>
      </c>
      <c r="B216" s="11" t="str">
        <f t="shared" si="36"/>
        <v>01.10.2042</v>
      </c>
      <c r="C216" s="14">
        <f t="shared" si="37"/>
        <v>2042</v>
      </c>
      <c r="D216" s="12">
        <f t="shared" si="45"/>
        <v>59358.12126470331</v>
      </c>
      <c r="E216" s="12">
        <f t="shared" si="38"/>
        <v>1365.625</v>
      </c>
      <c r="F216" s="12">
        <f t="shared" si="39"/>
        <v>180.5476188468059</v>
      </c>
      <c r="G216" s="12">
        <f t="shared" si="40"/>
        <v>1185.077381153194</v>
      </c>
      <c r="H216" s="12">
        <f t="shared" si="41"/>
        <v>0</v>
      </c>
      <c r="I216" s="12">
        <v>0</v>
      </c>
      <c r="J216" s="12">
        <f t="shared" si="42"/>
        <v>58173.043883550119</v>
      </c>
      <c r="K216" s="12">
        <f t="shared" si="46"/>
        <v>108335.54388354992</v>
      </c>
      <c r="L216" s="12">
        <f t="shared" si="47"/>
        <v>226826.95611644993</v>
      </c>
      <c r="M216" s="13" t="str">
        <f t="shared" si="43"/>
        <v>laufend</v>
      </c>
    </row>
    <row r="217" spans="1:13" x14ac:dyDescent="0.25">
      <c r="A217" s="14">
        <f t="shared" si="44"/>
        <v>197</v>
      </c>
      <c r="B217" s="11" t="str">
        <f t="shared" si="36"/>
        <v>01.11.2042</v>
      </c>
      <c r="C217" s="14">
        <f t="shared" si="37"/>
        <v>2042</v>
      </c>
      <c r="D217" s="12">
        <f t="shared" si="45"/>
        <v>58173.043883550119</v>
      </c>
      <c r="E217" s="12">
        <f t="shared" si="38"/>
        <v>1365.625</v>
      </c>
      <c r="F217" s="12">
        <f t="shared" si="39"/>
        <v>176.94300847913158</v>
      </c>
      <c r="G217" s="12">
        <f t="shared" si="40"/>
        <v>1188.6819915208685</v>
      </c>
      <c r="H217" s="12">
        <f t="shared" si="41"/>
        <v>0</v>
      </c>
      <c r="I217" s="12">
        <v>0</v>
      </c>
      <c r="J217" s="12">
        <f t="shared" si="42"/>
        <v>56984.36189202925</v>
      </c>
      <c r="K217" s="12">
        <f t="shared" si="46"/>
        <v>108512.48689202906</v>
      </c>
      <c r="L217" s="12">
        <f t="shared" si="47"/>
        <v>228015.63810797079</v>
      </c>
      <c r="M217" s="13" t="str">
        <f t="shared" si="43"/>
        <v>laufend</v>
      </c>
    </row>
    <row r="218" spans="1:13" x14ac:dyDescent="0.25">
      <c r="A218" s="14">
        <f t="shared" si="44"/>
        <v>198</v>
      </c>
      <c r="B218" s="11" t="str">
        <f t="shared" si="36"/>
        <v>01.12.2042</v>
      </c>
      <c r="C218" s="14">
        <f t="shared" si="37"/>
        <v>2042</v>
      </c>
      <c r="D218" s="12">
        <f t="shared" si="45"/>
        <v>56984.36189202925</v>
      </c>
      <c r="E218" s="12">
        <f t="shared" si="38"/>
        <v>1365.625</v>
      </c>
      <c r="F218" s="12">
        <f t="shared" si="39"/>
        <v>173.32743408825561</v>
      </c>
      <c r="G218" s="12">
        <f t="shared" si="40"/>
        <v>1192.2975659117444</v>
      </c>
      <c r="H218" s="12">
        <f t="shared" si="41"/>
        <v>4000</v>
      </c>
      <c r="I218" s="12">
        <v>0</v>
      </c>
      <c r="J218" s="12">
        <f t="shared" si="42"/>
        <v>51792.064326117506</v>
      </c>
      <c r="K218" s="12">
        <f t="shared" si="46"/>
        <v>108685.81432611731</v>
      </c>
      <c r="L218" s="12">
        <f t="shared" si="47"/>
        <v>233207.93567388254</v>
      </c>
      <c r="M218" s="13" t="str">
        <f t="shared" si="43"/>
        <v>Sondertilgung</v>
      </c>
    </row>
    <row r="219" spans="1:13" x14ac:dyDescent="0.25">
      <c r="A219" s="14">
        <f t="shared" si="44"/>
        <v>199</v>
      </c>
      <c r="B219" s="11" t="str">
        <f t="shared" si="36"/>
        <v>01.01.2043</v>
      </c>
      <c r="C219" s="14">
        <f t="shared" si="37"/>
        <v>2043</v>
      </c>
      <c r="D219" s="12">
        <f t="shared" si="45"/>
        <v>51792.064326117506</v>
      </c>
      <c r="E219" s="12">
        <f t="shared" si="38"/>
        <v>1365.625</v>
      </c>
      <c r="F219" s="12">
        <f t="shared" si="39"/>
        <v>157.53419565860739</v>
      </c>
      <c r="G219" s="12">
        <f t="shared" si="40"/>
        <v>1208.0908043413926</v>
      </c>
      <c r="H219" s="12">
        <f t="shared" si="41"/>
        <v>0</v>
      </c>
      <c r="I219" s="12">
        <v>0</v>
      </c>
      <c r="J219" s="12">
        <f t="shared" si="42"/>
        <v>50583.973521776112</v>
      </c>
      <c r="K219" s="12">
        <f t="shared" si="46"/>
        <v>108843.34852177592</v>
      </c>
      <c r="L219" s="12">
        <f t="shared" si="47"/>
        <v>234416.02647822394</v>
      </c>
      <c r="M219" s="13" t="str">
        <f t="shared" si="43"/>
        <v>laufend</v>
      </c>
    </row>
    <row r="220" spans="1:13" x14ac:dyDescent="0.25">
      <c r="A220" s="14">
        <f t="shared" si="44"/>
        <v>200</v>
      </c>
      <c r="B220" s="11" t="str">
        <f t="shared" si="36"/>
        <v>01.02.2043</v>
      </c>
      <c r="C220" s="14">
        <f t="shared" si="37"/>
        <v>2043</v>
      </c>
      <c r="D220" s="12">
        <f t="shared" si="45"/>
        <v>50583.973521776112</v>
      </c>
      <c r="E220" s="12">
        <f t="shared" si="38"/>
        <v>1365.625</v>
      </c>
      <c r="F220" s="12">
        <f t="shared" si="39"/>
        <v>153.85958612873566</v>
      </c>
      <c r="G220" s="12">
        <f t="shared" si="40"/>
        <v>1211.7654138712644</v>
      </c>
      <c r="H220" s="12">
        <f t="shared" si="41"/>
        <v>0</v>
      </c>
      <c r="I220" s="12">
        <v>0</v>
      </c>
      <c r="J220" s="12">
        <f t="shared" si="42"/>
        <v>49372.208107904844</v>
      </c>
      <c r="K220" s="12">
        <f t="shared" si="46"/>
        <v>108997.20810790465</v>
      </c>
      <c r="L220" s="12">
        <f t="shared" si="47"/>
        <v>235627.79189209521</v>
      </c>
      <c r="M220" s="13" t="str">
        <f t="shared" si="43"/>
        <v>laufend</v>
      </c>
    </row>
    <row r="221" spans="1:13" x14ac:dyDescent="0.25">
      <c r="A221" s="14">
        <f t="shared" si="44"/>
        <v>201</v>
      </c>
      <c r="B221" s="11" t="str">
        <f t="shared" si="36"/>
        <v>01.03.2043</v>
      </c>
      <c r="C221" s="14">
        <f t="shared" si="37"/>
        <v>2043</v>
      </c>
      <c r="D221" s="12">
        <f t="shared" si="45"/>
        <v>49372.208107904844</v>
      </c>
      <c r="E221" s="12">
        <f t="shared" si="38"/>
        <v>1365.625</v>
      </c>
      <c r="F221" s="12">
        <f t="shared" si="39"/>
        <v>150.17379966154388</v>
      </c>
      <c r="G221" s="12">
        <f t="shared" si="40"/>
        <v>1215.4512003384561</v>
      </c>
      <c r="H221" s="12">
        <f t="shared" si="41"/>
        <v>0</v>
      </c>
      <c r="I221" s="12">
        <v>0</v>
      </c>
      <c r="J221" s="12">
        <f t="shared" si="42"/>
        <v>48156.756907566385</v>
      </c>
      <c r="K221" s="12">
        <f t="shared" si="46"/>
        <v>109147.38190756619</v>
      </c>
      <c r="L221" s="12">
        <f t="shared" si="47"/>
        <v>236843.24309243367</v>
      </c>
      <c r="M221" s="13" t="str">
        <f t="shared" si="43"/>
        <v>laufend</v>
      </c>
    </row>
    <row r="222" spans="1:13" x14ac:dyDescent="0.25">
      <c r="A222" s="14">
        <f t="shared" si="44"/>
        <v>202</v>
      </c>
      <c r="B222" s="11" t="str">
        <f t="shared" si="36"/>
        <v>01.04.2043</v>
      </c>
      <c r="C222" s="14">
        <f t="shared" si="37"/>
        <v>2043</v>
      </c>
      <c r="D222" s="12">
        <f t="shared" si="45"/>
        <v>48156.756907566385</v>
      </c>
      <c r="E222" s="12">
        <f t="shared" si="38"/>
        <v>1365.625</v>
      </c>
      <c r="F222" s="12">
        <f t="shared" si="39"/>
        <v>146.4768022605144</v>
      </c>
      <c r="G222" s="12">
        <f t="shared" si="40"/>
        <v>1219.1481977394856</v>
      </c>
      <c r="H222" s="12">
        <f t="shared" si="41"/>
        <v>0</v>
      </c>
      <c r="I222" s="12">
        <v>0</v>
      </c>
      <c r="J222" s="12">
        <f t="shared" si="42"/>
        <v>46937.608709826898</v>
      </c>
      <c r="K222" s="12">
        <f t="shared" si="46"/>
        <v>109293.8587098267</v>
      </c>
      <c r="L222" s="12">
        <f t="shared" si="47"/>
        <v>238062.39129017314</v>
      </c>
      <c r="M222" s="13" t="str">
        <f t="shared" si="43"/>
        <v>laufend</v>
      </c>
    </row>
    <row r="223" spans="1:13" x14ac:dyDescent="0.25">
      <c r="A223" s="14">
        <f t="shared" si="44"/>
        <v>203</v>
      </c>
      <c r="B223" s="11" t="str">
        <f t="shared" si="36"/>
        <v>01.05.2043</v>
      </c>
      <c r="C223" s="14">
        <f t="shared" si="37"/>
        <v>2043</v>
      </c>
      <c r="D223" s="12">
        <f t="shared" si="45"/>
        <v>46937.608709826898</v>
      </c>
      <c r="E223" s="12">
        <f t="shared" si="38"/>
        <v>1365.625</v>
      </c>
      <c r="F223" s="12">
        <f t="shared" si="39"/>
        <v>142.76855982572349</v>
      </c>
      <c r="G223" s="12">
        <f t="shared" si="40"/>
        <v>1222.8564401742765</v>
      </c>
      <c r="H223" s="12">
        <f t="shared" si="41"/>
        <v>0</v>
      </c>
      <c r="I223" s="12">
        <v>0</v>
      </c>
      <c r="J223" s="12">
        <f t="shared" si="42"/>
        <v>45714.752269652621</v>
      </c>
      <c r="K223" s="12">
        <f t="shared" si="46"/>
        <v>109436.62726965242</v>
      </c>
      <c r="L223" s="12">
        <f t="shared" si="47"/>
        <v>239285.24773034742</v>
      </c>
      <c r="M223" s="13" t="str">
        <f t="shared" si="43"/>
        <v>laufend</v>
      </c>
    </row>
    <row r="224" spans="1:13" x14ac:dyDescent="0.25">
      <c r="A224" s="14">
        <f t="shared" si="44"/>
        <v>204</v>
      </c>
      <c r="B224" s="11" t="str">
        <f t="shared" si="36"/>
        <v>01.06.2043</v>
      </c>
      <c r="C224" s="14">
        <f t="shared" si="37"/>
        <v>2043</v>
      </c>
      <c r="D224" s="12">
        <f t="shared" si="45"/>
        <v>45714.752269652621</v>
      </c>
      <c r="E224" s="12">
        <f t="shared" si="38"/>
        <v>1365.625</v>
      </c>
      <c r="F224" s="12">
        <f t="shared" si="39"/>
        <v>139.04903815352671</v>
      </c>
      <c r="G224" s="12">
        <f t="shared" si="40"/>
        <v>1226.5759618464733</v>
      </c>
      <c r="H224" s="12">
        <f t="shared" si="41"/>
        <v>0</v>
      </c>
      <c r="I224" s="12">
        <v>0</v>
      </c>
      <c r="J224" s="12">
        <f t="shared" si="42"/>
        <v>44488.176307806149</v>
      </c>
      <c r="K224" s="12">
        <f t="shared" si="46"/>
        <v>109575.67630780594</v>
      </c>
      <c r="L224" s="12">
        <f t="shared" si="47"/>
        <v>240511.8236921939</v>
      </c>
      <c r="M224" s="13" t="str">
        <f t="shared" si="43"/>
        <v>laufend</v>
      </c>
    </row>
    <row r="225" spans="1:13" x14ac:dyDescent="0.25">
      <c r="A225" s="14">
        <f t="shared" si="44"/>
        <v>205</v>
      </c>
      <c r="B225" s="11" t="str">
        <f t="shared" si="36"/>
        <v>01.07.2043</v>
      </c>
      <c r="C225" s="14">
        <f t="shared" si="37"/>
        <v>2043</v>
      </c>
      <c r="D225" s="12">
        <f t="shared" si="45"/>
        <v>44488.176307806149</v>
      </c>
      <c r="E225" s="12">
        <f t="shared" si="38"/>
        <v>1365.625</v>
      </c>
      <c r="F225" s="12">
        <f t="shared" si="39"/>
        <v>135.31820293624369</v>
      </c>
      <c r="G225" s="12">
        <f t="shared" si="40"/>
        <v>1230.3067970637562</v>
      </c>
      <c r="H225" s="12">
        <f t="shared" si="41"/>
        <v>0</v>
      </c>
      <c r="I225" s="12">
        <v>0</v>
      </c>
      <c r="J225" s="12">
        <f t="shared" si="42"/>
        <v>43257.869510742392</v>
      </c>
      <c r="K225" s="12">
        <f t="shared" si="46"/>
        <v>109710.9945107422</v>
      </c>
      <c r="L225" s="12">
        <f t="shared" si="47"/>
        <v>241742.13048925766</v>
      </c>
      <c r="M225" s="13" t="str">
        <f t="shared" si="43"/>
        <v>laufend</v>
      </c>
    </row>
    <row r="226" spans="1:13" x14ac:dyDescent="0.25">
      <c r="A226" s="14">
        <f t="shared" si="44"/>
        <v>206</v>
      </c>
      <c r="B226" s="11" t="str">
        <f t="shared" si="36"/>
        <v>01.08.2043</v>
      </c>
      <c r="C226" s="14">
        <f t="shared" si="37"/>
        <v>2043</v>
      </c>
      <c r="D226" s="12">
        <f t="shared" si="45"/>
        <v>43257.869510742392</v>
      </c>
      <c r="E226" s="12">
        <f t="shared" si="38"/>
        <v>1365.625</v>
      </c>
      <c r="F226" s="12">
        <f t="shared" si="39"/>
        <v>131.57601976184142</v>
      </c>
      <c r="G226" s="12">
        <f t="shared" si="40"/>
        <v>1234.0489802381585</v>
      </c>
      <c r="H226" s="12">
        <f t="shared" si="41"/>
        <v>0</v>
      </c>
      <c r="I226" s="12">
        <v>0</v>
      </c>
      <c r="J226" s="12">
        <f t="shared" si="42"/>
        <v>42023.820530504236</v>
      </c>
      <c r="K226" s="12">
        <f t="shared" si="46"/>
        <v>109842.57053050403</v>
      </c>
      <c r="L226" s="12">
        <f t="shared" si="47"/>
        <v>242976.17946949581</v>
      </c>
      <c r="M226" s="13" t="str">
        <f t="shared" si="43"/>
        <v>laufend</v>
      </c>
    </row>
    <row r="227" spans="1:13" x14ac:dyDescent="0.25">
      <c r="A227" s="14">
        <f t="shared" si="44"/>
        <v>207</v>
      </c>
      <c r="B227" s="11" t="str">
        <f t="shared" si="36"/>
        <v>01.09.2043</v>
      </c>
      <c r="C227" s="14">
        <f t="shared" si="37"/>
        <v>2043</v>
      </c>
      <c r="D227" s="12">
        <f t="shared" si="45"/>
        <v>42023.820530504236</v>
      </c>
      <c r="E227" s="12">
        <f t="shared" si="38"/>
        <v>1365.625</v>
      </c>
      <c r="F227" s="12">
        <f t="shared" si="39"/>
        <v>127.82245411361704</v>
      </c>
      <c r="G227" s="12">
        <f t="shared" si="40"/>
        <v>1237.8025458863829</v>
      </c>
      <c r="H227" s="12">
        <f t="shared" si="41"/>
        <v>0</v>
      </c>
      <c r="I227" s="12">
        <v>0</v>
      </c>
      <c r="J227" s="12">
        <f t="shared" si="42"/>
        <v>40786.017984617851</v>
      </c>
      <c r="K227" s="12">
        <f t="shared" si="46"/>
        <v>109970.39298461765</v>
      </c>
      <c r="L227" s="12">
        <f t="shared" si="47"/>
        <v>244213.98201538218</v>
      </c>
      <c r="M227" s="13" t="str">
        <f t="shared" si="43"/>
        <v>laufend</v>
      </c>
    </row>
    <row r="228" spans="1:13" x14ac:dyDescent="0.25">
      <c r="A228" s="14">
        <f t="shared" si="44"/>
        <v>208</v>
      </c>
      <c r="B228" s="11" t="str">
        <f t="shared" si="36"/>
        <v>01.10.2043</v>
      </c>
      <c r="C228" s="14">
        <f t="shared" si="37"/>
        <v>2043</v>
      </c>
      <c r="D228" s="12">
        <f t="shared" si="45"/>
        <v>40786.017984617851</v>
      </c>
      <c r="E228" s="12">
        <f t="shared" si="38"/>
        <v>1365.625</v>
      </c>
      <c r="F228" s="12">
        <f t="shared" si="39"/>
        <v>124.05747136987929</v>
      </c>
      <c r="G228" s="12">
        <f t="shared" si="40"/>
        <v>1241.5675286301207</v>
      </c>
      <c r="H228" s="12">
        <f t="shared" si="41"/>
        <v>0</v>
      </c>
      <c r="I228" s="12">
        <v>0</v>
      </c>
      <c r="J228" s="12">
        <f t="shared" si="42"/>
        <v>39544.450455987731</v>
      </c>
      <c r="K228" s="12">
        <f t="shared" si="46"/>
        <v>110094.45045598752</v>
      </c>
      <c r="L228" s="12">
        <f t="shared" si="47"/>
        <v>245455.54954401229</v>
      </c>
      <c r="M228" s="13" t="str">
        <f t="shared" si="43"/>
        <v>laufend</v>
      </c>
    </row>
    <row r="229" spans="1:13" x14ac:dyDescent="0.25">
      <c r="A229" s="14">
        <f t="shared" si="44"/>
        <v>209</v>
      </c>
      <c r="B229" s="11" t="str">
        <f t="shared" si="36"/>
        <v>01.11.2043</v>
      </c>
      <c r="C229" s="14">
        <f t="shared" si="37"/>
        <v>2043</v>
      </c>
      <c r="D229" s="12">
        <f t="shared" si="45"/>
        <v>39544.450455987731</v>
      </c>
      <c r="E229" s="12">
        <f t="shared" si="38"/>
        <v>1365.625</v>
      </c>
      <c r="F229" s="12">
        <f t="shared" si="39"/>
        <v>120.28103680362933</v>
      </c>
      <c r="G229" s="12">
        <f t="shared" si="40"/>
        <v>1245.3439631963706</v>
      </c>
      <c r="H229" s="12">
        <f t="shared" si="41"/>
        <v>0</v>
      </c>
      <c r="I229" s="12">
        <v>0</v>
      </c>
      <c r="J229" s="12">
        <f t="shared" si="42"/>
        <v>38299.106492791361</v>
      </c>
      <c r="K229" s="12">
        <f t="shared" si="46"/>
        <v>110214.73149279115</v>
      </c>
      <c r="L229" s="12">
        <f t="shared" si="47"/>
        <v>246700.89350720868</v>
      </c>
      <c r="M229" s="13" t="str">
        <f t="shared" si="43"/>
        <v>laufend</v>
      </c>
    </row>
    <row r="230" spans="1:13" x14ac:dyDescent="0.25">
      <c r="A230" s="14">
        <f t="shared" si="44"/>
        <v>210</v>
      </c>
      <c r="B230" s="11" t="str">
        <f t="shared" si="36"/>
        <v>01.12.2043</v>
      </c>
      <c r="C230" s="14">
        <f t="shared" si="37"/>
        <v>2043</v>
      </c>
      <c r="D230" s="12">
        <f t="shared" si="45"/>
        <v>38299.106492791361</v>
      </c>
      <c r="E230" s="12">
        <f t="shared" si="38"/>
        <v>1365.625</v>
      </c>
      <c r="F230" s="12">
        <f t="shared" si="39"/>
        <v>116.49311558224038</v>
      </c>
      <c r="G230" s="12">
        <f t="shared" si="40"/>
        <v>1249.1318844177597</v>
      </c>
      <c r="H230" s="12">
        <f t="shared" si="41"/>
        <v>4000</v>
      </c>
      <c r="I230" s="12">
        <v>0</v>
      </c>
      <c r="J230" s="12">
        <f t="shared" si="42"/>
        <v>33049.974608373603</v>
      </c>
      <c r="K230" s="12">
        <f t="shared" si="46"/>
        <v>110331.22460837339</v>
      </c>
      <c r="L230" s="12">
        <f t="shared" si="47"/>
        <v>251950.02539162643</v>
      </c>
      <c r="M230" s="13" t="str">
        <f t="shared" si="43"/>
        <v>Sondertilgung</v>
      </c>
    </row>
    <row r="231" spans="1:13" x14ac:dyDescent="0.25">
      <c r="A231" s="14">
        <f t="shared" si="44"/>
        <v>211</v>
      </c>
      <c r="B231" s="11" t="str">
        <f t="shared" si="36"/>
        <v>01.01.2044</v>
      </c>
      <c r="C231" s="14">
        <f t="shared" si="37"/>
        <v>2044</v>
      </c>
      <c r="D231" s="12">
        <f t="shared" si="45"/>
        <v>33049.974608373603</v>
      </c>
      <c r="E231" s="12">
        <f t="shared" si="38"/>
        <v>1365.625</v>
      </c>
      <c r="F231" s="12">
        <f t="shared" si="39"/>
        <v>100.52700610046971</v>
      </c>
      <c r="G231" s="12">
        <f t="shared" si="40"/>
        <v>1265.0979938995304</v>
      </c>
      <c r="H231" s="12">
        <f t="shared" si="41"/>
        <v>0</v>
      </c>
      <c r="I231" s="12">
        <v>0</v>
      </c>
      <c r="J231" s="12">
        <f t="shared" si="42"/>
        <v>31784.876614474073</v>
      </c>
      <c r="K231" s="12">
        <f t="shared" si="46"/>
        <v>110431.75161447386</v>
      </c>
      <c r="L231" s="12">
        <f t="shared" si="47"/>
        <v>253215.12338552598</v>
      </c>
      <c r="M231" s="13" t="str">
        <f t="shared" si="43"/>
        <v>laufend</v>
      </c>
    </row>
    <row r="232" spans="1:13" x14ac:dyDescent="0.25">
      <c r="A232" s="14">
        <f t="shared" si="44"/>
        <v>212</v>
      </c>
      <c r="B232" s="11" t="str">
        <f t="shared" si="36"/>
        <v>01.02.2044</v>
      </c>
      <c r="C232" s="14">
        <f t="shared" si="37"/>
        <v>2044</v>
      </c>
      <c r="D232" s="12">
        <f t="shared" si="45"/>
        <v>31784.876614474073</v>
      </c>
      <c r="E232" s="12">
        <f t="shared" si="38"/>
        <v>1365.625</v>
      </c>
      <c r="F232" s="12">
        <f t="shared" si="39"/>
        <v>96.678999702358624</v>
      </c>
      <c r="G232" s="12">
        <f t="shared" si="40"/>
        <v>1268.9460002976414</v>
      </c>
      <c r="H232" s="12">
        <f t="shared" si="41"/>
        <v>0</v>
      </c>
      <c r="I232" s="12">
        <v>0</v>
      </c>
      <c r="J232" s="12">
        <f t="shared" si="42"/>
        <v>30515.930614176432</v>
      </c>
      <c r="K232" s="12">
        <f t="shared" si="46"/>
        <v>110528.43061417622</v>
      </c>
      <c r="L232" s="12">
        <f t="shared" si="47"/>
        <v>254484.06938582362</v>
      </c>
      <c r="M232" s="13" t="str">
        <f t="shared" si="43"/>
        <v>laufend</v>
      </c>
    </row>
    <row r="233" spans="1:13" x14ac:dyDescent="0.25">
      <c r="A233" s="14">
        <f t="shared" si="44"/>
        <v>213</v>
      </c>
      <c r="B233" s="11" t="str">
        <f t="shared" si="36"/>
        <v>01.03.2044</v>
      </c>
      <c r="C233" s="14">
        <f t="shared" si="37"/>
        <v>2044</v>
      </c>
      <c r="D233" s="12">
        <f t="shared" si="45"/>
        <v>30515.930614176432</v>
      </c>
      <c r="E233" s="12">
        <f t="shared" si="38"/>
        <v>1365.625</v>
      </c>
      <c r="F233" s="12">
        <f t="shared" si="39"/>
        <v>92.819288951453302</v>
      </c>
      <c r="G233" s="12">
        <f t="shared" si="40"/>
        <v>1272.8057110485468</v>
      </c>
      <c r="H233" s="12">
        <f t="shared" si="41"/>
        <v>0</v>
      </c>
      <c r="I233" s="12">
        <v>0</v>
      </c>
      <c r="J233" s="12">
        <f t="shared" si="42"/>
        <v>29243.124903127886</v>
      </c>
      <c r="K233" s="12">
        <f t="shared" si="46"/>
        <v>110621.24990312767</v>
      </c>
      <c r="L233" s="12">
        <f t="shared" si="47"/>
        <v>255756.87509687216</v>
      </c>
      <c r="M233" s="13" t="str">
        <f t="shared" si="43"/>
        <v>laufend</v>
      </c>
    </row>
    <row r="234" spans="1:13" x14ac:dyDescent="0.25">
      <c r="A234" s="14">
        <f t="shared" si="44"/>
        <v>214</v>
      </c>
      <c r="B234" s="11" t="str">
        <f t="shared" si="36"/>
        <v>01.04.2044</v>
      </c>
      <c r="C234" s="14">
        <f t="shared" si="37"/>
        <v>2044</v>
      </c>
      <c r="D234" s="12">
        <f t="shared" si="45"/>
        <v>29243.124903127886</v>
      </c>
      <c r="E234" s="12">
        <f t="shared" si="38"/>
        <v>1365.625</v>
      </c>
      <c r="F234" s="12">
        <f t="shared" si="39"/>
        <v>88.947838247013976</v>
      </c>
      <c r="G234" s="12">
        <f t="shared" si="40"/>
        <v>1276.677161752986</v>
      </c>
      <c r="H234" s="12">
        <f t="shared" si="41"/>
        <v>0</v>
      </c>
      <c r="I234" s="12">
        <v>0</v>
      </c>
      <c r="J234" s="12">
        <f t="shared" si="42"/>
        <v>27966.447741374901</v>
      </c>
      <c r="K234" s="12">
        <f t="shared" si="46"/>
        <v>110710.19774137468</v>
      </c>
      <c r="L234" s="12">
        <f t="shared" si="47"/>
        <v>257033.55225862513</v>
      </c>
      <c r="M234" s="13" t="str">
        <f t="shared" si="43"/>
        <v>laufend</v>
      </c>
    </row>
    <row r="235" spans="1:13" x14ac:dyDescent="0.25">
      <c r="A235" s="14">
        <f t="shared" si="44"/>
        <v>215</v>
      </c>
      <c r="B235" s="11" t="str">
        <f t="shared" si="36"/>
        <v>01.05.2044</v>
      </c>
      <c r="C235" s="14">
        <f t="shared" si="37"/>
        <v>2044</v>
      </c>
      <c r="D235" s="12">
        <f t="shared" si="45"/>
        <v>27966.447741374901</v>
      </c>
      <c r="E235" s="12">
        <f t="shared" si="38"/>
        <v>1365.625</v>
      </c>
      <c r="F235" s="12">
        <f t="shared" si="39"/>
        <v>85.06461188001532</v>
      </c>
      <c r="G235" s="12">
        <f t="shared" si="40"/>
        <v>1280.5603881199847</v>
      </c>
      <c r="H235" s="12">
        <f t="shared" si="41"/>
        <v>0</v>
      </c>
      <c r="I235" s="12">
        <v>0</v>
      </c>
      <c r="J235" s="12">
        <f t="shared" si="42"/>
        <v>26685.887353254915</v>
      </c>
      <c r="K235" s="12">
        <f t="shared" si="46"/>
        <v>110795.2623532547</v>
      </c>
      <c r="L235" s="12">
        <f t="shared" si="47"/>
        <v>258314.11264674511</v>
      </c>
      <c r="M235" s="13" t="str">
        <f t="shared" si="43"/>
        <v>laufend</v>
      </c>
    </row>
    <row r="236" spans="1:13" x14ac:dyDescent="0.25">
      <c r="A236" s="14">
        <f t="shared" si="44"/>
        <v>216</v>
      </c>
      <c r="B236" s="11" t="str">
        <f t="shared" si="36"/>
        <v>01.06.2044</v>
      </c>
      <c r="C236" s="14">
        <f t="shared" si="37"/>
        <v>2044</v>
      </c>
      <c r="D236" s="12">
        <f t="shared" si="45"/>
        <v>26685.887353254915</v>
      </c>
      <c r="E236" s="12">
        <f t="shared" si="38"/>
        <v>1365.625</v>
      </c>
      <c r="F236" s="12">
        <f t="shared" si="39"/>
        <v>81.169574032817025</v>
      </c>
      <c r="G236" s="12">
        <f t="shared" si="40"/>
        <v>1284.4554259671829</v>
      </c>
      <c r="H236" s="12">
        <f t="shared" si="41"/>
        <v>0</v>
      </c>
      <c r="I236" s="12">
        <v>0</v>
      </c>
      <c r="J236" s="12">
        <f t="shared" si="42"/>
        <v>25401.431927287733</v>
      </c>
      <c r="K236" s="12">
        <f t="shared" si="46"/>
        <v>110876.43192728751</v>
      </c>
      <c r="L236" s="12">
        <f t="shared" si="47"/>
        <v>259598.56807271228</v>
      </c>
      <c r="M236" s="13" t="str">
        <f t="shared" si="43"/>
        <v>laufend</v>
      </c>
    </row>
    <row r="237" spans="1:13" x14ac:dyDescent="0.25">
      <c r="A237" s="14">
        <f t="shared" si="44"/>
        <v>217</v>
      </c>
      <c r="B237" s="11" t="str">
        <f t="shared" si="36"/>
        <v>01.07.2044</v>
      </c>
      <c r="C237" s="14">
        <f t="shared" si="37"/>
        <v>2044</v>
      </c>
      <c r="D237" s="12">
        <f t="shared" si="45"/>
        <v>25401.431927287733</v>
      </c>
      <c r="E237" s="12">
        <f t="shared" si="38"/>
        <v>1365.625</v>
      </c>
      <c r="F237" s="12">
        <f t="shared" si="39"/>
        <v>77.262688778833521</v>
      </c>
      <c r="G237" s="12">
        <f t="shared" si="40"/>
        <v>1288.3623112211665</v>
      </c>
      <c r="H237" s="12">
        <f t="shared" si="41"/>
        <v>0</v>
      </c>
      <c r="I237" s="12">
        <v>0</v>
      </c>
      <c r="J237" s="12">
        <f t="shared" si="42"/>
        <v>24113.069616066565</v>
      </c>
      <c r="K237" s="12">
        <f t="shared" si="46"/>
        <v>110953.69461606635</v>
      </c>
      <c r="L237" s="12">
        <f t="shared" si="47"/>
        <v>260886.93038393345</v>
      </c>
      <c r="M237" s="13" t="str">
        <f t="shared" si="43"/>
        <v>laufend</v>
      </c>
    </row>
    <row r="238" spans="1:13" x14ac:dyDescent="0.25">
      <c r="A238" s="14">
        <f t="shared" si="44"/>
        <v>218</v>
      </c>
      <c r="B238" s="11" t="str">
        <f t="shared" si="36"/>
        <v>01.08.2044</v>
      </c>
      <c r="C238" s="14">
        <f t="shared" si="37"/>
        <v>2044</v>
      </c>
      <c r="D238" s="12">
        <f t="shared" si="45"/>
        <v>24113.069616066565</v>
      </c>
      <c r="E238" s="12">
        <f t="shared" si="38"/>
        <v>1365.625</v>
      </c>
      <c r="F238" s="12">
        <f t="shared" si="39"/>
        <v>73.343920082202459</v>
      </c>
      <c r="G238" s="12">
        <f t="shared" si="40"/>
        <v>1292.2810799177976</v>
      </c>
      <c r="H238" s="12">
        <f t="shared" si="41"/>
        <v>0</v>
      </c>
      <c r="I238" s="12">
        <v>0</v>
      </c>
      <c r="J238" s="12">
        <f t="shared" si="42"/>
        <v>22820.788536148768</v>
      </c>
      <c r="K238" s="12">
        <f t="shared" si="46"/>
        <v>111027.03853614855</v>
      </c>
      <c r="L238" s="12">
        <f t="shared" si="47"/>
        <v>262179.21146385127</v>
      </c>
      <c r="M238" s="13" t="str">
        <f t="shared" si="43"/>
        <v>laufend</v>
      </c>
    </row>
    <row r="239" spans="1:13" x14ac:dyDescent="0.25">
      <c r="A239" s="14">
        <f t="shared" si="44"/>
        <v>219</v>
      </c>
      <c r="B239" s="11" t="str">
        <f t="shared" si="36"/>
        <v>01.09.2044</v>
      </c>
      <c r="C239" s="14">
        <f t="shared" si="37"/>
        <v>2044</v>
      </c>
      <c r="D239" s="12">
        <f t="shared" si="45"/>
        <v>22820.788536148768</v>
      </c>
      <c r="E239" s="12">
        <f t="shared" si="38"/>
        <v>1365.625</v>
      </c>
      <c r="F239" s="12">
        <f t="shared" si="39"/>
        <v>69.413231797452497</v>
      </c>
      <c r="G239" s="12">
        <f t="shared" si="40"/>
        <v>1296.2117682025475</v>
      </c>
      <c r="H239" s="12">
        <f t="shared" si="41"/>
        <v>0</v>
      </c>
      <c r="I239" s="12">
        <v>0</v>
      </c>
      <c r="J239" s="12">
        <f t="shared" si="42"/>
        <v>21524.576767946219</v>
      </c>
      <c r="K239" s="12">
        <f t="shared" si="46"/>
        <v>111096.45176794601</v>
      </c>
      <c r="L239" s="12">
        <f t="shared" si="47"/>
        <v>263475.42323205381</v>
      </c>
      <c r="M239" s="13" t="str">
        <f t="shared" si="43"/>
        <v>laufend</v>
      </c>
    </row>
    <row r="240" spans="1:13" x14ac:dyDescent="0.25">
      <c r="A240" s="14">
        <f t="shared" si="44"/>
        <v>220</v>
      </c>
      <c r="B240" s="11" t="str">
        <f t="shared" si="36"/>
        <v>01.10.2044</v>
      </c>
      <c r="C240" s="14">
        <f t="shared" si="37"/>
        <v>2044</v>
      </c>
      <c r="D240" s="12">
        <f t="shared" si="45"/>
        <v>21524.576767946219</v>
      </c>
      <c r="E240" s="12">
        <f t="shared" si="38"/>
        <v>1365.625</v>
      </c>
      <c r="F240" s="12">
        <f t="shared" si="39"/>
        <v>65.470587669169745</v>
      </c>
      <c r="G240" s="12">
        <f t="shared" si="40"/>
        <v>1300.1544123308302</v>
      </c>
      <c r="H240" s="12">
        <f t="shared" si="41"/>
        <v>0</v>
      </c>
      <c r="I240" s="12">
        <v>0</v>
      </c>
      <c r="J240" s="12">
        <f t="shared" si="42"/>
        <v>20224.422355615388</v>
      </c>
      <c r="K240" s="12">
        <f t="shared" si="46"/>
        <v>111161.92235561518</v>
      </c>
      <c r="L240" s="12">
        <f t="shared" si="47"/>
        <v>264775.57764438464</v>
      </c>
      <c r="M240" s="13" t="str">
        <f t="shared" si="43"/>
        <v>laufend</v>
      </c>
    </row>
    <row r="241" spans="1:13" x14ac:dyDescent="0.25">
      <c r="A241" s="14">
        <f t="shared" si="44"/>
        <v>221</v>
      </c>
      <c r="B241" s="11" t="str">
        <f t="shared" si="36"/>
        <v>01.11.2044</v>
      </c>
      <c r="C241" s="14">
        <f t="shared" si="37"/>
        <v>2044</v>
      </c>
      <c r="D241" s="12">
        <f t="shared" si="45"/>
        <v>20224.422355615388</v>
      </c>
      <c r="E241" s="12">
        <f t="shared" si="38"/>
        <v>1365.625</v>
      </c>
      <c r="F241" s="12">
        <f t="shared" si="39"/>
        <v>61.515951331663473</v>
      </c>
      <c r="G241" s="12">
        <f t="shared" si="40"/>
        <v>1304.1090486683365</v>
      </c>
      <c r="H241" s="12">
        <f t="shared" si="41"/>
        <v>0</v>
      </c>
      <c r="I241" s="12">
        <v>0</v>
      </c>
      <c r="J241" s="12">
        <f t="shared" si="42"/>
        <v>18920.313306947053</v>
      </c>
      <c r="K241" s="12">
        <f t="shared" si="46"/>
        <v>111223.43830694685</v>
      </c>
      <c r="L241" s="12">
        <f t="shared" si="47"/>
        <v>266079.68669305299</v>
      </c>
      <c r="M241" s="13" t="str">
        <f t="shared" si="43"/>
        <v>laufend</v>
      </c>
    </row>
    <row r="242" spans="1:13" x14ac:dyDescent="0.25">
      <c r="A242" s="14">
        <f t="shared" si="44"/>
        <v>222</v>
      </c>
      <c r="B242" s="11" t="str">
        <f t="shared" si="36"/>
        <v>01.12.2044</v>
      </c>
      <c r="C242" s="14">
        <f t="shared" si="37"/>
        <v>2044</v>
      </c>
      <c r="D242" s="12">
        <f t="shared" si="45"/>
        <v>18920.313306947053</v>
      </c>
      <c r="E242" s="12">
        <f t="shared" si="38"/>
        <v>1365.625</v>
      </c>
      <c r="F242" s="12">
        <f t="shared" si="39"/>
        <v>57.54928630863062</v>
      </c>
      <c r="G242" s="12">
        <f t="shared" si="40"/>
        <v>1308.0757136913694</v>
      </c>
      <c r="H242" s="12">
        <f t="shared" si="41"/>
        <v>4000</v>
      </c>
      <c r="I242" s="12">
        <v>0</v>
      </c>
      <c r="J242" s="12">
        <f t="shared" si="42"/>
        <v>13612.237593255682</v>
      </c>
      <c r="K242" s="12">
        <f t="shared" si="46"/>
        <v>111280.98759325547</v>
      </c>
      <c r="L242" s="12">
        <f t="shared" si="47"/>
        <v>271387.76240674435</v>
      </c>
      <c r="M242" s="13" t="str">
        <f t="shared" si="43"/>
        <v>Sondertilgung</v>
      </c>
    </row>
    <row r="243" spans="1:13" x14ac:dyDescent="0.25">
      <c r="A243" s="14">
        <f t="shared" si="44"/>
        <v>223</v>
      </c>
      <c r="B243" s="11" t="str">
        <f t="shared" si="36"/>
        <v>01.01.2045</v>
      </c>
      <c r="C243" s="14">
        <f t="shared" si="37"/>
        <v>2045</v>
      </c>
      <c r="D243" s="12">
        <f t="shared" si="45"/>
        <v>13612.237593255682</v>
      </c>
      <c r="E243" s="12">
        <f t="shared" si="38"/>
        <v>1365.625</v>
      </c>
      <c r="F243" s="12">
        <f t="shared" si="39"/>
        <v>41.403889346152702</v>
      </c>
      <c r="G243" s="12">
        <f t="shared" si="40"/>
        <v>1324.2211106538473</v>
      </c>
      <c r="H243" s="12">
        <f t="shared" si="41"/>
        <v>0</v>
      </c>
      <c r="I243" s="12">
        <v>0</v>
      </c>
      <c r="J243" s="12">
        <f t="shared" si="42"/>
        <v>12288.016482601835</v>
      </c>
      <c r="K243" s="12">
        <f t="shared" si="46"/>
        <v>111322.39148260163</v>
      </c>
      <c r="L243" s="12">
        <f t="shared" si="47"/>
        <v>272711.98351739818</v>
      </c>
      <c r="M243" s="13" t="str">
        <f t="shared" si="43"/>
        <v>laufend</v>
      </c>
    </row>
    <row r="244" spans="1:13" x14ac:dyDescent="0.25">
      <c r="A244" s="14">
        <f t="shared" si="44"/>
        <v>224</v>
      </c>
      <c r="B244" s="11" t="str">
        <f t="shared" si="36"/>
        <v>01.02.2045</v>
      </c>
      <c r="C244" s="14">
        <f t="shared" si="37"/>
        <v>2045</v>
      </c>
      <c r="D244" s="12">
        <f t="shared" si="45"/>
        <v>12288.016482601835</v>
      </c>
      <c r="E244" s="12">
        <f t="shared" si="38"/>
        <v>1365.625</v>
      </c>
      <c r="F244" s="12">
        <f t="shared" si="39"/>
        <v>37.376050134580581</v>
      </c>
      <c r="G244" s="12">
        <f t="shared" si="40"/>
        <v>1328.2489498654195</v>
      </c>
      <c r="H244" s="12">
        <f t="shared" si="41"/>
        <v>0</v>
      </c>
      <c r="I244" s="12">
        <v>0</v>
      </c>
      <c r="J244" s="12">
        <f t="shared" si="42"/>
        <v>10959.767532736416</v>
      </c>
      <c r="K244" s="12">
        <f t="shared" si="46"/>
        <v>111359.76753273621</v>
      </c>
      <c r="L244" s="12">
        <f t="shared" si="47"/>
        <v>274040.23246726359</v>
      </c>
      <c r="M244" s="13" t="str">
        <f t="shared" si="43"/>
        <v>laufend</v>
      </c>
    </row>
    <row r="245" spans="1:13" x14ac:dyDescent="0.25">
      <c r="A245" s="14">
        <f t="shared" si="44"/>
        <v>225</v>
      </c>
      <c r="B245" s="11" t="str">
        <f t="shared" si="36"/>
        <v>01.03.2045</v>
      </c>
      <c r="C245" s="14">
        <f t="shared" si="37"/>
        <v>2045</v>
      </c>
      <c r="D245" s="12">
        <f t="shared" si="45"/>
        <v>10959.767532736416</v>
      </c>
      <c r="E245" s="12">
        <f t="shared" si="38"/>
        <v>1365.625</v>
      </c>
      <c r="F245" s="12">
        <f t="shared" si="39"/>
        <v>33.335959578739931</v>
      </c>
      <c r="G245" s="12">
        <f t="shared" si="40"/>
        <v>1332.2890404212601</v>
      </c>
      <c r="H245" s="12">
        <f t="shared" si="41"/>
        <v>0</v>
      </c>
      <c r="I245" s="12">
        <v>0</v>
      </c>
      <c r="J245" s="12">
        <f t="shared" si="42"/>
        <v>9627.4784923151565</v>
      </c>
      <c r="K245" s="12">
        <f t="shared" si="46"/>
        <v>111393.10349231494</v>
      </c>
      <c r="L245" s="12">
        <f t="shared" si="47"/>
        <v>275372.52150768484</v>
      </c>
      <c r="M245" s="13" t="str">
        <f t="shared" si="43"/>
        <v>laufend</v>
      </c>
    </row>
    <row r="246" spans="1:13" x14ac:dyDescent="0.25">
      <c r="A246" s="14">
        <f t="shared" si="44"/>
        <v>226</v>
      </c>
      <c r="B246" s="11" t="str">
        <f t="shared" si="36"/>
        <v>01.04.2045</v>
      </c>
      <c r="C246" s="14">
        <f t="shared" si="37"/>
        <v>2045</v>
      </c>
      <c r="D246" s="12">
        <f t="shared" si="45"/>
        <v>9627.4784923151565</v>
      </c>
      <c r="E246" s="12">
        <f t="shared" si="38"/>
        <v>1365.625</v>
      </c>
      <c r="F246" s="12">
        <f t="shared" si="39"/>
        <v>29.283580414125268</v>
      </c>
      <c r="G246" s="12">
        <f t="shared" si="40"/>
        <v>1336.3414195858747</v>
      </c>
      <c r="H246" s="12">
        <f t="shared" si="41"/>
        <v>0</v>
      </c>
      <c r="I246" s="12">
        <v>0</v>
      </c>
      <c r="J246" s="12">
        <f t="shared" si="42"/>
        <v>8291.1370727292815</v>
      </c>
      <c r="K246" s="12">
        <f t="shared" si="46"/>
        <v>111422.38707272906</v>
      </c>
      <c r="L246" s="12">
        <f t="shared" si="47"/>
        <v>276708.8629272707</v>
      </c>
      <c r="M246" s="13" t="str">
        <f t="shared" si="43"/>
        <v>laufend</v>
      </c>
    </row>
    <row r="247" spans="1:13" x14ac:dyDescent="0.25">
      <c r="A247" s="14">
        <f t="shared" si="44"/>
        <v>227</v>
      </c>
      <c r="B247" s="11" t="str">
        <f t="shared" si="36"/>
        <v>01.05.2045</v>
      </c>
      <c r="C247" s="14">
        <f t="shared" si="37"/>
        <v>2045</v>
      </c>
      <c r="D247" s="12">
        <f t="shared" si="45"/>
        <v>8291.1370727292815</v>
      </c>
      <c r="E247" s="12">
        <f t="shared" si="38"/>
        <v>1365.625</v>
      </c>
      <c r="F247" s="12">
        <f t="shared" si="39"/>
        <v>25.218875262884897</v>
      </c>
      <c r="G247" s="12">
        <f t="shared" si="40"/>
        <v>1340.4061247371151</v>
      </c>
      <c r="H247" s="12">
        <f t="shared" si="41"/>
        <v>0</v>
      </c>
      <c r="I247" s="12">
        <v>0</v>
      </c>
      <c r="J247" s="12">
        <f t="shared" si="42"/>
        <v>6950.730947992166</v>
      </c>
      <c r="K247" s="12">
        <f t="shared" si="46"/>
        <v>111447.60594799195</v>
      </c>
      <c r="L247" s="12">
        <f t="shared" si="47"/>
        <v>278049.26905200782</v>
      </c>
      <c r="M247" s="13" t="str">
        <f t="shared" si="43"/>
        <v>laufend</v>
      </c>
    </row>
    <row r="248" spans="1:13" x14ac:dyDescent="0.25">
      <c r="A248" s="14">
        <f t="shared" si="44"/>
        <v>228</v>
      </c>
      <c r="B248" s="11" t="str">
        <f t="shared" si="36"/>
        <v>01.06.2045</v>
      </c>
      <c r="C248" s="14">
        <f t="shared" si="37"/>
        <v>2045</v>
      </c>
      <c r="D248" s="12">
        <f t="shared" si="45"/>
        <v>6950.730947992166</v>
      </c>
      <c r="E248" s="12">
        <f t="shared" si="38"/>
        <v>1365.625</v>
      </c>
      <c r="F248" s="12">
        <f t="shared" si="39"/>
        <v>21.141806633476168</v>
      </c>
      <c r="G248" s="12">
        <f t="shared" si="40"/>
        <v>1344.4831933665239</v>
      </c>
      <c r="H248" s="12">
        <f t="shared" si="41"/>
        <v>0</v>
      </c>
      <c r="I248" s="12">
        <v>0</v>
      </c>
      <c r="J248" s="12">
        <f t="shared" si="42"/>
        <v>5606.2477546256423</v>
      </c>
      <c r="K248" s="12">
        <f t="shared" si="46"/>
        <v>111468.74775462542</v>
      </c>
      <c r="L248" s="12">
        <f t="shared" si="47"/>
        <v>279393.75224537431</v>
      </c>
      <c r="M248" s="13" t="str">
        <f t="shared" si="43"/>
        <v>laufend</v>
      </c>
    </row>
    <row r="249" spans="1:13" x14ac:dyDescent="0.25">
      <c r="A249" s="14">
        <f t="shared" si="44"/>
        <v>229</v>
      </c>
      <c r="B249" s="11" t="str">
        <f t="shared" si="36"/>
        <v>01.07.2045</v>
      </c>
      <c r="C249" s="14">
        <f t="shared" si="37"/>
        <v>2045</v>
      </c>
      <c r="D249" s="12">
        <f t="shared" si="45"/>
        <v>5606.2477546256423</v>
      </c>
      <c r="E249" s="12">
        <f t="shared" si="38"/>
        <v>1365.625</v>
      </c>
      <c r="F249" s="12">
        <f t="shared" si="39"/>
        <v>17.052336920319661</v>
      </c>
      <c r="G249" s="12">
        <f t="shared" si="40"/>
        <v>1348.5726630796803</v>
      </c>
      <c r="H249" s="12">
        <f t="shared" si="41"/>
        <v>0</v>
      </c>
      <c r="I249" s="12">
        <v>0</v>
      </c>
      <c r="J249" s="12">
        <f t="shared" si="42"/>
        <v>4257.6750915459615</v>
      </c>
      <c r="K249" s="12">
        <f t="shared" si="46"/>
        <v>111485.80009154574</v>
      </c>
      <c r="L249" s="12">
        <f t="shared" si="47"/>
        <v>280742.32490845397</v>
      </c>
      <c r="M249" s="13" t="str">
        <f t="shared" si="43"/>
        <v>laufend</v>
      </c>
    </row>
    <row r="250" spans="1:13" x14ac:dyDescent="0.25">
      <c r="A250" s="14">
        <f t="shared" si="44"/>
        <v>230</v>
      </c>
      <c r="B250" s="11" t="str">
        <f t="shared" si="36"/>
        <v>01.08.2045</v>
      </c>
      <c r="C250" s="14">
        <f t="shared" si="37"/>
        <v>2045</v>
      </c>
      <c r="D250" s="12">
        <f t="shared" si="45"/>
        <v>4257.6750915459615</v>
      </c>
      <c r="E250" s="12">
        <f t="shared" si="38"/>
        <v>1365.625</v>
      </c>
      <c r="F250" s="12">
        <f t="shared" si="39"/>
        <v>12.9504284034523</v>
      </c>
      <c r="G250" s="12">
        <f t="shared" si="40"/>
        <v>1352.6745715965476</v>
      </c>
      <c r="H250" s="12">
        <f t="shared" si="41"/>
        <v>0</v>
      </c>
      <c r="I250" s="12">
        <v>0</v>
      </c>
      <c r="J250" s="12">
        <f t="shared" si="42"/>
        <v>2905.000519949414</v>
      </c>
      <c r="K250" s="12">
        <f t="shared" si="46"/>
        <v>111498.75051994919</v>
      </c>
      <c r="L250" s="12">
        <f t="shared" si="47"/>
        <v>282094.99948005052</v>
      </c>
      <c r="M250" s="13" t="str">
        <f t="shared" si="43"/>
        <v>laufend</v>
      </c>
    </row>
    <row r="251" spans="1:13" x14ac:dyDescent="0.25">
      <c r="A251" s="14">
        <f t="shared" si="44"/>
        <v>231</v>
      </c>
      <c r="B251" s="11" t="str">
        <f t="shared" si="36"/>
        <v>01.09.2045</v>
      </c>
      <c r="C251" s="14">
        <f t="shared" si="37"/>
        <v>2045</v>
      </c>
      <c r="D251" s="12">
        <f t="shared" si="45"/>
        <v>2905.000519949414</v>
      </c>
      <c r="E251" s="12">
        <f t="shared" si="38"/>
        <v>1365.625</v>
      </c>
      <c r="F251" s="12">
        <f t="shared" si="39"/>
        <v>8.8360432481794664</v>
      </c>
      <c r="G251" s="12">
        <f t="shared" si="40"/>
        <v>1356.7889567518205</v>
      </c>
      <c r="H251" s="12">
        <f t="shared" si="41"/>
        <v>0</v>
      </c>
      <c r="I251" s="12">
        <v>0</v>
      </c>
      <c r="J251" s="12">
        <f t="shared" si="42"/>
        <v>1548.2115631975935</v>
      </c>
      <c r="K251" s="12">
        <f t="shared" si="46"/>
        <v>111507.58656319737</v>
      </c>
      <c r="L251" s="12">
        <f t="shared" si="47"/>
        <v>283451.78843680234</v>
      </c>
      <c r="M251" s="13" t="str">
        <f t="shared" si="43"/>
        <v>laufend</v>
      </c>
    </row>
    <row r="252" spans="1:13" x14ac:dyDescent="0.25">
      <c r="A252" s="14">
        <f t="shared" si="44"/>
        <v>232</v>
      </c>
      <c r="B252" s="11" t="str">
        <f t="shared" si="36"/>
        <v>01.10.2045</v>
      </c>
      <c r="C252" s="14">
        <f t="shared" si="37"/>
        <v>2045</v>
      </c>
      <c r="D252" s="12">
        <f t="shared" si="45"/>
        <v>1548.2115631975935</v>
      </c>
      <c r="E252" s="12">
        <f t="shared" si="38"/>
        <v>1365.625</v>
      </c>
      <c r="F252" s="12">
        <f t="shared" si="39"/>
        <v>4.7091435047260131</v>
      </c>
      <c r="G252" s="12">
        <f t="shared" si="40"/>
        <v>1360.9158564952741</v>
      </c>
      <c r="H252" s="12">
        <f t="shared" si="41"/>
        <v>0</v>
      </c>
      <c r="I252" s="12">
        <v>0</v>
      </c>
      <c r="J252" s="12">
        <f t="shared" si="42"/>
        <v>187.29570670231942</v>
      </c>
      <c r="K252" s="12">
        <f t="shared" si="46"/>
        <v>111512.29570670211</v>
      </c>
      <c r="L252" s="12">
        <f t="shared" si="47"/>
        <v>284812.7042932976</v>
      </c>
      <c r="M252" s="13" t="str">
        <f t="shared" si="43"/>
        <v>laufend</v>
      </c>
    </row>
    <row r="253" spans="1:13" x14ac:dyDescent="0.25">
      <c r="A253" s="14">
        <f t="shared" si="44"/>
        <v>233</v>
      </c>
      <c r="B253" s="11" t="str">
        <f t="shared" si="36"/>
        <v>01.11.2045</v>
      </c>
      <c r="C253" s="14">
        <f t="shared" si="37"/>
        <v>2045</v>
      </c>
      <c r="D253" s="12">
        <f t="shared" si="45"/>
        <v>187.29570670231942</v>
      </c>
      <c r="E253" s="12">
        <f t="shared" si="38"/>
        <v>187.86539781020565</v>
      </c>
      <c r="F253" s="12">
        <f t="shared" si="39"/>
        <v>0.56969110788622157</v>
      </c>
      <c r="G253" s="12">
        <f t="shared" si="40"/>
        <v>187.29570670231942</v>
      </c>
      <c r="H253" s="12">
        <f t="shared" si="41"/>
        <v>0</v>
      </c>
      <c r="I253" s="12">
        <v>0</v>
      </c>
      <c r="J253" s="12">
        <f t="shared" si="42"/>
        <v>0</v>
      </c>
      <c r="K253" s="12">
        <f t="shared" si="46"/>
        <v>111512.86539780999</v>
      </c>
      <c r="L253" s="12">
        <f t="shared" si="47"/>
        <v>284999.99999999994</v>
      </c>
      <c r="M253" s="13" t="str">
        <f t="shared" si="43"/>
        <v>getilgt</v>
      </c>
    </row>
    <row r="254" spans="1:13" x14ac:dyDescent="0.25">
      <c r="A254" s="14">
        <f t="shared" si="44"/>
        <v>234</v>
      </c>
      <c r="B254" s="11" t="str">
        <f t="shared" si="36"/>
        <v>01.12.2045</v>
      </c>
      <c r="C254" s="14">
        <f t="shared" si="37"/>
        <v>2045</v>
      </c>
      <c r="D254" s="12">
        <f t="shared" si="45"/>
        <v>0</v>
      </c>
      <c r="E254" s="12">
        <f t="shared" si="38"/>
        <v>0</v>
      </c>
      <c r="F254" s="12">
        <f t="shared" si="39"/>
        <v>0</v>
      </c>
      <c r="G254" s="12">
        <f t="shared" si="40"/>
        <v>0</v>
      </c>
      <c r="H254" s="12">
        <f t="shared" si="41"/>
        <v>0</v>
      </c>
      <c r="I254" s="12">
        <v>0</v>
      </c>
      <c r="J254" s="12">
        <f t="shared" si="42"/>
        <v>0</v>
      </c>
      <c r="K254" s="12">
        <f t="shared" si="46"/>
        <v>111512.86539780999</v>
      </c>
      <c r="L254" s="12">
        <f t="shared" si="47"/>
        <v>284999.99999999994</v>
      </c>
      <c r="M254" s="13" t="str">
        <f t="shared" si="43"/>
        <v>getilgt</v>
      </c>
    </row>
    <row r="255" spans="1:13" x14ac:dyDescent="0.25">
      <c r="A255" s="14">
        <f t="shared" si="44"/>
        <v>235</v>
      </c>
      <c r="B255" s="11" t="str">
        <f t="shared" si="36"/>
        <v>01.01.2046</v>
      </c>
      <c r="C255" s="14">
        <f t="shared" si="37"/>
        <v>2046</v>
      </c>
      <c r="D255" s="12">
        <f t="shared" si="45"/>
        <v>0</v>
      </c>
      <c r="E255" s="12">
        <f t="shared" si="38"/>
        <v>0</v>
      </c>
      <c r="F255" s="12">
        <f t="shared" si="39"/>
        <v>0</v>
      </c>
      <c r="G255" s="12">
        <f t="shared" si="40"/>
        <v>0</v>
      </c>
      <c r="H255" s="12">
        <f t="shared" si="41"/>
        <v>0</v>
      </c>
      <c r="I255" s="12">
        <v>0</v>
      </c>
      <c r="J255" s="12">
        <f t="shared" si="42"/>
        <v>0</v>
      </c>
      <c r="K255" s="12">
        <f t="shared" si="46"/>
        <v>111512.86539780999</v>
      </c>
      <c r="L255" s="12">
        <f t="shared" si="47"/>
        <v>284999.99999999994</v>
      </c>
      <c r="M255" s="13" t="str">
        <f t="shared" si="43"/>
        <v>getilgt</v>
      </c>
    </row>
    <row r="256" spans="1:13" x14ac:dyDescent="0.25">
      <c r="A256" s="14">
        <f t="shared" si="44"/>
        <v>236</v>
      </c>
      <c r="B256" s="11" t="str">
        <f t="shared" si="36"/>
        <v>01.02.2046</v>
      </c>
      <c r="C256" s="14">
        <f t="shared" si="37"/>
        <v>2046</v>
      </c>
      <c r="D256" s="12">
        <f t="shared" si="45"/>
        <v>0</v>
      </c>
      <c r="E256" s="12">
        <f t="shared" si="38"/>
        <v>0</v>
      </c>
      <c r="F256" s="12">
        <f t="shared" si="39"/>
        <v>0</v>
      </c>
      <c r="G256" s="12">
        <f t="shared" si="40"/>
        <v>0</v>
      </c>
      <c r="H256" s="12">
        <f t="shared" si="41"/>
        <v>0</v>
      </c>
      <c r="I256" s="12">
        <v>0</v>
      </c>
      <c r="J256" s="12">
        <f t="shared" si="42"/>
        <v>0</v>
      </c>
      <c r="K256" s="12">
        <f t="shared" si="46"/>
        <v>111512.86539780999</v>
      </c>
      <c r="L256" s="12">
        <f t="shared" si="47"/>
        <v>284999.99999999994</v>
      </c>
      <c r="M256" s="13" t="str">
        <f t="shared" si="43"/>
        <v>getilgt</v>
      </c>
    </row>
    <row r="257" spans="1:13" x14ac:dyDescent="0.25">
      <c r="A257" s="14">
        <f t="shared" si="44"/>
        <v>237</v>
      </c>
      <c r="B257" s="11" t="str">
        <f t="shared" si="36"/>
        <v>01.03.2046</v>
      </c>
      <c r="C257" s="14">
        <f t="shared" si="37"/>
        <v>2046</v>
      </c>
      <c r="D257" s="12">
        <f t="shared" si="45"/>
        <v>0</v>
      </c>
      <c r="E257" s="12">
        <f t="shared" si="38"/>
        <v>0</v>
      </c>
      <c r="F257" s="12">
        <f t="shared" si="39"/>
        <v>0</v>
      </c>
      <c r="G257" s="12">
        <f t="shared" si="40"/>
        <v>0</v>
      </c>
      <c r="H257" s="12">
        <f t="shared" si="41"/>
        <v>0</v>
      </c>
      <c r="I257" s="12">
        <v>0</v>
      </c>
      <c r="J257" s="12">
        <f t="shared" si="42"/>
        <v>0</v>
      </c>
      <c r="K257" s="12">
        <f t="shared" si="46"/>
        <v>111512.86539780999</v>
      </c>
      <c r="L257" s="12">
        <f t="shared" si="47"/>
        <v>284999.99999999994</v>
      </c>
      <c r="M257" s="13" t="str">
        <f t="shared" si="43"/>
        <v>getilgt</v>
      </c>
    </row>
    <row r="258" spans="1:13" x14ac:dyDescent="0.25">
      <c r="A258" s="14">
        <f t="shared" si="44"/>
        <v>238</v>
      </c>
      <c r="B258" s="11" t="str">
        <f t="shared" si="36"/>
        <v>01.04.2046</v>
      </c>
      <c r="C258" s="14">
        <f t="shared" si="37"/>
        <v>2046</v>
      </c>
      <c r="D258" s="12">
        <f t="shared" si="45"/>
        <v>0</v>
      </c>
      <c r="E258" s="12">
        <f t="shared" si="38"/>
        <v>0</v>
      </c>
      <c r="F258" s="12">
        <f t="shared" si="39"/>
        <v>0</v>
      </c>
      <c r="G258" s="12">
        <f t="shared" si="40"/>
        <v>0</v>
      </c>
      <c r="H258" s="12">
        <f t="shared" si="41"/>
        <v>0</v>
      </c>
      <c r="I258" s="12">
        <v>0</v>
      </c>
      <c r="J258" s="12">
        <f t="shared" si="42"/>
        <v>0</v>
      </c>
      <c r="K258" s="12">
        <f t="shared" si="46"/>
        <v>111512.86539780999</v>
      </c>
      <c r="L258" s="12">
        <f t="shared" si="47"/>
        <v>284999.99999999994</v>
      </c>
      <c r="M258" s="13" t="str">
        <f t="shared" si="43"/>
        <v>getilgt</v>
      </c>
    </row>
    <row r="259" spans="1:13" x14ac:dyDescent="0.25">
      <c r="A259" s="14">
        <f t="shared" si="44"/>
        <v>239</v>
      </c>
      <c r="B259" s="11" t="str">
        <f t="shared" si="36"/>
        <v>01.05.2046</v>
      </c>
      <c r="C259" s="14">
        <f t="shared" si="37"/>
        <v>2046</v>
      </c>
      <c r="D259" s="12">
        <f t="shared" si="45"/>
        <v>0</v>
      </c>
      <c r="E259" s="12">
        <f t="shared" si="38"/>
        <v>0</v>
      </c>
      <c r="F259" s="12">
        <f t="shared" si="39"/>
        <v>0</v>
      </c>
      <c r="G259" s="12">
        <f t="shared" si="40"/>
        <v>0</v>
      </c>
      <c r="H259" s="12">
        <f t="shared" si="41"/>
        <v>0</v>
      </c>
      <c r="I259" s="12">
        <v>0</v>
      </c>
      <c r="J259" s="12">
        <f t="shared" si="42"/>
        <v>0</v>
      </c>
      <c r="K259" s="12">
        <f t="shared" si="46"/>
        <v>111512.86539780999</v>
      </c>
      <c r="L259" s="12">
        <f t="shared" si="47"/>
        <v>284999.99999999994</v>
      </c>
      <c r="M259" s="13" t="str">
        <f t="shared" si="43"/>
        <v>getilgt</v>
      </c>
    </row>
    <row r="260" spans="1:13" x14ac:dyDescent="0.25">
      <c r="A260" s="14">
        <f t="shared" si="44"/>
        <v>240</v>
      </c>
      <c r="B260" s="11" t="str">
        <f t="shared" si="36"/>
        <v>01.06.2046</v>
      </c>
      <c r="C260" s="14">
        <f t="shared" si="37"/>
        <v>2046</v>
      </c>
      <c r="D260" s="12">
        <f t="shared" si="45"/>
        <v>0</v>
      </c>
      <c r="E260" s="12">
        <f t="shared" si="38"/>
        <v>0</v>
      </c>
      <c r="F260" s="12">
        <f t="shared" si="39"/>
        <v>0</v>
      </c>
      <c r="G260" s="12">
        <f t="shared" si="40"/>
        <v>0</v>
      </c>
      <c r="H260" s="12">
        <f t="shared" si="41"/>
        <v>0</v>
      </c>
      <c r="I260" s="12">
        <v>0</v>
      </c>
      <c r="J260" s="12">
        <f t="shared" si="42"/>
        <v>0</v>
      </c>
      <c r="K260" s="12">
        <f t="shared" si="46"/>
        <v>111512.86539780999</v>
      </c>
      <c r="L260" s="12">
        <f t="shared" si="47"/>
        <v>284999.99999999994</v>
      </c>
      <c r="M260" s="13" t="str">
        <f t="shared" si="43"/>
        <v>getilgt</v>
      </c>
    </row>
    <row r="261" spans="1:13" x14ac:dyDescent="0.25">
      <c r="A261" s="14">
        <f t="shared" si="44"/>
        <v>241</v>
      </c>
      <c r="B261" s="11" t="str">
        <f t="shared" si="36"/>
        <v>01.07.2046</v>
      </c>
      <c r="C261" s="14">
        <f t="shared" si="37"/>
        <v>2046</v>
      </c>
      <c r="D261" s="12">
        <f t="shared" si="45"/>
        <v>0</v>
      </c>
      <c r="E261" s="12">
        <f t="shared" si="38"/>
        <v>0</v>
      </c>
      <c r="F261" s="12">
        <f t="shared" si="39"/>
        <v>0</v>
      </c>
      <c r="G261" s="12">
        <f t="shared" si="40"/>
        <v>0</v>
      </c>
      <c r="H261" s="12">
        <f t="shared" si="41"/>
        <v>0</v>
      </c>
      <c r="I261" s="12">
        <v>0</v>
      </c>
      <c r="J261" s="12">
        <f t="shared" si="42"/>
        <v>0</v>
      </c>
      <c r="K261" s="12">
        <f t="shared" si="46"/>
        <v>111512.86539780999</v>
      </c>
      <c r="L261" s="12">
        <f t="shared" si="47"/>
        <v>284999.99999999994</v>
      </c>
      <c r="M261" s="13" t="str">
        <f t="shared" si="43"/>
        <v>getilgt</v>
      </c>
    </row>
    <row r="262" spans="1:13" x14ac:dyDescent="0.25">
      <c r="A262" s="14">
        <f t="shared" si="44"/>
        <v>242</v>
      </c>
      <c r="B262" s="11" t="str">
        <f t="shared" si="36"/>
        <v>01.08.2046</v>
      </c>
      <c r="C262" s="14">
        <f t="shared" si="37"/>
        <v>2046</v>
      </c>
      <c r="D262" s="12">
        <f t="shared" si="45"/>
        <v>0</v>
      </c>
      <c r="E262" s="12">
        <f t="shared" si="38"/>
        <v>0</v>
      </c>
      <c r="F262" s="12">
        <f t="shared" si="39"/>
        <v>0</v>
      </c>
      <c r="G262" s="12">
        <f t="shared" si="40"/>
        <v>0</v>
      </c>
      <c r="H262" s="12">
        <f t="shared" si="41"/>
        <v>0</v>
      </c>
      <c r="I262" s="12">
        <v>0</v>
      </c>
      <c r="J262" s="12">
        <f t="shared" si="42"/>
        <v>0</v>
      </c>
      <c r="K262" s="12">
        <f t="shared" si="46"/>
        <v>111512.86539780999</v>
      </c>
      <c r="L262" s="12">
        <f t="shared" si="47"/>
        <v>284999.99999999994</v>
      </c>
      <c r="M262" s="13" t="str">
        <f t="shared" si="43"/>
        <v>getilgt</v>
      </c>
    </row>
    <row r="263" spans="1:13" x14ac:dyDescent="0.25">
      <c r="A263" s="14">
        <f t="shared" si="44"/>
        <v>243</v>
      </c>
      <c r="B263" s="11" t="str">
        <f t="shared" si="36"/>
        <v>01.09.2046</v>
      </c>
      <c r="C263" s="14">
        <f t="shared" si="37"/>
        <v>2046</v>
      </c>
      <c r="D263" s="12">
        <f t="shared" si="45"/>
        <v>0</v>
      </c>
      <c r="E263" s="12">
        <f t="shared" si="38"/>
        <v>0</v>
      </c>
      <c r="F263" s="12">
        <f t="shared" si="39"/>
        <v>0</v>
      </c>
      <c r="G263" s="12">
        <f t="shared" si="40"/>
        <v>0</v>
      </c>
      <c r="H263" s="12">
        <f t="shared" si="41"/>
        <v>0</v>
      </c>
      <c r="I263" s="12">
        <v>0</v>
      </c>
      <c r="J263" s="12">
        <f t="shared" si="42"/>
        <v>0</v>
      </c>
      <c r="K263" s="12">
        <f t="shared" si="46"/>
        <v>111512.86539780999</v>
      </c>
      <c r="L263" s="12">
        <f t="shared" si="47"/>
        <v>284999.99999999994</v>
      </c>
      <c r="M263" s="13" t="str">
        <f t="shared" si="43"/>
        <v>getilgt</v>
      </c>
    </row>
    <row r="264" spans="1:13" x14ac:dyDescent="0.25">
      <c r="A264" s="14">
        <f t="shared" si="44"/>
        <v>244</v>
      </c>
      <c r="B264" s="11" t="str">
        <f t="shared" si="36"/>
        <v>01.10.2046</v>
      </c>
      <c r="C264" s="14">
        <f t="shared" si="37"/>
        <v>2046</v>
      </c>
      <c r="D264" s="12">
        <f t="shared" si="45"/>
        <v>0</v>
      </c>
      <c r="E264" s="12">
        <f t="shared" si="38"/>
        <v>0</v>
      </c>
      <c r="F264" s="12">
        <f t="shared" si="39"/>
        <v>0</v>
      </c>
      <c r="G264" s="12">
        <f t="shared" si="40"/>
        <v>0</v>
      </c>
      <c r="H264" s="12">
        <f t="shared" si="41"/>
        <v>0</v>
      </c>
      <c r="I264" s="12">
        <v>0</v>
      </c>
      <c r="J264" s="12">
        <f t="shared" si="42"/>
        <v>0</v>
      </c>
      <c r="K264" s="12">
        <f t="shared" si="46"/>
        <v>111512.86539780999</v>
      </c>
      <c r="L264" s="12">
        <f t="shared" si="47"/>
        <v>284999.99999999994</v>
      </c>
      <c r="M264" s="13" t="str">
        <f t="shared" si="43"/>
        <v>getilgt</v>
      </c>
    </row>
    <row r="265" spans="1:13" x14ac:dyDescent="0.25">
      <c r="A265" s="14">
        <f t="shared" si="44"/>
        <v>245</v>
      </c>
      <c r="B265" s="11" t="str">
        <f t="shared" si="36"/>
        <v>01.11.2046</v>
      </c>
      <c r="C265" s="14">
        <f t="shared" si="37"/>
        <v>2046</v>
      </c>
      <c r="D265" s="12">
        <f t="shared" si="45"/>
        <v>0</v>
      </c>
      <c r="E265" s="12">
        <f t="shared" si="38"/>
        <v>0</v>
      </c>
      <c r="F265" s="12">
        <f t="shared" si="39"/>
        <v>0</v>
      </c>
      <c r="G265" s="12">
        <f t="shared" si="40"/>
        <v>0</v>
      </c>
      <c r="H265" s="12">
        <f t="shared" si="41"/>
        <v>0</v>
      </c>
      <c r="I265" s="12">
        <v>0</v>
      </c>
      <c r="J265" s="12">
        <f t="shared" si="42"/>
        <v>0</v>
      </c>
      <c r="K265" s="12">
        <f t="shared" si="46"/>
        <v>111512.86539780999</v>
      </c>
      <c r="L265" s="12">
        <f t="shared" si="47"/>
        <v>284999.99999999994</v>
      </c>
      <c r="M265" s="13" t="str">
        <f t="shared" si="43"/>
        <v>getilgt</v>
      </c>
    </row>
    <row r="266" spans="1:13" x14ac:dyDescent="0.25">
      <c r="A266" s="14">
        <f t="shared" si="44"/>
        <v>246</v>
      </c>
      <c r="B266" s="11" t="str">
        <f t="shared" si="36"/>
        <v>01.12.2046</v>
      </c>
      <c r="C266" s="14">
        <f t="shared" si="37"/>
        <v>2046</v>
      </c>
      <c r="D266" s="12">
        <f t="shared" si="45"/>
        <v>0</v>
      </c>
      <c r="E266" s="12">
        <f t="shared" si="38"/>
        <v>0</v>
      </c>
      <c r="F266" s="12">
        <f t="shared" si="39"/>
        <v>0</v>
      </c>
      <c r="G266" s="12">
        <f t="shared" si="40"/>
        <v>0</v>
      </c>
      <c r="H266" s="12">
        <f t="shared" si="41"/>
        <v>0</v>
      </c>
      <c r="I266" s="12">
        <v>0</v>
      </c>
      <c r="J266" s="12">
        <f t="shared" si="42"/>
        <v>0</v>
      </c>
      <c r="K266" s="12">
        <f t="shared" si="46"/>
        <v>111512.86539780999</v>
      </c>
      <c r="L266" s="12">
        <f t="shared" si="47"/>
        <v>284999.99999999994</v>
      </c>
      <c r="M266" s="13" t="str">
        <f t="shared" si="43"/>
        <v>getilgt</v>
      </c>
    </row>
    <row r="267" spans="1:13" x14ac:dyDescent="0.25">
      <c r="A267" s="14">
        <f t="shared" si="44"/>
        <v>247</v>
      </c>
      <c r="B267" s="11" t="str">
        <f t="shared" si="36"/>
        <v>01.01.2047</v>
      </c>
      <c r="C267" s="14">
        <f t="shared" si="37"/>
        <v>2047</v>
      </c>
      <c r="D267" s="12">
        <f t="shared" si="45"/>
        <v>0</v>
      </c>
      <c r="E267" s="12">
        <f t="shared" si="38"/>
        <v>0</v>
      </c>
      <c r="F267" s="12">
        <f t="shared" si="39"/>
        <v>0</v>
      </c>
      <c r="G267" s="12">
        <f t="shared" si="40"/>
        <v>0</v>
      </c>
      <c r="H267" s="12">
        <f t="shared" si="41"/>
        <v>0</v>
      </c>
      <c r="I267" s="12">
        <v>0</v>
      </c>
      <c r="J267" s="12">
        <f t="shared" si="42"/>
        <v>0</v>
      </c>
      <c r="K267" s="12">
        <f t="shared" si="46"/>
        <v>111512.86539780999</v>
      </c>
      <c r="L267" s="12">
        <f t="shared" si="47"/>
        <v>284999.99999999994</v>
      </c>
      <c r="M267" s="13" t="str">
        <f t="shared" si="43"/>
        <v>getilgt</v>
      </c>
    </row>
    <row r="268" spans="1:13" x14ac:dyDescent="0.25">
      <c r="A268" s="14">
        <f t="shared" si="44"/>
        <v>248</v>
      </c>
      <c r="B268" s="11" t="str">
        <f t="shared" si="36"/>
        <v>01.02.2047</v>
      </c>
      <c r="C268" s="14">
        <f t="shared" si="37"/>
        <v>2047</v>
      </c>
      <c r="D268" s="12">
        <f t="shared" si="45"/>
        <v>0</v>
      </c>
      <c r="E268" s="12">
        <f t="shared" si="38"/>
        <v>0</v>
      </c>
      <c r="F268" s="12">
        <f t="shared" si="39"/>
        <v>0</v>
      </c>
      <c r="G268" s="12">
        <f t="shared" si="40"/>
        <v>0</v>
      </c>
      <c r="H268" s="12">
        <f t="shared" si="41"/>
        <v>0</v>
      </c>
      <c r="I268" s="12">
        <v>0</v>
      </c>
      <c r="J268" s="12">
        <f t="shared" si="42"/>
        <v>0</v>
      </c>
      <c r="K268" s="12">
        <f t="shared" si="46"/>
        <v>111512.86539780999</v>
      </c>
      <c r="L268" s="12">
        <f t="shared" si="47"/>
        <v>284999.99999999994</v>
      </c>
      <c r="M268" s="13" t="str">
        <f t="shared" si="43"/>
        <v>getilgt</v>
      </c>
    </row>
    <row r="269" spans="1:13" x14ac:dyDescent="0.25">
      <c r="A269" s="14">
        <f t="shared" si="44"/>
        <v>249</v>
      </c>
      <c r="B269" s="11" t="str">
        <f t="shared" si="36"/>
        <v>01.03.2047</v>
      </c>
      <c r="C269" s="14">
        <f t="shared" si="37"/>
        <v>2047</v>
      </c>
      <c r="D269" s="12">
        <f t="shared" si="45"/>
        <v>0</v>
      </c>
      <c r="E269" s="12">
        <f t="shared" si="38"/>
        <v>0</v>
      </c>
      <c r="F269" s="12">
        <f t="shared" si="39"/>
        <v>0</v>
      </c>
      <c r="G269" s="12">
        <f t="shared" si="40"/>
        <v>0</v>
      </c>
      <c r="H269" s="12">
        <f t="shared" si="41"/>
        <v>0</v>
      </c>
      <c r="I269" s="12">
        <v>0</v>
      </c>
      <c r="J269" s="12">
        <f t="shared" si="42"/>
        <v>0</v>
      </c>
      <c r="K269" s="12">
        <f t="shared" si="46"/>
        <v>111512.86539780999</v>
      </c>
      <c r="L269" s="12">
        <f t="shared" si="47"/>
        <v>284999.99999999994</v>
      </c>
      <c r="M269" s="13" t="str">
        <f t="shared" si="43"/>
        <v>getilgt</v>
      </c>
    </row>
    <row r="270" spans="1:13" x14ac:dyDescent="0.25">
      <c r="A270" s="14">
        <f t="shared" si="44"/>
        <v>250</v>
      </c>
      <c r="B270" s="11" t="str">
        <f t="shared" si="36"/>
        <v>01.04.2047</v>
      </c>
      <c r="C270" s="14">
        <f t="shared" si="37"/>
        <v>2047</v>
      </c>
      <c r="D270" s="12">
        <f t="shared" si="45"/>
        <v>0</v>
      </c>
      <c r="E270" s="12">
        <f t="shared" si="38"/>
        <v>0</v>
      </c>
      <c r="F270" s="12">
        <f t="shared" si="39"/>
        <v>0</v>
      </c>
      <c r="G270" s="12">
        <f t="shared" si="40"/>
        <v>0</v>
      </c>
      <c r="H270" s="12">
        <f t="shared" si="41"/>
        <v>0</v>
      </c>
      <c r="I270" s="12">
        <v>0</v>
      </c>
      <c r="J270" s="12">
        <f t="shared" si="42"/>
        <v>0</v>
      </c>
      <c r="K270" s="12">
        <f t="shared" si="46"/>
        <v>111512.86539780999</v>
      </c>
      <c r="L270" s="12">
        <f t="shared" si="47"/>
        <v>284999.99999999994</v>
      </c>
      <c r="M270" s="13" t="str">
        <f t="shared" si="43"/>
        <v>getilgt</v>
      </c>
    </row>
    <row r="271" spans="1:13" x14ac:dyDescent="0.25">
      <c r="A271" s="14">
        <f t="shared" si="44"/>
        <v>251</v>
      </c>
      <c r="B271" s="11" t="str">
        <f t="shared" si="36"/>
        <v>01.05.2047</v>
      </c>
      <c r="C271" s="14">
        <f t="shared" si="37"/>
        <v>2047</v>
      </c>
      <c r="D271" s="12">
        <f t="shared" si="45"/>
        <v>0</v>
      </c>
      <c r="E271" s="12">
        <f t="shared" si="38"/>
        <v>0</v>
      </c>
      <c r="F271" s="12">
        <f t="shared" si="39"/>
        <v>0</v>
      </c>
      <c r="G271" s="12">
        <f t="shared" si="40"/>
        <v>0</v>
      </c>
      <c r="H271" s="12">
        <f t="shared" si="41"/>
        <v>0</v>
      </c>
      <c r="I271" s="12">
        <v>0</v>
      </c>
      <c r="J271" s="12">
        <f t="shared" si="42"/>
        <v>0</v>
      </c>
      <c r="K271" s="12">
        <f t="shared" si="46"/>
        <v>111512.86539780999</v>
      </c>
      <c r="L271" s="12">
        <f t="shared" si="47"/>
        <v>284999.99999999994</v>
      </c>
      <c r="M271" s="13" t="str">
        <f t="shared" si="43"/>
        <v>getilgt</v>
      </c>
    </row>
    <row r="272" spans="1:13" x14ac:dyDescent="0.25">
      <c r="A272" s="14">
        <f t="shared" si="44"/>
        <v>252</v>
      </c>
      <c r="B272" s="11" t="str">
        <f t="shared" si="36"/>
        <v>01.06.2047</v>
      </c>
      <c r="C272" s="14">
        <f t="shared" si="37"/>
        <v>2047</v>
      </c>
      <c r="D272" s="12">
        <f t="shared" si="45"/>
        <v>0</v>
      </c>
      <c r="E272" s="12">
        <f t="shared" si="38"/>
        <v>0</v>
      </c>
      <c r="F272" s="12">
        <f t="shared" si="39"/>
        <v>0</v>
      </c>
      <c r="G272" s="12">
        <f t="shared" si="40"/>
        <v>0</v>
      </c>
      <c r="H272" s="12">
        <f t="shared" si="41"/>
        <v>0</v>
      </c>
      <c r="I272" s="12">
        <v>0</v>
      </c>
      <c r="J272" s="12">
        <f t="shared" si="42"/>
        <v>0</v>
      </c>
      <c r="K272" s="12">
        <f t="shared" si="46"/>
        <v>111512.86539780999</v>
      </c>
      <c r="L272" s="12">
        <f t="shared" si="47"/>
        <v>284999.99999999994</v>
      </c>
      <c r="M272" s="13" t="str">
        <f t="shared" si="43"/>
        <v>getilgt</v>
      </c>
    </row>
    <row r="273" spans="1:13" x14ac:dyDescent="0.25">
      <c r="A273" s="14">
        <f t="shared" si="44"/>
        <v>253</v>
      </c>
      <c r="B273" s="11" t="str">
        <f t="shared" si="36"/>
        <v>01.07.2047</v>
      </c>
      <c r="C273" s="14">
        <f t="shared" si="37"/>
        <v>2047</v>
      </c>
      <c r="D273" s="12">
        <f t="shared" si="45"/>
        <v>0</v>
      </c>
      <c r="E273" s="12">
        <f t="shared" si="38"/>
        <v>0</v>
      </c>
      <c r="F273" s="12">
        <f t="shared" si="39"/>
        <v>0</v>
      </c>
      <c r="G273" s="12">
        <f t="shared" si="40"/>
        <v>0</v>
      </c>
      <c r="H273" s="12">
        <f t="shared" si="41"/>
        <v>0</v>
      </c>
      <c r="I273" s="12">
        <v>0</v>
      </c>
      <c r="J273" s="12">
        <f t="shared" si="42"/>
        <v>0</v>
      </c>
      <c r="K273" s="12">
        <f t="shared" si="46"/>
        <v>111512.86539780999</v>
      </c>
      <c r="L273" s="12">
        <f t="shared" si="47"/>
        <v>284999.99999999994</v>
      </c>
      <c r="M273" s="13" t="str">
        <f t="shared" si="43"/>
        <v>getilgt</v>
      </c>
    </row>
    <row r="274" spans="1:13" x14ac:dyDescent="0.25">
      <c r="A274" s="14">
        <f t="shared" si="44"/>
        <v>254</v>
      </c>
      <c r="B274" s="11" t="str">
        <f t="shared" si="36"/>
        <v>01.08.2047</v>
      </c>
      <c r="C274" s="14">
        <f t="shared" si="37"/>
        <v>2047</v>
      </c>
      <c r="D274" s="12">
        <f t="shared" si="45"/>
        <v>0</v>
      </c>
      <c r="E274" s="12">
        <f t="shared" si="38"/>
        <v>0</v>
      </c>
      <c r="F274" s="12">
        <f t="shared" si="39"/>
        <v>0</v>
      </c>
      <c r="G274" s="12">
        <f t="shared" si="40"/>
        <v>0</v>
      </c>
      <c r="H274" s="12">
        <f t="shared" si="41"/>
        <v>0</v>
      </c>
      <c r="I274" s="12">
        <v>0</v>
      </c>
      <c r="J274" s="12">
        <f t="shared" si="42"/>
        <v>0</v>
      </c>
      <c r="K274" s="12">
        <f t="shared" si="46"/>
        <v>111512.86539780999</v>
      </c>
      <c r="L274" s="12">
        <f t="shared" si="47"/>
        <v>284999.99999999994</v>
      </c>
      <c r="M274" s="13" t="str">
        <f t="shared" si="43"/>
        <v>getilgt</v>
      </c>
    </row>
    <row r="275" spans="1:13" x14ac:dyDescent="0.25">
      <c r="A275" s="14">
        <f t="shared" si="44"/>
        <v>255</v>
      </c>
      <c r="B275" s="11" t="str">
        <f t="shared" si="36"/>
        <v>01.09.2047</v>
      </c>
      <c r="C275" s="14">
        <f t="shared" si="37"/>
        <v>2047</v>
      </c>
      <c r="D275" s="12">
        <f t="shared" si="45"/>
        <v>0</v>
      </c>
      <c r="E275" s="12">
        <f t="shared" si="38"/>
        <v>0</v>
      </c>
      <c r="F275" s="12">
        <f t="shared" si="39"/>
        <v>0</v>
      </c>
      <c r="G275" s="12">
        <f t="shared" si="40"/>
        <v>0</v>
      </c>
      <c r="H275" s="12">
        <f t="shared" si="41"/>
        <v>0</v>
      </c>
      <c r="I275" s="12">
        <v>0</v>
      </c>
      <c r="J275" s="12">
        <f t="shared" si="42"/>
        <v>0</v>
      </c>
      <c r="K275" s="12">
        <f t="shared" si="46"/>
        <v>111512.86539780999</v>
      </c>
      <c r="L275" s="12">
        <f t="shared" si="47"/>
        <v>284999.99999999994</v>
      </c>
      <c r="M275" s="13" t="str">
        <f t="shared" si="43"/>
        <v>getilgt</v>
      </c>
    </row>
    <row r="276" spans="1:13" x14ac:dyDescent="0.25">
      <c r="A276" s="14">
        <f t="shared" si="44"/>
        <v>256</v>
      </c>
      <c r="B276" s="11" t="str">
        <f t="shared" si="36"/>
        <v>01.10.2047</v>
      </c>
      <c r="C276" s="14">
        <f t="shared" si="37"/>
        <v>2047</v>
      </c>
      <c r="D276" s="12">
        <f t="shared" si="45"/>
        <v>0</v>
      </c>
      <c r="E276" s="12">
        <f t="shared" si="38"/>
        <v>0</v>
      </c>
      <c r="F276" s="12">
        <f t="shared" si="39"/>
        <v>0</v>
      </c>
      <c r="G276" s="12">
        <f t="shared" si="40"/>
        <v>0</v>
      </c>
      <c r="H276" s="12">
        <f t="shared" si="41"/>
        <v>0</v>
      </c>
      <c r="I276" s="12">
        <v>0</v>
      </c>
      <c r="J276" s="12">
        <f t="shared" si="42"/>
        <v>0</v>
      </c>
      <c r="K276" s="12">
        <f t="shared" si="46"/>
        <v>111512.86539780999</v>
      </c>
      <c r="L276" s="12">
        <f t="shared" si="47"/>
        <v>284999.99999999994</v>
      </c>
      <c r="M276" s="13" t="str">
        <f t="shared" si="43"/>
        <v>getilgt</v>
      </c>
    </row>
    <row r="277" spans="1:13" x14ac:dyDescent="0.25">
      <c r="A277" s="14">
        <f t="shared" si="44"/>
        <v>257</v>
      </c>
      <c r="B277" s="11" t="str">
        <f t="shared" ref="B277:B340" si="48">IF(DAY(EDATE(DATE(VALUE(RIGHT($C$8,4)),VALUE(MID($C$8,4,2)),VALUE(LEFT($C$8,2))),A277-1))&lt;10,"0","")&amp;DAY(EDATE(DATE(VALUE(RIGHT($C$8,4)),VALUE(MID($C$8,4,2)),VALUE(LEFT($C$8,2))),A277-1))&amp;"."&amp;IF(MONTH(EDATE(DATE(VALUE(RIGHT($C$8,4)),VALUE(MID($C$8,4,2)),VALUE(LEFT($C$8,2))),A277-1))&lt;10,"0","")&amp;MONTH(EDATE(DATE(VALUE(RIGHT($C$8,4)),VALUE(MID($C$8,4,2)),VALUE(LEFT($C$8,2))),A277-1))&amp;"."&amp;YEAR(EDATE(DATE(VALUE(RIGHT($C$8,4)),VALUE(MID($C$8,4,2)),VALUE(LEFT($C$8,2))),A277-1))</f>
        <v>01.11.2047</v>
      </c>
      <c r="C277" s="14">
        <f t="shared" ref="C277:C340" si="49">YEAR(EDATE(DATE(VALUE(RIGHT($C$8,4)),VALUE(MID($C$8,4,2)),VALUE(LEFT($C$8,2))),A277-1))</f>
        <v>2047</v>
      </c>
      <c r="D277" s="12">
        <f t="shared" si="45"/>
        <v>0</v>
      </c>
      <c r="E277" s="12">
        <f t="shared" ref="E277:E340" si="50">IF(D277&lt;=0,0,MIN($G$5,D277+F277))</f>
        <v>0</v>
      </c>
      <c r="F277" s="12">
        <f t="shared" ref="F277:F340" si="51">IF(D277&lt;=0,0,D277*$C$6/12)</f>
        <v>0</v>
      </c>
      <c r="G277" s="12">
        <f t="shared" ref="G277:G340" si="52">IF(D277&lt;=0,0,MIN(E277-F277,D277))</f>
        <v>0</v>
      </c>
      <c r="H277" s="12">
        <f t="shared" ref="H277:H340" si="53">IF(AND(D277-G277&gt;0,MONTH(EDATE(DATE(VALUE(RIGHT($C$8,4)),VALUE(MID($C$8,4,2)),VALUE(LEFT($C$8,2))),A277-1))=$C$10),MIN($C$9,D277-G277),0)</f>
        <v>0</v>
      </c>
      <c r="I277" s="12">
        <v>0</v>
      </c>
      <c r="J277" s="12">
        <f t="shared" ref="J277:J340" si="54">MAX(D277-G277-H277-I277,0)</f>
        <v>0</v>
      </c>
      <c r="K277" s="12">
        <f t="shared" si="46"/>
        <v>111512.86539780999</v>
      </c>
      <c r="L277" s="12">
        <f t="shared" si="47"/>
        <v>284999.99999999994</v>
      </c>
      <c r="M277" s="13" t="str">
        <f t="shared" ref="M277:M340" si="55">IF(J277&lt;=0,"getilgt",IF(H277+I277&gt;0,"Sondertilgung","laufend"))</f>
        <v>getilgt</v>
      </c>
    </row>
    <row r="278" spans="1:13" x14ac:dyDescent="0.25">
      <c r="A278" s="14">
        <f t="shared" ref="A278:A341" si="56">A277+1</f>
        <v>258</v>
      </c>
      <c r="B278" s="11" t="str">
        <f t="shared" si="48"/>
        <v>01.12.2047</v>
      </c>
      <c r="C278" s="14">
        <f t="shared" si="49"/>
        <v>2047</v>
      </c>
      <c r="D278" s="12">
        <f t="shared" ref="D278:D341" si="57">J277</f>
        <v>0</v>
      </c>
      <c r="E278" s="12">
        <f t="shared" si="50"/>
        <v>0</v>
      </c>
      <c r="F278" s="12">
        <f t="shared" si="51"/>
        <v>0</v>
      </c>
      <c r="G278" s="12">
        <f t="shared" si="52"/>
        <v>0</v>
      </c>
      <c r="H278" s="12">
        <f t="shared" si="53"/>
        <v>0</v>
      </c>
      <c r="I278" s="12">
        <v>0</v>
      </c>
      <c r="J278" s="12">
        <f t="shared" si="54"/>
        <v>0</v>
      </c>
      <c r="K278" s="12">
        <f t="shared" ref="K278:K341" si="58">K277+F278</f>
        <v>111512.86539780999</v>
      </c>
      <c r="L278" s="12">
        <f t="shared" ref="L278:L341" si="59">L277+G278+H278+I278</f>
        <v>284999.99999999994</v>
      </c>
      <c r="M278" s="13" t="str">
        <f t="shared" si="55"/>
        <v>getilgt</v>
      </c>
    </row>
    <row r="279" spans="1:13" x14ac:dyDescent="0.25">
      <c r="A279" s="14">
        <f t="shared" si="56"/>
        <v>259</v>
      </c>
      <c r="B279" s="11" t="str">
        <f t="shared" si="48"/>
        <v>01.01.2048</v>
      </c>
      <c r="C279" s="14">
        <f t="shared" si="49"/>
        <v>2048</v>
      </c>
      <c r="D279" s="12">
        <f t="shared" si="57"/>
        <v>0</v>
      </c>
      <c r="E279" s="12">
        <f t="shared" si="50"/>
        <v>0</v>
      </c>
      <c r="F279" s="12">
        <f t="shared" si="51"/>
        <v>0</v>
      </c>
      <c r="G279" s="12">
        <f t="shared" si="52"/>
        <v>0</v>
      </c>
      <c r="H279" s="12">
        <f t="shared" si="53"/>
        <v>0</v>
      </c>
      <c r="I279" s="12">
        <v>0</v>
      </c>
      <c r="J279" s="12">
        <f t="shared" si="54"/>
        <v>0</v>
      </c>
      <c r="K279" s="12">
        <f t="shared" si="58"/>
        <v>111512.86539780999</v>
      </c>
      <c r="L279" s="12">
        <f t="shared" si="59"/>
        <v>284999.99999999994</v>
      </c>
      <c r="M279" s="13" t="str">
        <f t="shared" si="55"/>
        <v>getilgt</v>
      </c>
    </row>
    <row r="280" spans="1:13" x14ac:dyDescent="0.25">
      <c r="A280" s="14">
        <f t="shared" si="56"/>
        <v>260</v>
      </c>
      <c r="B280" s="11" t="str">
        <f t="shared" si="48"/>
        <v>01.02.2048</v>
      </c>
      <c r="C280" s="14">
        <f t="shared" si="49"/>
        <v>2048</v>
      </c>
      <c r="D280" s="12">
        <f t="shared" si="57"/>
        <v>0</v>
      </c>
      <c r="E280" s="12">
        <f t="shared" si="50"/>
        <v>0</v>
      </c>
      <c r="F280" s="12">
        <f t="shared" si="51"/>
        <v>0</v>
      </c>
      <c r="G280" s="12">
        <f t="shared" si="52"/>
        <v>0</v>
      </c>
      <c r="H280" s="12">
        <f t="shared" si="53"/>
        <v>0</v>
      </c>
      <c r="I280" s="12">
        <v>0</v>
      </c>
      <c r="J280" s="12">
        <f t="shared" si="54"/>
        <v>0</v>
      </c>
      <c r="K280" s="12">
        <f t="shared" si="58"/>
        <v>111512.86539780999</v>
      </c>
      <c r="L280" s="12">
        <f t="shared" si="59"/>
        <v>284999.99999999994</v>
      </c>
      <c r="M280" s="13" t="str">
        <f t="shared" si="55"/>
        <v>getilgt</v>
      </c>
    </row>
    <row r="281" spans="1:13" x14ac:dyDescent="0.25">
      <c r="A281" s="14">
        <f t="shared" si="56"/>
        <v>261</v>
      </c>
      <c r="B281" s="11" t="str">
        <f t="shared" si="48"/>
        <v>01.03.2048</v>
      </c>
      <c r="C281" s="14">
        <f t="shared" si="49"/>
        <v>2048</v>
      </c>
      <c r="D281" s="12">
        <f t="shared" si="57"/>
        <v>0</v>
      </c>
      <c r="E281" s="12">
        <f t="shared" si="50"/>
        <v>0</v>
      </c>
      <c r="F281" s="12">
        <f t="shared" si="51"/>
        <v>0</v>
      </c>
      <c r="G281" s="12">
        <f t="shared" si="52"/>
        <v>0</v>
      </c>
      <c r="H281" s="12">
        <f t="shared" si="53"/>
        <v>0</v>
      </c>
      <c r="I281" s="12">
        <v>0</v>
      </c>
      <c r="J281" s="12">
        <f t="shared" si="54"/>
        <v>0</v>
      </c>
      <c r="K281" s="12">
        <f t="shared" si="58"/>
        <v>111512.86539780999</v>
      </c>
      <c r="L281" s="12">
        <f t="shared" si="59"/>
        <v>284999.99999999994</v>
      </c>
      <c r="M281" s="13" t="str">
        <f t="shared" si="55"/>
        <v>getilgt</v>
      </c>
    </row>
    <row r="282" spans="1:13" x14ac:dyDescent="0.25">
      <c r="A282" s="14">
        <f t="shared" si="56"/>
        <v>262</v>
      </c>
      <c r="B282" s="11" t="str">
        <f t="shared" si="48"/>
        <v>01.04.2048</v>
      </c>
      <c r="C282" s="14">
        <f t="shared" si="49"/>
        <v>2048</v>
      </c>
      <c r="D282" s="12">
        <f t="shared" si="57"/>
        <v>0</v>
      </c>
      <c r="E282" s="12">
        <f t="shared" si="50"/>
        <v>0</v>
      </c>
      <c r="F282" s="12">
        <f t="shared" si="51"/>
        <v>0</v>
      </c>
      <c r="G282" s="12">
        <f t="shared" si="52"/>
        <v>0</v>
      </c>
      <c r="H282" s="12">
        <f t="shared" si="53"/>
        <v>0</v>
      </c>
      <c r="I282" s="12">
        <v>0</v>
      </c>
      <c r="J282" s="12">
        <f t="shared" si="54"/>
        <v>0</v>
      </c>
      <c r="K282" s="12">
        <f t="shared" si="58"/>
        <v>111512.86539780999</v>
      </c>
      <c r="L282" s="12">
        <f t="shared" si="59"/>
        <v>284999.99999999994</v>
      </c>
      <c r="M282" s="13" t="str">
        <f t="shared" si="55"/>
        <v>getilgt</v>
      </c>
    </row>
    <row r="283" spans="1:13" x14ac:dyDescent="0.25">
      <c r="A283" s="14">
        <f t="shared" si="56"/>
        <v>263</v>
      </c>
      <c r="B283" s="11" t="str">
        <f t="shared" si="48"/>
        <v>01.05.2048</v>
      </c>
      <c r="C283" s="14">
        <f t="shared" si="49"/>
        <v>2048</v>
      </c>
      <c r="D283" s="12">
        <f t="shared" si="57"/>
        <v>0</v>
      </c>
      <c r="E283" s="12">
        <f t="shared" si="50"/>
        <v>0</v>
      </c>
      <c r="F283" s="12">
        <f t="shared" si="51"/>
        <v>0</v>
      </c>
      <c r="G283" s="12">
        <f t="shared" si="52"/>
        <v>0</v>
      </c>
      <c r="H283" s="12">
        <f t="shared" si="53"/>
        <v>0</v>
      </c>
      <c r="I283" s="12">
        <v>0</v>
      </c>
      <c r="J283" s="12">
        <f t="shared" si="54"/>
        <v>0</v>
      </c>
      <c r="K283" s="12">
        <f t="shared" si="58"/>
        <v>111512.86539780999</v>
      </c>
      <c r="L283" s="12">
        <f t="shared" si="59"/>
        <v>284999.99999999994</v>
      </c>
      <c r="M283" s="13" t="str">
        <f t="shared" si="55"/>
        <v>getilgt</v>
      </c>
    </row>
    <row r="284" spans="1:13" x14ac:dyDescent="0.25">
      <c r="A284" s="14">
        <f t="shared" si="56"/>
        <v>264</v>
      </c>
      <c r="B284" s="11" t="str">
        <f t="shared" si="48"/>
        <v>01.06.2048</v>
      </c>
      <c r="C284" s="14">
        <f t="shared" si="49"/>
        <v>2048</v>
      </c>
      <c r="D284" s="12">
        <f t="shared" si="57"/>
        <v>0</v>
      </c>
      <c r="E284" s="12">
        <f t="shared" si="50"/>
        <v>0</v>
      </c>
      <c r="F284" s="12">
        <f t="shared" si="51"/>
        <v>0</v>
      </c>
      <c r="G284" s="12">
        <f t="shared" si="52"/>
        <v>0</v>
      </c>
      <c r="H284" s="12">
        <f t="shared" si="53"/>
        <v>0</v>
      </c>
      <c r="I284" s="12">
        <v>0</v>
      </c>
      <c r="J284" s="12">
        <f t="shared" si="54"/>
        <v>0</v>
      </c>
      <c r="K284" s="12">
        <f t="shared" si="58"/>
        <v>111512.86539780999</v>
      </c>
      <c r="L284" s="12">
        <f t="shared" si="59"/>
        <v>284999.99999999994</v>
      </c>
      <c r="M284" s="13" t="str">
        <f t="shared" si="55"/>
        <v>getilgt</v>
      </c>
    </row>
    <row r="285" spans="1:13" x14ac:dyDescent="0.25">
      <c r="A285" s="14">
        <f t="shared" si="56"/>
        <v>265</v>
      </c>
      <c r="B285" s="11" t="str">
        <f t="shared" si="48"/>
        <v>01.07.2048</v>
      </c>
      <c r="C285" s="14">
        <f t="shared" si="49"/>
        <v>2048</v>
      </c>
      <c r="D285" s="12">
        <f t="shared" si="57"/>
        <v>0</v>
      </c>
      <c r="E285" s="12">
        <f t="shared" si="50"/>
        <v>0</v>
      </c>
      <c r="F285" s="12">
        <f t="shared" si="51"/>
        <v>0</v>
      </c>
      <c r="G285" s="12">
        <f t="shared" si="52"/>
        <v>0</v>
      </c>
      <c r="H285" s="12">
        <f t="shared" si="53"/>
        <v>0</v>
      </c>
      <c r="I285" s="12">
        <v>0</v>
      </c>
      <c r="J285" s="12">
        <f t="shared" si="54"/>
        <v>0</v>
      </c>
      <c r="K285" s="12">
        <f t="shared" si="58"/>
        <v>111512.86539780999</v>
      </c>
      <c r="L285" s="12">
        <f t="shared" si="59"/>
        <v>284999.99999999994</v>
      </c>
      <c r="M285" s="13" t="str">
        <f t="shared" si="55"/>
        <v>getilgt</v>
      </c>
    </row>
    <row r="286" spans="1:13" x14ac:dyDescent="0.25">
      <c r="A286" s="14">
        <f t="shared" si="56"/>
        <v>266</v>
      </c>
      <c r="B286" s="11" t="str">
        <f t="shared" si="48"/>
        <v>01.08.2048</v>
      </c>
      <c r="C286" s="14">
        <f t="shared" si="49"/>
        <v>2048</v>
      </c>
      <c r="D286" s="12">
        <f t="shared" si="57"/>
        <v>0</v>
      </c>
      <c r="E286" s="12">
        <f t="shared" si="50"/>
        <v>0</v>
      </c>
      <c r="F286" s="12">
        <f t="shared" si="51"/>
        <v>0</v>
      </c>
      <c r="G286" s="12">
        <f t="shared" si="52"/>
        <v>0</v>
      </c>
      <c r="H286" s="12">
        <f t="shared" si="53"/>
        <v>0</v>
      </c>
      <c r="I286" s="12">
        <v>0</v>
      </c>
      <c r="J286" s="12">
        <f t="shared" si="54"/>
        <v>0</v>
      </c>
      <c r="K286" s="12">
        <f t="shared" si="58"/>
        <v>111512.86539780999</v>
      </c>
      <c r="L286" s="12">
        <f t="shared" si="59"/>
        <v>284999.99999999994</v>
      </c>
      <c r="M286" s="13" t="str">
        <f t="shared" si="55"/>
        <v>getilgt</v>
      </c>
    </row>
    <row r="287" spans="1:13" x14ac:dyDescent="0.25">
      <c r="A287" s="14">
        <f t="shared" si="56"/>
        <v>267</v>
      </c>
      <c r="B287" s="11" t="str">
        <f t="shared" si="48"/>
        <v>01.09.2048</v>
      </c>
      <c r="C287" s="14">
        <f t="shared" si="49"/>
        <v>2048</v>
      </c>
      <c r="D287" s="12">
        <f t="shared" si="57"/>
        <v>0</v>
      </c>
      <c r="E287" s="12">
        <f t="shared" si="50"/>
        <v>0</v>
      </c>
      <c r="F287" s="12">
        <f t="shared" si="51"/>
        <v>0</v>
      </c>
      <c r="G287" s="12">
        <f t="shared" si="52"/>
        <v>0</v>
      </c>
      <c r="H287" s="12">
        <f t="shared" si="53"/>
        <v>0</v>
      </c>
      <c r="I287" s="12">
        <v>0</v>
      </c>
      <c r="J287" s="12">
        <f t="shared" si="54"/>
        <v>0</v>
      </c>
      <c r="K287" s="12">
        <f t="shared" si="58"/>
        <v>111512.86539780999</v>
      </c>
      <c r="L287" s="12">
        <f t="shared" si="59"/>
        <v>284999.99999999994</v>
      </c>
      <c r="M287" s="13" t="str">
        <f t="shared" si="55"/>
        <v>getilgt</v>
      </c>
    </row>
    <row r="288" spans="1:13" x14ac:dyDescent="0.25">
      <c r="A288" s="14">
        <f t="shared" si="56"/>
        <v>268</v>
      </c>
      <c r="B288" s="11" t="str">
        <f t="shared" si="48"/>
        <v>01.10.2048</v>
      </c>
      <c r="C288" s="14">
        <f t="shared" si="49"/>
        <v>2048</v>
      </c>
      <c r="D288" s="12">
        <f t="shared" si="57"/>
        <v>0</v>
      </c>
      <c r="E288" s="12">
        <f t="shared" si="50"/>
        <v>0</v>
      </c>
      <c r="F288" s="12">
        <f t="shared" si="51"/>
        <v>0</v>
      </c>
      <c r="G288" s="12">
        <f t="shared" si="52"/>
        <v>0</v>
      </c>
      <c r="H288" s="12">
        <f t="shared" si="53"/>
        <v>0</v>
      </c>
      <c r="I288" s="12">
        <v>0</v>
      </c>
      <c r="J288" s="12">
        <f t="shared" si="54"/>
        <v>0</v>
      </c>
      <c r="K288" s="12">
        <f t="shared" si="58"/>
        <v>111512.86539780999</v>
      </c>
      <c r="L288" s="12">
        <f t="shared" si="59"/>
        <v>284999.99999999994</v>
      </c>
      <c r="M288" s="13" t="str">
        <f t="shared" si="55"/>
        <v>getilgt</v>
      </c>
    </row>
    <row r="289" spans="1:13" x14ac:dyDescent="0.25">
      <c r="A289" s="14">
        <f t="shared" si="56"/>
        <v>269</v>
      </c>
      <c r="B289" s="11" t="str">
        <f t="shared" si="48"/>
        <v>01.11.2048</v>
      </c>
      <c r="C289" s="14">
        <f t="shared" si="49"/>
        <v>2048</v>
      </c>
      <c r="D289" s="12">
        <f t="shared" si="57"/>
        <v>0</v>
      </c>
      <c r="E289" s="12">
        <f t="shared" si="50"/>
        <v>0</v>
      </c>
      <c r="F289" s="12">
        <f t="shared" si="51"/>
        <v>0</v>
      </c>
      <c r="G289" s="12">
        <f t="shared" si="52"/>
        <v>0</v>
      </c>
      <c r="H289" s="12">
        <f t="shared" si="53"/>
        <v>0</v>
      </c>
      <c r="I289" s="12">
        <v>0</v>
      </c>
      <c r="J289" s="12">
        <f t="shared" si="54"/>
        <v>0</v>
      </c>
      <c r="K289" s="12">
        <f t="shared" si="58"/>
        <v>111512.86539780999</v>
      </c>
      <c r="L289" s="12">
        <f t="shared" si="59"/>
        <v>284999.99999999994</v>
      </c>
      <c r="M289" s="13" t="str">
        <f t="shared" si="55"/>
        <v>getilgt</v>
      </c>
    </row>
    <row r="290" spans="1:13" x14ac:dyDescent="0.25">
      <c r="A290" s="14">
        <f t="shared" si="56"/>
        <v>270</v>
      </c>
      <c r="B290" s="11" t="str">
        <f t="shared" si="48"/>
        <v>01.12.2048</v>
      </c>
      <c r="C290" s="14">
        <f t="shared" si="49"/>
        <v>2048</v>
      </c>
      <c r="D290" s="12">
        <f t="shared" si="57"/>
        <v>0</v>
      </c>
      <c r="E290" s="12">
        <f t="shared" si="50"/>
        <v>0</v>
      </c>
      <c r="F290" s="12">
        <f t="shared" si="51"/>
        <v>0</v>
      </c>
      <c r="G290" s="12">
        <f t="shared" si="52"/>
        <v>0</v>
      </c>
      <c r="H290" s="12">
        <f t="shared" si="53"/>
        <v>0</v>
      </c>
      <c r="I290" s="12">
        <v>0</v>
      </c>
      <c r="J290" s="12">
        <f t="shared" si="54"/>
        <v>0</v>
      </c>
      <c r="K290" s="12">
        <f t="shared" si="58"/>
        <v>111512.86539780999</v>
      </c>
      <c r="L290" s="12">
        <f t="shared" si="59"/>
        <v>284999.99999999994</v>
      </c>
      <c r="M290" s="13" t="str">
        <f t="shared" si="55"/>
        <v>getilgt</v>
      </c>
    </row>
    <row r="291" spans="1:13" x14ac:dyDescent="0.25">
      <c r="A291" s="14">
        <f t="shared" si="56"/>
        <v>271</v>
      </c>
      <c r="B291" s="11" t="str">
        <f t="shared" si="48"/>
        <v>01.01.2049</v>
      </c>
      <c r="C291" s="14">
        <f t="shared" si="49"/>
        <v>2049</v>
      </c>
      <c r="D291" s="12">
        <f t="shared" si="57"/>
        <v>0</v>
      </c>
      <c r="E291" s="12">
        <f t="shared" si="50"/>
        <v>0</v>
      </c>
      <c r="F291" s="12">
        <f t="shared" si="51"/>
        <v>0</v>
      </c>
      <c r="G291" s="12">
        <f t="shared" si="52"/>
        <v>0</v>
      </c>
      <c r="H291" s="12">
        <f t="shared" si="53"/>
        <v>0</v>
      </c>
      <c r="I291" s="12">
        <v>0</v>
      </c>
      <c r="J291" s="12">
        <f t="shared" si="54"/>
        <v>0</v>
      </c>
      <c r="K291" s="12">
        <f t="shared" si="58"/>
        <v>111512.86539780999</v>
      </c>
      <c r="L291" s="12">
        <f t="shared" si="59"/>
        <v>284999.99999999994</v>
      </c>
      <c r="M291" s="13" t="str">
        <f t="shared" si="55"/>
        <v>getilgt</v>
      </c>
    </row>
    <row r="292" spans="1:13" x14ac:dyDescent="0.25">
      <c r="A292" s="14">
        <f t="shared" si="56"/>
        <v>272</v>
      </c>
      <c r="B292" s="11" t="str">
        <f t="shared" si="48"/>
        <v>01.02.2049</v>
      </c>
      <c r="C292" s="14">
        <f t="shared" si="49"/>
        <v>2049</v>
      </c>
      <c r="D292" s="12">
        <f t="shared" si="57"/>
        <v>0</v>
      </c>
      <c r="E292" s="12">
        <f t="shared" si="50"/>
        <v>0</v>
      </c>
      <c r="F292" s="12">
        <f t="shared" si="51"/>
        <v>0</v>
      </c>
      <c r="G292" s="12">
        <f t="shared" si="52"/>
        <v>0</v>
      </c>
      <c r="H292" s="12">
        <f t="shared" si="53"/>
        <v>0</v>
      </c>
      <c r="I292" s="12">
        <v>0</v>
      </c>
      <c r="J292" s="12">
        <f t="shared" si="54"/>
        <v>0</v>
      </c>
      <c r="K292" s="12">
        <f t="shared" si="58"/>
        <v>111512.86539780999</v>
      </c>
      <c r="L292" s="12">
        <f t="shared" si="59"/>
        <v>284999.99999999994</v>
      </c>
      <c r="M292" s="13" t="str">
        <f t="shared" si="55"/>
        <v>getilgt</v>
      </c>
    </row>
    <row r="293" spans="1:13" x14ac:dyDescent="0.25">
      <c r="A293" s="14">
        <f t="shared" si="56"/>
        <v>273</v>
      </c>
      <c r="B293" s="11" t="str">
        <f t="shared" si="48"/>
        <v>01.03.2049</v>
      </c>
      <c r="C293" s="14">
        <f t="shared" si="49"/>
        <v>2049</v>
      </c>
      <c r="D293" s="12">
        <f t="shared" si="57"/>
        <v>0</v>
      </c>
      <c r="E293" s="12">
        <f t="shared" si="50"/>
        <v>0</v>
      </c>
      <c r="F293" s="12">
        <f t="shared" si="51"/>
        <v>0</v>
      </c>
      <c r="G293" s="12">
        <f t="shared" si="52"/>
        <v>0</v>
      </c>
      <c r="H293" s="12">
        <f t="shared" si="53"/>
        <v>0</v>
      </c>
      <c r="I293" s="12">
        <v>0</v>
      </c>
      <c r="J293" s="12">
        <f t="shared" si="54"/>
        <v>0</v>
      </c>
      <c r="K293" s="12">
        <f t="shared" si="58"/>
        <v>111512.86539780999</v>
      </c>
      <c r="L293" s="12">
        <f t="shared" si="59"/>
        <v>284999.99999999994</v>
      </c>
      <c r="M293" s="13" t="str">
        <f t="shared" si="55"/>
        <v>getilgt</v>
      </c>
    </row>
    <row r="294" spans="1:13" x14ac:dyDescent="0.25">
      <c r="A294" s="14">
        <f t="shared" si="56"/>
        <v>274</v>
      </c>
      <c r="B294" s="11" t="str">
        <f t="shared" si="48"/>
        <v>01.04.2049</v>
      </c>
      <c r="C294" s="14">
        <f t="shared" si="49"/>
        <v>2049</v>
      </c>
      <c r="D294" s="12">
        <f t="shared" si="57"/>
        <v>0</v>
      </c>
      <c r="E294" s="12">
        <f t="shared" si="50"/>
        <v>0</v>
      </c>
      <c r="F294" s="12">
        <f t="shared" si="51"/>
        <v>0</v>
      </c>
      <c r="G294" s="12">
        <f t="shared" si="52"/>
        <v>0</v>
      </c>
      <c r="H294" s="12">
        <f t="shared" si="53"/>
        <v>0</v>
      </c>
      <c r="I294" s="12">
        <v>0</v>
      </c>
      <c r="J294" s="12">
        <f t="shared" si="54"/>
        <v>0</v>
      </c>
      <c r="K294" s="12">
        <f t="shared" si="58"/>
        <v>111512.86539780999</v>
      </c>
      <c r="L294" s="12">
        <f t="shared" si="59"/>
        <v>284999.99999999994</v>
      </c>
      <c r="M294" s="13" t="str">
        <f t="shared" si="55"/>
        <v>getilgt</v>
      </c>
    </row>
    <row r="295" spans="1:13" x14ac:dyDescent="0.25">
      <c r="A295" s="14">
        <f t="shared" si="56"/>
        <v>275</v>
      </c>
      <c r="B295" s="11" t="str">
        <f t="shared" si="48"/>
        <v>01.05.2049</v>
      </c>
      <c r="C295" s="14">
        <f t="shared" si="49"/>
        <v>2049</v>
      </c>
      <c r="D295" s="12">
        <f t="shared" si="57"/>
        <v>0</v>
      </c>
      <c r="E295" s="12">
        <f t="shared" si="50"/>
        <v>0</v>
      </c>
      <c r="F295" s="12">
        <f t="shared" si="51"/>
        <v>0</v>
      </c>
      <c r="G295" s="12">
        <f t="shared" si="52"/>
        <v>0</v>
      </c>
      <c r="H295" s="12">
        <f t="shared" si="53"/>
        <v>0</v>
      </c>
      <c r="I295" s="12">
        <v>0</v>
      </c>
      <c r="J295" s="12">
        <f t="shared" si="54"/>
        <v>0</v>
      </c>
      <c r="K295" s="12">
        <f t="shared" si="58"/>
        <v>111512.86539780999</v>
      </c>
      <c r="L295" s="12">
        <f t="shared" si="59"/>
        <v>284999.99999999994</v>
      </c>
      <c r="M295" s="13" t="str">
        <f t="shared" si="55"/>
        <v>getilgt</v>
      </c>
    </row>
    <row r="296" spans="1:13" x14ac:dyDescent="0.25">
      <c r="A296" s="14">
        <f t="shared" si="56"/>
        <v>276</v>
      </c>
      <c r="B296" s="11" t="str">
        <f t="shared" si="48"/>
        <v>01.06.2049</v>
      </c>
      <c r="C296" s="14">
        <f t="shared" si="49"/>
        <v>2049</v>
      </c>
      <c r="D296" s="12">
        <f t="shared" si="57"/>
        <v>0</v>
      </c>
      <c r="E296" s="12">
        <f t="shared" si="50"/>
        <v>0</v>
      </c>
      <c r="F296" s="12">
        <f t="shared" si="51"/>
        <v>0</v>
      </c>
      <c r="G296" s="12">
        <f t="shared" si="52"/>
        <v>0</v>
      </c>
      <c r="H296" s="12">
        <f t="shared" si="53"/>
        <v>0</v>
      </c>
      <c r="I296" s="12">
        <v>0</v>
      </c>
      <c r="J296" s="12">
        <f t="shared" si="54"/>
        <v>0</v>
      </c>
      <c r="K296" s="12">
        <f t="shared" si="58"/>
        <v>111512.86539780999</v>
      </c>
      <c r="L296" s="12">
        <f t="shared" si="59"/>
        <v>284999.99999999994</v>
      </c>
      <c r="M296" s="13" t="str">
        <f t="shared" si="55"/>
        <v>getilgt</v>
      </c>
    </row>
    <row r="297" spans="1:13" x14ac:dyDescent="0.25">
      <c r="A297" s="14">
        <f t="shared" si="56"/>
        <v>277</v>
      </c>
      <c r="B297" s="11" t="str">
        <f t="shared" si="48"/>
        <v>01.07.2049</v>
      </c>
      <c r="C297" s="14">
        <f t="shared" si="49"/>
        <v>2049</v>
      </c>
      <c r="D297" s="12">
        <f t="shared" si="57"/>
        <v>0</v>
      </c>
      <c r="E297" s="12">
        <f t="shared" si="50"/>
        <v>0</v>
      </c>
      <c r="F297" s="12">
        <f t="shared" si="51"/>
        <v>0</v>
      </c>
      <c r="G297" s="12">
        <f t="shared" si="52"/>
        <v>0</v>
      </c>
      <c r="H297" s="12">
        <f t="shared" si="53"/>
        <v>0</v>
      </c>
      <c r="I297" s="12">
        <v>0</v>
      </c>
      <c r="J297" s="12">
        <f t="shared" si="54"/>
        <v>0</v>
      </c>
      <c r="K297" s="12">
        <f t="shared" si="58"/>
        <v>111512.86539780999</v>
      </c>
      <c r="L297" s="12">
        <f t="shared" si="59"/>
        <v>284999.99999999994</v>
      </c>
      <c r="M297" s="13" t="str">
        <f t="shared" si="55"/>
        <v>getilgt</v>
      </c>
    </row>
    <row r="298" spans="1:13" x14ac:dyDescent="0.25">
      <c r="A298" s="14">
        <f t="shared" si="56"/>
        <v>278</v>
      </c>
      <c r="B298" s="11" t="str">
        <f t="shared" si="48"/>
        <v>01.08.2049</v>
      </c>
      <c r="C298" s="14">
        <f t="shared" si="49"/>
        <v>2049</v>
      </c>
      <c r="D298" s="12">
        <f t="shared" si="57"/>
        <v>0</v>
      </c>
      <c r="E298" s="12">
        <f t="shared" si="50"/>
        <v>0</v>
      </c>
      <c r="F298" s="12">
        <f t="shared" si="51"/>
        <v>0</v>
      </c>
      <c r="G298" s="12">
        <f t="shared" si="52"/>
        <v>0</v>
      </c>
      <c r="H298" s="12">
        <f t="shared" si="53"/>
        <v>0</v>
      </c>
      <c r="I298" s="12">
        <v>0</v>
      </c>
      <c r="J298" s="12">
        <f t="shared" si="54"/>
        <v>0</v>
      </c>
      <c r="K298" s="12">
        <f t="shared" si="58"/>
        <v>111512.86539780999</v>
      </c>
      <c r="L298" s="12">
        <f t="shared" si="59"/>
        <v>284999.99999999994</v>
      </c>
      <c r="M298" s="13" t="str">
        <f t="shared" si="55"/>
        <v>getilgt</v>
      </c>
    </row>
    <row r="299" spans="1:13" x14ac:dyDescent="0.25">
      <c r="A299" s="14">
        <f t="shared" si="56"/>
        <v>279</v>
      </c>
      <c r="B299" s="11" t="str">
        <f t="shared" si="48"/>
        <v>01.09.2049</v>
      </c>
      <c r="C299" s="14">
        <f t="shared" si="49"/>
        <v>2049</v>
      </c>
      <c r="D299" s="12">
        <f t="shared" si="57"/>
        <v>0</v>
      </c>
      <c r="E299" s="12">
        <f t="shared" si="50"/>
        <v>0</v>
      </c>
      <c r="F299" s="12">
        <f t="shared" si="51"/>
        <v>0</v>
      </c>
      <c r="G299" s="12">
        <f t="shared" si="52"/>
        <v>0</v>
      </c>
      <c r="H299" s="12">
        <f t="shared" si="53"/>
        <v>0</v>
      </c>
      <c r="I299" s="12">
        <v>0</v>
      </c>
      <c r="J299" s="12">
        <f t="shared" si="54"/>
        <v>0</v>
      </c>
      <c r="K299" s="12">
        <f t="shared" si="58"/>
        <v>111512.86539780999</v>
      </c>
      <c r="L299" s="12">
        <f t="shared" si="59"/>
        <v>284999.99999999994</v>
      </c>
      <c r="M299" s="13" t="str">
        <f t="shared" si="55"/>
        <v>getilgt</v>
      </c>
    </row>
    <row r="300" spans="1:13" x14ac:dyDescent="0.25">
      <c r="A300" s="14">
        <f t="shared" si="56"/>
        <v>280</v>
      </c>
      <c r="B300" s="11" t="str">
        <f t="shared" si="48"/>
        <v>01.10.2049</v>
      </c>
      <c r="C300" s="14">
        <f t="shared" si="49"/>
        <v>2049</v>
      </c>
      <c r="D300" s="12">
        <f t="shared" si="57"/>
        <v>0</v>
      </c>
      <c r="E300" s="12">
        <f t="shared" si="50"/>
        <v>0</v>
      </c>
      <c r="F300" s="12">
        <f t="shared" si="51"/>
        <v>0</v>
      </c>
      <c r="G300" s="12">
        <f t="shared" si="52"/>
        <v>0</v>
      </c>
      <c r="H300" s="12">
        <f t="shared" si="53"/>
        <v>0</v>
      </c>
      <c r="I300" s="12">
        <v>0</v>
      </c>
      <c r="J300" s="12">
        <f t="shared" si="54"/>
        <v>0</v>
      </c>
      <c r="K300" s="12">
        <f t="shared" si="58"/>
        <v>111512.86539780999</v>
      </c>
      <c r="L300" s="12">
        <f t="shared" si="59"/>
        <v>284999.99999999994</v>
      </c>
      <c r="M300" s="13" t="str">
        <f t="shared" si="55"/>
        <v>getilgt</v>
      </c>
    </row>
    <row r="301" spans="1:13" x14ac:dyDescent="0.25">
      <c r="A301" s="14">
        <f t="shared" si="56"/>
        <v>281</v>
      </c>
      <c r="B301" s="11" t="str">
        <f t="shared" si="48"/>
        <v>01.11.2049</v>
      </c>
      <c r="C301" s="14">
        <f t="shared" si="49"/>
        <v>2049</v>
      </c>
      <c r="D301" s="12">
        <f t="shared" si="57"/>
        <v>0</v>
      </c>
      <c r="E301" s="12">
        <f t="shared" si="50"/>
        <v>0</v>
      </c>
      <c r="F301" s="12">
        <f t="shared" si="51"/>
        <v>0</v>
      </c>
      <c r="G301" s="12">
        <f t="shared" si="52"/>
        <v>0</v>
      </c>
      <c r="H301" s="12">
        <f t="shared" si="53"/>
        <v>0</v>
      </c>
      <c r="I301" s="12">
        <v>0</v>
      </c>
      <c r="J301" s="12">
        <f t="shared" si="54"/>
        <v>0</v>
      </c>
      <c r="K301" s="12">
        <f t="shared" si="58"/>
        <v>111512.86539780999</v>
      </c>
      <c r="L301" s="12">
        <f t="shared" si="59"/>
        <v>284999.99999999994</v>
      </c>
      <c r="M301" s="13" t="str">
        <f t="shared" si="55"/>
        <v>getilgt</v>
      </c>
    </row>
    <row r="302" spans="1:13" x14ac:dyDescent="0.25">
      <c r="A302" s="14">
        <f t="shared" si="56"/>
        <v>282</v>
      </c>
      <c r="B302" s="11" t="str">
        <f t="shared" si="48"/>
        <v>01.12.2049</v>
      </c>
      <c r="C302" s="14">
        <f t="shared" si="49"/>
        <v>2049</v>
      </c>
      <c r="D302" s="12">
        <f t="shared" si="57"/>
        <v>0</v>
      </c>
      <c r="E302" s="12">
        <f t="shared" si="50"/>
        <v>0</v>
      </c>
      <c r="F302" s="12">
        <f t="shared" si="51"/>
        <v>0</v>
      </c>
      <c r="G302" s="12">
        <f t="shared" si="52"/>
        <v>0</v>
      </c>
      <c r="H302" s="12">
        <f t="shared" si="53"/>
        <v>0</v>
      </c>
      <c r="I302" s="12">
        <v>0</v>
      </c>
      <c r="J302" s="12">
        <f t="shared" si="54"/>
        <v>0</v>
      </c>
      <c r="K302" s="12">
        <f t="shared" si="58"/>
        <v>111512.86539780999</v>
      </c>
      <c r="L302" s="12">
        <f t="shared" si="59"/>
        <v>284999.99999999994</v>
      </c>
      <c r="M302" s="13" t="str">
        <f t="shared" si="55"/>
        <v>getilgt</v>
      </c>
    </row>
    <row r="303" spans="1:13" x14ac:dyDescent="0.25">
      <c r="A303" s="14">
        <f t="shared" si="56"/>
        <v>283</v>
      </c>
      <c r="B303" s="11" t="str">
        <f t="shared" si="48"/>
        <v>01.01.2050</v>
      </c>
      <c r="C303" s="14">
        <f t="shared" si="49"/>
        <v>2050</v>
      </c>
      <c r="D303" s="12">
        <f t="shared" si="57"/>
        <v>0</v>
      </c>
      <c r="E303" s="12">
        <f t="shared" si="50"/>
        <v>0</v>
      </c>
      <c r="F303" s="12">
        <f t="shared" si="51"/>
        <v>0</v>
      </c>
      <c r="G303" s="12">
        <f t="shared" si="52"/>
        <v>0</v>
      </c>
      <c r="H303" s="12">
        <f t="shared" si="53"/>
        <v>0</v>
      </c>
      <c r="I303" s="12">
        <v>0</v>
      </c>
      <c r="J303" s="12">
        <f t="shared" si="54"/>
        <v>0</v>
      </c>
      <c r="K303" s="12">
        <f t="shared" si="58"/>
        <v>111512.86539780999</v>
      </c>
      <c r="L303" s="12">
        <f t="shared" si="59"/>
        <v>284999.99999999994</v>
      </c>
      <c r="M303" s="13" t="str">
        <f t="shared" si="55"/>
        <v>getilgt</v>
      </c>
    </row>
    <row r="304" spans="1:13" x14ac:dyDescent="0.25">
      <c r="A304" s="14">
        <f t="shared" si="56"/>
        <v>284</v>
      </c>
      <c r="B304" s="11" t="str">
        <f t="shared" si="48"/>
        <v>01.02.2050</v>
      </c>
      <c r="C304" s="14">
        <f t="shared" si="49"/>
        <v>2050</v>
      </c>
      <c r="D304" s="12">
        <f t="shared" si="57"/>
        <v>0</v>
      </c>
      <c r="E304" s="12">
        <f t="shared" si="50"/>
        <v>0</v>
      </c>
      <c r="F304" s="12">
        <f t="shared" si="51"/>
        <v>0</v>
      </c>
      <c r="G304" s="12">
        <f t="shared" si="52"/>
        <v>0</v>
      </c>
      <c r="H304" s="12">
        <f t="shared" si="53"/>
        <v>0</v>
      </c>
      <c r="I304" s="12">
        <v>0</v>
      </c>
      <c r="J304" s="12">
        <f t="shared" si="54"/>
        <v>0</v>
      </c>
      <c r="K304" s="12">
        <f t="shared" si="58"/>
        <v>111512.86539780999</v>
      </c>
      <c r="L304" s="12">
        <f t="shared" si="59"/>
        <v>284999.99999999994</v>
      </c>
      <c r="M304" s="13" t="str">
        <f t="shared" si="55"/>
        <v>getilgt</v>
      </c>
    </row>
    <row r="305" spans="1:13" x14ac:dyDescent="0.25">
      <c r="A305" s="14">
        <f t="shared" si="56"/>
        <v>285</v>
      </c>
      <c r="B305" s="11" t="str">
        <f t="shared" si="48"/>
        <v>01.03.2050</v>
      </c>
      <c r="C305" s="14">
        <f t="shared" si="49"/>
        <v>2050</v>
      </c>
      <c r="D305" s="12">
        <f t="shared" si="57"/>
        <v>0</v>
      </c>
      <c r="E305" s="12">
        <f t="shared" si="50"/>
        <v>0</v>
      </c>
      <c r="F305" s="12">
        <f t="shared" si="51"/>
        <v>0</v>
      </c>
      <c r="G305" s="12">
        <f t="shared" si="52"/>
        <v>0</v>
      </c>
      <c r="H305" s="12">
        <f t="shared" si="53"/>
        <v>0</v>
      </c>
      <c r="I305" s="12">
        <v>0</v>
      </c>
      <c r="J305" s="12">
        <f t="shared" si="54"/>
        <v>0</v>
      </c>
      <c r="K305" s="12">
        <f t="shared" si="58"/>
        <v>111512.86539780999</v>
      </c>
      <c r="L305" s="12">
        <f t="shared" si="59"/>
        <v>284999.99999999994</v>
      </c>
      <c r="M305" s="13" t="str">
        <f t="shared" si="55"/>
        <v>getilgt</v>
      </c>
    </row>
    <row r="306" spans="1:13" x14ac:dyDescent="0.25">
      <c r="A306" s="14">
        <f t="shared" si="56"/>
        <v>286</v>
      </c>
      <c r="B306" s="11" t="str">
        <f t="shared" si="48"/>
        <v>01.04.2050</v>
      </c>
      <c r="C306" s="14">
        <f t="shared" si="49"/>
        <v>2050</v>
      </c>
      <c r="D306" s="12">
        <f t="shared" si="57"/>
        <v>0</v>
      </c>
      <c r="E306" s="12">
        <f t="shared" si="50"/>
        <v>0</v>
      </c>
      <c r="F306" s="12">
        <f t="shared" si="51"/>
        <v>0</v>
      </c>
      <c r="G306" s="12">
        <f t="shared" si="52"/>
        <v>0</v>
      </c>
      <c r="H306" s="12">
        <f t="shared" si="53"/>
        <v>0</v>
      </c>
      <c r="I306" s="12">
        <v>0</v>
      </c>
      <c r="J306" s="12">
        <f t="shared" si="54"/>
        <v>0</v>
      </c>
      <c r="K306" s="12">
        <f t="shared" si="58"/>
        <v>111512.86539780999</v>
      </c>
      <c r="L306" s="12">
        <f t="shared" si="59"/>
        <v>284999.99999999994</v>
      </c>
      <c r="M306" s="13" t="str">
        <f t="shared" si="55"/>
        <v>getilgt</v>
      </c>
    </row>
    <row r="307" spans="1:13" x14ac:dyDescent="0.25">
      <c r="A307" s="14">
        <f t="shared" si="56"/>
        <v>287</v>
      </c>
      <c r="B307" s="11" t="str">
        <f t="shared" si="48"/>
        <v>01.05.2050</v>
      </c>
      <c r="C307" s="14">
        <f t="shared" si="49"/>
        <v>2050</v>
      </c>
      <c r="D307" s="12">
        <f t="shared" si="57"/>
        <v>0</v>
      </c>
      <c r="E307" s="12">
        <f t="shared" si="50"/>
        <v>0</v>
      </c>
      <c r="F307" s="12">
        <f t="shared" si="51"/>
        <v>0</v>
      </c>
      <c r="G307" s="12">
        <f t="shared" si="52"/>
        <v>0</v>
      </c>
      <c r="H307" s="12">
        <f t="shared" si="53"/>
        <v>0</v>
      </c>
      <c r="I307" s="12">
        <v>0</v>
      </c>
      <c r="J307" s="12">
        <f t="shared" si="54"/>
        <v>0</v>
      </c>
      <c r="K307" s="12">
        <f t="shared" si="58"/>
        <v>111512.86539780999</v>
      </c>
      <c r="L307" s="12">
        <f t="shared" si="59"/>
        <v>284999.99999999994</v>
      </c>
      <c r="M307" s="13" t="str">
        <f t="shared" si="55"/>
        <v>getilgt</v>
      </c>
    </row>
    <row r="308" spans="1:13" x14ac:dyDescent="0.25">
      <c r="A308" s="14">
        <f t="shared" si="56"/>
        <v>288</v>
      </c>
      <c r="B308" s="11" t="str">
        <f t="shared" si="48"/>
        <v>01.06.2050</v>
      </c>
      <c r="C308" s="14">
        <f t="shared" si="49"/>
        <v>2050</v>
      </c>
      <c r="D308" s="12">
        <f t="shared" si="57"/>
        <v>0</v>
      </c>
      <c r="E308" s="12">
        <f t="shared" si="50"/>
        <v>0</v>
      </c>
      <c r="F308" s="12">
        <f t="shared" si="51"/>
        <v>0</v>
      </c>
      <c r="G308" s="12">
        <f t="shared" si="52"/>
        <v>0</v>
      </c>
      <c r="H308" s="12">
        <f t="shared" si="53"/>
        <v>0</v>
      </c>
      <c r="I308" s="12">
        <v>0</v>
      </c>
      <c r="J308" s="12">
        <f t="shared" si="54"/>
        <v>0</v>
      </c>
      <c r="K308" s="12">
        <f t="shared" si="58"/>
        <v>111512.86539780999</v>
      </c>
      <c r="L308" s="12">
        <f t="shared" si="59"/>
        <v>284999.99999999994</v>
      </c>
      <c r="M308" s="13" t="str">
        <f t="shared" si="55"/>
        <v>getilgt</v>
      </c>
    </row>
    <row r="309" spans="1:13" x14ac:dyDescent="0.25">
      <c r="A309" s="14">
        <f t="shared" si="56"/>
        <v>289</v>
      </c>
      <c r="B309" s="11" t="str">
        <f t="shared" si="48"/>
        <v>01.07.2050</v>
      </c>
      <c r="C309" s="14">
        <f t="shared" si="49"/>
        <v>2050</v>
      </c>
      <c r="D309" s="12">
        <f t="shared" si="57"/>
        <v>0</v>
      </c>
      <c r="E309" s="12">
        <f t="shared" si="50"/>
        <v>0</v>
      </c>
      <c r="F309" s="12">
        <f t="shared" si="51"/>
        <v>0</v>
      </c>
      <c r="G309" s="12">
        <f t="shared" si="52"/>
        <v>0</v>
      </c>
      <c r="H309" s="12">
        <f t="shared" si="53"/>
        <v>0</v>
      </c>
      <c r="I309" s="12">
        <v>0</v>
      </c>
      <c r="J309" s="12">
        <f t="shared" si="54"/>
        <v>0</v>
      </c>
      <c r="K309" s="12">
        <f t="shared" si="58"/>
        <v>111512.86539780999</v>
      </c>
      <c r="L309" s="12">
        <f t="shared" si="59"/>
        <v>284999.99999999994</v>
      </c>
      <c r="M309" s="13" t="str">
        <f t="shared" si="55"/>
        <v>getilgt</v>
      </c>
    </row>
    <row r="310" spans="1:13" x14ac:dyDescent="0.25">
      <c r="A310" s="14">
        <f t="shared" si="56"/>
        <v>290</v>
      </c>
      <c r="B310" s="11" t="str">
        <f t="shared" si="48"/>
        <v>01.08.2050</v>
      </c>
      <c r="C310" s="14">
        <f t="shared" si="49"/>
        <v>2050</v>
      </c>
      <c r="D310" s="12">
        <f t="shared" si="57"/>
        <v>0</v>
      </c>
      <c r="E310" s="12">
        <f t="shared" si="50"/>
        <v>0</v>
      </c>
      <c r="F310" s="12">
        <f t="shared" si="51"/>
        <v>0</v>
      </c>
      <c r="G310" s="12">
        <f t="shared" si="52"/>
        <v>0</v>
      </c>
      <c r="H310" s="12">
        <f t="shared" si="53"/>
        <v>0</v>
      </c>
      <c r="I310" s="12">
        <v>0</v>
      </c>
      <c r="J310" s="12">
        <f t="shared" si="54"/>
        <v>0</v>
      </c>
      <c r="K310" s="12">
        <f t="shared" si="58"/>
        <v>111512.86539780999</v>
      </c>
      <c r="L310" s="12">
        <f t="shared" si="59"/>
        <v>284999.99999999994</v>
      </c>
      <c r="M310" s="13" t="str">
        <f t="shared" si="55"/>
        <v>getilgt</v>
      </c>
    </row>
    <row r="311" spans="1:13" x14ac:dyDescent="0.25">
      <c r="A311" s="14">
        <f t="shared" si="56"/>
        <v>291</v>
      </c>
      <c r="B311" s="11" t="str">
        <f t="shared" si="48"/>
        <v>01.09.2050</v>
      </c>
      <c r="C311" s="14">
        <f t="shared" si="49"/>
        <v>2050</v>
      </c>
      <c r="D311" s="12">
        <f t="shared" si="57"/>
        <v>0</v>
      </c>
      <c r="E311" s="12">
        <f t="shared" si="50"/>
        <v>0</v>
      </c>
      <c r="F311" s="12">
        <f t="shared" si="51"/>
        <v>0</v>
      </c>
      <c r="G311" s="12">
        <f t="shared" si="52"/>
        <v>0</v>
      </c>
      <c r="H311" s="12">
        <f t="shared" si="53"/>
        <v>0</v>
      </c>
      <c r="I311" s="12">
        <v>0</v>
      </c>
      <c r="J311" s="12">
        <f t="shared" si="54"/>
        <v>0</v>
      </c>
      <c r="K311" s="12">
        <f t="shared" si="58"/>
        <v>111512.86539780999</v>
      </c>
      <c r="L311" s="12">
        <f t="shared" si="59"/>
        <v>284999.99999999994</v>
      </c>
      <c r="M311" s="13" t="str">
        <f t="shared" si="55"/>
        <v>getilgt</v>
      </c>
    </row>
    <row r="312" spans="1:13" x14ac:dyDescent="0.25">
      <c r="A312" s="14">
        <f t="shared" si="56"/>
        <v>292</v>
      </c>
      <c r="B312" s="11" t="str">
        <f t="shared" si="48"/>
        <v>01.10.2050</v>
      </c>
      <c r="C312" s="14">
        <f t="shared" si="49"/>
        <v>2050</v>
      </c>
      <c r="D312" s="12">
        <f t="shared" si="57"/>
        <v>0</v>
      </c>
      <c r="E312" s="12">
        <f t="shared" si="50"/>
        <v>0</v>
      </c>
      <c r="F312" s="12">
        <f t="shared" si="51"/>
        <v>0</v>
      </c>
      <c r="G312" s="12">
        <f t="shared" si="52"/>
        <v>0</v>
      </c>
      <c r="H312" s="12">
        <f t="shared" si="53"/>
        <v>0</v>
      </c>
      <c r="I312" s="12">
        <v>0</v>
      </c>
      <c r="J312" s="12">
        <f t="shared" si="54"/>
        <v>0</v>
      </c>
      <c r="K312" s="12">
        <f t="shared" si="58"/>
        <v>111512.86539780999</v>
      </c>
      <c r="L312" s="12">
        <f t="shared" si="59"/>
        <v>284999.99999999994</v>
      </c>
      <c r="M312" s="13" t="str">
        <f t="shared" si="55"/>
        <v>getilgt</v>
      </c>
    </row>
    <row r="313" spans="1:13" x14ac:dyDescent="0.25">
      <c r="A313" s="14">
        <f t="shared" si="56"/>
        <v>293</v>
      </c>
      <c r="B313" s="11" t="str">
        <f t="shared" si="48"/>
        <v>01.11.2050</v>
      </c>
      <c r="C313" s="14">
        <f t="shared" si="49"/>
        <v>2050</v>
      </c>
      <c r="D313" s="12">
        <f t="shared" si="57"/>
        <v>0</v>
      </c>
      <c r="E313" s="12">
        <f t="shared" si="50"/>
        <v>0</v>
      </c>
      <c r="F313" s="12">
        <f t="shared" si="51"/>
        <v>0</v>
      </c>
      <c r="G313" s="12">
        <f t="shared" si="52"/>
        <v>0</v>
      </c>
      <c r="H313" s="12">
        <f t="shared" si="53"/>
        <v>0</v>
      </c>
      <c r="I313" s="12">
        <v>0</v>
      </c>
      <c r="J313" s="12">
        <f t="shared" si="54"/>
        <v>0</v>
      </c>
      <c r="K313" s="12">
        <f t="shared" si="58"/>
        <v>111512.86539780999</v>
      </c>
      <c r="L313" s="12">
        <f t="shared" si="59"/>
        <v>284999.99999999994</v>
      </c>
      <c r="M313" s="13" t="str">
        <f t="shared" si="55"/>
        <v>getilgt</v>
      </c>
    </row>
    <row r="314" spans="1:13" x14ac:dyDescent="0.25">
      <c r="A314" s="14">
        <f t="shared" si="56"/>
        <v>294</v>
      </c>
      <c r="B314" s="11" t="str">
        <f t="shared" si="48"/>
        <v>01.12.2050</v>
      </c>
      <c r="C314" s="14">
        <f t="shared" si="49"/>
        <v>2050</v>
      </c>
      <c r="D314" s="12">
        <f t="shared" si="57"/>
        <v>0</v>
      </c>
      <c r="E314" s="12">
        <f t="shared" si="50"/>
        <v>0</v>
      </c>
      <c r="F314" s="12">
        <f t="shared" si="51"/>
        <v>0</v>
      </c>
      <c r="G314" s="12">
        <f t="shared" si="52"/>
        <v>0</v>
      </c>
      <c r="H314" s="12">
        <f t="shared" si="53"/>
        <v>0</v>
      </c>
      <c r="I314" s="12">
        <v>0</v>
      </c>
      <c r="J314" s="12">
        <f t="shared" si="54"/>
        <v>0</v>
      </c>
      <c r="K314" s="12">
        <f t="shared" si="58"/>
        <v>111512.86539780999</v>
      </c>
      <c r="L314" s="12">
        <f t="shared" si="59"/>
        <v>284999.99999999994</v>
      </c>
      <c r="M314" s="13" t="str">
        <f t="shared" si="55"/>
        <v>getilgt</v>
      </c>
    </row>
    <row r="315" spans="1:13" x14ac:dyDescent="0.25">
      <c r="A315" s="14">
        <f t="shared" si="56"/>
        <v>295</v>
      </c>
      <c r="B315" s="11" t="str">
        <f t="shared" si="48"/>
        <v>01.01.2051</v>
      </c>
      <c r="C315" s="14">
        <f t="shared" si="49"/>
        <v>2051</v>
      </c>
      <c r="D315" s="12">
        <f t="shared" si="57"/>
        <v>0</v>
      </c>
      <c r="E315" s="12">
        <f t="shared" si="50"/>
        <v>0</v>
      </c>
      <c r="F315" s="12">
        <f t="shared" si="51"/>
        <v>0</v>
      </c>
      <c r="G315" s="12">
        <f t="shared" si="52"/>
        <v>0</v>
      </c>
      <c r="H315" s="12">
        <f t="shared" si="53"/>
        <v>0</v>
      </c>
      <c r="I315" s="12">
        <v>0</v>
      </c>
      <c r="J315" s="12">
        <f t="shared" si="54"/>
        <v>0</v>
      </c>
      <c r="K315" s="12">
        <f t="shared" si="58"/>
        <v>111512.86539780999</v>
      </c>
      <c r="L315" s="12">
        <f t="shared" si="59"/>
        <v>284999.99999999994</v>
      </c>
      <c r="M315" s="13" t="str">
        <f t="shared" si="55"/>
        <v>getilgt</v>
      </c>
    </row>
    <row r="316" spans="1:13" x14ac:dyDescent="0.25">
      <c r="A316" s="14">
        <f t="shared" si="56"/>
        <v>296</v>
      </c>
      <c r="B316" s="11" t="str">
        <f t="shared" si="48"/>
        <v>01.02.2051</v>
      </c>
      <c r="C316" s="14">
        <f t="shared" si="49"/>
        <v>2051</v>
      </c>
      <c r="D316" s="12">
        <f t="shared" si="57"/>
        <v>0</v>
      </c>
      <c r="E316" s="12">
        <f t="shared" si="50"/>
        <v>0</v>
      </c>
      <c r="F316" s="12">
        <f t="shared" si="51"/>
        <v>0</v>
      </c>
      <c r="G316" s="12">
        <f t="shared" si="52"/>
        <v>0</v>
      </c>
      <c r="H316" s="12">
        <f t="shared" si="53"/>
        <v>0</v>
      </c>
      <c r="I316" s="12">
        <v>0</v>
      </c>
      <c r="J316" s="12">
        <f t="shared" si="54"/>
        <v>0</v>
      </c>
      <c r="K316" s="12">
        <f t="shared" si="58"/>
        <v>111512.86539780999</v>
      </c>
      <c r="L316" s="12">
        <f t="shared" si="59"/>
        <v>284999.99999999994</v>
      </c>
      <c r="M316" s="13" t="str">
        <f t="shared" si="55"/>
        <v>getilgt</v>
      </c>
    </row>
    <row r="317" spans="1:13" x14ac:dyDescent="0.25">
      <c r="A317" s="14">
        <f t="shared" si="56"/>
        <v>297</v>
      </c>
      <c r="B317" s="11" t="str">
        <f t="shared" si="48"/>
        <v>01.03.2051</v>
      </c>
      <c r="C317" s="14">
        <f t="shared" si="49"/>
        <v>2051</v>
      </c>
      <c r="D317" s="12">
        <f t="shared" si="57"/>
        <v>0</v>
      </c>
      <c r="E317" s="12">
        <f t="shared" si="50"/>
        <v>0</v>
      </c>
      <c r="F317" s="12">
        <f t="shared" si="51"/>
        <v>0</v>
      </c>
      <c r="G317" s="12">
        <f t="shared" si="52"/>
        <v>0</v>
      </c>
      <c r="H317" s="12">
        <f t="shared" si="53"/>
        <v>0</v>
      </c>
      <c r="I317" s="12">
        <v>0</v>
      </c>
      <c r="J317" s="12">
        <f t="shared" si="54"/>
        <v>0</v>
      </c>
      <c r="K317" s="12">
        <f t="shared" si="58"/>
        <v>111512.86539780999</v>
      </c>
      <c r="L317" s="12">
        <f t="shared" si="59"/>
        <v>284999.99999999994</v>
      </c>
      <c r="M317" s="13" t="str">
        <f t="shared" si="55"/>
        <v>getilgt</v>
      </c>
    </row>
    <row r="318" spans="1:13" x14ac:dyDescent="0.25">
      <c r="A318" s="14">
        <f t="shared" si="56"/>
        <v>298</v>
      </c>
      <c r="B318" s="11" t="str">
        <f t="shared" si="48"/>
        <v>01.04.2051</v>
      </c>
      <c r="C318" s="14">
        <f t="shared" si="49"/>
        <v>2051</v>
      </c>
      <c r="D318" s="12">
        <f t="shared" si="57"/>
        <v>0</v>
      </c>
      <c r="E318" s="12">
        <f t="shared" si="50"/>
        <v>0</v>
      </c>
      <c r="F318" s="12">
        <f t="shared" si="51"/>
        <v>0</v>
      </c>
      <c r="G318" s="12">
        <f t="shared" si="52"/>
        <v>0</v>
      </c>
      <c r="H318" s="12">
        <f t="shared" si="53"/>
        <v>0</v>
      </c>
      <c r="I318" s="12">
        <v>0</v>
      </c>
      <c r="J318" s="12">
        <f t="shared" si="54"/>
        <v>0</v>
      </c>
      <c r="K318" s="12">
        <f t="shared" si="58"/>
        <v>111512.86539780999</v>
      </c>
      <c r="L318" s="12">
        <f t="shared" si="59"/>
        <v>284999.99999999994</v>
      </c>
      <c r="M318" s="13" t="str">
        <f t="shared" si="55"/>
        <v>getilgt</v>
      </c>
    </row>
    <row r="319" spans="1:13" x14ac:dyDescent="0.25">
      <c r="A319" s="14">
        <f t="shared" si="56"/>
        <v>299</v>
      </c>
      <c r="B319" s="11" t="str">
        <f t="shared" si="48"/>
        <v>01.05.2051</v>
      </c>
      <c r="C319" s="14">
        <f t="shared" si="49"/>
        <v>2051</v>
      </c>
      <c r="D319" s="12">
        <f t="shared" si="57"/>
        <v>0</v>
      </c>
      <c r="E319" s="12">
        <f t="shared" si="50"/>
        <v>0</v>
      </c>
      <c r="F319" s="12">
        <f t="shared" si="51"/>
        <v>0</v>
      </c>
      <c r="G319" s="12">
        <f t="shared" si="52"/>
        <v>0</v>
      </c>
      <c r="H319" s="12">
        <f t="shared" si="53"/>
        <v>0</v>
      </c>
      <c r="I319" s="12">
        <v>0</v>
      </c>
      <c r="J319" s="12">
        <f t="shared" si="54"/>
        <v>0</v>
      </c>
      <c r="K319" s="12">
        <f t="shared" si="58"/>
        <v>111512.86539780999</v>
      </c>
      <c r="L319" s="12">
        <f t="shared" si="59"/>
        <v>284999.99999999994</v>
      </c>
      <c r="M319" s="13" t="str">
        <f t="shared" si="55"/>
        <v>getilgt</v>
      </c>
    </row>
    <row r="320" spans="1:13" x14ac:dyDescent="0.25">
      <c r="A320" s="14">
        <f t="shared" si="56"/>
        <v>300</v>
      </c>
      <c r="B320" s="11" t="str">
        <f t="shared" si="48"/>
        <v>01.06.2051</v>
      </c>
      <c r="C320" s="14">
        <f t="shared" si="49"/>
        <v>2051</v>
      </c>
      <c r="D320" s="12">
        <f t="shared" si="57"/>
        <v>0</v>
      </c>
      <c r="E320" s="12">
        <f t="shared" si="50"/>
        <v>0</v>
      </c>
      <c r="F320" s="12">
        <f t="shared" si="51"/>
        <v>0</v>
      </c>
      <c r="G320" s="12">
        <f t="shared" si="52"/>
        <v>0</v>
      </c>
      <c r="H320" s="12">
        <f t="shared" si="53"/>
        <v>0</v>
      </c>
      <c r="I320" s="12">
        <v>0</v>
      </c>
      <c r="J320" s="12">
        <f t="shared" si="54"/>
        <v>0</v>
      </c>
      <c r="K320" s="12">
        <f t="shared" si="58"/>
        <v>111512.86539780999</v>
      </c>
      <c r="L320" s="12">
        <f t="shared" si="59"/>
        <v>284999.99999999994</v>
      </c>
      <c r="M320" s="13" t="str">
        <f t="shared" si="55"/>
        <v>getilgt</v>
      </c>
    </row>
    <row r="321" spans="1:13" x14ac:dyDescent="0.25">
      <c r="A321" s="14">
        <f t="shared" si="56"/>
        <v>301</v>
      </c>
      <c r="B321" s="11" t="str">
        <f t="shared" si="48"/>
        <v>01.07.2051</v>
      </c>
      <c r="C321" s="14">
        <f t="shared" si="49"/>
        <v>2051</v>
      </c>
      <c r="D321" s="12">
        <f t="shared" si="57"/>
        <v>0</v>
      </c>
      <c r="E321" s="12">
        <f t="shared" si="50"/>
        <v>0</v>
      </c>
      <c r="F321" s="12">
        <f t="shared" si="51"/>
        <v>0</v>
      </c>
      <c r="G321" s="12">
        <f t="shared" si="52"/>
        <v>0</v>
      </c>
      <c r="H321" s="12">
        <f t="shared" si="53"/>
        <v>0</v>
      </c>
      <c r="I321" s="12">
        <v>0</v>
      </c>
      <c r="J321" s="12">
        <f t="shared" si="54"/>
        <v>0</v>
      </c>
      <c r="K321" s="12">
        <f t="shared" si="58"/>
        <v>111512.86539780999</v>
      </c>
      <c r="L321" s="12">
        <f t="shared" si="59"/>
        <v>284999.99999999994</v>
      </c>
      <c r="M321" s="13" t="str">
        <f t="shared" si="55"/>
        <v>getilgt</v>
      </c>
    </row>
    <row r="322" spans="1:13" x14ac:dyDescent="0.25">
      <c r="A322" s="14">
        <f t="shared" si="56"/>
        <v>302</v>
      </c>
      <c r="B322" s="11" t="str">
        <f t="shared" si="48"/>
        <v>01.08.2051</v>
      </c>
      <c r="C322" s="14">
        <f t="shared" si="49"/>
        <v>2051</v>
      </c>
      <c r="D322" s="12">
        <f t="shared" si="57"/>
        <v>0</v>
      </c>
      <c r="E322" s="12">
        <f t="shared" si="50"/>
        <v>0</v>
      </c>
      <c r="F322" s="12">
        <f t="shared" si="51"/>
        <v>0</v>
      </c>
      <c r="G322" s="12">
        <f t="shared" si="52"/>
        <v>0</v>
      </c>
      <c r="H322" s="12">
        <f t="shared" si="53"/>
        <v>0</v>
      </c>
      <c r="I322" s="12">
        <v>0</v>
      </c>
      <c r="J322" s="12">
        <f t="shared" si="54"/>
        <v>0</v>
      </c>
      <c r="K322" s="12">
        <f t="shared" si="58"/>
        <v>111512.86539780999</v>
      </c>
      <c r="L322" s="12">
        <f t="shared" si="59"/>
        <v>284999.99999999994</v>
      </c>
      <c r="M322" s="13" t="str">
        <f t="shared" si="55"/>
        <v>getilgt</v>
      </c>
    </row>
    <row r="323" spans="1:13" x14ac:dyDescent="0.25">
      <c r="A323" s="14">
        <f t="shared" si="56"/>
        <v>303</v>
      </c>
      <c r="B323" s="11" t="str">
        <f t="shared" si="48"/>
        <v>01.09.2051</v>
      </c>
      <c r="C323" s="14">
        <f t="shared" si="49"/>
        <v>2051</v>
      </c>
      <c r="D323" s="12">
        <f t="shared" si="57"/>
        <v>0</v>
      </c>
      <c r="E323" s="12">
        <f t="shared" si="50"/>
        <v>0</v>
      </c>
      <c r="F323" s="12">
        <f t="shared" si="51"/>
        <v>0</v>
      </c>
      <c r="G323" s="12">
        <f t="shared" si="52"/>
        <v>0</v>
      </c>
      <c r="H323" s="12">
        <f t="shared" si="53"/>
        <v>0</v>
      </c>
      <c r="I323" s="12">
        <v>0</v>
      </c>
      <c r="J323" s="12">
        <f t="shared" si="54"/>
        <v>0</v>
      </c>
      <c r="K323" s="12">
        <f t="shared" si="58"/>
        <v>111512.86539780999</v>
      </c>
      <c r="L323" s="12">
        <f t="shared" si="59"/>
        <v>284999.99999999994</v>
      </c>
      <c r="M323" s="13" t="str">
        <f t="shared" si="55"/>
        <v>getilgt</v>
      </c>
    </row>
    <row r="324" spans="1:13" x14ac:dyDescent="0.25">
      <c r="A324" s="14">
        <f t="shared" si="56"/>
        <v>304</v>
      </c>
      <c r="B324" s="11" t="str">
        <f t="shared" si="48"/>
        <v>01.10.2051</v>
      </c>
      <c r="C324" s="14">
        <f t="shared" si="49"/>
        <v>2051</v>
      </c>
      <c r="D324" s="12">
        <f t="shared" si="57"/>
        <v>0</v>
      </c>
      <c r="E324" s="12">
        <f t="shared" si="50"/>
        <v>0</v>
      </c>
      <c r="F324" s="12">
        <f t="shared" si="51"/>
        <v>0</v>
      </c>
      <c r="G324" s="12">
        <f t="shared" si="52"/>
        <v>0</v>
      </c>
      <c r="H324" s="12">
        <f t="shared" si="53"/>
        <v>0</v>
      </c>
      <c r="I324" s="12">
        <v>0</v>
      </c>
      <c r="J324" s="12">
        <f t="shared" si="54"/>
        <v>0</v>
      </c>
      <c r="K324" s="12">
        <f t="shared" si="58"/>
        <v>111512.86539780999</v>
      </c>
      <c r="L324" s="12">
        <f t="shared" si="59"/>
        <v>284999.99999999994</v>
      </c>
      <c r="M324" s="13" t="str">
        <f t="shared" si="55"/>
        <v>getilgt</v>
      </c>
    </row>
    <row r="325" spans="1:13" x14ac:dyDescent="0.25">
      <c r="A325" s="14">
        <f t="shared" si="56"/>
        <v>305</v>
      </c>
      <c r="B325" s="11" t="str">
        <f t="shared" si="48"/>
        <v>01.11.2051</v>
      </c>
      <c r="C325" s="14">
        <f t="shared" si="49"/>
        <v>2051</v>
      </c>
      <c r="D325" s="12">
        <f t="shared" si="57"/>
        <v>0</v>
      </c>
      <c r="E325" s="12">
        <f t="shared" si="50"/>
        <v>0</v>
      </c>
      <c r="F325" s="12">
        <f t="shared" si="51"/>
        <v>0</v>
      </c>
      <c r="G325" s="12">
        <f t="shared" si="52"/>
        <v>0</v>
      </c>
      <c r="H325" s="12">
        <f t="shared" si="53"/>
        <v>0</v>
      </c>
      <c r="I325" s="12">
        <v>0</v>
      </c>
      <c r="J325" s="12">
        <f t="shared" si="54"/>
        <v>0</v>
      </c>
      <c r="K325" s="12">
        <f t="shared" si="58"/>
        <v>111512.86539780999</v>
      </c>
      <c r="L325" s="12">
        <f t="shared" si="59"/>
        <v>284999.99999999994</v>
      </c>
      <c r="M325" s="13" t="str">
        <f t="shared" si="55"/>
        <v>getilgt</v>
      </c>
    </row>
    <row r="326" spans="1:13" x14ac:dyDescent="0.25">
      <c r="A326" s="14">
        <f t="shared" si="56"/>
        <v>306</v>
      </c>
      <c r="B326" s="11" t="str">
        <f t="shared" si="48"/>
        <v>01.12.2051</v>
      </c>
      <c r="C326" s="14">
        <f t="shared" si="49"/>
        <v>2051</v>
      </c>
      <c r="D326" s="12">
        <f t="shared" si="57"/>
        <v>0</v>
      </c>
      <c r="E326" s="12">
        <f t="shared" si="50"/>
        <v>0</v>
      </c>
      <c r="F326" s="12">
        <f t="shared" si="51"/>
        <v>0</v>
      </c>
      <c r="G326" s="12">
        <f t="shared" si="52"/>
        <v>0</v>
      </c>
      <c r="H326" s="12">
        <f t="shared" si="53"/>
        <v>0</v>
      </c>
      <c r="I326" s="12">
        <v>0</v>
      </c>
      <c r="J326" s="12">
        <f t="shared" si="54"/>
        <v>0</v>
      </c>
      <c r="K326" s="12">
        <f t="shared" si="58"/>
        <v>111512.86539780999</v>
      </c>
      <c r="L326" s="12">
        <f t="shared" si="59"/>
        <v>284999.99999999994</v>
      </c>
      <c r="M326" s="13" t="str">
        <f t="shared" si="55"/>
        <v>getilgt</v>
      </c>
    </row>
    <row r="327" spans="1:13" x14ac:dyDescent="0.25">
      <c r="A327" s="14">
        <f t="shared" si="56"/>
        <v>307</v>
      </c>
      <c r="B327" s="11" t="str">
        <f t="shared" si="48"/>
        <v>01.01.2052</v>
      </c>
      <c r="C327" s="14">
        <f t="shared" si="49"/>
        <v>2052</v>
      </c>
      <c r="D327" s="12">
        <f t="shared" si="57"/>
        <v>0</v>
      </c>
      <c r="E327" s="12">
        <f t="shared" si="50"/>
        <v>0</v>
      </c>
      <c r="F327" s="12">
        <f t="shared" si="51"/>
        <v>0</v>
      </c>
      <c r="G327" s="12">
        <f t="shared" si="52"/>
        <v>0</v>
      </c>
      <c r="H327" s="12">
        <f t="shared" si="53"/>
        <v>0</v>
      </c>
      <c r="I327" s="12">
        <v>0</v>
      </c>
      <c r="J327" s="12">
        <f t="shared" si="54"/>
        <v>0</v>
      </c>
      <c r="K327" s="12">
        <f t="shared" si="58"/>
        <v>111512.86539780999</v>
      </c>
      <c r="L327" s="12">
        <f t="shared" si="59"/>
        <v>284999.99999999994</v>
      </c>
      <c r="M327" s="13" t="str">
        <f t="shared" si="55"/>
        <v>getilgt</v>
      </c>
    </row>
    <row r="328" spans="1:13" x14ac:dyDescent="0.25">
      <c r="A328" s="14">
        <f t="shared" si="56"/>
        <v>308</v>
      </c>
      <c r="B328" s="11" t="str">
        <f t="shared" si="48"/>
        <v>01.02.2052</v>
      </c>
      <c r="C328" s="14">
        <f t="shared" si="49"/>
        <v>2052</v>
      </c>
      <c r="D328" s="12">
        <f t="shared" si="57"/>
        <v>0</v>
      </c>
      <c r="E328" s="12">
        <f t="shared" si="50"/>
        <v>0</v>
      </c>
      <c r="F328" s="12">
        <f t="shared" si="51"/>
        <v>0</v>
      </c>
      <c r="G328" s="12">
        <f t="shared" si="52"/>
        <v>0</v>
      </c>
      <c r="H328" s="12">
        <f t="shared" si="53"/>
        <v>0</v>
      </c>
      <c r="I328" s="12">
        <v>0</v>
      </c>
      <c r="J328" s="12">
        <f t="shared" si="54"/>
        <v>0</v>
      </c>
      <c r="K328" s="12">
        <f t="shared" si="58"/>
        <v>111512.86539780999</v>
      </c>
      <c r="L328" s="12">
        <f t="shared" si="59"/>
        <v>284999.99999999994</v>
      </c>
      <c r="M328" s="13" t="str">
        <f t="shared" si="55"/>
        <v>getilgt</v>
      </c>
    </row>
    <row r="329" spans="1:13" x14ac:dyDescent="0.25">
      <c r="A329" s="14">
        <f t="shared" si="56"/>
        <v>309</v>
      </c>
      <c r="B329" s="11" t="str">
        <f t="shared" si="48"/>
        <v>01.03.2052</v>
      </c>
      <c r="C329" s="14">
        <f t="shared" si="49"/>
        <v>2052</v>
      </c>
      <c r="D329" s="12">
        <f t="shared" si="57"/>
        <v>0</v>
      </c>
      <c r="E329" s="12">
        <f t="shared" si="50"/>
        <v>0</v>
      </c>
      <c r="F329" s="12">
        <f t="shared" si="51"/>
        <v>0</v>
      </c>
      <c r="G329" s="12">
        <f t="shared" si="52"/>
        <v>0</v>
      </c>
      <c r="H329" s="12">
        <f t="shared" si="53"/>
        <v>0</v>
      </c>
      <c r="I329" s="12">
        <v>0</v>
      </c>
      <c r="J329" s="12">
        <f t="shared" si="54"/>
        <v>0</v>
      </c>
      <c r="K329" s="12">
        <f t="shared" si="58"/>
        <v>111512.86539780999</v>
      </c>
      <c r="L329" s="12">
        <f t="shared" si="59"/>
        <v>284999.99999999994</v>
      </c>
      <c r="M329" s="13" t="str">
        <f t="shared" si="55"/>
        <v>getilgt</v>
      </c>
    </row>
    <row r="330" spans="1:13" x14ac:dyDescent="0.25">
      <c r="A330" s="14">
        <f t="shared" si="56"/>
        <v>310</v>
      </c>
      <c r="B330" s="11" t="str">
        <f t="shared" si="48"/>
        <v>01.04.2052</v>
      </c>
      <c r="C330" s="14">
        <f t="shared" si="49"/>
        <v>2052</v>
      </c>
      <c r="D330" s="12">
        <f t="shared" si="57"/>
        <v>0</v>
      </c>
      <c r="E330" s="12">
        <f t="shared" si="50"/>
        <v>0</v>
      </c>
      <c r="F330" s="12">
        <f t="shared" si="51"/>
        <v>0</v>
      </c>
      <c r="G330" s="12">
        <f t="shared" si="52"/>
        <v>0</v>
      </c>
      <c r="H330" s="12">
        <f t="shared" si="53"/>
        <v>0</v>
      </c>
      <c r="I330" s="12">
        <v>0</v>
      </c>
      <c r="J330" s="12">
        <f t="shared" si="54"/>
        <v>0</v>
      </c>
      <c r="K330" s="12">
        <f t="shared" si="58"/>
        <v>111512.86539780999</v>
      </c>
      <c r="L330" s="12">
        <f t="shared" si="59"/>
        <v>284999.99999999994</v>
      </c>
      <c r="M330" s="13" t="str">
        <f t="shared" si="55"/>
        <v>getilgt</v>
      </c>
    </row>
    <row r="331" spans="1:13" x14ac:dyDescent="0.25">
      <c r="A331" s="14">
        <f t="shared" si="56"/>
        <v>311</v>
      </c>
      <c r="B331" s="11" t="str">
        <f t="shared" si="48"/>
        <v>01.05.2052</v>
      </c>
      <c r="C331" s="14">
        <f t="shared" si="49"/>
        <v>2052</v>
      </c>
      <c r="D331" s="12">
        <f t="shared" si="57"/>
        <v>0</v>
      </c>
      <c r="E331" s="12">
        <f t="shared" si="50"/>
        <v>0</v>
      </c>
      <c r="F331" s="12">
        <f t="shared" si="51"/>
        <v>0</v>
      </c>
      <c r="G331" s="12">
        <f t="shared" si="52"/>
        <v>0</v>
      </c>
      <c r="H331" s="12">
        <f t="shared" si="53"/>
        <v>0</v>
      </c>
      <c r="I331" s="12">
        <v>0</v>
      </c>
      <c r="J331" s="12">
        <f t="shared" si="54"/>
        <v>0</v>
      </c>
      <c r="K331" s="12">
        <f t="shared" si="58"/>
        <v>111512.86539780999</v>
      </c>
      <c r="L331" s="12">
        <f t="shared" si="59"/>
        <v>284999.99999999994</v>
      </c>
      <c r="M331" s="13" t="str">
        <f t="shared" si="55"/>
        <v>getilgt</v>
      </c>
    </row>
    <row r="332" spans="1:13" x14ac:dyDescent="0.25">
      <c r="A332" s="14">
        <f t="shared" si="56"/>
        <v>312</v>
      </c>
      <c r="B332" s="11" t="str">
        <f t="shared" si="48"/>
        <v>01.06.2052</v>
      </c>
      <c r="C332" s="14">
        <f t="shared" si="49"/>
        <v>2052</v>
      </c>
      <c r="D332" s="12">
        <f t="shared" si="57"/>
        <v>0</v>
      </c>
      <c r="E332" s="12">
        <f t="shared" si="50"/>
        <v>0</v>
      </c>
      <c r="F332" s="12">
        <f t="shared" si="51"/>
        <v>0</v>
      </c>
      <c r="G332" s="12">
        <f t="shared" si="52"/>
        <v>0</v>
      </c>
      <c r="H332" s="12">
        <f t="shared" si="53"/>
        <v>0</v>
      </c>
      <c r="I332" s="12">
        <v>0</v>
      </c>
      <c r="J332" s="12">
        <f t="shared" si="54"/>
        <v>0</v>
      </c>
      <c r="K332" s="12">
        <f t="shared" si="58"/>
        <v>111512.86539780999</v>
      </c>
      <c r="L332" s="12">
        <f t="shared" si="59"/>
        <v>284999.99999999994</v>
      </c>
      <c r="M332" s="13" t="str">
        <f t="shared" si="55"/>
        <v>getilgt</v>
      </c>
    </row>
    <row r="333" spans="1:13" x14ac:dyDescent="0.25">
      <c r="A333" s="14">
        <f t="shared" si="56"/>
        <v>313</v>
      </c>
      <c r="B333" s="11" t="str">
        <f t="shared" si="48"/>
        <v>01.07.2052</v>
      </c>
      <c r="C333" s="14">
        <f t="shared" si="49"/>
        <v>2052</v>
      </c>
      <c r="D333" s="12">
        <f t="shared" si="57"/>
        <v>0</v>
      </c>
      <c r="E333" s="12">
        <f t="shared" si="50"/>
        <v>0</v>
      </c>
      <c r="F333" s="12">
        <f t="shared" si="51"/>
        <v>0</v>
      </c>
      <c r="G333" s="12">
        <f t="shared" si="52"/>
        <v>0</v>
      </c>
      <c r="H333" s="12">
        <f t="shared" si="53"/>
        <v>0</v>
      </c>
      <c r="I333" s="12">
        <v>0</v>
      </c>
      <c r="J333" s="12">
        <f t="shared" si="54"/>
        <v>0</v>
      </c>
      <c r="K333" s="12">
        <f t="shared" si="58"/>
        <v>111512.86539780999</v>
      </c>
      <c r="L333" s="12">
        <f t="shared" si="59"/>
        <v>284999.99999999994</v>
      </c>
      <c r="M333" s="13" t="str">
        <f t="shared" si="55"/>
        <v>getilgt</v>
      </c>
    </row>
    <row r="334" spans="1:13" x14ac:dyDescent="0.25">
      <c r="A334" s="14">
        <f t="shared" si="56"/>
        <v>314</v>
      </c>
      <c r="B334" s="11" t="str">
        <f t="shared" si="48"/>
        <v>01.08.2052</v>
      </c>
      <c r="C334" s="14">
        <f t="shared" si="49"/>
        <v>2052</v>
      </c>
      <c r="D334" s="12">
        <f t="shared" si="57"/>
        <v>0</v>
      </c>
      <c r="E334" s="12">
        <f t="shared" si="50"/>
        <v>0</v>
      </c>
      <c r="F334" s="12">
        <f t="shared" si="51"/>
        <v>0</v>
      </c>
      <c r="G334" s="12">
        <f t="shared" si="52"/>
        <v>0</v>
      </c>
      <c r="H334" s="12">
        <f t="shared" si="53"/>
        <v>0</v>
      </c>
      <c r="I334" s="12">
        <v>0</v>
      </c>
      <c r="J334" s="12">
        <f t="shared" si="54"/>
        <v>0</v>
      </c>
      <c r="K334" s="12">
        <f t="shared" si="58"/>
        <v>111512.86539780999</v>
      </c>
      <c r="L334" s="12">
        <f t="shared" si="59"/>
        <v>284999.99999999994</v>
      </c>
      <c r="M334" s="13" t="str">
        <f t="shared" si="55"/>
        <v>getilgt</v>
      </c>
    </row>
    <row r="335" spans="1:13" x14ac:dyDescent="0.25">
      <c r="A335" s="14">
        <f t="shared" si="56"/>
        <v>315</v>
      </c>
      <c r="B335" s="11" t="str">
        <f t="shared" si="48"/>
        <v>01.09.2052</v>
      </c>
      <c r="C335" s="14">
        <f t="shared" si="49"/>
        <v>2052</v>
      </c>
      <c r="D335" s="12">
        <f t="shared" si="57"/>
        <v>0</v>
      </c>
      <c r="E335" s="12">
        <f t="shared" si="50"/>
        <v>0</v>
      </c>
      <c r="F335" s="12">
        <f t="shared" si="51"/>
        <v>0</v>
      </c>
      <c r="G335" s="12">
        <f t="shared" si="52"/>
        <v>0</v>
      </c>
      <c r="H335" s="12">
        <f t="shared" si="53"/>
        <v>0</v>
      </c>
      <c r="I335" s="12">
        <v>0</v>
      </c>
      <c r="J335" s="12">
        <f t="shared" si="54"/>
        <v>0</v>
      </c>
      <c r="K335" s="12">
        <f t="shared" si="58"/>
        <v>111512.86539780999</v>
      </c>
      <c r="L335" s="12">
        <f t="shared" si="59"/>
        <v>284999.99999999994</v>
      </c>
      <c r="M335" s="13" t="str">
        <f t="shared" si="55"/>
        <v>getilgt</v>
      </c>
    </row>
    <row r="336" spans="1:13" x14ac:dyDescent="0.25">
      <c r="A336" s="14">
        <f t="shared" si="56"/>
        <v>316</v>
      </c>
      <c r="B336" s="11" t="str">
        <f t="shared" si="48"/>
        <v>01.10.2052</v>
      </c>
      <c r="C336" s="14">
        <f t="shared" si="49"/>
        <v>2052</v>
      </c>
      <c r="D336" s="12">
        <f t="shared" si="57"/>
        <v>0</v>
      </c>
      <c r="E336" s="12">
        <f t="shared" si="50"/>
        <v>0</v>
      </c>
      <c r="F336" s="12">
        <f t="shared" si="51"/>
        <v>0</v>
      </c>
      <c r="G336" s="12">
        <f t="shared" si="52"/>
        <v>0</v>
      </c>
      <c r="H336" s="12">
        <f t="shared" si="53"/>
        <v>0</v>
      </c>
      <c r="I336" s="12">
        <v>0</v>
      </c>
      <c r="J336" s="12">
        <f t="shared" si="54"/>
        <v>0</v>
      </c>
      <c r="K336" s="12">
        <f t="shared" si="58"/>
        <v>111512.86539780999</v>
      </c>
      <c r="L336" s="12">
        <f t="shared" si="59"/>
        <v>284999.99999999994</v>
      </c>
      <c r="M336" s="13" t="str">
        <f t="shared" si="55"/>
        <v>getilgt</v>
      </c>
    </row>
    <row r="337" spans="1:13" x14ac:dyDescent="0.25">
      <c r="A337" s="14">
        <f t="shared" si="56"/>
        <v>317</v>
      </c>
      <c r="B337" s="11" t="str">
        <f t="shared" si="48"/>
        <v>01.11.2052</v>
      </c>
      <c r="C337" s="14">
        <f t="shared" si="49"/>
        <v>2052</v>
      </c>
      <c r="D337" s="12">
        <f t="shared" si="57"/>
        <v>0</v>
      </c>
      <c r="E337" s="12">
        <f t="shared" si="50"/>
        <v>0</v>
      </c>
      <c r="F337" s="12">
        <f t="shared" si="51"/>
        <v>0</v>
      </c>
      <c r="G337" s="12">
        <f t="shared" si="52"/>
        <v>0</v>
      </c>
      <c r="H337" s="12">
        <f t="shared" si="53"/>
        <v>0</v>
      </c>
      <c r="I337" s="12">
        <v>0</v>
      </c>
      <c r="J337" s="12">
        <f t="shared" si="54"/>
        <v>0</v>
      </c>
      <c r="K337" s="12">
        <f t="shared" si="58"/>
        <v>111512.86539780999</v>
      </c>
      <c r="L337" s="12">
        <f t="shared" si="59"/>
        <v>284999.99999999994</v>
      </c>
      <c r="M337" s="13" t="str">
        <f t="shared" si="55"/>
        <v>getilgt</v>
      </c>
    </row>
    <row r="338" spans="1:13" x14ac:dyDescent="0.25">
      <c r="A338" s="14">
        <f t="shared" si="56"/>
        <v>318</v>
      </c>
      <c r="B338" s="11" t="str">
        <f t="shared" si="48"/>
        <v>01.12.2052</v>
      </c>
      <c r="C338" s="14">
        <f t="shared" si="49"/>
        <v>2052</v>
      </c>
      <c r="D338" s="12">
        <f t="shared" si="57"/>
        <v>0</v>
      </c>
      <c r="E338" s="12">
        <f t="shared" si="50"/>
        <v>0</v>
      </c>
      <c r="F338" s="12">
        <f t="shared" si="51"/>
        <v>0</v>
      </c>
      <c r="G338" s="12">
        <f t="shared" si="52"/>
        <v>0</v>
      </c>
      <c r="H338" s="12">
        <f t="shared" si="53"/>
        <v>0</v>
      </c>
      <c r="I338" s="12">
        <v>0</v>
      </c>
      <c r="J338" s="12">
        <f t="shared" si="54"/>
        <v>0</v>
      </c>
      <c r="K338" s="12">
        <f t="shared" si="58"/>
        <v>111512.86539780999</v>
      </c>
      <c r="L338" s="12">
        <f t="shared" si="59"/>
        <v>284999.99999999994</v>
      </c>
      <c r="M338" s="13" t="str">
        <f t="shared" si="55"/>
        <v>getilgt</v>
      </c>
    </row>
    <row r="339" spans="1:13" x14ac:dyDescent="0.25">
      <c r="A339" s="14">
        <f t="shared" si="56"/>
        <v>319</v>
      </c>
      <c r="B339" s="11" t="str">
        <f t="shared" si="48"/>
        <v>01.01.2053</v>
      </c>
      <c r="C339" s="14">
        <f t="shared" si="49"/>
        <v>2053</v>
      </c>
      <c r="D339" s="12">
        <f t="shared" si="57"/>
        <v>0</v>
      </c>
      <c r="E339" s="12">
        <f t="shared" si="50"/>
        <v>0</v>
      </c>
      <c r="F339" s="12">
        <f t="shared" si="51"/>
        <v>0</v>
      </c>
      <c r="G339" s="12">
        <f t="shared" si="52"/>
        <v>0</v>
      </c>
      <c r="H339" s="12">
        <f t="shared" si="53"/>
        <v>0</v>
      </c>
      <c r="I339" s="12">
        <v>0</v>
      </c>
      <c r="J339" s="12">
        <f t="shared" si="54"/>
        <v>0</v>
      </c>
      <c r="K339" s="12">
        <f t="shared" si="58"/>
        <v>111512.86539780999</v>
      </c>
      <c r="L339" s="12">
        <f t="shared" si="59"/>
        <v>284999.99999999994</v>
      </c>
      <c r="M339" s="13" t="str">
        <f t="shared" si="55"/>
        <v>getilgt</v>
      </c>
    </row>
    <row r="340" spans="1:13" x14ac:dyDescent="0.25">
      <c r="A340" s="14">
        <f t="shared" si="56"/>
        <v>320</v>
      </c>
      <c r="B340" s="11" t="str">
        <f t="shared" si="48"/>
        <v>01.02.2053</v>
      </c>
      <c r="C340" s="14">
        <f t="shared" si="49"/>
        <v>2053</v>
      </c>
      <c r="D340" s="12">
        <f t="shared" si="57"/>
        <v>0</v>
      </c>
      <c r="E340" s="12">
        <f t="shared" si="50"/>
        <v>0</v>
      </c>
      <c r="F340" s="12">
        <f t="shared" si="51"/>
        <v>0</v>
      </c>
      <c r="G340" s="12">
        <f t="shared" si="52"/>
        <v>0</v>
      </c>
      <c r="H340" s="12">
        <f t="shared" si="53"/>
        <v>0</v>
      </c>
      <c r="I340" s="12">
        <v>0</v>
      </c>
      <c r="J340" s="12">
        <f t="shared" si="54"/>
        <v>0</v>
      </c>
      <c r="K340" s="12">
        <f t="shared" si="58"/>
        <v>111512.86539780999</v>
      </c>
      <c r="L340" s="12">
        <f t="shared" si="59"/>
        <v>284999.99999999994</v>
      </c>
      <c r="M340" s="13" t="str">
        <f t="shared" si="55"/>
        <v>getilgt</v>
      </c>
    </row>
    <row r="341" spans="1:13" x14ac:dyDescent="0.25">
      <c r="A341" s="14">
        <f t="shared" si="56"/>
        <v>321</v>
      </c>
      <c r="B341" s="11" t="str">
        <f t="shared" ref="B341:B404" si="60">IF(DAY(EDATE(DATE(VALUE(RIGHT($C$8,4)),VALUE(MID($C$8,4,2)),VALUE(LEFT($C$8,2))),A341-1))&lt;10,"0","")&amp;DAY(EDATE(DATE(VALUE(RIGHT($C$8,4)),VALUE(MID($C$8,4,2)),VALUE(LEFT($C$8,2))),A341-1))&amp;"."&amp;IF(MONTH(EDATE(DATE(VALUE(RIGHT($C$8,4)),VALUE(MID($C$8,4,2)),VALUE(LEFT($C$8,2))),A341-1))&lt;10,"0","")&amp;MONTH(EDATE(DATE(VALUE(RIGHT($C$8,4)),VALUE(MID($C$8,4,2)),VALUE(LEFT($C$8,2))),A341-1))&amp;"."&amp;YEAR(EDATE(DATE(VALUE(RIGHT($C$8,4)),VALUE(MID($C$8,4,2)),VALUE(LEFT($C$8,2))),A341-1))</f>
        <v>01.03.2053</v>
      </c>
      <c r="C341" s="14">
        <f t="shared" ref="C341:C404" si="61">YEAR(EDATE(DATE(VALUE(RIGHT($C$8,4)),VALUE(MID($C$8,4,2)),VALUE(LEFT($C$8,2))),A341-1))</f>
        <v>2053</v>
      </c>
      <c r="D341" s="12">
        <f t="shared" si="57"/>
        <v>0</v>
      </c>
      <c r="E341" s="12">
        <f t="shared" ref="E341:E404" si="62">IF(D341&lt;=0,0,MIN($G$5,D341+F341))</f>
        <v>0</v>
      </c>
      <c r="F341" s="12">
        <f t="shared" ref="F341:F404" si="63">IF(D341&lt;=0,0,D341*$C$6/12)</f>
        <v>0</v>
      </c>
      <c r="G341" s="12">
        <f t="shared" ref="G341:G404" si="64">IF(D341&lt;=0,0,MIN(E341-F341,D341))</f>
        <v>0</v>
      </c>
      <c r="H341" s="12">
        <f t="shared" ref="H341:H404" si="65">IF(AND(D341-G341&gt;0,MONTH(EDATE(DATE(VALUE(RIGHT($C$8,4)),VALUE(MID($C$8,4,2)),VALUE(LEFT($C$8,2))),A341-1))=$C$10),MIN($C$9,D341-G341),0)</f>
        <v>0</v>
      </c>
      <c r="I341" s="12">
        <v>0</v>
      </c>
      <c r="J341" s="12">
        <f t="shared" ref="J341:J404" si="66">MAX(D341-G341-H341-I341,0)</f>
        <v>0</v>
      </c>
      <c r="K341" s="12">
        <f t="shared" si="58"/>
        <v>111512.86539780999</v>
      </c>
      <c r="L341" s="12">
        <f t="shared" si="59"/>
        <v>284999.99999999994</v>
      </c>
      <c r="M341" s="13" t="str">
        <f t="shared" ref="M341:M404" si="67">IF(J341&lt;=0,"getilgt",IF(H341+I341&gt;0,"Sondertilgung","laufend"))</f>
        <v>getilgt</v>
      </c>
    </row>
    <row r="342" spans="1:13" x14ac:dyDescent="0.25">
      <c r="A342" s="14">
        <f t="shared" ref="A342:A405" si="68">A341+1</f>
        <v>322</v>
      </c>
      <c r="B342" s="11" t="str">
        <f t="shared" si="60"/>
        <v>01.04.2053</v>
      </c>
      <c r="C342" s="14">
        <f t="shared" si="61"/>
        <v>2053</v>
      </c>
      <c r="D342" s="12">
        <f t="shared" ref="D342:D405" si="69">J341</f>
        <v>0</v>
      </c>
      <c r="E342" s="12">
        <f t="shared" si="62"/>
        <v>0</v>
      </c>
      <c r="F342" s="12">
        <f t="shared" si="63"/>
        <v>0</v>
      </c>
      <c r="G342" s="12">
        <f t="shared" si="64"/>
        <v>0</v>
      </c>
      <c r="H342" s="12">
        <f t="shared" si="65"/>
        <v>0</v>
      </c>
      <c r="I342" s="12">
        <v>0</v>
      </c>
      <c r="J342" s="12">
        <f t="shared" si="66"/>
        <v>0</v>
      </c>
      <c r="K342" s="12">
        <f t="shared" ref="K342:K405" si="70">K341+F342</f>
        <v>111512.86539780999</v>
      </c>
      <c r="L342" s="12">
        <f t="shared" ref="L342:L405" si="71">L341+G342+H342+I342</f>
        <v>284999.99999999994</v>
      </c>
      <c r="M342" s="13" t="str">
        <f t="shared" si="67"/>
        <v>getilgt</v>
      </c>
    </row>
    <row r="343" spans="1:13" x14ac:dyDescent="0.25">
      <c r="A343" s="14">
        <f t="shared" si="68"/>
        <v>323</v>
      </c>
      <c r="B343" s="11" t="str">
        <f t="shared" si="60"/>
        <v>01.05.2053</v>
      </c>
      <c r="C343" s="14">
        <f t="shared" si="61"/>
        <v>2053</v>
      </c>
      <c r="D343" s="12">
        <f t="shared" si="69"/>
        <v>0</v>
      </c>
      <c r="E343" s="12">
        <f t="shared" si="62"/>
        <v>0</v>
      </c>
      <c r="F343" s="12">
        <f t="shared" si="63"/>
        <v>0</v>
      </c>
      <c r="G343" s="12">
        <f t="shared" si="64"/>
        <v>0</v>
      </c>
      <c r="H343" s="12">
        <f t="shared" si="65"/>
        <v>0</v>
      </c>
      <c r="I343" s="12">
        <v>0</v>
      </c>
      <c r="J343" s="12">
        <f t="shared" si="66"/>
        <v>0</v>
      </c>
      <c r="K343" s="12">
        <f t="shared" si="70"/>
        <v>111512.86539780999</v>
      </c>
      <c r="L343" s="12">
        <f t="shared" si="71"/>
        <v>284999.99999999994</v>
      </c>
      <c r="M343" s="13" t="str">
        <f t="shared" si="67"/>
        <v>getilgt</v>
      </c>
    </row>
    <row r="344" spans="1:13" x14ac:dyDescent="0.25">
      <c r="A344" s="14">
        <f t="shared" si="68"/>
        <v>324</v>
      </c>
      <c r="B344" s="11" t="str">
        <f t="shared" si="60"/>
        <v>01.06.2053</v>
      </c>
      <c r="C344" s="14">
        <f t="shared" si="61"/>
        <v>2053</v>
      </c>
      <c r="D344" s="12">
        <f t="shared" si="69"/>
        <v>0</v>
      </c>
      <c r="E344" s="12">
        <f t="shared" si="62"/>
        <v>0</v>
      </c>
      <c r="F344" s="12">
        <f t="shared" si="63"/>
        <v>0</v>
      </c>
      <c r="G344" s="12">
        <f t="shared" si="64"/>
        <v>0</v>
      </c>
      <c r="H344" s="12">
        <f t="shared" si="65"/>
        <v>0</v>
      </c>
      <c r="I344" s="12">
        <v>0</v>
      </c>
      <c r="J344" s="12">
        <f t="shared" si="66"/>
        <v>0</v>
      </c>
      <c r="K344" s="12">
        <f t="shared" si="70"/>
        <v>111512.86539780999</v>
      </c>
      <c r="L344" s="12">
        <f t="shared" si="71"/>
        <v>284999.99999999994</v>
      </c>
      <c r="M344" s="13" t="str">
        <f t="shared" si="67"/>
        <v>getilgt</v>
      </c>
    </row>
    <row r="345" spans="1:13" x14ac:dyDescent="0.25">
      <c r="A345" s="14">
        <f t="shared" si="68"/>
        <v>325</v>
      </c>
      <c r="B345" s="11" t="str">
        <f t="shared" si="60"/>
        <v>01.07.2053</v>
      </c>
      <c r="C345" s="14">
        <f t="shared" si="61"/>
        <v>2053</v>
      </c>
      <c r="D345" s="12">
        <f t="shared" si="69"/>
        <v>0</v>
      </c>
      <c r="E345" s="12">
        <f t="shared" si="62"/>
        <v>0</v>
      </c>
      <c r="F345" s="12">
        <f t="shared" si="63"/>
        <v>0</v>
      </c>
      <c r="G345" s="12">
        <f t="shared" si="64"/>
        <v>0</v>
      </c>
      <c r="H345" s="12">
        <f t="shared" si="65"/>
        <v>0</v>
      </c>
      <c r="I345" s="12">
        <v>0</v>
      </c>
      <c r="J345" s="12">
        <f t="shared" si="66"/>
        <v>0</v>
      </c>
      <c r="K345" s="12">
        <f t="shared" si="70"/>
        <v>111512.86539780999</v>
      </c>
      <c r="L345" s="12">
        <f t="shared" si="71"/>
        <v>284999.99999999994</v>
      </c>
      <c r="M345" s="13" t="str">
        <f t="shared" si="67"/>
        <v>getilgt</v>
      </c>
    </row>
    <row r="346" spans="1:13" x14ac:dyDescent="0.25">
      <c r="A346" s="14">
        <f t="shared" si="68"/>
        <v>326</v>
      </c>
      <c r="B346" s="11" t="str">
        <f t="shared" si="60"/>
        <v>01.08.2053</v>
      </c>
      <c r="C346" s="14">
        <f t="shared" si="61"/>
        <v>2053</v>
      </c>
      <c r="D346" s="12">
        <f t="shared" si="69"/>
        <v>0</v>
      </c>
      <c r="E346" s="12">
        <f t="shared" si="62"/>
        <v>0</v>
      </c>
      <c r="F346" s="12">
        <f t="shared" si="63"/>
        <v>0</v>
      </c>
      <c r="G346" s="12">
        <f t="shared" si="64"/>
        <v>0</v>
      </c>
      <c r="H346" s="12">
        <f t="shared" si="65"/>
        <v>0</v>
      </c>
      <c r="I346" s="12">
        <v>0</v>
      </c>
      <c r="J346" s="12">
        <f t="shared" si="66"/>
        <v>0</v>
      </c>
      <c r="K346" s="12">
        <f t="shared" si="70"/>
        <v>111512.86539780999</v>
      </c>
      <c r="L346" s="12">
        <f t="shared" si="71"/>
        <v>284999.99999999994</v>
      </c>
      <c r="M346" s="13" t="str">
        <f t="shared" si="67"/>
        <v>getilgt</v>
      </c>
    </row>
    <row r="347" spans="1:13" x14ac:dyDescent="0.25">
      <c r="A347" s="14">
        <f t="shared" si="68"/>
        <v>327</v>
      </c>
      <c r="B347" s="11" t="str">
        <f t="shared" si="60"/>
        <v>01.09.2053</v>
      </c>
      <c r="C347" s="14">
        <f t="shared" si="61"/>
        <v>2053</v>
      </c>
      <c r="D347" s="12">
        <f t="shared" si="69"/>
        <v>0</v>
      </c>
      <c r="E347" s="12">
        <f t="shared" si="62"/>
        <v>0</v>
      </c>
      <c r="F347" s="12">
        <f t="shared" si="63"/>
        <v>0</v>
      </c>
      <c r="G347" s="12">
        <f t="shared" si="64"/>
        <v>0</v>
      </c>
      <c r="H347" s="12">
        <f t="shared" si="65"/>
        <v>0</v>
      </c>
      <c r="I347" s="12">
        <v>0</v>
      </c>
      <c r="J347" s="12">
        <f t="shared" si="66"/>
        <v>0</v>
      </c>
      <c r="K347" s="12">
        <f t="shared" si="70"/>
        <v>111512.86539780999</v>
      </c>
      <c r="L347" s="12">
        <f t="shared" si="71"/>
        <v>284999.99999999994</v>
      </c>
      <c r="M347" s="13" t="str">
        <f t="shared" si="67"/>
        <v>getilgt</v>
      </c>
    </row>
    <row r="348" spans="1:13" x14ac:dyDescent="0.25">
      <c r="A348" s="14">
        <f t="shared" si="68"/>
        <v>328</v>
      </c>
      <c r="B348" s="11" t="str">
        <f t="shared" si="60"/>
        <v>01.10.2053</v>
      </c>
      <c r="C348" s="14">
        <f t="shared" si="61"/>
        <v>2053</v>
      </c>
      <c r="D348" s="12">
        <f t="shared" si="69"/>
        <v>0</v>
      </c>
      <c r="E348" s="12">
        <f t="shared" si="62"/>
        <v>0</v>
      </c>
      <c r="F348" s="12">
        <f t="shared" si="63"/>
        <v>0</v>
      </c>
      <c r="G348" s="12">
        <f t="shared" si="64"/>
        <v>0</v>
      </c>
      <c r="H348" s="12">
        <f t="shared" si="65"/>
        <v>0</v>
      </c>
      <c r="I348" s="12">
        <v>0</v>
      </c>
      <c r="J348" s="12">
        <f t="shared" si="66"/>
        <v>0</v>
      </c>
      <c r="K348" s="12">
        <f t="shared" si="70"/>
        <v>111512.86539780999</v>
      </c>
      <c r="L348" s="12">
        <f t="shared" si="71"/>
        <v>284999.99999999994</v>
      </c>
      <c r="M348" s="13" t="str">
        <f t="shared" si="67"/>
        <v>getilgt</v>
      </c>
    </row>
    <row r="349" spans="1:13" x14ac:dyDescent="0.25">
      <c r="A349" s="14">
        <f t="shared" si="68"/>
        <v>329</v>
      </c>
      <c r="B349" s="11" t="str">
        <f t="shared" si="60"/>
        <v>01.11.2053</v>
      </c>
      <c r="C349" s="14">
        <f t="shared" si="61"/>
        <v>2053</v>
      </c>
      <c r="D349" s="12">
        <f t="shared" si="69"/>
        <v>0</v>
      </c>
      <c r="E349" s="12">
        <f t="shared" si="62"/>
        <v>0</v>
      </c>
      <c r="F349" s="12">
        <f t="shared" si="63"/>
        <v>0</v>
      </c>
      <c r="G349" s="12">
        <f t="shared" si="64"/>
        <v>0</v>
      </c>
      <c r="H349" s="12">
        <f t="shared" si="65"/>
        <v>0</v>
      </c>
      <c r="I349" s="12">
        <v>0</v>
      </c>
      <c r="J349" s="12">
        <f t="shared" si="66"/>
        <v>0</v>
      </c>
      <c r="K349" s="12">
        <f t="shared" si="70"/>
        <v>111512.86539780999</v>
      </c>
      <c r="L349" s="12">
        <f t="shared" si="71"/>
        <v>284999.99999999994</v>
      </c>
      <c r="M349" s="13" t="str">
        <f t="shared" si="67"/>
        <v>getilgt</v>
      </c>
    </row>
    <row r="350" spans="1:13" x14ac:dyDescent="0.25">
      <c r="A350" s="14">
        <f t="shared" si="68"/>
        <v>330</v>
      </c>
      <c r="B350" s="11" t="str">
        <f t="shared" si="60"/>
        <v>01.12.2053</v>
      </c>
      <c r="C350" s="14">
        <f t="shared" si="61"/>
        <v>2053</v>
      </c>
      <c r="D350" s="12">
        <f t="shared" si="69"/>
        <v>0</v>
      </c>
      <c r="E350" s="12">
        <f t="shared" si="62"/>
        <v>0</v>
      </c>
      <c r="F350" s="12">
        <f t="shared" si="63"/>
        <v>0</v>
      </c>
      <c r="G350" s="12">
        <f t="shared" si="64"/>
        <v>0</v>
      </c>
      <c r="H350" s="12">
        <f t="shared" si="65"/>
        <v>0</v>
      </c>
      <c r="I350" s="12">
        <v>0</v>
      </c>
      <c r="J350" s="12">
        <f t="shared" si="66"/>
        <v>0</v>
      </c>
      <c r="K350" s="12">
        <f t="shared" si="70"/>
        <v>111512.86539780999</v>
      </c>
      <c r="L350" s="12">
        <f t="shared" si="71"/>
        <v>284999.99999999994</v>
      </c>
      <c r="M350" s="13" t="str">
        <f t="shared" si="67"/>
        <v>getilgt</v>
      </c>
    </row>
    <row r="351" spans="1:13" x14ac:dyDescent="0.25">
      <c r="A351" s="14">
        <f t="shared" si="68"/>
        <v>331</v>
      </c>
      <c r="B351" s="11" t="str">
        <f t="shared" si="60"/>
        <v>01.01.2054</v>
      </c>
      <c r="C351" s="14">
        <f t="shared" si="61"/>
        <v>2054</v>
      </c>
      <c r="D351" s="12">
        <f t="shared" si="69"/>
        <v>0</v>
      </c>
      <c r="E351" s="12">
        <f t="shared" si="62"/>
        <v>0</v>
      </c>
      <c r="F351" s="12">
        <f t="shared" si="63"/>
        <v>0</v>
      </c>
      <c r="G351" s="12">
        <f t="shared" si="64"/>
        <v>0</v>
      </c>
      <c r="H351" s="12">
        <f t="shared" si="65"/>
        <v>0</v>
      </c>
      <c r="I351" s="12">
        <v>0</v>
      </c>
      <c r="J351" s="12">
        <f t="shared" si="66"/>
        <v>0</v>
      </c>
      <c r="K351" s="12">
        <f t="shared" si="70"/>
        <v>111512.86539780999</v>
      </c>
      <c r="L351" s="12">
        <f t="shared" si="71"/>
        <v>284999.99999999994</v>
      </c>
      <c r="M351" s="13" t="str">
        <f t="shared" si="67"/>
        <v>getilgt</v>
      </c>
    </row>
    <row r="352" spans="1:13" x14ac:dyDescent="0.25">
      <c r="A352" s="14">
        <f t="shared" si="68"/>
        <v>332</v>
      </c>
      <c r="B352" s="11" t="str">
        <f t="shared" si="60"/>
        <v>01.02.2054</v>
      </c>
      <c r="C352" s="14">
        <f t="shared" si="61"/>
        <v>2054</v>
      </c>
      <c r="D352" s="12">
        <f t="shared" si="69"/>
        <v>0</v>
      </c>
      <c r="E352" s="12">
        <f t="shared" si="62"/>
        <v>0</v>
      </c>
      <c r="F352" s="12">
        <f t="shared" si="63"/>
        <v>0</v>
      </c>
      <c r="G352" s="12">
        <f t="shared" si="64"/>
        <v>0</v>
      </c>
      <c r="H352" s="12">
        <f t="shared" si="65"/>
        <v>0</v>
      </c>
      <c r="I352" s="12">
        <v>0</v>
      </c>
      <c r="J352" s="12">
        <f t="shared" si="66"/>
        <v>0</v>
      </c>
      <c r="K352" s="12">
        <f t="shared" si="70"/>
        <v>111512.86539780999</v>
      </c>
      <c r="L352" s="12">
        <f t="shared" si="71"/>
        <v>284999.99999999994</v>
      </c>
      <c r="M352" s="13" t="str">
        <f t="shared" si="67"/>
        <v>getilgt</v>
      </c>
    </row>
    <row r="353" spans="1:13" x14ac:dyDescent="0.25">
      <c r="A353" s="14">
        <f t="shared" si="68"/>
        <v>333</v>
      </c>
      <c r="B353" s="11" t="str">
        <f t="shared" si="60"/>
        <v>01.03.2054</v>
      </c>
      <c r="C353" s="14">
        <f t="shared" si="61"/>
        <v>2054</v>
      </c>
      <c r="D353" s="12">
        <f t="shared" si="69"/>
        <v>0</v>
      </c>
      <c r="E353" s="12">
        <f t="shared" si="62"/>
        <v>0</v>
      </c>
      <c r="F353" s="12">
        <f t="shared" si="63"/>
        <v>0</v>
      </c>
      <c r="G353" s="12">
        <f t="shared" si="64"/>
        <v>0</v>
      </c>
      <c r="H353" s="12">
        <f t="shared" si="65"/>
        <v>0</v>
      </c>
      <c r="I353" s="12">
        <v>0</v>
      </c>
      <c r="J353" s="12">
        <f t="shared" si="66"/>
        <v>0</v>
      </c>
      <c r="K353" s="12">
        <f t="shared" si="70"/>
        <v>111512.86539780999</v>
      </c>
      <c r="L353" s="12">
        <f t="shared" si="71"/>
        <v>284999.99999999994</v>
      </c>
      <c r="M353" s="13" t="str">
        <f t="shared" si="67"/>
        <v>getilgt</v>
      </c>
    </row>
    <row r="354" spans="1:13" x14ac:dyDescent="0.25">
      <c r="A354" s="14">
        <f t="shared" si="68"/>
        <v>334</v>
      </c>
      <c r="B354" s="11" t="str">
        <f t="shared" si="60"/>
        <v>01.04.2054</v>
      </c>
      <c r="C354" s="14">
        <f t="shared" si="61"/>
        <v>2054</v>
      </c>
      <c r="D354" s="12">
        <f t="shared" si="69"/>
        <v>0</v>
      </c>
      <c r="E354" s="12">
        <f t="shared" si="62"/>
        <v>0</v>
      </c>
      <c r="F354" s="12">
        <f t="shared" si="63"/>
        <v>0</v>
      </c>
      <c r="G354" s="12">
        <f t="shared" si="64"/>
        <v>0</v>
      </c>
      <c r="H354" s="12">
        <f t="shared" si="65"/>
        <v>0</v>
      </c>
      <c r="I354" s="12">
        <v>0</v>
      </c>
      <c r="J354" s="12">
        <f t="shared" si="66"/>
        <v>0</v>
      </c>
      <c r="K354" s="12">
        <f t="shared" si="70"/>
        <v>111512.86539780999</v>
      </c>
      <c r="L354" s="12">
        <f t="shared" si="71"/>
        <v>284999.99999999994</v>
      </c>
      <c r="M354" s="13" t="str">
        <f t="shared" si="67"/>
        <v>getilgt</v>
      </c>
    </row>
    <row r="355" spans="1:13" x14ac:dyDescent="0.25">
      <c r="A355" s="14">
        <f t="shared" si="68"/>
        <v>335</v>
      </c>
      <c r="B355" s="11" t="str">
        <f t="shared" si="60"/>
        <v>01.05.2054</v>
      </c>
      <c r="C355" s="14">
        <f t="shared" si="61"/>
        <v>2054</v>
      </c>
      <c r="D355" s="12">
        <f t="shared" si="69"/>
        <v>0</v>
      </c>
      <c r="E355" s="12">
        <f t="shared" si="62"/>
        <v>0</v>
      </c>
      <c r="F355" s="12">
        <f t="shared" si="63"/>
        <v>0</v>
      </c>
      <c r="G355" s="12">
        <f t="shared" si="64"/>
        <v>0</v>
      </c>
      <c r="H355" s="12">
        <f t="shared" si="65"/>
        <v>0</v>
      </c>
      <c r="I355" s="12">
        <v>0</v>
      </c>
      <c r="J355" s="12">
        <f t="shared" si="66"/>
        <v>0</v>
      </c>
      <c r="K355" s="12">
        <f t="shared" si="70"/>
        <v>111512.86539780999</v>
      </c>
      <c r="L355" s="12">
        <f t="shared" si="71"/>
        <v>284999.99999999994</v>
      </c>
      <c r="M355" s="13" t="str">
        <f t="shared" si="67"/>
        <v>getilgt</v>
      </c>
    </row>
    <row r="356" spans="1:13" x14ac:dyDescent="0.25">
      <c r="A356" s="14">
        <f t="shared" si="68"/>
        <v>336</v>
      </c>
      <c r="B356" s="11" t="str">
        <f t="shared" si="60"/>
        <v>01.06.2054</v>
      </c>
      <c r="C356" s="14">
        <f t="shared" si="61"/>
        <v>2054</v>
      </c>
      <c r="D356" s="12">
        <f t="shared" si="69"/>
        <v>0</v>
      </c>
      <c r="E356" s="12">
        <f t="shared" si="62"/>
        <v>0</v>
      </c>
      <c r="F356" s="12">
        <f t="shared" si="63"/>
        <v>0</v>
      </c>
      <c r="G356" s="12">
        <f t="shared" si="64"/>
        <v>0</v>
      </c>
      <c r="H356" s="12">
        <f t="shared" si="65"/>
        <v>0</v>
      </c>
      <c r="I356" s="12">
        <v>0</v>
      </c>
      <c r="J356" s="12">
        <f t="shared" si="66"/>
        <v>0</v>
      </c>
      <c r="K356" s="12">
        <f t="shared" si="70"/>
        <v>111512.86539780999</v>
      </c>
      <c r="L356" s="12">
        <f t="shared" si="71"/>
        <v>284999.99999999994</v>
      </c>
      <c r="M356" s="13" t="str">
        <f t="shared" si="67"/>
        <v>getilgt</v>
      </c>
    </row>
    <row r="357" spans="1:13" x14ac:dyDescent="0.25">
      <c r="A357" s="14">
        <f t="shared" si="68"/>
        <v>337</v>
      </c>
      <c r="B357" s="11" t="str">
        <f t="shared" si="60"/>
        <v>01.07.2054</v>
      </c>
      <c r="C357" s="14">
        <f t="shared" si="61"/>
        <v>2054</v>
      </c>
      <c r="D357" s="12">
        <f t="shared" si="69"/>
        <v>0</v>
      </c>
      <c r="E357" s="12">
        <f t="shared" si="62"/>
        <v>0</v>
      </c>
      <c r="F357" s="12">
        <f t="shared" si="63"/>
        <v>0</v>
      </c>
      <c r="G357" s="12">
        <f t="shared" si="64"/>
        <v>0</v>
      </c>
      <c r="H357" s="12">
        <f t="shared" si="65"/>
        <v>0</v>
      </c>
      <c r="I357" s="12">
        <v>0</v>
      </c>
      <c r="J357" s="12">
        <f t="shared" si="66"/>
        <v>0</v>
      </c>
      <c r="K357" s="12">
        <f t="shared" si="70"/>
        <v>111512.86539780999</v>
      </c>
      <c r="L357" s="12">
        <f t="shared" si="71"/>
        <v>284999.99999999994</v>
      </c>
      <c r="M357" s="13" t="str">
        <f t="shared" si="67"/>
        <v>getilgt</v>
      </c>
    </row>
    <row r="358" spans="1:13" x14ac:dyDescent="0.25">
      <c r="A358" s="14">
        <f t="shared" si="68"/>
        <v>338</v>
      </c>
      <c r="B358" s="11" t="str">
        <f t="shared" si="60"/>
        <v>01.08.2054</v>
      </c>
      <c r="C358" s="14">
        <f t="shared" si="61"/>
        <v>2054</v>
      </c>
      <c r="D358" s="12">
        <f t="shared" si="69"/>
        <v>0</v>
      </c>
      <c r="E358" s="12">
        <f t="shared" si="62"/>
        <v>0</v>
      </c>
      <c r="F358" s="12">
        <f t="shared" si="63"/>
        <v>0</v>
      </c>
      <c r="G358" s="12">
        <f t="shared" si="64"/>
        <v>0</v>
      </c>
      <c r="H358" s="12">
        <f t="shared" si="65"/>
        <v>0</v>
      </c>
      <c r="I358" s="12">
        <v>0</v>
      </c>
      <c r="J358" s="12">
        <f t="shared" si="66"/>
        <v>0</v>
      </c>
      <c r="K358" s="12">
        <f t="shared" si="70"/>
        <v>111512.86539780999</v>
      </c>
      <c r="L358" s="12">
        <f t="shared" si="71"/>
        <v>284999.99999999994</v>
      </c>
      <c r="M358" s="13" t="str">
        <f t="shared" si="67"/>
        <v>getilgt</v>
      </c>
    </row>
    <row r="359" spans="1:13" x14ac:dyDescent="0.25">
      <c r="A359" s="14">
        <f t="shared" si="68"/>
        <v>339</v>
      </c>
      <c r="B359" s="11" t="str">
        <f t="shared" si="60"/>
        <v>01.09.2054</v>
      </c>
      <c r="C359" s="14">
        <f t="shared" si="61"/>
        <v>2054</v>
      </c>
      <c r="D359" s="12">
        <f t="shared" si="69"/>
        <v>0</v>
      </c>
      <c r="E359" s="12">
        <f t="shared" si="62"/>
        <v>0</v>
      </c>
      <c r="F359" s="12">
        <f t="shared" si="63"/>
        <v>0</v>
      </c>
      <c r="G359" s="12">
        <f t="shared" si="64"/>
        <v>0</v>
      </c>
      <c r="H359" s="12">
        <f t="shared" si="65"/>
        <v>0</v>
      </c>
      <c r="I359" s="12">
        <v>0</v>
      </c>
      <c r="J359" s="12">
        <f t="shared" si="66"/>
        <v>0</v>
      </c>
      <c r="K359" s="12">
        <f t="shared" si="70"/>
        <v>111512.86539780999</v>
      </c>
      <c r="L359" s="12">
        <f t="shared" si="71"/>
        <v>284999.99999999994</v>
      </c>
      <c r="M359" s="13" t="str">
        <f t="shared" si="67"/>
        <v>getilgt</v>
      </c>
    </row>
    <row r="360" spans="1:13" x14ac:dyDescent="0.25">
      <c r="A360" s="14">
        <f t="shared" si="68"/>
        <v>340</v>
      </c>
      <c r="B360" s="11" t="str">
        <f t="shared" si="60"/>
        <v>01.10.2054</v>
      </c>
      <c r="C360" s="14">
        <f t="shared" si="61"/>
        <v>2054</v>
      </c>
      <c r="D360" s="12">
        <f t="shared" si="69"/>
        <v>0</v>
      </c>
      <c r="E360" s="12">
        <f t="shared" si="62"/>
        <v>0</v>
      </c>
      <c r="F360" s="12">
        <f t="shared" si="63"/>
        <v>0</v>
      </c>
      <c r="G360" s="12">
        <f t="shared" si="64"/>
        <v>0</v>
      </c>
      <c r="H360" s="12">
        <f t="shared" si="65"/>
        <v>0</v>
      </c>
      <c r="I360" s="12">
        <v>0</v>
      </c>
      <c r="J360" s="12">
        <f t="shared" si="66"/>
        <v>0</v>
      </c>
      <c r="K360" s="12">
        <f t="shared" si="70"/>
        <v>111512.86539780999</v>
      </c>
      <c r="L360" s="12">
        <f t="shared" si="71"/>
        <v>284999.99999999994</v>
      </c>
      <c r="M360" s="13" t="str">
        <f t="shared" si="67"/>
        <v>getilgt</v>
      </c>
    </row>
    <row r="361" spans="1:13" x14ac:dyDescent="0.25">
      <c r="A361" s="14">
        <f t="shared" si="68"/>
        <v>341</v>
      </c>
      <c r="B361" s="11" t="str">
        <f t="shared" si="60"/>
        <v>01.11.2054</v>
      </c>
      <c r="C361" s="14">
        <f t="shared" si="61"/>
        <v>2054</v>
      </c>
      <c r="D361" s="12">
        <f t="shared" si="69"/>
        <v>0</v>
      </c>
      <c r="E361" s="12">
        <f t="shared" si="62"/>
        <v>0</v>
      </c>
      <c r="F361" s="12">
        <f t="shared" si="63"/>
        <v>0</v>
      </c>
      <c r="G361" s="12">
        <f t="shared" si="64"/>
        <v>0</v>
      </c>
      <c r="H361" s="12">
        <f t="shared" si="65"/>
        <v>0</v>
      </c>
      <c r="I361" s="12">
        <v>0</v>
      </c>
      <c r="J361" s="12">
        <f t="shared" si="66"/>
        <v>0</v>
      </c>
      <c r="K361" s="12">
        <f t="shared" si="70"/>
        <v>111512.86539780999</v>
      </c>
      <c r="L361" s="12">
        <f t="shared" si="71"/>
        <v>284999.99999999994</v>
      </c>
      <c r="M361" s="13" t="str">
        <f t="shared" si="67"/>
        <v>getilgt</v>
      </c>
    </row>
    <row r="362" spans="1:13" x14ac:dyDescent="0.25">
      <c r="A362" s="14">
        <f t="shared" si="68"/>
        <v>342</v>
      </c>
      <c r="B362" s="11" t="str">
        <f t="shared" si="60"/>
        <v>01.12.2054</v>
      </c>
      <c r="C362" s="14">
        <f t="shared" si="61"/>
        <v>2054</v>
      </c>
      <c r="D362" s="12">
        <f t="shared" si="69"/>
        <v>0</v>
      </c>
      <c r="E362" s="12">
        <f t="shared" si="62"/>
        <v>0</v>
      </c>
      <c r="F362" s="12">
        <f t="shared" si="63"/>
        <v>0</v>
      </c>
      <c r="G362" s="12">
        <f t="shared" si="64"/>
        <v>0</v>
      </c>
      <c r="H362" s="12">
        <f t="shared" si="65"/>
        <v>0</v>
      </c>
      <c r="I362" s="12">
        <v>0</v>
      </c>
      <c r="J362" s="12">
        <f t="shared" si="66"/>
        <v>0</v>
      </c>
      <c r="K362" s="12">
        <f t="shared" si="70"/>
        <v>111512.86539780999</v>
      </c>
      <c r="L362" s="12">
        <f t="shared" si="71"/>
        <v>284999.99999999994</v>
      </c>
      <c r="M362" s="13" t="str">
        <f t="shared" si="67"/>
        <v>getilgt</v>
      </c>
    </row>
    <row r="363" spans="1:13" x14ac:dyDescent="0.25">
      <c r="A363" s="14">
        <f t="shared" si="68"/>
        <v>343</v>
      </c>
      <c r="B363" s="11" t="str">
        <f t="shared" si="60"/>
        <v>01.01.2055</v>
      </c>
      <c r="C363" s="14">
        <f t="shared" si="61"/>
        <v>2055</v>
      </c>
      <c r="D363" s="12">
        <f t="shared" si="69"/>
        <v>0</v>
      </c>
      <c r="E363" s="12">
        <f t="shared" si="62"/>
        <v>0</v>
      </c>
      <c r="F363" s="12">
        <f t="shared" si="63"/>
        <v>0</v>
      </c>
      <c r="G363" s="12">
        <f t="shared" si="64"/>
        <v>0</v>
      </c>
      <c r="H363" s="12">
        <f t="shared" si="65"/>
        <v>0</v>
      </c>
      <c r="I363" s="12">
        <v>0</v>
      </c>
      <c r="J363" s="12">
        <f t="shared" si="66"/>
        <v>0</v>
      </c>
      <c r="K363" s="12">
        <f t="shared" si="70"/>
        <v>111512.86539780999</v>
      </c>
      <c r="L363" s="12">
        <f t="shared" si="71"/>
        <v>284999.99999999994</v>
      </c>
      <c r="M363" s="13" t="str">
        <f t="shared" si="67"/>
        <v>getilgt</v>
      </c>
    </row>
    <row r="364" spans="1:13" x14ac:dyDescent="0.25">
      <c r="A364" s="14">
        <f t="shared" si="68"/>
        <v>344</v>
      </c>
      <c r="B364" s="11" t="str">
        <f t="shared" si="60"/>
        <v>01.02.2055</v>
      </c>
      <c r="C364" s="14">
        <f t="shared" si="61"/>
        <v>2055</v>
      </c>
      <c r="D364" s="12">
        <f t="shared" si="69"/>
        <v>0</v>
      </c>
      <c r="E364" s="12">
        <f t="shared" si="62"/>
        <v>0</v>
      </c>
      <c r="F364" s="12">
        <f t="shared" si="63"/>
        <v>0</v>
      </c>
      <c r="G364" s="12">
        <f t="shared" si="64"/>
        <v>0</v>
      </c>
      <c r="H364" s="12">
        <f t="shared" si="65"/>
        <v>0</v>
      </c>
      <c r="I364" s="12">
        <v>0</v>
      </c>
      <c r="J364" s="12">
        <f t="shared" si="66"/>
        <v>0</v>
      </c>
      <c r="K364" s="12">
        <f t="shared" si="70"/>
        <v>111512.86539780999</v>
      </c>
      <c r="L364" s="12">
        <f t="shared" si="71"/>
        <v>284999.99999999994</v>
      </c>
      <c r="M364" s="13" t="str">
        <f t="shared" si="67"/>
        <v>getilgt</v>
      </c>
    </row>
    <row r="365" spans="1:13" x14ac:dyDescent="0.25">
      <c r="A365" s="14">
        <f t="shared" si="68"/>
        <v>345</v>
      </c>
      <c r="B365" s="11" t="str">
        <f t="shared" si="60"/>
        <v>01.03.2055</v>
      </c>
      <c r="C365" s="14">
        <f t="shared" si="61"/>
        <v>2055</v>
      </c>
      <c r="D365" s="12">
        <f t="shared" si="69"/>
        <v>0</v>
      </c>
      <c r="E365" s="12">
        <f t="shared" si="62"/>
        <v>0</v>
      </c>
      <c r="F365" s="12">
        <f t="shared" si="63"/>
        <v>0</v>
      </c>
      <c r="G365" s="12">
        <f t="shared" si="64"/>
        <v>0</v>
      </c>
      <c r="H365" s="12">
        <f t="shared" si="65"/>
        <v>0</v>
      </c>
      <c r="I365" s="12">
        <v>0</v>
      </c>
      <c r="J365" s="12">
        <f t="shared" si="66"/>
        <v>0</v>
      </c>
      <c r="K365" s="12">
        <f t="shared" si="70"/>
        <v>111512.86539780999</v>
      </c>
      <c r="L365" s="12">
        <f t="shared" si="71"/>
        <v>284999.99999999994</v>
      </c>
      <c r="M365" s="13" t="str">
        <f t="shared" si="67"/>
        <v>getilgt</v>
      </c>
    </row>
    <row r="366" spans="1:13" x14ac:dyDescent="0.25">
      <c r="A366" s="14">
        <f t="shared" si="68"/>
        <v>346</v>
      </c>
      <c r="B366" s="11" t="str">
        <f t="shared" si="60"/>
        <v>01.04.2055</v>
      </c>
      <c r="C366" s="14">
        <f t="shared" si="61"/>
        <v>2055</v>
      </c>
      <c r="D366" s="12">
        <f t="shared" si="69"/>
        <v>0</v>
      </c>
      <c r="E366" s="12">
        <f t="shared" si="62"/>
        <v>0</v>
      </c>
      <c r="F366" s="12">
        <f t="shared" si="63"/>
        <v>0</v>
      </c>
      <c r="G366" s="12">
        <f t="shared" si="64"/>
        <v>0</v>
      </c>
      <c r="H366" s="12">
        <f t="shared" si="65"/>
        <v>0</v>
      </c>
      <c r="I366" s="12">
        <v>0</v>
      </c>
      <c r="J366" s="12">
        <f t="shared" si="66"/>
        <v>0</v>
      </c>
      <c r="K366" s="12">
        <f t="shared" si="70"/>
        <v>111512.86539780999</v>
      </c>
      <c r="L366" s="12">
        <f t="shared" si="71"/>
        <v>284999.99999999994</v>
      </c>
      <c r="M366" s="13" t="str">
        <f t="shared" si="67"/>
        <v>getilgt</v>
      </c>
    </row>
    <row r="367" spans="1:13" x14ac:dyDescent="0.25">
      <c r="A367" s="14">
        <f t="shared" si="68"/>
        <v>347</v>
      </c>
      <c r="B367" s="11" t="str">
        <f t="shared" si="60"/>
        <v>01.05.2055</v>
      </c>
      <c r="C367" s="14">
        <f t="shared" si="61"/>
        <v>2055</v>
      </c>
      <c r="D367" s="12">
        <f t="shared" si="69"/>
        <v>0</v>
      </c>
      <c r="E367" s="12">
        <f t="shared" si="62"/>
        <v>0</v>
      </c>
      <c r="F367" s="12">
        <f t="shared" si="63"/>
        <v>0</v>
      </c>
      <c r="G367" s="12">
        <f t="shared" si="64"/>
        <v>0</v>
      </c>
      <c r="H367" s="12">
        <f t="shared" si="65"/>
        <v>0</v>
      </c>
      <c r="I367" s="12">
        <v>0</v>
      </c>
      <c r="J367" s="12">
        <f t="shared" si="66"/>
        <v>0</v>
      </c>
      <c r="K367" s="12">
        <f t="shared" si="70"/>
        <v>111512.86539780999</v>
      </c>
      <c r="L367" s="12">
        <f t="shared" si="71"/>
        <v>284999.99999999994</v>
      </c>
      <c r="M367" s="13" t="str">
        <f t="shared" si="67"/>
        <v>getilgt</v>
      </c>
    </row>
    <row r="368" spans="1:13" x14ac:dyDescent="0.25">
      <c r="A368" s="14">
        <f t="shared" si="68"/>
        <v>348</v>
      </c>
      <c r="B368" s="11" t="str">
        <f t="shared" si="60"/>
        <v>01.06.2055</v>
      </c>
      <c r="C368" s="14">
        <f t="shared" si="61"/>
        <v>2055</v>
      </c>
      <c r="D368" s="12">
        <f t="shared" si="69"/>
        <v>0</v>
      </c>
      <c r="E368" s="12">
        <f t="shared" si="62"/>
        <v>0</v>
      </c>
      <c r="F368" s="12">
        <f t="shared" si="63"/>
        <v>0</v>
      </c>
      <c r="G368" s="12">
        <f t="shared" si="64"/>
        <v>0</v>
      </c>
      <c r="H368" s="12">
        <f t="shared" si="65"/>
        <v>0</v>
      </c>
      <c r="I368" s="12">
        <v>0</v>
      </c>
      <c r="J368" s="12">
        <f t="shared" si="66"/>
        <v>0</v>
      </c>
      <c r="K368" s="12">
        <f t="shared" si="70"/>
        <v>111512.86539780999</v>
      </c>
      <c r="L368" s="12">
        <f t="shared" si="71"/>
        <v>284999.99999999994</v>
      </c>
      <c r="M368" s="13" t="str">
        <f t="shared" si="67"/>
        <v>getilgt</v>
      </c>
    </row>
    <row r="369" spans="1:13" x14ac:dyDescent="0.25">
      <c r="A369" s="14">
        <f t="shared" si="68"/>
        <v>349</v>
      </c>
      <c r="B369" s="11" t="str">
        <f t="shared" si="60"/>
        <v>01.07.2055</v>
      </c>
      <c r="C369" s="14">
        <f t="shared" si="61"/>
        <v>2055</v>
      </c>
      <c r="D369" s="12">
        <f t="shared" si="69"/>
        <v>0</v>
      </c>
      <c r="E369" s="12">
        <f t="shared" si="62"/>
        <v>0</v>
      </c>
      <c r="F369" s="12">
        <f t="shared" si="63"/>
        <v>0</v>
      </c>
      <c r="G369" s="12">
        <f t="shared" si="64"/>
        <v>0</v>
      </c>
      <c r="H369" s="12">
        <f t="shared" si="65"/>
        <v>0</v>
      </c>
      <c r="I369" s="12">
        <v>0</v>
      </c>
      <c r="J369" s="12">
        <f t="shared" si="66"/>
        <v>0</v>
      </c>
      <c r="K369" s="12">
        <f t="shared" si="70"/>
        <v>111512.86539780999</v>
      </c>
      <c r="L369" s="12">
        <f t="shared" si="71"/>
        <v>284999.99999999994</v>
      </c>
      <c r="M369" s="13" t="str">
        <f t="shared" si="67"/>
        <v>getilgt</v>
      </c>
    </row>
    <row r="370" spans="1:13" x14ac:dyDescent="0.25">
      <c r="A370" s="14">
        <f t="shared" si="68"/>
        <v>350</v>
      </c>
      <c r="B370" s="11" t="str">
        <f t="shared" si="60"/>
        <v>01.08.2055</v>
      </c>
      <c r="C370" s="14">
        <f t="shared" si="61"/>
        <v>2055</v>
      </c>
      <c r="D370" s="12">
        <f t="shared" si="69"/>
        <v>0</v>
      </c>
      <c r="E370" s="12">
        <f t="shared" si="62"/>
        <v>0</v>
      </c>
      <c r="F370" s="12">
        <f t="shared" si="63"/>
        <v>0</v>
      </c>
      <c r="G370" s="12">
        <f t="shared" si="64"/>
        <v>0</v>
      </c>
      <c r="H370" s="12">
        <f t="shared" si="65"/>
        <v>0</v>
      </c>
      <c r="I370" s="12">
        <v>0</v>
      </c>
      <c r="J370" s="12">
        <f t="shared" si="66"/>
        <v>0</v>
      </c>
      <c r="K370" s="12">
        <f t="shared" si="70"/>
        <v>111512.86539780999</v>
      </c>
      <c r="L370" s="12">
        <f t="shared" si="71"/>
        <v>284999.99999999994</v>
      </c>
      <c r="M370" s="13" t="str">
        <f t="shared" si="67"/>
        <v>getilgt</v>
      </c>
    </row>
    <row r="371" spans="1:13" x14ac:dyDescent="0.25">
      <c r="A371" s="14">
        <f t="shared" si="68"/>
        <v>351</v>
      </c>
      <c r="B371" s="11" t="str">
        <f t="shared" si="60"/>
        <v>01.09.2055</v>
      </c>
      <c r="C371" s="14">
        <f t="shared" si="61"/>
        <v>2055</v>
      </c>
      <c r="D371" s="12">
        <f t="shared" si="69"/>
        <v>0</v>
      </c>
      <c r="E371" s="12">
        <f t="shared" si="62"/>
        <v>0</v>
      </c>
      <c r="F371" s="12">
        <f t="shared" si="63"/>
        <v>0</v>
      </c>
      <c r="G371" s="12">
        <f t="shared" si="64"/>
        <v>0</v>
      </c>
      <c r="H371" s="12">
        <f t="shared" si="65"/>
        <v>0</v>
      </c>
      <c r="I371" s="12">
        <v>0</v>
      </c>
      <c r="J371" s="12">
        <f t="shared" si="66"/>
        <v>0</v>
      </c>
      <c r="K371" s="12">
        <f t="shared" si="70"/>
        <v>111512.86539780999</v>
      </c>
      <c r="L371" s="12">
        <f t="shared" si="71"/>
        <v>284999.99999999994</v>
      </c>
      <c r="M371" s="13" t="str">
        <f t="shared" si="67"/>
        <v>getilgt</v>
      </c>
    </row>
    <row r="372" spans="1:13" x14ac:dyDescent="0.25">
      <c r="A372" s="14">
        <f t="shared" si="68"/>
        <v>352</v>
      </c>
      <c r="B372" s="11" t="str">
        <f t="shared" si="60"/>
        <v>01.10.2055</v>
      </c>
      <c r="C372" s="14">
        <f t="shared" si="61"/>
        <v>2055</v>
      </c>
      <c r="D372" s="12">
        <f t="shared" si="69"/>
        <v>0</v>
      </c>
      <c r="E372" s="12">
        <f t="shared" si="62"/>
        <v>0</v>
      </c>
      <c r="F372" s="12">
        <f t="shared" si="63"/>
        <v>0</v>
      </c>
      <c r="G372" s="12">
        <f t="shared" si="64"/>
        <v>0</v>
      </c>
      <c r="H372" s="12">
        <f t="shared" si="65"/>
        <v>0</v>
      </c>
      <c r="I372" s="12">
        <v>0</v>
      </c>
      <c r="J372" s="12">
        <f t="shared" si="66"/>
        <v>0</v>
      </c>
      <c r="K372" s="12">
        <f t="shared" si="70"/>
        <v>111512.86539780999</v>
      </c>
      <c r="L372" s="12">
        <f t="shared" si="71"/>
        <v>284999.99999999994</v>
      </c>
      <c r="M372" s="13" t="str">
        <f t="shared" si="67"/>
        <v>getilgt</v>
      </c>
    </row>
    <row r="373" spans="1:13" x14ac:dyDescent="0.25">
      <c r="A373" s="14">
        <f t="shared" si="68"/>
        <v>353</v>
      </c>
      <c r="B373" s="11" t="str">
        <f t="shared" si="60"/>
        <v>01.11.2055</v>
      </c>
      <c r="C373" s="14">
        <f t="shared" si="61"/>
        <v>2055</v>
      </c>
      <c r="D373" s="12">
        <f t="shared" si="69"/>
        <v>0</v>
      </c>
      <c r="E373" s="12">
        <f t="shared" si="62"/>
        <v>0</v>
      </c>
      <c r="F373" s="12">
        <f t="shared" si="63"/>
        <v>0</v>
      </c>
      <c r="G373" s="12">
        <f t="shared" si="64"/>
        <v>0</v>
      </c>
      <c r="H373" s="12">
        <f t="shared" si="65"/>
        <v>0</v>
      </c>
      <c r="I373" s="12">
        <v>0</v>
      </c>
      <c r="J373" s="12">
        <f t="shared" si="66"/>
        <v>0</v>
      </c>
      <c r="K373" s="12">
        <f t="shared" si="70"/>
        <v>111512.86539780999</v>
      </c>
      <c r="L373" s="12">
        <f t="shared" si="71"/>
        <v>284999.99999999994</v>
      </c>
      <c r="M373" s="13" t="str">
        <f t="shared" si="67"/>
        <v>getilgt</v>
      </c>
    </row>
    <row r="374" spans="1:13" x14ac:dyDescent="0.25">
      <c r="A374" s="14">
        <f t="shared" si="68"/>
        <v>354</v>
      </c>
      <c r="B374" s="11" t="str">
        <f t="shared" si="60"/>
        <v>01.12.2055</v>
      </c>
      <c r="C374" s="14">
        <f t="shared" si="61"/>
        <v>2055</v>
      </c>
      <c r="D374" s="12">
        <f t="shared" si="69"/>
        <v>0</v>
      </c>
      <c r="E374" s="12">
        <f t="shared" si="62"/>
        <v>0</v>
      </c>
      <c r="F374" s="12">
        <f t="shared" si="63"/>
        <v>0</v>
      </c>
      <c r="G374" s="12">
        <f t="shared" si="64"/>
        <v>0</v>
      </c>
      <c r="H374" s="12">
        <f t="shared" si="65"/>
        <v>0</v>
      </c>
      <c r="I374" s="12">
        <v>0</v>
      </c>
      <c r="J374" s="12">
        <f t="shared" si="66"/>
        <v>0</v>
      </c>
      <c r="K374" s="12">
        <f t="shared" si="70"/>
        <v>111512.86539780999</v>
      </c>
      <c r="L374" s="12">
        <f t="shared" si="71"/>
        <v>284999.99999999994</v>
      </c>
      <c r="M374" s="13" t="str">
        <f t="shared" si="67"/>
        <v>getilgt</v>
      </c>
    </row>
    <row r="375" spans="1:13" x14ac:dyDescent="0.25">
      <c r="A375" s="14">
        <f t="shared" si="68"/>
        <v>355</v>
      </c>
      <c r="B375" s="11" t="str">
        <f t="shared" si="60"/>
        <v>01.01.2056</v>
      </c>
      <c r="C375" s="14">
        <f t="shared" si="61"/>
        <v>2056</v>
      </c>
      <c r="D375" s="12">
        <f t="shared" si="69"/>
        <v>0</v>
      </c>
      <c r="E375" s="12">
        <f t="shared" si="62"/>
        <v>0</v>
      </c>
      <c r="F375" s="12">
        <f t="shared" si="63"/>
        <v>0</v>
      </c>
      <c r="G375" s="12">
        <f t="shared" si="64"/>
        <v>0</v>
      </c>
      <c r="H375" s="12">
        <f t="shared" si="65"/>
        <v>0</v>
      </c>
      <c r="I375" s="12">
        <v>0</v>
      </c>
      <c r="J375" s="12">
        <f t="shared" si="66"/>
        <v>0</v>
      </c>
      <c r="K375" s="12">
        <f t="shared" si="70"/>
        <v>111512.86539780999</v>
      </c>
      <c r="L375" s="12">
        <f t="shared" si="71"/>
        <v>284999.99999999994</v>
      </c>
      <c r="M375" s="13" t="str">
        <f t="shared" si="67"/>
        <v>getilgt</v>
      </c>
    </row>
    <row r="376" spans="1:13" x14ac:dyDescent="0.25">
      <c r="A376" s="14">
        <f t="shared" si="68"/>
        <v>356</v>
      </c>
      <c r="B376" s="11" t="str">
        <f t="shared" si="60"/>
        <v>01.02.2056</v>
      </c>
      <c r="C376" s="14">
        <f t="shared" si="61"/>
        <v>2056</v>
      </c>
      <c r="D376" s="12">
        <f t="shared" si="69"/>
        <v>0</v>
      </c>
      <c r="E376" s="12">
        <f t="shared" si="62"/>
        <v>0</v>
      </c>
      <c r="F376" s="12">
        <f t="shared" si="63"/>
        <v>0</v>
      </c>
      <c r="G376" s="12">
        <f t="shared" si="64"/>
        <v>0</v>
      </c>
      <c r="H376" s="12">
        <f t="shared" si="65"/>
        <v>0</v>
      </c>
      <c r="I376" s="12">
        <v>0</v>
      </c>
      <c r="J376" s="12">
        <f t="shared" si="66"/>
        <v>0</v>
      </c>
      <c r="K376" s="12">
        <f t="shared" si="70"/>
        <v>111512.86539780999</v>
      </c>
      <c r="L376" s="12">
        <f t="shared" si="71"/>
        <v>284999.99999999994</v>
      </c>
      <c r="M376" s="13" t="str">
        <f t="shared" si="67"/>
        <v>getilgt</v>
      </c>
    </row>
    <row r="377" spans="1:13" x14ac:dyDescent="0.25">
      <c r="A377" s="14">
        <f t="shared" si="68"/>
        <v>357</v>
      </c>
      <c r="B377" s="11" t="str">
        <f t="shared" si="60"/>
        <v>01.03.2056</v>
      </c>
      <c r="C377" s="14">
        <f t="shared" si="61"/>
        <v>2056</v>
      </c>
      <c r="D377" s="12">
        <f t="shared" si="69"/>
        <v>0</v>
      </c>
      <c r="E377" s="12">
        <f t="shared" si="62"/>
        <v>0</v>
      </c>
      <c r="F377" s="12">
        <f t="shared" si="63"/>
        <v>0</v>
      </c>
      <c r="G377" s="12">
        <f t="shared" si="64"/>
        <v>0</v>
      </c>
      <c r="H377" s="12">
        <f t="shared" si="65"/>
        <v>0</v>
      </c>
      <c r="I377" s="12">
        <v>0</v>
      </c>
      <c r="J377" s="12">
        <f t="shared" si="66"/>
        <v>0</v>
      </c>
      <c r="K377" s="12">
        <f t="shared" si="70"/>
        <v>111512.86539780999</v>
      </c>
      <c r="L377" s="12">
        <f t="shared" si="71"/>
        <v>284999.99999999994</v>
      </c>
      <c r="M377" s="13" t="str">
        <f t="shared" si="67"/>
        <v>getilgt</v>
      </c>
    </row>
    <row r="378" spans="1:13" x14ac:dyDescent="0.25">
      <c r="A378" s="14">
        <f t="shared" si="68"/>
        <v>358</v>
      </c>
      <c r="B378" s="11" t="str">
        <f t="shared" si="60"/>
        <v>01.04.2056</v>
      </c>
      <c r="C378" s="14">
        <f t="shared" si="61"/>
        <v>2056</v>
      </c>
      <c r="D378" s="12">
        <f t="shared" si="69"/>
        <v>0</v>
      </c>
      <c r="E378" s="12">
        <f t="shared" si="62"/>
        <v>0</v>
      </c>
      <c r="F378" s="12">
        <f t="shared" si="63"/>
        <v>0</v>
      </c>
      <c r="G378" s="12">
        <f t="shared" si="64"/>
        <v>0</v>
      </c>
      <c r="H378" s="12">
        <f t="shared" si="65"/>
        <v>0</v>
      </c>
      <c r="I378" s="12">
        <v>0</v>
      </c>
      <c r="J378" s="12">
        <f t="shared" si="66"/>
        <v>0</v>
      </c>
      <c r="K378" s="12">
        <f t="shared" si="70"/>
        <v>111512.86539780999</v>
      </c>
      <c r="L378" s="12">
        <f t="shared" si="71"/>
        <v>284999.99999999994</v>
      </c>
      <c r="M378" s="13" t="str">
        <f t="shared" si="67"/>
        <v>getilgt</v>
      </c>
    </row>
    <row r="379" spans="1:13" x14ac:dyDescent="0.25">
      <c r="A379" s="14">
        <f t="shared" si="68"/>
        <v>359</v>
      </c>
      <c r="B379" s="11" t="str">
        <f t="shared" si="60"/>
        <v>01.05.2056</v>
      </c>
      <c r="C379" s="14">
        <f t="shared" si="61"/>
        <v>2056</v>
      </c>
      <c r="D379" s="12">
        <f t="shared" si="69"/>
        <v>0</v>
      </c>
      <c r="E379" s="12">
        <f t="shared" si="62"/>
        <v>0</v>
      </c>
      <c r="F379" s="12">
        <f t="shared" si="63"/>
        <v>0</v>
      </c>
      <c r="G379" s="12">
        <f t="shared" si="64"/>
        <v>0</v>
      </c>
      <c r="H379" s="12">
        <f t="shared" si="65"/>
        <v>0</v>
      </c>
      <c r="I379" s="12">
        <v>0</v>
      </c>
      <c r="J379" s="12">
        <f t="shared" si="66"/>
        <v>0</v>
      </c>
      <c r="K379" s="12">
        <f t="shared" si="70"/>
        <v>111512.86539780999</v>
      </c>
      <c r="L379" s="12">
        <f t="shared" si="71"/>
        <v>284999.99999999994</v>
      </c>
      <c r="M379" s="13" t="str">
        <f t="shared" si="67"/>
        <v>getilgt</v>
      </c>
    </row>
    <row r="380" spans="1:13" x14ac:dyDescent="0.25">
      <c r="A380" s="14">
        <f t="shared" si="68"/>
        <v>360</v>
      </c>
      <c r="B380" s="11" t="str">
        <f t="shared" si="60"/>
        <v>01.06.2056</v>
      </c>
      <c r="C380" s="14">
        <f t="shared" si="61"/>
        <v>2056</v>
      </c>
      <c r="D380" s="12">
        <f t="shared" si="69"/>
        <v>0</v>
      </c>
      <c r="E380" s="12">
        <f t="shared" si="62"/>
        <v>0</v>
      </c>
      <c r="F380" s="12">
        <f t="shared" si="63"/>
        <v>0</v>
      </c>
      <c r="G380" s="12">
        <f t="shared" si="64"/>
        <v>0</v>
      </c>
      <c r="H380" s="12">
        <f t="shared" si="65"/>
        <v>0</v>
      </c>
      <c r="I380" s="12">
        <v>0</v>
      </c>
      <c r="J380" s="12">
        <f t="shared" si="66"/>
        <v>0</v>
      </c>
      <c r="K380" s="12">
        <f t="shared" si="70"/>
        <v>111512.86539780999</v>
      </c>
      <c r="L380" s="12">
        <f t="shared" si="71"/>
        <v>284999.99999999994</v>
      </c>
      <c r="M380" s="13" t="str">
        <f t="shared" si="67"/>
        <v>getilgt</v>
      </c>
    </row>
    <row r="381" spans="1:13" x14ac:dyDescent="0.25">
      <c r="A381" s="14">
        <f t="shared" si="68"/>
        <v>361</v>
      </c>
      <c r="B381" s="11" t="str">
        <f t="shared" si="60"/>
        <v>01.07.2056</v>
      </c>
      <c r="C381" s="14">
        <f t="shared" si="61"/>
        <v>2056</v>
      </c>
      <c r="D381" s="12">
        <f t="shared" si="69"/>
        <v>0</v>
      </c>
      <c r="E381" s="12">
        <f t="shared" si="62"/>
        <v>0</v>
      </c>
      <c r="F381" s="12">
        <f t="shared" si="63"/>
        <v>0</v>
      </c>
      <c r="G381" s="12">
        <f t="shared" si="64"/>
        <v>0</v>
      </c>
      <c r="H381" s="12">
        <f t="shared" si="65"/>
        <v>0</v>
      </c>
      <c r="I381" s="12">
        <v>0</v>
      </c>
      <c r="J381" s="12">
        <f t="shared" si="66"/>
        <v>0</v>
      </c>
      <c r="K381" s="12">
        <f t="shared" si="70"/>
        <v>111512.86539780999</v>
      </c>
      <c r="L381" s="12">
        <f t="shared" si="71"/>
        <v>284999.99999999994</v>
      </c>
      <c r="M381" s="13" t="str">
        <f t="shared" si="67"/>
        <v>getilgt</v>
      </c>
    </row>
    <row r="382" spans="1:13" x14ac:dyDescent="0.25">
      <c r="A382" s="14">
        <f t="shared" si="68"/>
        <v>362</v>
      </c>
      <c r="B382" s="11" t="str">
        <f t="shared" si="60"/>
        <v>01.08.2056</v>
      </c>
      <c r="C382" s="14">
        <f t="shared" si="61"/>
        <v>2056</v>
      </c>
      <c r="D382" s="12">
        <f t="shared" si="69"/>
        <v>0</v>
      </c>
      <c r="E382" s="12">
        <f t="shared" si="62"/>
        <v>0</v>
      </c>
      <c r="F382" s="12">
        <f t="shared" si="63"/>
        <v>0</v>
      </c>
      <c r="G382" s="12">
        <f t="shared" si="64"/>
        <v>0</v>
      </c>
      <c r="H382" s="12">
        <f t="shared" si="65"/>
        <v>0</v>
      </c>
      <c r="I382" s="12">
        <v>0</v>
      </c>
      <c r="J382" s="12">
        <f t="shared" si="66"/>
        <v>0</v>
      </c>
      <c r="K382" s="12">
        <f t="shared" si="70"/>
        <v>111512.86539780999</v>
      </c>
      <c r="L382" s="12">
        <f t="shared" si="71"/>
        <v>284999.99999999994</v>
      </c>
      <c r="M382" s="13" t="str">
        <f t="shared" si="67"/>
        <v>getilgt</v>
      </c>
    </row>
    <row r="383" spans="1:13" x14ac:dyDescent="0.25">
      <c r="A383" s="14">
        <f t="shared" si="68"/>
        <v>363</v>
      </c>
      <c r="B383" s="11" t="str">
        <f t="shared" si="60"/>
        <v>01.09.2056</v>
      </c>
      <c r="C383" s="14">
        <f t="shared" si="61"/>
        <v>2056</v>
      </c>
      <c r="D383" s="12">
        <f t="shared" si="69"/>
        <v>0</v>
      </c>
      <c r="E383" s="12">
        <f t="shared" si="62"/>
        <v>0</v>
      </c>
      <c r="F383" s="12">
        <f t="shared" si="63"/>
        <v>0</v>
      </c>
      <c r="G383" s="12">
        <f t="shared" si="64"/>
        <v>0</v>
      </c>
      <c r="H383" s="12">
        <f t="shared" si="65"/>
        <v>0</v>
      </c>
      <c r="I383" s="12">
        <v>0</v>
      </c>
      <c r="J383" s="12">
        <f t="shared" si="66"/>
        <v>0</v>
      </c>
      <c r="K383" s="12">
        <f t="shared" si="70"/>
        <v>111512.86539780999</v>
      </c>
      <c r="L383" s="12">
        <f t="shared" si="71"/>
        <v>284999.99999999994</v>
      </c>
      <c r="M383" s="13" t="str">
        <f t="shared" si="67"/>
        <v>getilgt</v>
      </c>
    </row>
    <row r="384" spans="1:13" x14ac:dyDescent="0.25">
      <c r="A384" s="14">
        <f t="shared" si="68"/>
        <v>364</v>
      </c>
      <c r="B384" s="11" t="str">
        <f t="shared" si="60"/>
        <v>01.10.2056</v>
      </c>
      <c r="C384" s="14">
        <f t="shared" si="61"/>
        <v>2056</v>
      </c>
      <c r="D384" s="12">
        <f t="shared" si="69"/>
        <v>0</v>
      </c>
      <c r="E384" s="12">
        <f t="shared" si="62"/>
        <v>0</v>
      </c>
      <c r="F384" s="12">
        <f t="shared" si="63"/>
        <v>0</v>
      </c>
      <c r="G384" s="12">
        <f t="shared" si="64"/>
        <v>0</v>
      </c>
      <c r="H384" s="12">
        <f t="shared" si="65"/>
        <v>0</v>
      </c>
      <c r="I384" s="12">
        <v>0</v>
      </c>
      <c r="J384" s="12">
        <f t="shared" si="66"/>
        <v>0</v>
      </c>
      <c r="K384" s="12">
        <f t="shared" si="70"/>
        <v>111512.86539780999</v>
      </c>
      <c r="L384" s="12">
        <f t="shared" si="71"/>
        <v>284999.99999999994</v>
      </c>
      <c r="M384" s="13" t="str">
        <f t="shared" si="67"/>
        <v>getilgt</v>
      </c>
    </row>
    <row r="385" spans="1:13" x14ac:dyDescent="0.25">
      <c r="A385" s="14">
        <f t="shared" si="68"/>
        <v>365</v>
      </c>
      <c r="B385" s="11" t="str">
        <f t="shared" si="60"/>
        <v>01.11.2056</v>
      </c>
      <c r="C385" s="14">
        <f t="shared" si="61"/>
        <v>2056</v>
      </c>
      <c r="D385" s="12">
        <f t="shared" si="69"/>
        <v>0</v>
      </c>
      <c r="E385" s="12">
        <f t="shared" si="62"/>
        <v>0</v>
      </c>
      <c r="F385" s="12">
        <f t="shared" si="63"/>
        <v>0</v>
      </c>
      <c r="G385" s="12">
        <f t="shared" si="64"/>
        <v>0</v>
      </c>
      <c r="H385" s="12">
        <f t="shared" si="65"/>
        <v>0</v>
      </c>
      <c r="I385" s="12">
        <v>0</v>
      </c>
      <c r="J385" s="12">
        <f t="shared" si="66"/>
        <v>0</v>
      </c>
      <c r="K385" s="12">
        <f t="shared" si="70"/>
        <v>111512.86539780999</v>
      </c>
      <c r="L385" s="12">
        <f t="shared" si="71"/>
        <v>284999.99999999994</v>
      </c>
      <c r="M385" s="13" t="str">
        <f t="shared" si="67"/>
        <v>getilgt</v>
      </c>
    </row>
    <row r="386" spans="1:13" x14ac:dyDescent="0.25">
      <c r="A386" s="14">
        <f t="shared" si="68"/>
        <v>366</v>
      </c>
      <c r="B386" s="11" t="str">
        <f t="shared" si="60"/>
        <v>01.12.2056</v>
      </c>
      <c r="C386" s="14">
        <f t="shared" si="61"/>
        <v>2056</v>
      </c>
      <c r="D386" s="12">
        <f t="shared" si="69"/>
        <v>0</v>
      </c>
      <c r="E386" s="12">
        <f t="shared" si="62"/>
        <v>0</v>
      </c>
      <c r="F386" s="12">
        <f t="shared" si="63"/>
        <v>0</v>
      </c>
      <c r="G386" s="12">
        <f t="shared" si="64"/>
        <v>0</v>
      </c>
      <c r="H386" s="12">
        <f t="shared" si="65"/>
        <v>0</v>
      </c>
      <c r="I386" s="12">
        <v>0</v>
      </c>
      <c r="J386" s="12">
        <f t="shared" si="66"/>
        <v>0</v>
      </c>
      <c r="K386" s="12">
        <f t="shared" si="70"/>
        <v>111512.86539780999</v>
      </c>
      <c r="L386" s="12">
        <f t="shared" si="71"/>
        <v>284999.99999999994</v>
      </c>
      <c r="M386" s="13" t="str">
        <f t="shared" si="67"/>
        <v>getilgt</v>
      </c>
    </row>
    <row r="387" spans="1:13" x14ac:dyDescent="0.25">
      <c r="A387" s="14">
        <f t="shared" si="68"/>
        <v>367</v>
      </c>
      <c r="B387" s="11" t="str">
        <f t="shared" si="60"/>
        <v>01.01.2057</v>
      </c>
      <c r="C387" s="14">
        <f t="shared" si="61"/>
        <v>2057</v>
      </c>
      <c r="D387" s="12">
        <f t="shared" si="69"/>
        <v>0</v>
      </c>
      <c r="E387" s="12">
        <f t="shared" si="62"/>
        <v>0</v>
      </c>
      <c r="F387" s="12">
        <f t="shared" si="63"/>
        <v>0</v>
      </c>
      <c r="G387" s="12">
        <f t="shared" si="64"/>
        <v>0</v>
      </c>
      <c r="H387" s="12">
        <f t="shared" si="65"/>
        <v>0</v>
      </c>
      <c r="I387" s="12">
        <v>0</v>
      </c>
      <c r="J387" s="12">
        <f t="shared" si="66"/>
        <v>0</v>
      </c>
      <c r="K387" s="12">
        <f t="shared" si="70"/>
        <v>111512.86539780999</v>
      </c>
      <c r="L387" s="12">
        <f t="shared" si="71"/>
        <v>284999.99999999994</v>
      </c>
      <c r="M387" s="13" t="str">
        <f t="shared" si="67"/>
        <v>getilgt</v>
      </c>
    </row>
    <row r="388" spans="1:13" x14ac:dyDescent="0.25">
      <c r="A388" s="14">
        <f t="shared" si="68"/>
        <v>368</v>
      </c>
      <c r="B388" s="11" t="str">
        <f t="shared" si="60"/>
        <v>01.02.2057</v>
      </c>
      <c r="C388" s="14">
        <f t="shared" si="61"/>
        <v>2057</v>
      </c>
      <c r="D388" s="12">
        <f t="shared" si="69"/>
        <v>0</v>
      </c>
      <c r="E388" s="12">
        <f t="shared" si="62"/>
        <v>0</v>
      </c>
      <c r="F388" s="12">
        <f t="shared" si="63"/>
        <v>0</v>
      </c>
      <c r="G388" s="12">
        <f t="shared" si="64"/>
        <v>0</v>
      </c>
      <c r="H388" s="12">
        <f t="shared" si="65"/>
        <v>0</v>
      </c>
      <c r="I388" s="12">
        <v>0</v>
      </c>
      <c r="J388" s="12">
        <f t="shared" si="66"/>
        <v>0</v>
      </c>
      <c r="K388" s="12">
        <f t="shared" si="70"/>
        <v>111512.86539780999</v>
      </c>
      <c r="L388" s="12">
        <f t="shared" si="71"/>
        <v>284999.99999999994</v>
      </c>
      <c r="M388" s="13" t="str">
        <f t="shared" si="67"/>
        <v>getilgt</v>
      </c>
    </row>
    <row r="389" spans="1:13" x14ac:dyDescent="0.25">
      <c r="A389" s="14">
        <f t="shared" si="68"/>
        <v>369</v>
      </c>
      <c r="B389" s="11" t="str">
        <f t="shared" si="60"/>
        <v>01.03.2057</v>
      </c>
      <c r="C389" s="14">
        <f t="shared" si="61"/>
        <v>2057</v>
      </c>
      <c r="D389" s="12">
        <f t="shared" si="69"/>
        <v>0</v>
      </c>
      <c r="E389" s="12">
        <f t="shared" si="62"/>
        <v>0</v>
      </c>
      <c r="F389" s="12">
        <f t="shared" si="63"/>
        <v>0</v>
      </c>
      <c r="G389" s="12">
        <f t="shared" si="64"/>
        <v>0</v>
      </c>
      <c r="H389" s="12">
        <f t="shared" si="65"/>
        <v>0</v>
      </c>
      <c r="I389" s="12">
        <v>0</v>
      </c>
      <c r="J389" s="12">
        <f t="shared" si="66"/>
        <v>0</v>
      </c>
      <c r="K389" s="12">
        <f t="shared" si="70"/>
        <v>111512.86539780999</v>
      </c>
      <c r="L389" s="12">
        <f t="shared" si="71"/>
        <v>284999.99999999994</v>
      </c>
      <c r="M389" s="13" t="str">
        <f t="shared" si="67"/>
        <v>getilgt</v>
      </c>
    </row>
    <row r="390" spans="1:13" x14ac:dyDescent="0.25">
      <c r="A390" s="14">
        <f t="shared" si="68"/>
        <v>370</v>
      </c>
      <c r="B390" s="11" t="str">
        <f t="shared" si="60"/>
        <v>01.04.2057</v>
      </c>
      <c r="C390" s="14">
        <f t="shared" si="61"/>
        <v>2057</v>
      </c>
      <c r="D390" s="12">
        <f t="shared" si="69"/>
        <v>0</v>
      </c>
      <c r="E390" s="12">
        <f t="shared" si="62"/>
        <v>0</v>
      </c>
      <c r="F390" s="12">
        <f t="shared" si="63"/>
        <v>0</v>
      </c>
      <c r="G390" s="12">
        <f t="shared" si="64"/>
        <v>0</v>
      </c>
      <c r="H390" s="12">
        <f t="shared" si="65"/>
        <v>0</v>
      </c>
      <c r="I390" s="12">
        <v>0</v>
      </c>
      <c r="J390" s="12">
        <f t="shared" si="66"/>
        <v>0</v>
      </c>
      <c r="K390" s="12">
        <f t="shared" si="70"/>
        <v>111512.86539780999</v>
      </c>
      <c r="L390" s="12">
        <f t="shared" si="71"/>
        <v>284999.99999999994</v>
      </c>
      <c r="M390" s="13" t="str">
        <f t="shared" si="67"/>
        <v>getilgt</v>
      </c>
    </row>
    <row r="391" spans="1:13" x14ac:dyDescent="0.25">
      <c r="A391" s="14">
        <f t="shared" si="68"/>
        <v>371</v>
      </c>
      <c r="B391" s="11" t="str">
        <f t="shared" si="60"/>
        <v>01.05.2057</v>
      </c>
      <c r="C391" s="14">
        <f t="shared" si="61"/>
        <v>2057</v>
      </c>
      <c r="D391" s="12">
        <f t="shared" si="69"/>
        <v>0</v>
      </c>
      <c r="E391" s="12">
        <f t="shared" si="62"/>
        <v>0</v>
      </c>
      <c r="F391" s="12">
        <f t="shared" si="63"/>
        <v>0</v>
      </c>
      <c r="G391" s="12">
        <f t="shared" si="64"/>
        <v>0</v>
      </c>
      <c r="H391" s="12">
        <f t="shared" si="65"/>
        <v>0</v>
      </c>
      <c r="I391" s="12">
        <v>0</v>
      </c>
      <c r="J391" s="12">
        <f t="shared" si="66"/>
        <v>0</v>
      </c>
      <c r="K391" s="12">
        <f t="shared" si="70"/>
        <v>111512.86539780999</v>
      </c>
      <c r="L391" s="12">
        <f t="shared" si="71"/>
        <v>284999.99999999994</v>
      </c>
      <c r="M391" s="13" t="str">
        <f t="shared" si="67"/>
        <v>getilgt</v>
      </c>
    </row>
    <row r="392" spans="1:13" x14ac:dyDescent="0.25">
      <c r="A392" s="14">
        <f t="shared" si="68"/>
        <v>372</v>
      </c>
      <c r="B392" s="11" t="str">
        <f t="shared" si="60"/>
        <v>01.06.2057</v>
      </c>
      <c r="C392" s="14">
        <f t="shared" si="61"/>
        <v>2057</v>
      </c>
      <c r="D392" s="12">
        <f t="shared" si="69"/>
        <v>0</v>
      </c>
      <c r="E392" s="12">
        <f t="shared" si="62"/>
        <v>0</v>
      </c>
      <c r="F392" s="12">
        <f t="shared" si="63"/>
        <v>0</v>
      </c>
      <c r="G392" s="12">
        <f t="shared" si="64"/>
        <v>0</v>
      </c>
      <c r="H392" s="12">
        <f t="shared" si="65"/>
        <v>0</v>
      </c>
      <c r="I392" s="12">
        <v>0</v>
      </c>
      <c r="J392" s="12">
        <f t="shared" si="66"/>
        <v>0</v>
      </c>
      <c r="K392" s="12">
        <f t="shared" si="70"/>
        <v>111512.86539780999</v>
      </c>
      <c r="L392" s="12">
        <f t="shared" si="71"/>
        <v>284999.99999999994</v>
      </c>
      <c r="M392" s="13" t="str">
        <f t="shared" si="67"/>
        <v>getilgt</v>
      </c>
    </row>
    <row r="393" spans="1:13" x14ac:dyDescent="0.25">
      <c r="A393" s="14">
        <f t="shared" si="68"/>
        <v>373</v>
      </c>
      <c r="B393" s="11" t="str">
        <f t="shared" si="60"/>
        <v>01.07.2057</v>
      </c>
      <c r="C393" s="14">
        <f t="shared" si="61"/>
        <v>2057</v>
      </c>
      <c r="D393" s="12">
        <f t="shared" si="69"/>
        <v>0</v>
      </c>
      <c r="E393" s="12">
        <f t="shared" si="62"/>
        <v>0</v>
      </c>
      <c r="F393" s="12">
        <f t="shared" si="63"/>
        <v>0</v>
      </c>
      <c r="G393" s="12">
        <f t="shared" si="64"/>
        <v>0</v>
      </c>
      <c r="H393" s="12">
        <f t="shared" si="65"/>
        <v>0</v>
      </c>
      <c r="I393" s="12">
        <v>0</v>
      </c>
      <c r="J393" s="12">
        <f t="shared" si="66"/>
        <v>0</v>
      </c>
      <c r="K393" s="12">
        <f t="shared" si="70"/>
        <v>111512.86539780999</v>
      </c>
      <c r="L393" s="12">
        <f t="shared" si="71"/>
        <v>284999.99999999994</v>
      </c>
      <c r="M393" s="13" t="str">
        <f t="shared" si="67"/>
        <v>getilgt</v>
      </c>
    </row>
    <row r="394" spans="1:13" x14ac:dyDescent="0.25">
      <c r="A394" s="14">
        <f t="shared" si="68"/>
        <v>374</v>
      </c>
      <c r="B394" s="11" t="str">
        <f t="shared" si="60"/>
        <v>01.08.2057</v>
      </c>
      <c r="C394" s="14">
        <f t="shared" si="61"/>
        <v>2057</v>
      </c>
      <c r="D394" s="12">
        <f t="shared" si="69"/>
        <v>0</v>
      </c>
      <c r="E394" s="12">
        <f t="shared" si="62"/>
        <v>0</v>
      </c>
      <c r="F394" s="12">
        <f t="shared" si="63"/>
        <v>0</v>
      </c>
      <c r="G394" s="12">
        <f t="shared" si="64"/>
        <v>0</v>
      </c>
      <c r="H394" s="12">
        <f t="shared" si="65"/>
        <v>0</v>
      </c>
      <c r="I394" s="12">
        <v>0</v>
      </c>
      <c r="J394" s="12">
        <f t="shared" si="66"/>
        <v>0</v>
      </c>
      <c r="K394" s="12">
        <f t="shared" si="70"/>
        <v>111512.86539780999</v>
      </c>
      <c r="L394" s="12">
        <f t="shared" si="71"/>
        <v>284999.99999999994</v>
      </c>
      <c r="M394" s="13" t="str">
        <f t="shared" si="67"/>
        <v>getilgt</v>
      </c>
    </row>
    <row r="395" spans="1:13" x14ac:dyDescent="0.25">
      <c r="A395" s="14">
        <f t="shared" si="68"/>
        <v>375</v>
      </c>
      <c r="B395" s="11" t="str">
        <f t="shared" si="60"/>
        <v>01.09.2057</v>
      </c>
      <c r="C395" s="14">
        <f t="shared" si="61"/>
        <v>2057</v>
      </c>
      <c r="D395" s="12">
        <f t="shared" si="69"/>
        <v>0</v>
      </c>
      <c r="E395" s="12">
        <f t="shared" si="62"/>
        <v>0</v>
      </c>
      <c r="F395" s="12">
        <f t="shared" si="63"/>
        <v>0</v>
      </c>
      <c r="G395" s="12">
        <f t="shared" si="64"/>
        <v>0</v>
      </c>
      <c r="H395" s="12">
        <f t="shared" si="65"/>
        <v>0</v>
      </c>
      <c r="I395" s="12">
        <v>0</v>
      </c>
      <c r="J395" s="12">
        <f t="shared" si="66"/>
        <v>0</v>
      </c>
      <c r="K395" s="12">
        <f t="shared" si="70"/>
        <v>111512.86539780999</v>
      </c>
      <c r="L395" s="12">
        <f t="shared" si="71"/>
        <v>284999.99999999994</v>
      </c>
      <c r="M395" s="13" t="str">
        <f t="shared" si="67"/>
        <v>getilgt</v>
      </c>
    </row>
    <row r="396" spans="1:13" x14ac:dyDescent="0.25">
      <c r="A396" s="14">
        <f t="shared" si="68"/>
        <v>376</v>
      </c>
      <c r="B396" s="11" t="str">
        <f t="shared" si="60"/>
        <v>01.10.2057</v>
      </c>
      <c r="C396" s="14">
        <f t="shared" si="61"/>
        <v>2057</v>
      </c>
      <c r="D396" s="12">
        <f t="shared" si="69"/>
        <v>0</v>
      </c>
      <c r="E396" s="12">
        <f t="shared" si="62"/>
        <v>0</v>
      </c>
      <c r="F396" s="12">
        <f t="shared" si="63"/>
        <v>0</v>
      </c>
      <c r="G396" s="12">
        <f t="shared" si="64"/>
        <v>0</v>
      </c>
      <c r="H396" s="12">
        <f t="shared" si="65"/>
        <v>0</v>
      </c>
      <c r="I396" s="12">
        <v>0</v>
      </c>
      <c r="J396" s="12">
        <f t="shared" si="66"/>
        <v>0</v>
      </c>
      <c r="K396" s="12">
        <f t="shared" si="70"/>
        <v>111512.86539780999</v>
      </c>
      <c r="L396" s="12">
        <f t="shared" si="71"/>
        <v>284999.99999999994</v>
      </c>
      <c r="M396" s="13" t="str">
        <f t="shared" si="67"/>
        <v>getilgt</v>
      </c>
    </row>
    <row r="397" spans="1:13" x14ac:dyDescent="0.25">
      <c r="A397" s="14">
        <f t="shared" si="68"/>
        <v>377</v>
      </c>
      <c r="B397" s="11" t="str">
        <f t="shared" si="60"/>
        <v>01.11.2057</v>
      </c>
      <c r="C397" s="14">
        <f t="shared" si="61"/>
        <v>2057</v>
      </c>
      <c r="D397" s="12">
        <f t="shared" si="69"/>
        <v>0</v>
      </c>
      <c r="E397" s="12">
        <f t="shared" si="62"/>
        <v>0</v>
      </c>
      <c r="F397" s="12">
        <f t="shared" si="63"/>
        <v>0</v>
      </c>
      <c r="G397" s="12">
        <f t="shared" si="64"/>
        <v>0</v>
      </c>
      <c r="H397" s="12">
        <f t="shared" si="65"/>
        <v>0</v>
      </c>
      <c r="I397" s="12">
        <v>0</v>
      </c>
      <c r="J397" s="12">
        <f t="shared" si="66"/>
        <v>0</v>
      </c>
      <c r="K397" s="12">
        <f t="shared" si="70"/>
        <v>111512.86539780999</v>
      </c>
      <c r="L397" s="12">
        <f t="shared" si="71"/>
        <v>284999.99999999994</v>
      </c>
      <c r="M397" s="13" t="str">
        <f t="shared" si="67"/>
        <v>getilgt</v>
      </c>
    </row>
    <row r="398" spans="1:13" x14ac:dyDescent="0.25">
      <c r="A398" s="14">
        <f t="shared" si="68"/>
        <v>378</v>
      </c>
      <c r="B398" s="11" t="str">
        <f t="shared" si="60"/>
        <v>01.12.2057</v>
      </c>
      <c r="C398" s="14">
        <f t="shared" si="61"/>
        <v>2057</v>
      </c>
      <c r="D398" s="12">
        <f t="shared" si="69"/>
        <v>0</v>
      </c>
      <c r="E398" s="12">
        <f t="shared" si="62"/>
        <v>0</v>
      </c>
      <c r="F398" s="12">
        <f t="shared" si="63"/>
        <v>0</v>
      </c>
      <c r="G398" s="12">
        <f t="shared" si="64"/>
        <v>0</v>
      </c>
      <c r="H398" s="12">
        <f t="shared" si="65"/>
        <v>0</v>
      </c>
      <c r="I398" s="12">
        <v>0</v>
      </c>
      <c r="J398" s="12">
        <f t="shared" si="66"/>
        <v>0</v>
      </c>
      <c r="K398" s="12">
        <f t="shared" si="70"/>
        <v>111512.86539780999</v>
      </c>
      <c r="L398" s="12">
        <f t="shared" si="71"/>
        <v>284999.99999999994</v>
      </c>
      <c r="M398" s="13" t="str">
        <f t="shared" si="67"/>
        <v>getilgt</v>
      </c>
    </row>
    <row r="399" spans="1:13" x14ac:dyDescent="0.25">
      <c r="A399" s="14">
        <f t="shared" si="68"/>
        <v>379</v>
      </c>
      <c r="B399" s="11" t="str">
        <f t="shared" si="60"/>
        <v>01.01.2058</v>
      </c>
      <c r="C399" s="14">
        <f t="shared" si="61"/>
        <v>2058</v>
      </c>
      <c r="D399" s="12">
        <f t="shared" si="69"/>
        <v>0</v>
      </c>
      <c r="E399" s="12">
        <f t="shared" si="62"/>
        <v>0</v>
      </c>
      <c r="F399" s="12">
        <f t="shared" si="63"/>
        <v>0</v>
      </c>
      <c r="G399" s="12">
        <f t="shared" si="64"/>
        <v>0</v>
      </c>
      <c r="H399" s="12">
        <f t="shared" si="65"/>
        <v>0</v>
      </c>
      <c r="I399" s="12">
        <v>0</v>
      </c>
      <c r="J399" s="12">
        <f t="shared" si="66"/>
        <v>0</v>
      </c>
      <c r="K399" s="12">
        <f t="shared" si="70"/>
        <v>111512.86539780999</v>
      </c>
      <c r="L399" s="12">
        <f t="shared" si="71"/>
        <v>284999.99999999994</v>
      </c>
      <c r="M399" s="13" t="str">
        <f t="shared" si="67"/>
        <v>getilgt</v>
      </c>
    </row>
    <row r="400" spans="1:13" x14ac:dyDescent="0.25">
      <c r="A400" s="14">
        <f t="shared" si="68"/>
        <v>380</v>
      </c>
      <c r="B400" s="11" t="str">
        <f t="shared" si="60"/>
        <v>01.02.2058</v>
      </c>
      <c r="C400" s="14">
        <f t="shared" si="61"/>
        <v>2058</v>
      </c>
      <c r="D400" s="12">
        <f t="shared" si="69"/>
        <v>0</v>
      </c>
      <c r="E400" s="12">
        <f t="shared" si="62"/>
        <v>0</v>
      </c>
      <c r="F400" s="12">
        <f t="shared" si="63"/>
        <v>0</v>
      </c>
      <c r="G400" s="12">
        <f t="shared" si="64"/>
        <v>0</v>
      </c>
      <c r="H400" s="12">
        <f t="shared" si="65"/>
        <v>0</v>
      </c>
      <c r="I400" s="12">
        <v>0</v>
      </c>
      <c r="J400" s="12">
        <f t="shared" si="66"/>
        <v>0</v>
      </c>
      <c r="K400" s="12">
        <f t="shared" si="70"/>
        <v>111512.86539780999</v>
      </c>
      <c r="L400" s="12">
        <f t="shared" si="71"/>
        <v>284999.99999999994</v>
      </c>
      <c r="M400" s="13" t="str">
        <f t="shared" si="67"/>
        <v>getilgt</v>
      </c>
    </row>
    <row r="401" spans="1:13" x14ac:dyDescent="0.25">
      <c r="A401" s="14">
        <f t="shared" si="68"/>
        <v>381</v>
      </c>
      <c r="B401" s="11" t="str">
        <f t="shared" si="60"/>
        <v>01.03.2058</v>
      </c>
      <c r="C401" s="14">
        <f t="shared" si="61"/>
        <v>2058</v>
      </c>
      <c r="D401" s="12">
        <f t="shared" si="69"/>
        <v>0</v>
      </c>
      <c r="E401" s="12">
        <f t="shared" si="62"/>
        <v>0</v>
      </c>
      <c r="F401" s="12">
        <f t="shared" si="63"/>
        <v>0</v>
      </c>
      <c r="G401" s="12">
        <f t="shared" si="64"/>
        <v>0</v>
      </c>
      <c r="H401" s="12">
        <f t="shared" si="65"/>
        <v>0</v>
      </c>
      <c r="I401" s="12">
        <v>0</v>
      </c>
      <c r="J401" s="12">
        <f t="shared" si="66"/>
        <v>0</v>
      </c>
      <c r="K401" s="12">
        <f t="shared" si="70"/>
        <v>111512.86539780999</v>
      </c>
      <c r="L401" s="12">
        <f t="shared" si="71"/>
        <v>284999.99999999994</v>
      </c>
      <c r="M401" s="13" t="str">
        <f t="shared" si="67"/>
        <v>getilgt</v>
      </c>
    </row>
    <row r="402" spans="1:13" x14ac:dyDescent="0.25">
      <c r="A402" s="14">
        <f t="shared" si="68"/>
        <v>382</v>
      </c>
      <c r="B402" s="11" t="str">
        <f t="shared" si="60"/>
        <v>01.04.2058</v>
      </c>
      <c r="C402" s="14">
        <f t="shared" si="61"/>
        <v>2058</v>
      </c>
      <c r="D402" s="12">
        <f t="shared" si="69"/>
        <v>0</v>
      </c>
      <c r="E402" s="12">
        <f t="shared" si="62"/>
        <v>0</v>
      </c>
      <c r="F402" s="12">
        <f t="shared" si="63"/>
        <v>0</v>
      </c>
      <c r="G402" s="12">
        <f t="shared" si="64"/>
        <v>0</v>
      </c>
      <c r="H402" s="12">
        <f t="shared" si="65"/>
        <v>0</v>
      </c>
      <c r="I402" s="12">
        <v>0</v>
      </c>
      <c r="J402" s="12">
        <f t="shared" si="66"/>
        <v>0</v>
      </c>
      <c r="K402" s="12">
        <f t="shared" si="70"/>
        <v>111512.86539780999</v>
      </c>
      <c r="L402" s="12">
        <f t="shared" si="71"/>
        <v>284999.99999999994</v>
      </c>
      <c r="M402" s="13" t="str">
        <f t="shared" si="67"/>
        <v>getilgt</v>
      </c>
    </row>
    <row r="403" spans="1:13" x14ac:dyDescent="0.25">
      <c r="A403" s="14">
        <f t="shared" si="68"/>
        <v>383</v>
      </c>
      <c r="B403" s="11" t="str">
        <f t="shared" si="60"/>
        <v>01.05.2058</v>
      </c>
      <c r="C403" s="14">
        <f t="shared" si="61"/>
        <v>2058</v>
      </c>
      <c r="D403" s="12">
        <f t="shared" si="69"/>
        <v>0</v>
      </c>
      <c r="E403" s="12">
        <f t="shared" si="62"/>
        <v>0</v>
      </c>
      <c r="F403" s="12">
        <f t="shared" si="63"/>
        <v>0</v>
      </c>
      <c r="G403" s="12">
        <f t="shared" si="64"/>
        <v>0</v>
      </c>
      <c r="H403" s="12">
        <f t="shared" si="65"/>
        <v>0</v>
      </c>
      <c r="I403" s="12">
        <v>0</v>
      </c>
      <c r="J403" s="12">
        <f t="shared" si="66"/>
        <v>0</v>
      </c>
      <c r="K403" s="12">
        <f t="shared" si="70"/>
        <v>111512.86539780999</v>
      </c>
      <c r="L403" s="12">
        <f t="shared" si="71"/>
        <v>284999.99999999994</v>
      </c>
      <c r="M403" s="13" t="str">
        <f t="shared" si="67"/>
        <v>getilgt</v>
      </c>
    </row>
    <row r="404" spans="1:13" x14ac:dyDescent="0.25">
      <c r="A404" s="14">
        <f t="shared" si="68"/>
        <v>384</v>
      </c>
      <c r="B404" s="11" t="str">
        <f t="shared" si="60"/>
        <v>01.06.2058</v>
      </c>
      <c r="C404" s="14">
        <f t="shared" si="61"/>
        <v>2058</v>
      </c>
      <c r="D404" s="12">
        <f t="shared" si="69"/>
        <v>0</v>
      </c>
      <c r="E404" s="12">
        <f t="shared" si="62"/>
        <v>0</v>
      </c>
      <c r="F404" s="12">
        <f t="shared" si="63"/>
        <v>0</v>
      </c>
      <c r="G404" s="12">
        <f t="shared" si="64"/>
        <v>0</v>
      </c>
      <c r="H404" s="12">
        <f t="shared" si="65"/>
        <v>0</v>
      </c>
      <c r="I404" s="12">
        <v>0</v>
      </c>
      <c r="J404" s="12">
        <f t="shared" si="66"/>
        <v>0</v>
      </c>
      <c r="K404" s="12">
        <f t="shared" si="70"/>
        <v>111512.86539780999</v>
      </c>
      <c r="L404" s="12">
        <f t="shared" si="71"/>
        <v>284999.99999999994</v>
      </c>
      <c r="M404" s="13" t="str">
        <f t="shared" si="67"/>
        <v>getilgt</v>
      </c>
    </row>
    <row r="405" spans="1:13" x14ac:dyDescent="0.25">
      <c r="A405" s="14">
        <f t="shared" si="68"/>
        <v>385</v>
      </c>
      <c r="B405" s="11" t="str">
        <f t="shared" ref="B405:B468" si="72">IF(DAY(EDATE(DATE(VALUE(RIGHT($C$8,4)),VALUE(MID($C$8,4,2)),VALUE(LEFT($C$8,2))),A405-1))&lt;10,"0","")&amp;DAY(EDATE(DATE(VALUE(RIGHT($C$8,4)),VALUE(MID($C$8,4,2)),VALUE(LEFT($C$8,2))),A405-1))&amp;"."&amp;IF(MONTH(EDATE(DATE(VALUE(RIGHT($C$8,4)),VALUE(MID($C$8,4,2)),VALUE(LEFT($C$8,2))),A405-1))&lt;10,"0","")&amp;MONTH(EDATE(DATE(VALUE(RIGHT($C$8,4)),VALUE(MID($C$8,4,2)),VALUE(LEFT($C$8,2))),A405-1))&amp;"."&amp;YEAR(EDATE(DATE(VALUE(RIGHT($C$8,4)),VALUE(MID($C$8,4,2)),VALUE(LEFT($C$8,2))),A405-1))</f>
        <v>01.07.2058</v>
      </c>
      <c r="C405" s="14">
        <f t="shared" ref="C405:C468" si="73">YEAR(EDATE(DATE(VALUE(RIGHT($C$8,4)),VALUE(MID($C$8,4,2)),VALUE(LEFT($C$8,2))),A405-1))</f>
        <v>2058</v>
      </c>
      <c r="D405" s="12">
        <f t="shared" si="69"/>
        <v>0</v>
      </c>
      <c r="E405" s="12">
        <f t="shared" ref="E405:E468" si="74">IF(D405&lt;=0,0,MIN($G$5,D405+F405))</f>
        <v>0</v>
      </c>
      <c r="F405" s="12">
        <f t="shared" ref="F405:F468" si="75">IF(D405&lt;=0,0,D405*$C$6/12)</f>
        <v>0</v>
      </c>
      <c r="G405" s="12">
        <f t="shared" ref="G405:G468" si="76">IF(D405&lt;=0,0,MIN(E405-F405,D405))</f>
        <v>0</v>
      </c>
      <c r="H405" s="12">
        <f t="shared" ref="H405:H468" si="77">IF(AND(D405-G405&gt;0,MONTH(EDATE(DATE(VALUE(RIGHT($C$8,4)),VALUE(MID($C$8,4,2)),VALUE(LEFT($C$8,2))),A405-1))=$C$10),MIN($C$9,D405-G405),0)</f>
        <v>0</v>
      </c>
      <c r="I405" s="12">
        <v>0</v>
      </c>
      <c r="J405" s="12">
        <f t="shared" ref="J405:J468" si="78">MAX(D405-G405-H405-I405,0)</f>
        <v>0</v>
      </c>
      <c r="K405" s="12">
        <f t="shared" si="70"/>
        <v>111512.86539780999</v>
      </c>
      <c r="L405" s="12">
        <f t="shared" si="71"/>
        <v>284999.99999999994</v>
      </c>
      <c r="M405" s="13" t="str">
        <f t="shared" ref="M405:M468" si="79">IF(J405&lt;=0,"getilgt",IF(H405+I405&gt;0,"Sondertilgung","laufend"))</f>
        <v>getilgt</v>
      </c>
    </row>
    <row r="406" spans="1:13" x14ac:dyDescent="0.25">
      <c r="A406" s="14">
        <f t="shared" ref="A406:A469" si="80">A405+1</f>
        <v>386</v>
      </c>
      <c r="B406" s="11" t="str">
        <f t="shared" si="72"/>
        <v>01.08.2058</v>
      </c>
      <c r="C406" s="14">
        <f t="shared" si="73"/>
        <v>2058</v>
      </c>
      <c r="D406" s="12">
        <f t="shared" ref="D406:D469" si="81">J405</f>
        <v>0</v>
      </c>
      <c r="E406" s="12">
        <f t="shared" si="74"/>
        <v>0</v>
      </c>
      <c r="F406" s="12">
        <f t="shared" si="75"/>
        <v>0</v>
      </c>
      <c r="G406" s="12">
        <f t="shared" si="76"/>
        <v>0</v>
      </c>
      <c r="H406" s="12">
        <f t="shared" si="77"/>
        <v>0</v>
      </c>
      <c r="I406" s="12">
        <v>0</v>
      </c>
      <c r="J406" s="12">
        <f t="shared" si="78"/>
        <v>0</v>
      </c>
      <c r="K406" s="12">
        <f t="shared" ref="K406:K469" si="82">K405+F406</f>
        <v>111512.86539780999</v>
      </c>
      <c r="L406" s="12">
        <f t="shared" ref="L406:L469" si="83">L405+G406+H406+I406</f>
        <v>284999.99999999994</v>
      </c>
      <c r="M406" s="13" t="str">
        <f t="shared" si="79"/>
        <v>getilgt</v>
      </c>
    </row>
    <row r="407" spans="1:13" x14ac:dyDescent="0.25">
      <c r="A407" s="14">
        <f t="shared" si="80"/>
        <v>387</v>
      </c>
      <c r="B407" s="11" t="str">
        <f t="shared" si="72"/>
        <v>01.09.2058</v>
      </c>
      <c r="C407" s="14">
        <f t="shared" si="73"/>
        <v>2058</v>
      </c>
      <c r="D407" s="12">
        <f t="shared" si="81"/>
        <v>0</v>
      </c>
      <c r="E407" s="12">
        <f t="shared" si="74"/>
        <v>0</v>
      </c>
      <c r="F407" s="12">
        <f t="shared" si="75"/>
        <v>0</v>
      </c>
      <c r="G407" s="12">
        <f t="shared" si="76"/>
        <v>0</v>
      </c>
      <c r="H407" s="12">
        <f t="shared" si="77"/>
        <v>0</v>
      </c>
      <c r="I407" s="12">
        <v>0</v>
      </c>
      <c r="J407" s="12">
        <f t="shared" si="78"/>
        <v>0</v>
      </c>
      <c r="K407" s="12">
        <f t="shared" si="82"/>
        <v>111512.86539780999</v>
      </c>
      <c r="L407" s="12">
        <f t="shared" si="83"/>
        <v>284999.99999999994</v>
      </c>
      <c r="M407" s="13" t="str">
        <f t="shared" si="79"/>
        <v>getilgt</v>
      </c>
    </row>
    <row r="408" spans="1:13" x14ac:dyDescent="0.25">
      <c r="A408" s="14">
        <f t="shared" si="80"/>
        <v>388</v>
      </c>
      <c r="B408" s="11" t="str">
        <f t="shared" si="72"/>
        <v>01.10.2058</v>
      </c>
      <c r="C408" s="14">
        <f t="shared" si="73"/>
        <v>2058</v>
      </c>
      <c r="D408" s="12">
        <f t="shared" si="81"/>
        <v>0</v>
      </c>
      <c r="E408" s="12">
        <f t="shared" si="74"/>
        <v>0</v>
      </c>
      <c r="F408" s="12">
        <f t="shared" si="75"/>
        <v>0</v>
      </c>
      <c r="G408" s="12">
        <f t="shared" si="76"/>
        <v>0</v>
      </c>
      <c r="H408" s="12">
        <f t="shared" si="77"/>
        <v>0</v>
      </c>
      <c r="I408" s="12">
        <v>0</v>
      </c>
      <c r="J408" s="12">
        <f t="shared" si="78"/>
        <v>0</v>
      </c>
      <c r="K408" s="12">
        <f t="shared" si="82"/>
        <v>111512.86539780999</v>
      </c>
      <c r="L408" s="12">
        <f t="shared" si="83"/>
        <v>284999.99999999994</v>
      </c>
      <c r="M408" s="13" t="str">
        <f t="shared" si="79"/>
        <v>getilgt</v>
      </c>
    </row>
    <row r="409" spans="1:13" x14ac:dyDescent="0.25">
      <c r="A409" s="14">
        <f t="shared" si="80"/>
        <v>389</v>
      </c>
      <c r="B409" s="11" t="str">
        <f t="shared" si="72"/>
        <v>01.11.2058</v>
      </c>
      <c r="C409" s="14">
        <f t="shared" si="73"/>
        <v>2058</v>
      </c>
      <c r="D409" s="12">
        <f t="shared" si="81"/>
        <v>0</v>
      </c>
      <c r="E409" s="12">
        <f t="shared" si="74"/>
        <v>0</v>
      </c>
      <c r="F409" s="12">
        <f t="shared" si="75"/>
        <v>0</v>
      </c>
      <c r="G409" s="12">
        <f t="shared" si="76"/>
        <v>0</v>
      </c>
      <c r="H409" s="12">
        <f t="shared" si="77"/>
        <v>0</v>
      </c>
      <c r="I409" s="12">
        <v>0</v>
      </c>
      <c r="J409" s="12">
        <f t="shared" si="78"/>
        <v>0</v>
      </c>
      <c r="K409" s="12">
        <f t="shared" si="82"/>
        <v>111512.86539780999</v>
      </c>
      <c r="L409" s="12">
        <f t="shared" si="83"/>
        <v>284999.99999999994</v>
      </c>
      <c r="M409" s="13" t="str">
        <f t="shared" si="79"/>
        <v>getilgt</v>
      </c>
    </row>
    <row r="410" spans="1:13" x14ac:dyDescent="0.25">
      <c r="A410" s="14">
        <f t="shared" si="80"/>
        <v>390</v>
      </c>
      <c r="B410" s="11" t="str">
        <f t="shared" si="72"/>
        <v>01.12.2058</v>
      </c>
      <c r="C410" s="14">
        <f t="shared" si="73"/>
        <v>2058</v>
      </c>
      <c r="D410" s="12">
        <f t="shared" si="81"/>
        <v>0</v>
      </c>
      <c r="E410" s="12">
        <f t="shared" si="74"/>
        <v>0</v>
      </c>
      <c r="F410" s="12">
        <f t="shared" si="75"/>
        <v>0</v>
      </c>
      <c r="G410" s="12">
        <f t="shared" si="76"/>
        <v>0</v>
      </c>
      <c r="H410" s="12">
        <f t="shared" si="77"/>
        <v>0</v>
      </c>
      <c r="I410" s="12">
        <v>0</v>
      </c>
      <c r="J410" s="12">
        <f t="shared" si="78"/>
        <v>0</v>
      </c>
      <c r="K410" s="12">
        <f t="shared" si="82"/>
        <v>111512.86539780999</v>
      </c>
      <c r="L410" s="12">
        <f t="shared" si="83"/>
        <v>284999.99999999994</v>
      </c>
      <c r="M410" s="13" t="str">
        <f t="shared" si="79"/>
        <v>getilgt</v>
      </c>
    </row>
    <row r="411" spans="1:13" x14ac:dyDescent="0.25">
      <c r="A411" s="14">
        <f t="shared" si="80"/>
        <v>391</v>
      </c>
      <c r="B411" s="11" t="str">
        <f t="shared" si="72"/>
        <v>01.01.2059</v>
      </c>
      <c r="C411" s="14">
        <f t="shared" si="73"/>
        <v>2059</v>
      </c>
      <c r="D411" s="12">
        <f t="shared" si="81"/>
        <v>0</v>
      </c>
      <c r="E411" s="12">
        <f t="shared" si="74"/>
        <v>0</v>
      </c>
      <c r="F411" s="12">
        <f t="shared" si="75"/>
        <v>0</v>
      </c>
      <c r="G411" s="12">
        <f t="shared" si="76"/>
        <v>0</v>
      </c>
      <c r="H411" s="12">
        <f t="shared" si="77"/>
        <v>0</v>
      </c>
      <c r="I411" s="12">
        <v>0</v>
      </c>
      <c r="J411" s="12">
        <f t="shared" si="78"/>
        <v>0</v>
      </c>
      <c r="K411" s="12">
        <f t="shared" si="82"/>
        <v>111512.86539780999</v>
      </c>
      <c r="L411" s="12">
        <f t="shared" si="83"/>
        <v>284999.99999999994</v>
      </c>
      <c r="M411" s="13" t="str">
        <f t="shared" si="79"/>
        <v>getilgt</v>
      </c>
    </row>
    <row r="412" spans="1:13" x14ac:dyDescent="0.25">
      <c r="A412" s="14">
        <f t="shared" si="80"/>
        <v>392</v>
      </c>
      <c r="B412" s="11" t="str">
        <f t="shared" si="72"/>
        <v>01.02.2059</v>
      </c>
      <c r="C412" s="14">
        <f t="shared" si="73"/>
        <v>2059</v>
      </c>
      <c r="D412" s="12">
        <f t="shared" si="81"/>
        <v>0</v>
      </c>
      <c r="E412" s="12">
        <f t="shared" si="74"/>
        <v>0</v>
      </c>
      <c r="F412" s="12">
        <f t="shared" si="75"/>
        <v>0</v>
      </c>
      <c r="G412" s="12">
        <f t="shared" si="76"/>
        <v>0</v>
      </c>
      <c r="H412" s="12">
        <f t="shared" si="77"/>
        <v>0</v>
      </c>
      <c r="I412" s="12">
        <v>0</v>
      </c>
      <c r="J412" s="12">
        <f t="shared" si="78"/>
        <v>0</v>
      </c>
      <c r="K412" s="12">
        <f t="shared" si="82"/>
        <v>111512.86539780999</v>
      </c>
      <c r="L412" s="12">
        <f t="shared" si="83"/>
        <v>284999.99999999994</v>
      </c>
      <c r="M412" s="13" t="str">
        <f t="shared" si="79"/>
        <v>getilgt</v>
      </c>
    </row>
    <row r="413" spans="1:13" x14ac:dyDescent="0.25">
      <c r="A413" s="14">
        <f t="shared" si="80"/>
        <v>393</v>
      </c>
      <c r="B413" s="11" t="str">
        <f t="shared" si="72"/>
        <v>01.03.2059</v>
      </c>
      <c r="C413" s="14">
        <f t="shared" si="73"/>
        <v>2059</v>
      </c>
      <c r="D413" s="12">
        <f t="shared" si="81"/>
        <v>0</v>
      </c>
      <c r="E413" s="12">
        <f t="shared" si="74"/>
        <v>0</v>
      </c>
      <c r="F413" s="12">
        <f t="shared" si="75"/>
        <v>0</v>
      </c>
      <c r="G413" s="12">
        <f t="shared" si="76"/>
        <v>0</v>
      </c>
      <c r="H413" s="12">
        <f t="shared" si="77"/>
        <v>0</v>
      </c>
      <c r="I413" s="12">
        <v>0</v>
      </c>
      <c r="J413" s="12">
        <f t="shared" si="78"/>
        <v>0</v>
      </c>
      <c r="K413" s="12">
        <f t="shared" si="82"/>
        <v>111512.86539780999</v>
      </c>
      <c r="L413" s="12">
        <f t="shared" si="83"/>
        <v>284999.99999999994</v>
      </c>
      <c r="M413" s="13" t="str">
        <f t="shared" si="79"/>
        <v>getilgt</v>
      </c>
    </row>
    <row r="414" spans="1:13" x14ac:dyDescent="0.25">
      <c r="A414" s="14">
        <f t="shared" si="80"/>
        <v>394</v>
      </c>
      <c r="B414" s="11" t="str">
        <f t="shared" si="72"/>
        <v>01.04.2059</v>
      </c>
      <c r="C414" s="14">
        <f t="shared" si="73"/>
        <v>2059</v>
      </c>
      <c r="D414" s="12">
        <f t="shared" si="81"/>
        <v>0</v>
      </c>
      <c r="E414" s="12">
        <f t="shared" si="74"/>
        <v>0</v>
      </c>
      <c r="F414" s="12">
        <f t="shared" si="75"/>
        <v>0</v>
      </c>
      <c r="G414" s="12">
        <f t="shared" si="76"/>
        <v>0</v>
      </c>
      <c r="H414" s="12">
        <f t="shared" si="77"/>
        <v>0</v>
      </c>
      <c r="I414" s="12">
        <v>0</v>
      </c>
      <c r="J414" s="12">
        <f t="shared" si="78"/>
        <v>0</v>
      </c>
      <c r="K414" s="12">
        <f t="shared" si="82"/>
        <v>111512.86539780999</v>
      </c>
      <c r="L414" s="12">
        <f t="shared" si="83"/>
        <v>284999.99999999994</v>
      </c>
      <c r="M414" s="13" t="str">
        <f t="shared" si="79"/>
        <v>getilgt</v>
      </c>
    </row>
    <row r="415" spans="1:13" x14ac:dyDescent="0.25">
      <c r="A415" s="14">
        <f t="shared" si="80"/>
        <v>395</v>
      </c>
      <c r="B415" s="11" t="str">
        <f t="shared" si="72"/>
        <v>01.05.2059</v>
      </c>
      <c r="C415" s="14">
        <f t="shared" si="73"/>
        <v>2059</v>
      </c>
      <c r="D415" s="12">
        <f t="shared" si="81"/>
        <v>0</v>
      </c>
      <c r="E415" s="12">
        <f t="shared" si="74"/>
        <v>0</v>
      </c>
      <c r="F415" s="12">
        <f t="shared" si="75"/>
        <v>0</v>
      </c>
      <c r="G415" s="12">
        <f t="shared" si="76"/>
        <v>0</v>
      </c>
      <c r="H415" s="12">
        <f t="shared" si="77"/>
        <v>0</v>
      </c>
      <c r="I415" s="12">
        <v>0</v>
      </c>
      <c r="J415" s="12">
        <f t="shared" si="78"/>
        <v>0</v>
      </c>
      <c r="K415" s="12">
        <f t="shared" si="82"/>
        <v>111512.86539780999</v>
      </c>
      <c r="L415" s="12">
        <f t="shared" si="83"/>
        <v>284999.99999999994</v>
      </c>
      <c r="M415" s="13" t="str">
        <f t="shared" si="79"/>
        <v>getilgt</v>
      </c>
    </row>
    <row r="416" spans="1:13" x14ac:dyDescent="0.25">
      <c r="A416" s="14">
        <f t="shared" si="80"/>
        <v>396</v>
      </c>
      <c r="B416" s="11" t="str">
        <f t="shared" si="72"/>
        <v>01.06.2059</v>
      </c>
      <c r="C416" s="14">
        <f t="shared" si="73"/>
        <v>2059</v>
      </c>
      <c r="D416" s="12">
        <f t="shared" si="81"/>
        <v>0</v>
      </c>
      <c r="E416" s="12">
        <f t="shared" si="74"/>
        <v>0</v>
      </c>
      <c r="F416" s="12">
        <f t="shared" si="75"/>
        <v>0</v>
      </c>
      <c r="G416" s="12">
        <f t="shared" si="76"/>
        <v>0</v>
      </c>
      <c r="H416" s="12">
        <f t="shared" si="77"/>
        <v>0</v>
      </c>
      <c r="I416" s="12">
        <v>0</v>
      </c>
      <c r="J416" s="12">
        <f t="shared" si="78"/>
        <v>0</v>
      </c>
      <c r="K416" s="12">
        <f t="shared" si="82"/>
        <v>111512.86539780999</v>
      </c>
      <c r="L416" s="12">
        <f t="shared" si="83"/>
        <v>284999.99999999994</v>
      </c>
      <c r="M416" s="13" t="str">
        <f t="shared" si="79"/>
        <v>getilgt</v>
      </c>
    </row>
    <row r="417" spans="1:13" x14ac:dyDescent="0.25">
      <c r="A417" s="14">
        <f t="shared" si="80"/>
        <v>397</v>
      </c>
      <c r="B417" s="11" t="str">
        <f t="shared" si="72"/>
        <v>01.07.2059</v>
      </c>
      <c r="C417" s="14">
        <f t="shared" si="73"/>
        <v>2059</v>
      </c>
      <c r="D417" s="12">
        <f t="shared" si="81"/>
        <v>0</v>
      </c>
      <c r="E417" s="12">
        <f t="shared" si="74"/>
        <v>0</v>
      </c>
      <c r="F417" s="12">
        <f t="shared" si="75"/>
        <v>0</v>
      </c>
      <c r="G417" s="12">
        <f t="shared" si="76"/>
        <v>0</v>
      </c>
      <c r="H417" s="12">
        <f t="shared" si="77"/>
        <v>0</v>
      </c>
      <c r="I417" s="12">
        <v>0</v>
      </c>
      <c r="J417" s="12">
        <f t="shared" si="78"/>
        <v>0</v>
      </c>
      <c r="K417" s="12">
        <f t="shared" si="82"/>
        <v>111512.86539780999</v>
      </c>
      <c r="L417" s="12">
        <f t="shared" si="83"/>
        <v>284999.99999999994</v>
      </c>
      <c r="M417" s="13" t="str">
        <f t="shared" si="79"/>
        <v>getilgt</v>
      </c>
    </row>
    <row r="418" spans="1:13" x14ac:dyDescent="0.25">
      <c r="A418" s="14">
        <f t="shared" si="80"/>
        <v>398</v>
      </c>
      <c r="B418" s="11" t="str">
        <f t="shared" si="72"/>
        <v>01.08.2059</v>
      </c>
      <c r="C418" s="14">
        <f t="shared" si="73"/>
        <v>2059</v>
      </c>
      <c r="D418" s="12">
        <f t="shared" si="81"/>
        <v>0</v>
      </c>
      <c r="E418" s="12">
        <f t="shared" si="74"/>
        <v>0</v>
      </c>
      <c r="F418" s="12">
        <f t="shared" si="75"/>
        <v>0</v>
      </c>
      <c r="G418" s="12">
        <f t="shared" si="76"/>
        <v>0</v>
      </c>
      <c r="H418" s="12">
        <f t="shared" si="77"/>
        <v>0</v>
      </c>
      <c r="I418" s="12">
        <v>0</v>
      </c>
      <c r="J418" s="12">
        <f t="shared" si="78"/>
        <v>0</v>
      </c>
      <c r="K418" s="12">
        <f t="shared" si="82"/>
        <v>111512.86539780999</v>
      </c>
      <c r="L418" s="12">
        <f t="shared" si="83"/>
        <v>284999.99999999994</v>
      </c>
      <c r="M418" s="13" t="str">
        <f t="shared" si="79"/>
        <v>getilgt</v>
      </c>
    </row>
    <row r="419" spans="1:13" x14ac:dyDescent="0.25">
      <c r="A419" s="14">
        <f t="shared" si="80"/>
        <v>399</v>
      </c>
      <c r="B419" s="11" t="str">
        <f t="shared" si="72"/>
        <v>01.09.2059</v>
      </c>
      <c r="C419" s="14">
        <f t="shared" si="73"/>
        <v>2059</v>
      </c>
      <c r="D419" s="12">
        <f t="shared" si="81"/>
        <v>0</v>
      </c>
      <c r="E419" s="12">
        <f t="shared" si="74"/>
        <v>0</v>
      </c>
      <c r="F419" s="12">
        <f t="shared" si="75"/>
        <v>0</v>
      </c>
      <c r="G419" s="12">
        <f t="shared" si="76"/>
        <v>0</v>
      </c>
      <c r="H419" s="12">
        <f t="shared" si="77"/>
        <v>0</v>
      </c>
      <c r="I419" s="12">
        <v>0</v>
      </c>
      <c r="J419" s="12">
        <f t="shared" si="78"/>
        <v>0</v>
      </c>
      <c r="K419" s="12">
        <f t="shared" si="82"/>
        <v>111512.86539780999</v>
      </c>
      <c r="L419" s="12">
        <f t="shared" si="83"/>
        <v>284999.99999999994</v>
      </c>
      <c r="M419" s="13" t="str">
        <f t="shared" si="79"/>
        <v>getilgt</v>
      </c>
    </row>
    <row r="420" spans="1:13" x14ac:dyDescent="0.25">
      <c r="A420" s="14">
        <f t="shared" si="80"/>
        <v>400</v>
      </c>
      <c r="B420" s="11" t="str">
        <f t="shared" si="72"/>
        <v>01.10.2059</v>
      </c>
      <c r="C420" s="14">
        <f t="shared" si="73"/>
        <v>2059</v>
      </c>
      <c r="D420" s="12">
        <f t="shared" si="81"/>
        <v>0</v>
      </c>
      <c r="E420" s="12">
        <f t="shared" si="74"/>
        <v>0</v>
      </c>
      <c r="F420" s="12">
        <f t="shared" si="75"/>
        <v>0</v>
      </c>
      <c r="G420" s="12">
        <f t="shared" si="76"/>
        <v>0</v>
      </c>
      <c r="H420" s="12">
        <f t="shared" si="77"/>
        <v>0</v>
      </c>
      <c r="I420" s="12">
        <v>0</v>
      </c>
      <c r="J420" s="12">
        <f t="shared" si="78"/>
        <v>0</v>
      </c>
      <c r="K420" s="12">
        <f t="shared" si="82"/>
        <v>111512.86539780999</v>
      </c>
      <c r="L420" s="12">
        <f t="shared" si="83"/>
        <v>284999.99999999994</v>
      </c>
      <c r="M420" s="13" t="str">
        <f t="shared" si="79"/>
        <v>getilgt</v>
      </c>
    </row>
    <row r="421" spans="1:13" x14ac:dyDescent="0.25">
      <c r="A421" s="14">
        <f t="shared" si="80"/>
        <v>401</v>
      </c>
      <c r="B421" s="11" t="str">
        <f t="shared" si="72"/>
        <v>01.11.2059</v>
      </c>
      <c r="C421" s="14">
        <f t="shared" si="73"/>
        <v>2059</v>
      </c>
      <c r="D421" s="12">
        <f t="shared" si="81"/>
        <v>0</v>
      </c>
      <c r="E421" s="12">
        <f t="shared" si="74"/>
        <v>0</v>
      </c>
      <c r="F421" s="12">
        <f t="shared" si="75"/>
        <v>0</v>
      </c>
      <c r="G421" s="12">
        <f t="shared" si="76"/>
        <v>0</v>
      </c>
      <c r="H421" s="12">
        <f t="shared" si="77"/>
        <v>0</v>
      </c>
      <c r="I421" s="12">
        <v>0</v>
      </c>
      <c r="J421" s="12">
        <f t="shared" si="78"/>
        <v>0</v>
      </c>
      <c r="K421" s="12">
        <f t="shared" si="82"/>
        <v>111512.86539780999</v>
      </c>
      <c r="L421" s="12">
        <f t="shared" si="83"/>
        <v>284999.99999999994</v>
      </c>
      <c r="M421" s="13" t="str">
        <f t="shared" si="79"/>
        <v>getilgt</v>
      </c>
    </row>
    <row r="422" spans="1:13" x14ac:dyDescent="0.25">
      <c r="A422" s="14">
        <f t="shared" si="80"/>
        <v>402</v>
      </c>
      <c r="B422" s="11" t="str">
        <f t="shared" si="72"/>
        <v>01.12.2059</v>
      </c>
      <c r="C422" s="14">
        <f t="shared" si="73"/>
        <v>2059</v>
      </c>
      <c r="D422" s="12">
        <f t="shared" si="81"/>
        <v>0</v>
      </c>
      <c r="E422" s="12">
        <f t="shared" si="74"/>
        <v>0</v>
      </c>
      <c r="F422" s="12">
        <f t="shared" si="75"/>
        <v>0</v>
      </c>
      <c r="G422" s="12">
        <f t="shared" si="76"/>
        <v>0</v>
      </c>
      <c r="H422" s="12">
        <f t="shared" si="77"/>
        <v>0</v>
      </c>
      <c r="I422" s="12">
        <v>0</v>
      </c>
      <c r="J422" s="12">
        <f t="shared" si="78"/>
        <v>0</v>
      </c>
      <c r="K422" s="12">
        <f t="shared" si="82"/>
        <v>111512.86539780999</v>
      </c>
      <c r="L422" s="12">
        <f t="shared" si="83"/>
        <v>284999.99999999994</v>
      </c>
      <c r="M422" s="13" t="str">
        <f t="shared" si="79"/>
        <v>getilgt</v>
      </c>
    </row>
    <row r="423" spans="1:13" x14ac:dyDescent="0.25">
      <c r="A423" s="14">
        <f t="shared" si="80"/>
        <v>403</v>
      </c>
      <c r="B423" s="11" t="str">
        <f t="shared" si="72"/>
        <v>01.01.2060</v>
      </c>
      <c r="C423" s="14">
        <f t="shared" si="73"/>
        <v>2060</v>
      </c>
      <c r="D423" s="12">
        <f t="shared" si="81"/>
        <v>0</v>
      </c>
      <c r="E423" s="12">
        <f t="shared" si="74"/>
        <v>0</v>
      </c>
      <c r="F423" s="12">
        <f t="shared" si="75"/>
        <v>0</v>
      </c>
      <c r="G423" s="12">
        <f t="shared" si="76"/>
        <v>0</v>
      </c>
      <c r="H423" s="12">
        <f t="shared" si="77"/>
        <v>0</v>
      </c>
      <c r="I423" s="12">
        <v>0</v>
      </c>
      <c r="J423" s="12">
        <f t="shared" si="78"/>
        <v>0</v>
      </c>
      <c r="K423" s="12">
        <f t="shared" si="82"/>
        <v>111512.86539780999</v>
      </c>
      <c r="L423" s="12">
        <f t="shared" si="83"/>
        <v>284999.99999999994</v>
      </c>
      <c r="M423" s="13" t="str">
        <f t="shared" si="79"/>
        <v>getilgt</v>
      </c>
    </row>
    <row r="424" spans="1:13" x14ac:dyDescent="0.25">
      <c r="A424" s="14">
        <f t="shared" si="80"/>
        <v>404</v>
      </c>
      <c r="B424" s="11" t="str">
        <f t="shared" si="72"/>
        <v>01.02.2060</v>
      </c>
      <c r="C424" s="14">
        <f t="shared" si="73"/>
        <v>2060</v>
      </c>
      <c r="D424" s="12">
        <f t="shared" si="81"/>
        <v>0</v>
      </c>
      <c r="E424" s="12">
        <f t="shared" si="74"/>
        <v>0</v>
      </c>
      <c r="F424" s="12">
        <f t="shared" si="75"/>
        <v>0</v>
      </c>
      <c r="G424" s="12">
        <f t="shared" si="76"/>
        <v>0</v>
      </c>
      <c r="H424" s="12">
        <f t="shared" si="77"/>
        <v>0</v>
      </c>
      <c r="I424" s="12">
        <v>0</v>
      </c>
      <c r="J424" s="12">
        <f t="shared" si="78"/>
        <v>0</v>
      </c>
      <c r="K424" s="12">
        <f t="shared" si="82"/>
        <v>111512.86539780999</v>
      </c>
      <c r="L424" s="12">
        <f t="shared" si="83"/>
        <v>284999.99999999994</v>
      </c>
      <c r="M424" s="13" t="str">
        <f t="shared" si="79"/>
        <v>getilgt</v>
      </c>
    </row>
    <row r="425" spans="1:13" x14ac:dyDescent="0.25">
      <c r="A425" s="14">
        <f t="shared" si="80"/>
        <v>405</v>
      </c>
      <c r="B425" s="11" t="str">
        <f t="shared" si="72"/>
        <v>01.03.2060</v>
      </c>
      <c r="C425" s="14">
        <f t="shared" si="73"/>
        <v>2060</v>
      </c>
      <c r="D425" s="12">
        <f t="shared" si="81"/>
        <v>0</v>
      </c>
      <c r="E425" s="12">
        <f t="shared" si="74"/>
        <v>0</v>
      </c>
      <c r="F425" s="12">
        <f t="shared" si="75"/>
        <v>0</v>
      </c>
      <c r="G425" s="12">
        <f t="shared" si="76"/>
        <v>0</v>
      </c>
      <c r="H425" s="12">
        <f t="shared" si="77"/>
        <v>0</v>
      </c>
      <c r="I425" s="12">
        <v>0</v>
      </c>
      <c r="J425" s="12">
        <f t="shared" si="78"/>
        <v>0</v>
      </c>
      <c r="K425" s="12">
        <f t="shared" si="82"/>
        <v>111512.86539780999</v>
      </c>
      <c r="L425" s="12">
        <f t="shared" si="83"/>
        <v>284999.99999999994</v>
      </c>
      <c r="M425" s="13" t="str">
        <f t="shared" si="79"/>
        <v>getilgt</v>
      </c>
    </row>
    <row r="426" spans="1:13" x14ac:dyDescent="0.25">
      <c r="A426" s="14">
        <f t="shared" si="80"/>
        <v>406</v>
      </c>
      <c r="B426" s="11" t="str">
        <f t="shared" si="72"/>
        <v>01.04.2060</v>
      </c>
      <c r="C426" s="14">
        <f t="shared" si="73"/>
        <v>2060</v>
      </c>
      <c r="D426" s="12">
        <f t="shared" si="81"/>
        <v>0</v>
      </c>
      <c r="E426" s="12">
        <f t="shared" si="74"/>
        <v>0</v>
      </c>
      <c r="F426" s="12">
        <f t="shared" si="75"/>
        <v>0</v>
      </c>
      <c r="G426" s="12">
        <f t="shared" si="76"/>
        <v>0</v>
      </c>
      <c r="H426" s="12">
        <f t="shared" si="77"/>
        <v>0</v>
      </c>
      <c r="I426" s="12">
        <v>0</v>
      </c>
      <c r="J426" s="12">
        <f t="shared" si="78"/>
        <v>0</v>
      </c>
      <c r="K426" s="12">
        <f t="shared" si="82"/>
        <v>111512.86539780999</v>
      </c>
      <c r="L426" s="12">
        <f t="shared" si="83"/>
        <v>284999.99999999994</v>
      </c>
      <c r="M426" s="13" t="str">
        <f t="shared" si="79"/>
        <v>getilgt</v>
      </c>
    </row>
    <row r="427" spans="1:13" x14ac:dyDescent="0.25">
      <c r="A427" s="14">
        <f t="shared" si="80"/>
        <v>407</v>
      </c>
      <c r="B427" s="11" t="str">
        <f t="shared" si="72"/>
        <v>01.05.2060</v>
      </c>
      <c r="C427" s="14">
        <f t="shared" si="73"/>
        <v>2060</v>
      </c>
      <c r="D427" s="12">
        <f t="shared" si="81"/>
        <v>0</v>
      </c>
      <c r="E427" s="12">
        <f t="shared" si="74"/>
        <v>0</v>
      </c>
      <c r="F427" s="12">
        <f t="shared" si="75"/>
        <v>0</v>
      </c>
      <c r="G427" s="12">
        <f t="shared" si="76"/>
        <v>0</v>
      </c>
      <c r="H427" s="12">
        <f t="shared" si="77"/>
        <v>0</v>
      </c>
      <c r="I427" s="12">
        <v>0</v>
      </c>
      <c r="J427" s="12">
        <f t="shared" si="78"/>
        <v>0</v>
      </c>
      <c r="K427" s="12">
        <f t="shared" si="82"/>
        <v>111512.86539780999</v>
      </c>
      <c r="L427" s="12">
        <f t="shared" si="83"/>
        <v>284999.99999999994</v>
      </c>
      <c r="M427" s="13" t="str">
        <f t="shared" si="79"/>
        <v>getilgt</v>
      </c>
    </row>
    <row r="428" spans="1:13" x14ac:dyDescent="0.25">
      <c r="A428" s="14">
        <f t="shared" si="80"/>
        <v>408</v>
      </c>
      <c r="B428" s="11" t="str">
        <f t="shared" si="72"/>
        <v>01.06.2060</v>
      </c>
      <c r="C428" s="14">
        <f t="shared" si="73"/>
        <v>2060</v>
      </c>
      <c r="D428" s="12">
        <f t="shared" si="81"/>
        <v>0</v>
      </c>
      <c r="E428" s="12">
        <f t="shared" si="74"/>
        <v>0</v>
      </c>
      <c r="F428" s="12">
        <f t="shared" si="75"/>
        <v>0</v>
      </c>
      <c r="G428" s="12">
        <f t="shared" si="76"/>
        <v>0</v>
      </c>
      <c r="H428" s="12">
        <f t="shared" si="77"/>
        <v>0</v>
      </c>
      <c r="I428" s="12">
        <v>0</v>
      </c>
      <c r="J428" s="12">
        <f t="shared" si="78"/>
        <v>0</v>
      </c>
      <c r="K428" s="12">
        <f t="shared" si="82"/>
        <v>111512.86539780999</v>
      </c>
      <c r="L428" s="12">
        <f t="shared" si="83"/>
        <v>284999.99999999994</v>
      </c>
      <c r="M428" s="13" t="str">
        <f t="shared" si="79"/>
        <v>getilgt</v>
      </c>
    </row>
    <row r="429" spans="1:13" x14ac:dyDescent="0.25">
      <c r="A429" s="14">
        <f t="shared" si="80"/>
        <v>409</v>
      </c>
      <c r="B429" s="11" t="str">
        <f t="shared" si="72"/>
        <v>01.07.2060</v>
      </c>
      <c r="C429" s="14">
        <f t="shared" si="73"/>
        <v>2060</v>
      </c>
      <c r="D429" s="12">
        <f t="shared" si="81"/>
        <v>0</v>
      </c>
      <c r="E429" s="12">
        <f t="shared" si="74"/>
        <v>0</v>
      </c>
      <c r="F429" s="12">
        <f t="shared" si="75"/>
        <v>0</v>
      </c>
      <c r="G429" s="12">
        <f t="shared" si="76"/>
        <v>0</v>
      </c>
      <c r="H429" s="12">
        <f t="shared" si="77"/>
        <v>0</v>
      </c>
      <c r="I429" s="12">
        <v>0</v>
      </c>
      <c r="J429" s="12">
        <f t="shared" si="78"/>
        <v>0</v>
      </c>
      <c r="K429" s="12">
        <f t="shared" si="82"/>
        <v>111512.86539780999</v>
      </c>
      <c r="L429" s="12">
        <f t="shared" si="83"/>
        <v>284999.99999999994</v>
      </c>
      <c r="M429" s="13" t="str">
        <f t="shared" si="79"/>
        <v>getilgt</v>
      </c>
    </row>
    <row r="430" spans="1:13" x14ac:dyDescent="0.25">
      <c r="A430" s="14">
        <f t="shared" si="80"/>
        <v>410</v>
      </c>
      <c r="B430" s="11" t="str">
        <f t="shared" si="72"/>
        <v>01.08.2060</v>
      </c>
      <c r="C430" s="14">
        <f t="shared" si="73"/>
        <v>2060</v>
      </c>
      <c r="D430" s="12">
        <f t="shared" si="81"/>
        <v>0</v>
      </c>
      <c r="E430" s="12">
        <f t="shared" si="74"/>
        <v>0</v>
      </c>
      <c r="F430" s="12">
        <f t="shared" si="75"/>
        <v>0</v>
      </c>
      <c r="G430" s="12">
        <f t="shared" si="76"/>
        <v>0</v>
      </c>
      <c r="H430" s="12">
        <f t="shared" si="77"/>
        <v>0</v>
      </c>
      <c r="I430" s="12">
        <v>0</v>
      </c>
      <c r="J430" s="12">
        <f t="shared" si="78"/>
        <v>0</v>
      </c>
      <c r="K430" s="12">
        <f t="shared" si="82"/>
        <v>111512.86539780999</v>
      </c>
      <c r="L430" s="12">
        <f t="shared" si="83"/>
        <v>284999.99999999994</v>
      </c>
      <c r="M430" s="13" t="str">
        <f t="shared" si="79"/>
        <v>getilgt</v>
      </c>
    </row>
    <row r="431" spans="1:13" x14ac:dyDescent="0.25">
      <c r="A431" s="14">
        <f t="shared" si="80"/>
        <v>411</v>
      </c>
      <c r="B431" s="11" t="str">
        <f t="shared" si="72"/>
        <v>01.09.2060</v>
      </c>
      <c r="C431" s="14">
        <f t="shared" si="73"/>
        <v>2060</v>
      </c>
      <c r="D431" s="12">
        <f t="shared" si="81"/>
        <v>0</v>
      </c>
      <c r="E431" s="12">
        <f t="shared" si="74"/>
        <v>0</v>
      </c>
      <c r="F431" s="12">
        <f t="shared" si="75"/>
        <v>0</v>
      </c>
      <c r="G431" s="12">
        <f t="shared" si="76"/>
        <v>0</v>
      </c>
      <c r="H431" s="12">
        <f t="shared" si="77"/>
        <v>0</v>
      </c>
      <c r="I431" s="12">
        <v>0</v>
      </c>
      <c r="J431" s="12">
        <f t="shared" si="78"/>
        <v>0</v>
      </c>
      <c r="K431" s="12">
        <f t="shared" si="82"/>
        <v>111512.86539780999</v>
      </c>
      <c r="L431" s="12">
        <f t="shared" si="83"/>
        <v>284999.99999999994</v>
      </c>
      <c r="M431" s="13" t="str">
        <f t="shared" si="79"/>
        <v>getilgt</v>
      </c>
    </row>
    <row r="432" spans="1:13" x14ac:dyDescent="0.25">
      <c r="A432" s="14">
        <f t="shared" si="80"/>
        <v>412</v>
      </c>
      <c r="B432" s="11" t="str">
        <f t="shared" si="72"/>
        <v>01.10.2060</v>
      </c>
      <c r="C432" s="14">
        <f t="shared" si="73"/>
        <v>2060</v>
      </c>
      <c r="D432" s="12">
        <f t="shared" si="81"/>
        <v>0</v>
      </c>
      <c r="E432" s="12">
        <f t="shared" si="74"/>
        <v>0</v>
      </c>
      <c r="F432" s="12">
        <f t="shared" si="75"/>
        <v>0</v>
      </c>
      <c r="G432" s="12">
        <f t="shared" si="76"/>
        <v>0</v>
      </c>
      <c r="H432" s="12">
        <f t="shared" si="77"/>
        <v>0</v>
      </c>
      <c r="I432" s="12">
        <v>0</v>
      </c>
      <c r="J432" s="12">
        <f t="shared" si="78"/>
        <v>0</v>
      </c>
      <c r="K432" s="12">
        <f t="shared" si="82"/>
        <v>111512.86539780999</v>
      </c>
      <c r="L432" s="12">
        <f t="shared" si="83"/>
        <v>284999.99999999994</v>
      </c>
      <c r="M432" s="13" t="str">
        <f t="shared" si="79"/>
        <v>getilgt</v>
      </c>
    </row>
    <row r="433" spans="1:13" x14ac:dyDescent="0.25">
      <c r="A433" s="14">
        <f t="shared" si="80"/>
        <v>413</v>
      </c>
      <c r="B433" s="11" t="str">
        <f t="shared" si="72"/>
        <v>01.11.2060</v>
      </c>
      <c r="C433" s="14">
        <f t="shared" si="73"/>
        <v>2060</v>
      </c>
      <c r="D433" s="12">
        <f t="shared" si="81"/>
        <v>0</v>
      </c>
      <c r="E433" s="12">
        <f t="shared" si="74"/>
        <v>0</v>
      </c>
      <c r="F433" s="12">
        <f t="shared" si="75"/>
        <v>0</v>
      </c>
      <c r="G433" s="12">
        <f t="shared" si="76"/>
        <v>0</v>
      </c>
      <c r="H433" s="12">
        <f t="shared" si="77"/>
        <v>0</v>
      </c>
      <c r="I433" s="12">
        <v>0</v>
      </c>
      <c r="J433" s="12">
        <f t="shared" si="78"/>
        <v>0</v>
      </c>
      <c r="K433" s="12">
        <f t="shared" si="82"/>
        <v>111512.86539780999</v>
      </c>
      <c r="L433" s="12">
        <f t="shared" si="83"/>
        <v>284999.99999999994</v>
      </c>
      <c r="M433" s="13" t="str">
        <f t="shared" si="79"/>
        <v>getilgt</v>
      </c>
    </row>
    <row r="434" spans="1:13" x14ac:dyDescent="0.25">
      <c r="A434" s="14">
        <f t="shared" si="80"/>
        <v>414</v>
      </c>
      <c r="B434" s="11" t="str">
        <f t="shared" si="72"/>
        <v>01.12.2060</v>
      </c>
      <c r="C434" s="14">
        <f t="shared" si="73"/>
        <v>2060</v>
      </c>
      <c r="D434" s="12">
        <f t="shared" si="81"/>
        <v>0</v>
      </c>
      <c r="E434" s="12">
        <f t="shared" si="74"/>
        <v>0</v>
      </c>
      <c r="F434" s="12">
        <f t="shared" si="75"/>
        <v>0</v>
      </c>
      <c r="G434" s="12">
        <f t="shared" si="76"/>
        <v>0</v>
      </c>
      <c r="H434" s="12">
        <f t="shared" si="77"/>
        <v>0</v>
      </c>
      <c r="I434" s="12">
        <v>0</v>
      </c>
      <c r="J434" s="12">
        <f t="shared" si="78"/>
        <v>0</v>
      </c>
      <c r="K434" s="12">
        <f t="shared" si="82"/>
        <v>111512.86539780999</v>
      </c>
      <c r="L434" s="12">
        <f t="shared" si="83"/>
        <v>284999.99999999994</v>
      </c>
      <c r="M434" s="13" t="str">
        <f t="shared" si="79"/>
        <v>getilgt</v>
      </c>
    </row>
    <row r="435" spans="1:13" x14ac:dyDescent="0.25">
      <c r="A435" s="14">
        <f t="shared" si="80"/>
        <v>415</v>
      </c>
      <c r="B435" s="11" t="str">
        <f t="shared" si="72"/>
        <v>01.01.2061</v>
      </c>
      <c r="C435" s="14">
        <f t="shared" si="73"/>
        <v>2061</v>
      </c>
      <c r="D435" s="12">
        <f t="shared" si="81"/>
        <v>0</v>
      </c>
      <c r="E435" s="12">
        <f t="shared" si="74"/>
        <v>0</v>
      </c>
      <c r="F435" s="12">
        <f t="shared" si="75"/>
        <v>0</v>
      </c>
      <c r="G435" s="12">
        <f t="shared" si="76"/>
        <v>0</v>
      </c>
      <c r="H435" s="12">
        <f t="shared" si="77"/>
        <v>0</v>
      </c>
      <c r="I435" s="12">
        <v>0</v>
      </c>
      <c r="J435" s="12">
        <f t="shared" si="78"/>
        <v>0</v>
      </c>
      <c r="K435" s="12">
        <f t="shared" si="82"/>
        <v>111512.86539780999</v>
      </c>
      <c r="L435" s="12">
        <f t="shared" si="83"/>
        <v>284999.99999999994</v>
      </c>
      <c r="M435" s="13" t="str">
        <f t="shared" si="79"/>
        <v>getilgt</v>
      </c>
    </row>
    <row r="436" spans="1:13" x14ac:dyDescent="0.25">
      <c r="A436" s="14">
        <f t="shared" si="80"/>
        <v>416</v>
      </c>
      <c r="B436" s="11" t="str">
        <f t="shared" si="72"/>
        <v>01.02.2061</v>
      </c>
      <c r="C436" s="14">
        <f t="shared" si="73"/>
        <v>2061</v>
      </c>
      <c r="D436" s="12">
        <f t="shared" si="81"/>
        <v>0</v>
      </c>
      <c r="E436" s="12">
        <f t="shared" si="74"/>
        <v>0</v>
      </c>
      <c r="F436" s="12">
        <f t="shared" si="75"/>
        <v>0</v>
      </c>
      <c r="G436" s="12">
        <f t="shared" si="76"/>
        <v>0</v>
      </c>
      <c r="H436" s="12">
        <f t="shared" si="77"/>
        <v>0</v>
      </c>
      <c r="I436" s="12">
        <v>0</v>
      </c>
      <c r="J436" s="12">
        <f t="shared" si="78"/>
        <v>0</v>
      </c>
      <c r="K436" s="12">
        <f t="shared" si="82"/>
        <v>111512.86539780999</v>
      </c>
      <c r="L436" s="12">
        <f t="shared" si="83"/>
        <v>284999.99999999994</v>
      </c>
      <c r="M436" s="13" t="str">
        <f t="shared" si="79"/>
        <v>getilgt</v>
      </c>
    </row>
    <row r="437" spans="1:13" x14ac:dyDescent="0.25">
      <c r="A437" s="14">
        <f t="shared" si="80"/>
        <v>417</v>
      </c>
      <c r="B437" s="11" t="str">
        <f t="shared" si="72"/>
        <v>01.03.2061</v>
      </c>
      <c r="C437" s="14">
        <f t="shared" si="73"/>
        <v>2061</v>
      </c>
      <c r="D437" s="12">
        <f t="shared" si="81"/>
        <v>0</v>
      </c>
      <c r="E437" s="12">
        <f t="shared" si="74"/>
        <v>0</v>
      </c>
      <c r="F437" s="12">
        <f t="shared" si="75"/>
        <v>0</v>
      </c>
      <c r="G437" s="12">
        <f t="shared" si="76"/>
        <v>0</v>
      </c>
      <c r="H437" s="12">
        <f t="shared" si="77"/>
        <v>0</v>
      </c>
      <c r="I437" s="12">
        <v>0</v>
      </c>
      <c r="J437" s="12">
        <f t="shared" si="78"/>
        <v>0</v>
      </c>
      <c r="K437" s="12">
        <f t="shared" si="82"/>
        <v>111512.86539780999</v>
      </c>
      <c r="L437" s="12">
        <f t="shared" si="83"/>
        <v>284999.99999999994</v>
      </c>
      <c r="M437" s="13" t="str">
        <f t="shared" si="79"/>
        <v>getilgt</v>
      </c>
    </row>
    <row r="438" spans="1:13" x14ac:dyDescent="0.25">
      <c r="A438" s="14">
        <f t="shared" si="80"/>
        <v>418</v>
      </c>
      <c r="B438" s="11" t="str">
        <f t="shared" si="72"/>
        <v>01.04.2061</v>
      </c>
      <c r="C438" s="14">
        <f t="shared" si="73"/>
        <v>2061</v>
      </c>
      <c r="D438" s="12">
        <f t="shared" si="81"/>
        <v>0</v>
      </c>
      <c r="E438" s="12">
        <f t="shared" si="74"/>
        <v>0</v>
      </c>
      <c r="F438" s="12">
        <f t="shared" si="75"/>
        <v>0</v>
      </c>
      <c r="G438" s="12">
        <f t="shared" si="76"/>
        <v>0</v>
      </c>
      <c r="H438" s="12">
        <f t="shared" si="77"/>
        <v>0</v>
      </c>
      <c r="I438" s="12">
        <v>0</v>
      </c>
      <c r="J438" s="12">
        <f t="shared" si="78"/>
        <v>0</v>
      </c>
      <c r="K438" s="12">
        <f t="shared" si="82"/>
        <v>111512.86539780999</v>
      </c>
      <c r="L438" s="12">
        <f t="shared" si="83"/>
        <v>284999.99999999994</v>
      </c>
      <c r="M438" s="13" t="str">
        <f t="shared" si="79"/>
        <v>getilgt</v>
      </c>
    </row>
    <row r="439" spans="1:13" x14ac:dyDescent="0.25">
      <c r="A439" s="14">
        <f t="shared" si="80"/>
        <v>419</v>
      </c>
      <c r="B439" s="11" t="str">
        <f t="shared" si="72"/>
        <v>01.05.2061</v>
      </c>
      <c r="C439" s="14">
        <f t="shared" si="73"/>
        <v>2061</v>
      </c>
      <c r="D439" s="12">
        <f t="shared" si="81"/>
        <v>0</v>
      </c>
      <c r="E439" s="12">
        <f t="shared" si="74"/>
        <v>0</v>
      </c>
      <c r="F439" s="12">
        <f t="shared" si="75"/>
        <v>0</v>
      </c>
      <c r="G439" s="12">
        <f t="shared" si="76"/>
        <v>0</v>
      </c>
      <c r="H439" s="12">
        <f t="shared" si="77"/>
        <v>0</v>
      </c>
      <c r="I439" s="12">
        <v>0</v>
      </c>
      <c r="J439" s="12">
        <f t="shared" si="78"/>
        <v>0</v>
      </c>
      <c r="K439" s="12">
        <f t="shared" si="82"/>
        <v>111512.86539780999</v>
      </c>
      <c r="L439" s="12">
        <f t="shared" si="83"/>
        <v>284999.99999999994</v>
      </c>
      <c r="M439" s="13" t="str">
        <f t="shared" si="79"/>
        <v>getilgt</v>
      </c>
    </row>
    <row r="440" spans="1:13" x14ac:dyDescent="0.25">
      <c r="A440" s="14">
        <f t="shared" si="80"/>
        <v>420</v>
      </c>
      <c r="B440" s="11" t="str">
        <f t="shared" si="72"/>
        <v>01.06.2061</v>
      </c>
      <c r="C440" s="14">
        <f t="shared" si="73"/>
        <v>2061</v>
      </c>
      <c r="D440" s="12">
        <f t="shared" si="81"/>
        <v>0</v>
      </c>
      <c r="E440" s="12">
        <f t="shared" si="74"/>
        <v>0</v>
      </c>
      <c r="F440" s="12">
        <f t="shared" si="75"/>
        <v>0</v>
      </c>
      <c r="G440" s="12">
        <f t="shared" si="76"/>
        <v>0</v>
      </c>
      <c r="H440" s="12">
        <f t="shared" si="77"/>
        <v>0</v>
      </c>
      <c r="I440" s="12">
        <v>0</v>
      </c>
      <c r="J440" s="12">
        <f t="shared" si="78"/>
        <v>0</v>
      </c>
      <c r="K440" s="12">
        <f t="shared" si="82"/>
        <v>111512.86539780999</v>
      </c>
      <c r="L440" s="12">
        <f t="shared" si="83"/>
        <v>284999.99999999994</v>
      </c>
      <c r="M440" s="13" t="str">
        <f t="shared" si="79"/>
        <v>getilgt</v>
      </c>
    </row>
    <row r="441" spans="1:13" x14ac:dyDescent="0.25">
      <c r="A441" s="14">
        <f t="shared" si="80"/>
        <v>421</v>
      </c>
      <c r="B441" s="11" t="str">
        <f t="shared" si="72"/>
        <v>01.07.2061</v>
      </c>
      <c r="C441" s="14">
        <f t="shared" si="73"/>
        <v>2061</v>
      </c>
      <c r="D441" s="12">
        <f t="shared" si="81"/>
        <v>0</v>
      </c>
      <c r="E441" s="12">
        <f t="shared" si="74"/>
        <v>0</v>
      </c>
      <c r="F441" s="12">
        <f t="shared" si="75"/>
        <v>0</v>
      </c>
      <c r="G441" s="12">
        <f t="shared" si="76"/>
        <v>0</v>
      </c>
      <c r="H441" s="12">
        <f t="shared" si="77"/>
        <v>0</v>
      </c>
      <c r="I441" s="12">
        <v>0</v>
      </c>
      <c r="J441" s="12">
        <f t="shared" si="78"/>
        <v>0</v>
      </c>
      <c r="K441" s="12">
        <f t="shared" si="82"/>
        <v>111512.86539780999</v>
      </c>
      <c r="L441" s="12">
        <f t="shared" si="83"/>
        <v>284999.99999999994</v>
      </c>
      <c r="M441" s="13" t="str">
        <f t="shared" si="79"/>
        <v>getilgt</v>
      </c>
    </row>
    <row r="442" spans="1:13" x14ac:dyDescent="0.25">
      <c r="A442" s="14">
        <f t="shared" si="80"/>
        <v>422</v>
      </c>
      <c r="B442" s="11" t="str">
        <f t="shared" si="72"/>
        <v>01.08.2061</v>
      </c>
      <c r="C442" s="14">
        <f t="shared" si="73"/>
        <v>2061</v>
      </c>
      <c r="D442" s="12">
        <f t="shared" si="81"/>
        <v>0</v>
      </c>
      <c r="E442" s="12">
        <f t="shared" si="74"/>
        <v>0</v>
      </c>
      <c r="F442" s="12">
        <f t="shared" si="75"/>
        <v>0</v>
      </c>
      <c r="G442" s="12">
        <f t="shared" si="76"/>
        <v>0</v>
      </c>
      <c r="H442" s="12">
        <f t="shared" si="77"/>
        <v>0</v>
      </c>
      <c r="I442" s="12">
        <v>0</v>
      </c>
      <c r="J442" s="12">
        <f t="shared" si="78"/>
        <v>0</v>
      </c>
      <c r="K442" s="12">
        <f t="shared" si="82"/>
        <v>111512.86539780999</v>
      </c>
      <c r="L442" s="12">
        <f t="shared" si="83"/>
        <v>284999.99999999994</v>
      </c>
      <c r="M442" s="13" t="str">
        <f t="shared" si="79"/>
        <v>getilgt</v>
      </c>
    </row>
    <row r="443" spans="1:13" x14ac:dyDescent="0.25">
      <c r="A443" s="14">
        <f t="shared" si="80"/>
        <v>423</v>
      </c>
      <c r="B443" s="11" t="str">
        <f t="shared" si="72"/>
        <v>01.09.2061</v>
      </c>
      <c r="C443" s="14">
        <f t="shared" si="73"/>
        <v>2061</v>
      </c>
      <c r="D443" s="12">
        <f t="shared" si="81"/>
        <v>0</v>
      </c>
      <c r="E443" s="12">
        <f t="shared" si="74"/>
        <v>0</v>
      </c>
      <c r="F443" s="12">
        <f t="shared" si="75"/>
        <v>0</v>
      </c>
      <c r="G443" s="12">
        <f t="shared" si="76"/>
        <v>0</v>
      </c>
      <c r="H443" s="12">
        <f t="shared" si="77"/>
        <v>0</v>
      </c>
      <c r="I443" s="12">
        <v>0</v>
      </c>
      <c r="J443" s="12">
        <f t="shared" si="78"/>
        <v>0</v>
      </c>
      <c r="K443" s="12">
        <f t="shared" si="82"/>
        <v>111512.86539780999</v>
      </c>
      <c r="L443" s="12">
        <f t="shared" si="83"/>
        <v>284999.99999999994</v>
      </c>
      <c r="M443" s="13" t="str">
        <f t="shared" si="79"/>
        <v>getilgt</v>
      </c>
    </row>
    <row r="444" spans="1:13" x14ac:dyDescent="0.25">
      <c r="A444" s="14">
        <f t="shared" si="80"/>
        <v>424</v>
      </c>
      <c r="B444" s="11" t="str">
        <f t="shared" si="72"/>
        <v>01.10.2061</v>
      </c>
      <c r="C444" s="14">
        <f t="shared" si="73"/>
        <v>2061</v>
      </c>
      <c r="D444" s="12">
        <f t="shared" si="81"/>
        <v>0</v>
      </c>
      <c r="E444" s="12">
        <f t="shared" si="74"/>
        <v>0</v>
      </c>
      <c r="F444" s="12">
        <f t="shared" si="75"/>
        <v>0</v>
      </c>
      <c r="G444" s="12">
        <f t="shared" si="76"/>
        <v>0</v>
      </c>
      <c r="H444" s="12">
        <f t="shared" si="77"/>
        <v>0</v>
      </c>
      <c r="I444" s="12">
        <v>0</v>
      </c>
      <c r="J444" s="12">
        <f t="shared" si="78"/>
        <v>0</v>
      </c>
      <c r="K444" s="12">
        <f t="shared" si="82"/>
        <v>111512.86539780999</v>
      </c>
      <c r="L444" s="12">
        <f t="shared" si="83"/>
        <v>284999.99999999994</v>
      </c>
      <c r="M444" s="13" t="str">
        <f t="shared" si="79"/>
        <v>getilgt</v>
      </c>
    </row>
    <row r="445" spans="1:13" x14ac:dyDescent="0.25">
      <c r="A445" s="14">
        <f t="shared" si="80"/>
        <v>425</v>
      </c>
      <c r="B445" s="11" t="str">
        <f t="shared" si="72"/>
        <v>01.11.2061</v>
      </c>
      <c r="C445" s="14">
        <f t="shared" si="73"/>
        <v>2061</v>
      </c>
      <c r="D445" s="12">
        <f t="shared" si="81"/>
        <v>0</v>
      </c>
      <c r="E445" s="12">
        <f t="shared" si="74"/>
        <v>0</v>
      </c>
      <c r="F445" s="12">
        <f t="shared" si="75"/>
        <v>0</v>
      </c>
      <c r="G445" s="12">
        <f t="shared" si="76"/>
        <v>0</v>
      </c>
      <c r="H445" s="12">
        <f t="shared" si="77"/>
        <v>0</v>
      </c>
      <c r="I445" s="12">
        <v>0</v>
      </c>
      <c r="J445" s="12">
        <f t="shared" si="78"/>
        <v>0</v>
      </c>
      <c r="K445" s="12">
        <f t="shared" si="82"/>
        <v>111512.86539780999</v>
      </c>
      <c r="L445" s="12">
        <f t="shared" si="83"/>
        <v>284999.99999999994</v>
      </c>
      <c r="M445" s="13" t="str">
        <f t="shared" si="79"/>
        <v>getilgt</v>
      </c>
    </row>
    <row r="446" spans="1:13" x14ac:dyDescent="0.25">
      <c r="A446" s="14">
        <f t="shared" si="80"/>
        <v>426</v>
      </c>
      <c r="B446" s="11" t="str">
        <f t="shared" si="72"/>
        <v>01.12.2061</v>
      </c>
      <c r="C446" s="14">
        <f t="shared" si="73"/>
        <v>2061</v>
      </c>
      <c r="D446" s="12">
        <f t="shared" si="81"/>
        <v>0</v>
      </c>
      <c r="E446" s="12">
        <f t="shared" si="74"/>
        <v>0</v>
      </c>
      <c r="F446" s="12">
        <f t="shared" si="75"/>
        <v>0</v>
      </c>
      <c r="G446" s="12">
        <f t="shared" si="76"/>
        <v>0</v>
      </c>
      <c r="H446" s="12">
        <f t="shared" si="77"/>
        <v>0</v>
      </c>
      <c r="I446" s="12">
        <v>0</v>
      </c>
      <c r="J446" s="12">
        <f t="shared" si="78"/>
        <v>0</v>
      </c>
      <c r="K446" s="12">
        <f t="shared" si="82"/>
        <v>111512.86539780999</v>
      </c>
      <c r="L446" s="12">
        <f t="shared" si="83"/>
        <v>284999.99999999994</v>
      </c>
      <c r="M446" s="13" t="str">
        <f t="shared" si="79"/>
        <v>getilgt</v>
      </c>
    </row>
    <row r="447" spans="1:13" x14ac:dyDescent="0.25">
      <c r="A447" s="14">
        <f t="shared" si="80"/>
        <v>427</v>
      </c>
      <c r="B447" s="11" t="str">
        <f t="shared" si="72"/>
        <v>01.01.2062</v>
      </c>
      <c r="C447" s="14">
        <f t="shared" si="73"/>
        <v>2062</v>
      </c>
      <c r="D447" s="12">
        <f t="shared" si="81"/>
        <v>0</v>
      </c>
      <c r="E447" s="12">
        <f t="shared" si="74"/>
        <v>0</v>
      </c>
      <c r="F447" s="12">
        <f t="shared" si="75"/>
        <v>0</v>
      </c>
      <c r="G447" s="12">
        <f t="shared" si="76"/>
        <v>0</v>
      </c>
      <c r="H447" s="12">
        <f t="shared" si="77"/>
        <v>0</v>
      </c>
      <c r="I447" s="12">
        <v>0</v>
      </c>
      <c r="J447" s="12">
        <f t="shared" si="78"/>
        <v>0</v>
      </c>
      <c r="K447" s="12">
        <f t="shared" si="82"/>
        <v>111512.86539780999</v>
      </c>
      <c r="L447" s="12">
        <f t="shared" si="83"/>
        <v>284999.99999999994</v>
      </c>
      <c r="M447" s="13" t="str">
        <f t="shared" si="79"/>
        <v>getilgt</v>
      </c>
    </row>
    <row r="448" spans="1:13" x14ac:dyDescent="0.25">
      <c r="A448" s="14">
        <f t="shared" si="80"/>
        <v>428</v>
      </c>
      <c r="B448" s="11" t="str">
        <f t="shared" si="72"/>
        <v>01.02.2062</v>
      </c>
      <c r="C448" s="14">
        <f t="shared" si="73"/>
        <v>2062</v>
      </c>
      <c r="D448" s="12">
        <f t="shared" si="81"/>
        <v>0</v>
      </c>
      <c r="E448" s="12">
        <f t="shared" si="74"/>
        <v>0</v>
      </c>
      <c r="F448" s="12">
        <f t="shared" si="75"/>
        <v>0</v>
      </c>
      <c r="G448" s="12">
        <f t="shared" si="76"/>
        <v>0</v>
      </c>
      <c r="H448" s="12">
        <f t="shared" si="77"/>
        <v>0</v>
      </c>
      <c r="I448" s="12">
        <v>0</v>
      </c>
      <c r="J448" s="12">
        <f t="shared" si="78"/>
        <v>0</v>
      </c>
      <c r="K448" s="12">
        <f t="shared" si="82"/>
        <v>111512.86539780999</v>
      </c>
      <c r="L448" s="12">
        <f t="shared" si="83"/>
        <v>284999.99999999994</v>
      </c>
      <c r="M448" s="13" t="str">
        <f t="shared" si="79"/>
        <v>getilgt</v>
      </c>
    </row>
    <row r="449" spans="1:13" x14ac:dyDescent="0.25">
      <c r="A449" s="14">
        <f t="shared" si="80"/>
        <v>429</v>
      </c>
      <c r="B449" s="11" t="str">
        <f t="shared" si="72"/>
        <v>01.03.2062</v>
      </c>
      <c r="C449" s="14">
        <f t="shared" si="73"/>
        <v>2062</v>
      </c>
      <c r="D449" s="12">
        <f t="shared" si="81"/>
        <v>0</v>
      </c>
      <c r="E449" s="12">
        <f t="shared" si="74"/>
        <v>0</v>
      </c>
      <c r="F449" s="12">
        <f t="shared" si="75"/>
        <v>0</v>
      </c>
      <c r="G449" s="12">
        <f t="shared" si="76"/>
        <v>0</v>
      </c>
      <c r="H449" s="12">
        <f t="shared" si="77"/>
        <v>0</v>
      </c>
      <c r="I449" s="12">
        <v>0</v>
      </c>
      <c r="J449" s="12">
        <f t="shared" si="78"/>
        <v>0</v>
      </c>
      <c r="K449" s="12">
        <f t="shared" si="82"/>
        <v>111512.86539780999</v>
      </c>
      <c r="L449" s="12">
        <f t="shared" si="83"/>
        <v>284999.99999999994</v>
      </c>
      <c r="M449" s="13" t="str">
        <f t="shared" si="79"/>
        <v>getilgt</v>
      </c>
    </row>
    <row r="450" spans="1:13" x14ac:dyDescent="0.25">
      <c r="A450" s="14">
        <f t="shared" si="80"/>
        <v>430</v>
      </c>
      <c r="B450" s="11" t="str">
        <f t="shared" si="72"/>
        <v>01.04.2062</v>
      </c>
      <c r="C450" s="14">
        <f t="shared" si="73"/>
        <v>2062</v>
      </c>
      <c r="D450" s="12">
        <f t="shared" si="81"/>
        <v>0</v>
      </c>
      <c r="E450" s="12">
        <f t="shared" si="74"/>
        <v>0</v>
      </c>
      <c r="F450" s="12">
        <f t="shared" si="75"/>
        <v>0</v>
      </c>
      <c r="G450" s="12">
        <f t="shared" si="76"/>
        <v>0</v>
      </c>
      <c r="H450" s="12">
        <f t="shared" si="77"/>
        <v>0</v>
      </c>
      <c r="I450" s="12">
        <v>0</v>
      </c>
      <c r="J450" s="12">
        <f t="shared" si="78"/>
        <v>0</v>
      </c>
      <c r="K450" s="12">
        <f t="shared" si="82"/>
        <v>111512.86539780999</v>
      </c>
      <c r="L450" s="12">
        <f t="shared" si="83"/>
        <v>284999.99999999994</v>
      </c>
      <c r="M450" s="13" t="str">
        <f t="shared" si="79"/>
        <v>getilgt</v>
      </c>
    </row>
    <row r="451" spans="1:13" x14ac:dyDescent="0.25">
      <c r="A451" s="14">
        <f t="shared" si="80"/>
        <v>431</v>
      </c>
      <c r="B451" s="11" t="str">
        <f t="shared" si="72"/>
        <v>01.05.2062</v>
      </c>
      <c r="C451" s="14">
        <f t="shared" si="73"/>
        <v>2062</v>
      </c>
      <c r="D451" s="12">
        <f t="shared" si="81"/>
        <v>0</v>
      </c>
      <c r="E451" s="12">
        <f t="shared" si="74"/>
        <v>0</v>
      </c>
      <c r="F451" s="12">
        <f t="shared" si="75"/>
        <v>0</v>
      </c>
      <c r="G451" s="12">
        <f t="shared" si="76"/>
        <v>0</v>
      </c>
      <c r="H451" s="12">
        <f t="shared" si="77"/>
        <v>0</v>
      </c>
      <c r="I451" s="12">
        <v>0</v>
      </c>
      <c r="J451" s="12">
        <f t="shared" si="78"/>
        <v>0</v>
      </c>
      <c r="K451" s="12">
        <f t="shared" si="82"/>
        <v>111512.86539780999</v>
      </c>
      <c r="L451" s="12">
        <f t="shared" si="83"/>
        <v>284999.99999999994</v>
      </c>
      <c r="M451" s="13" t="str">
        <f t="shared" si="79"/>
        <v>getilgt</v>
      </c>
    </row>
    <row r="452" spans="1:13" x14ac:dyDescent="0.25">
      <c r="A452" s="14">
        <f t="shared" si="80"/>
        <v>432</v>
      </c>
      <c r="B452" s="11" t="str">
        <f t="shared" si="72"/>
        <v>01.06.2062</v>
      </c>
      <c r="C452" s="14">
        <f t="shared" si="73"/>
        <v>2062</v>
      </c>
      <c r="D452" s="12">
        <f t="shared" si="81"/>
        <v>0</v>
      </c>
      <c r="E452" s="12">
        <f t="shared" si="74"/>
        <v>0</v>
      </c>
      <c r="F452" s="12">
        <f t="shared" si="75"/>
        <v>0</v>
      </c>
      <c r="G452" s="12">
        <f t="shared" si="76"/>
        <v>0</v>
      </c>
      <c r="H452" s="12">
        <f t="shared" si="77"/>
        <v>0</v>
      </c>
      <c r="I452" s="12">
        <v>0</v>
      </c>
      <c r="J452" s="12">
        <f t="shared" si="78"/>
        <v>0</v>
      </c>
      <c r="K452" s="12">
        <f t="shared" si="82"/>
        <v>111512.86539780999</v>
      </c>
      <c r="L452" s="12">
        <f t="shared" si="83"/>
        <v>284999.99999999994</v>
      </c>
      <c r="M452" s="13" t="str">
        <f t="shared" si="79"/>
        <v>getilgt</v>
      </c>
    </row>
    <row r="453" spans="1:13" x14ac:dyDescent="0.25">
      <c r="A453" s="14">
        <f t="shared" si="80"/>
        <v>433</v>
      </c>
      <c r="B453" s="11" t="str">
        <f t="shared" si="72"/>
        <v>01.07.2062</v>
      </c>
      <c r="C453" s="14">
        <f t="shared" si="73"/>
        <v>2062</v>
      </c>
      <c r="D453" s="12">
        <f t="shared" si="81"/>
        <v>0</v>
      </c>
      <c r="E453" s="12">
        <f t="shared" si="74"/>
        <v>0</v>
      </c>
      <c r="F453" s="12">
        <f t="shared" si="75"/>
        <v>0</v>
      </c>
      <c r="G453" s="12">
        <f t="shared" si="76"/>
        <v>0</v>
      </c>
      <c r="H453" s="12">
        <f t="shared" si="77"/>
        <v>0</v>
      </c>
      <c r="I453" s="12">
        <v>0</v>
      </c>
      <c r="J453" s="12">
        <f t="shared" si="78"/>
        <v>0</v>
      </c>
      <c r="K453" s="12">
        <f t="shared" si="82"/>
        <v>111512.86539780999</v>
      </c>
      <c r="L453" s="12">
        <f t="shared" si="83"/>
        <v>284999.99999999994</v>
      </c>
      <c r="M453" s="13" t="str">
        <f t="shared" si="79"/>
        <v>getilgt</v>
      </c>
    </row>
    <row r="454" spans="1:13" x14ac:dyDescent="0.25">
      <c r="A454" s="14">
        <f t="shared" si="80"/>
        <v>434</v>
      </c>
      <c r="B454" s="11" t="str">
        <f t="shared" si="72"/>
        <v>01.08.2062</v>
      </c>
      <c r="C454" s="14">
        <f t="shared" si="73"/>
        <v>2062</v>
      </c>
      <c r="D454" s="12">
        <f t="shared" si="81"/>
        <v>0</v>
      </c>
      <c r="E454" s="12">
        <f t="shared" si="74"/>
        <v>0</v>
      </c>
      <c r="F454" s="12">
        <f t="shared" si="75"/>
        <v>0</v>
      </c>
      <c r="G454" s="12">
        <f t="shared" si="76"/>
        <v>0</v>
      </c>
      <c r="H454" s="12">
        <f t="shared" si="77"/>
        <v>0</v>
      </c>
      <c r="I454" s="12">
        <v>0</v>
      </c>
      <c r="J454" s="12">
        <f t="shared" si="78"/>
        <v>0</v>
      </c>
      <c r="K454" s="12">
        <f t="shared" si="82"/>
        <v>111512.86539780999</v>
      </c>
      <c r="L454" s="12">
        <f t="shared" si="83"/>
        <v>284999.99999999994</v>
      </c>
      <c r="M454" s="13" t="str">
        <f t="shared" si="79"/>
        <v>getilgt</v>
      </c>
    </row>
    <row r="455" spans="1:13" x14ac:dyDescent="0.25">
      <c r="A455" s="14">
        <f t="shared" si="80"/>
        <v>435</v>
      </c>
      <c r="B455" s="11" t="str">
        <f t="shared" si="72"/>
        <v>01.09.2062</v>
      </c>
      <c r="C455" s="14">
        <f t="shared" si="73"/>
        <v>2062</v>
      </c>
      <c r="D455" s="12">
        <f t="shared" si="81"/>
        <v>0</v>
      </c>
      <c r="E455" s="12">
        <f t="shared" si="74"/>
        <v>0</v>
      </c>
      <c r="F455" s="12">
        <f t="shared" si="75"/>
        <v>0</v>
      </c>
      <c r="G455" s="12">
        <f t="shared" si="76"/>
        <v>0</v>
      </c>
      <c r="H455" s="12">
        <f t="shared" si="77"/>
        <v>0</v>
      </c>
      <c r="I455" s="12">
        <v>0</v>
      </c>
      <c r="J455" s="12">
        <f t="shared" si="78"/>
        <v>0</v>
      </c>
      <c r="K455" s="12">
        <f t="shared" si="82"/>
        <v>111512.86539780999</v>
      </c>
      <c r="L455" s="12">
        <f t="shared" si="83"/>
        <v>284999.99999999994</v>
      </c>
      <c r="M455" s="13" t="str">
        <f t="shared" si="79"/>
        <v>getilgt</v>
      </c>
    </row>
    <row r="456" spans="1:13" x14ac:dyDescent="0.25">
      <c r="A456" s="14">
        <f t="shared" si="80"/>
        <v>436</v>
      </c>
      <c r="B456" s="11" t="str">
        <f t="shared" si="72"/>
        <v>01.10.2062</v>
      </c>
      <c r="C456" s="14">
        <f t="shared" si="73"/>
        <v>2062</v>
      </c>
      <c r="D456" s="12">
        <f t="shared" si="81"/>
        <v>0</v>
      </c>
      <c r="E456" s="12">
        <f t="shared" si="74"/>
        <v>0</v>
      </c>
      <c r="F456" s="12">
        <f t="shared" si="75"/>
        <v>0</v>
      </c>
      <c r="G456" s="12">
        <f t="shared" si="76"/>
        <v>0</v>
      </c>
      <c r="H456" s="12">
        <f t="shared" si="77"/>
        <v>0</v>
      </c>
      <c r="I456" s="12">
        <v>0</v>
      </c>
      <c r="J456" s="12">
        <f t="shared" si="78"/>
        <v>0</v>
      </c>
      <c r="K456" s="12">
        <f t="shared" si="82"/>
        <v>111512.86539780999</v>
      </c>
      <c r="L456" s="12">
        <f t="shared" si="83"/>
        <v>284999.99999999994</v>
      </c>
      <c r="M456" s="13" t="str">
        <f t="shared" si="79"/>
        <v>getilgt</v>
      </c>
    </row>
    <row r="457" spans="1:13" x14ac:dyDescent="0.25">
      <c r="A457" s="14">
        <f t="shared" si="80"/>
        <v>437</v>
      </c>
      <c r="B457" s="11" t="str">
        <f t="shared" si="72"/>
        <v>01.11.2062</v>
      </c>
      <c r="C457" s="14">
        <f t="shared" si="73"/>
        <v>2062</v>
      </c>
      <c r="D457" s="12">
        <f t="shared" si="81"/>
        <v>0</v>
      </c>
      <c r="E457" s="12">
        <f t="shared" si="74"/>
        <v>0</v>
      </c>
      <c r="F457" s="12">
        <f t="shared" si="75"/>
        <v>0</v>
      </c>
      <c r="G457" s="12">
        <f t="shared" si="76"/>
        <v>0</v>
      </c>
      <c r="H457" s="12">
        <f t="shared" si="77"/>
        <v>0</v>
      </c>
      <c r="I457" s="12">
        <v>0</v>
      </c>
      <c r="J457" s="12">
        <f t="shared" si="78"/>
        <v>0</v>
      </c>
      <c r="K457" s="12">
        <f t="shared" si="82"/>
        <v>111512.86539780999</v>
      </c>
      <c r="L457" s="12">
        <f t="shared" si="83"/>
        <v>284999.99999999994</v>
      </c>
      <c r="M457" s="13" t="str">
        <f t="shared" si="79"/>
        <v>getilgt</v>
      </c>
    </row>
    <row r="458" spans="1:13" x14ac:dyDescent="0.25">
      <c r="A458" s="14">
        <f t="shared" si="80"/>
        <v>438</v>
      </c>
      <c r="B458" s="11" t="str">
        <f t="shared" si="72"/>
        <v>01.12.2062</v>
      </c>
      <c r="C458" s="14">
        <f t="shared" si="73"/>
        <v>2062</v>
      </c>
      <c r="D458" s="12">
        <f t="shared" si="81"/>
        <v>0</v>
      </c>
      <c r="E458" s="12">
        <f t="shared" si="74"/>
        <v>0</v>
      </c>
      <c r="F458" s="12">
        <f t="shared" si="75"/>
        <v>0</v>
      </c>
      <c r="G458" s="12">
        <f t="shared" si="76"/>
        <v>0</v>
      </c>
      <c r="H458" s="12">
        <f t="shared" si="77"/>
        <v>0</v>
      </c>
      <c r="I458" s="12">
        <v>0</v>
      </c>
      <c r="J458" s="12">
        <f t="shared" si="78"/>
        <v>0</v>
      </c>
      <c r="K458" s="12">
        <f t="shared" si="82"/>
        <v>111512.86539780999</v>
      </c>
      <c r="L458" s="12">
        <f t="shared" si="83"/>
        <v>284999.99999999994</v>
      </c>
      <c r="M458" s="13" t="str">
        <f t="shared" si="79"/>
        <v>getilgt</v>
      </c>
    </row>
    <row r="459" spans="1:13" x14ac:dyDescent="0.25">
      <c r="A459" s="14">
        <f t="shared" si="80"/>
        <v>439</v>
      </c>
      <c r="B459" s="11" t="str">
        <f t="shared" si="72"/>
        <v>01.01.2063</v>
      </c>
      <c r="C459" s="14">
        <f t="shared" si="73"/>
        <v>2063</v>
      </c>
      <c r="D459" s="12">
        <f t="shared" si="81"/>
        <v>0</v>
      </c>
      <c r="E459" s="12">
        <f t="shared" si="74"/>
        <v>0</v>
      </c>
      <c r="F459" s="12">
        <f t="shared" si="75"/>
        <v>0</v>
      </c>
      <c r="G459" s="12">
        <f t="shared" si="76"/>
        <v>0</v>
      </c>
      <c r="H459" s="12">
        <f t="shared" si="77"/>
        <v>0</v>
      </c>
      <c r="I459" s="12">
        <v>0</v>
      </c>
      <c r="J459" s="12">
        <f t="shared" si="78"/>
        <v>0</v>
      </c>
      <c r="K459" s="12">
        <f t="shared" si="82"/>
        <v>111512.86539780999</v>
      </c>
      <c r="L459" s="12">
        <f t="shared" si="83"/>
        <v>284999.99999999994</v>
      </c>
      <c r="M459" s="13" t="str">
        <f t="shared" si="79"/>
        <v>getilgt</v>
      </c>
    </row>
    <row r="460" spans="1:13" x14ac:dyDescent="0.25">
      <c r="A460" s="14">
        <f t="shared" si="80"/>
        <v>440</v>
      </c>
      <c r="B460" s="11" t="str">
        <f t="shared" si="72"/>
        <v>01.02.2063</v>
      </c>
      <c r="C460" s="14">
        <f t="shared" si="73"/>
        <v>2063</v>
      </c>
      <c r="D460" s="12">
        <f t="shared" si="81"/>
        <v>0</v>
      </c>
      <c r="E460" s="12">
        <f t="shared" si="74"/>
        <v>0</v>
      </c>
      <c r="F460" s="12">
        <f t="shared" si="75"/>
        <v>0</v>
      </c>
      <c r="G460" s="12">
        <f t="shared" si="76"/>
        <v>0</v>
      </c>
      <c r="H460" s="12">
        <f t="shared" si="77"/>
        <v>0</v>
      </c>
      <c r="I460" s="12">
        <v>0</v>
      </c>
      <c r="J460" s="12">
        <f t="shared" si="78"/>
        <v>0</v>
      </c>
      <c r="K460" s="12">
        <f t="shared" si="82"/>
        <v>111512.86539780999</v>
      </c>
      <c r="L460" s="12">
        <f t="shared" si="83"/>
        <v>284999.99999999994</v>
      </c>
      <c r="M460" s="13" t="str">
        <f t="shared" si="79"/>
        <v>getilgt</v>
      </c>
    </row>
    <row r="461" spans="1:13" x14ac:dyDescent="0.25">
      <c r="A461" s="14">
        <f t="shared" si="80"/>
        <v>441</v>
      </c>
      <c r="B461" s="11" t="str">
        <f t="shared" si="72"/>
        <v>01.03.2063</v>
      </c>
      <c r="C461" s="14">
        <f t="shared" si="73"/>
        <v>2063</v>
      </c>
      <c r="D461" s="12">
        <f t="shared" si="81"/>
        <v>0</v>
      </c>
      <c r="E461" s="12">
        <f t="shared" si="74"/>
        <v>0</v>
      </c>
      <c r="F461" s="12">
        <f t="shared" si="75"/>
        <v>0</v>
      </c>
      <c r="G461" s="12">
        <f t="shared" si="76"/>
        <v>0</v>
      </c>
      <c r="H461" s="12">
        <f t="shared" si="77"/>
        <v>0</v>
      </c>
      <c r="I461" s="12">
        <v>0</v>
      </c>
      <c r="J461" s="12">
        <f t="shared" si="78"/>
        <v>0</v>
      </c>
      <c r="K461" s="12">
        <f t="shared" si="82"/>
        <v>111512.86539780999</v>
      </c>
      <c r="L461" s="12">
        <f t="shared" si="83"/>
        <v>284999.99999999994</v>
      </c>
      <c r="M461" s="13" t="str">
        <f t="shared" si="79"/>
        <v>getilgt</v>
      </c>
    </row>
    <row r="462" spans="1:13" x14ac:dyDescent="0.25">
      <c r="A462" s="14">
        <f t="shared" si="80"/>
        <v>442</v>
      </c>
      <c r="B462" s="11" t="str">
        <f t="shared" si="72"/>
        <v>01.04.2063</v>
      </c>
      <c r="C462" s="14">
        <f t="shared" si="73"/>
        <v>2063</v>
      </c>
      <c r="D462" s="12">
        <f t="shared" si="81"/>
        <v>0</v>
      </c>
      <c r="E462" s="12">
        <f t="shared" si="74"/>
        <v>0</v>
      </c>
      <c r="F462" s="12">
        <f t="shared" si="75"/>
        <v>0</v>
      </c>
      <c r="G462" s="12">
        <f t="shared" si="76"/>
        <v>0</v>
      </c>
      <c r="H462" s="12">
        <f t="shared" si="77"/>
        <v>0</v>
      </c>
      <c r="I462" s="12">
        <v>0</v>
      </c>
      <c r="J462" s="12">
        <f t="shared" si="78"/>
        <v>0</v>
      </c>
      <c r="K462" s="12">
        <f t="shared" si="82"/>
        <v>111512.86539780999</v>
      </c>
      <c r="L462" s="12">
        <f t="shared" si="83"/>
        <v>284999.99999999994</v>
      </c>
      <c r="M462" s="13" t="str">
        <f t="shared" si="79"/>
        <v>getilgt</v>
      </c>
    </row>
    <row r="463" spans="1:13" x14ac:dyDescent="0.25">
      <c r="A463" s="14">
        <f t="shared" si="80"/>
        <v>443</v>
      </c>
      <c r="B463" s="11" t="str">
        <f t="shared" si="72"/>
        <v>01.05.2063</v>
      </c>
      <c r="C463" s="14">
        <f t="shared" si="73"/>
        <v>2063</v>
      </c>
      <c r="D463" s="12">
        <f t="shared" si="81"/>
        <v>0</v>
      </c>
      <c r="E463" s="12">
        <f t="shared" si="74"/>
        <v>0</v>
      </c>
      <c r="F463" s="12">
        <f t="shared" si="75"/>
        <v>0</v>
      </c>
      <c r="G463" s="12">
        <f t="shared" si="76"/>
        <v>0</v>
      </c>
      <c r="H463" s="12">
        <f t="shared" si="77"/>
        <v>0</v>
      </c>
      <c r="I463" s="12">
        <v>0</v>
      </c>
      <c r="J463" s="12">
        <f t="shared" si="78"/>
        <v>0</v>
      </c>
      <c r="K463" s="12">
        <f t="shared" si="82"/>
        <v>111512.86539780999</v>
      </c>
      <c r="L463" s="12">
        <f t="shared" si="83"/>
        <v>284999.99999999994</v>
      </c>
      <c r="M463" s="13" t="str">
        <f t="shared" si="79"/>
        <v>getilgt</v>
      </c>
    </row>
    <row r="464" spans="1:13" x14ac:dyDescent="0.25">
      <c r="A464" s="14">
        <f t="shared" si="80"/>
        <v>444</v>
      </c>
      <c r="B464" s="11" t="str">
        <f t="shared" si="72"/>
        <v>01.06.2063</v>
      </c>
      <c r="C464" s="14">
        <f t="shared" si="73"/>
        <v>2063</v>
      </c>
      <c r="D464" s="12">
        <f t="shared" si="81"/>
        <v>0</v>
      </c>
      <c r="E464" s="12">
        <f t="shared" si="74"/>
        <v>0</v>
      </c>
      <c r="F464" s="12">
        <f t="shared" si="75"/>
        <v>0</v>
      </c>
      <c r="G464" s="12">
        <f t="shared" si="76"/>
        <v>0</v>
      </c>
      <c r="H464" s="12">
        <f t="shared" si="77"/>
        <v>0</v>
      </c>
      <c r="I464" s="12">
        <v>0</v>
      </c>
      <c r="J464" s="12">
        <f t="shared" si="78"/>
        <v>0</v>
      </c>
      <c r="K464" s="12">
        <f t="shared" si="82"/>
        <v>111512.86539780999</v>
      </c>
      <c r="L464" s="12">
        <f t="shared" si="83"/>
        <v>284999.99999999994</v>
      </c>
      <c r="M464" s="13" t="str">
        <f t="shared" si="79"/>
        <v>getilgt</v>
      </c>
    </row>
    <row r="465" spans="1:13" x14ac:dyDescent="0.25">
      <c r="A465" s="14">
        <f t="shared" si="80"/>
        <v>445</v>
      </c>
      <c r="B465" s="11" t="str">
        <f t="shared" si="72"/>
        <v>01.07.2063</v>
      </c>
      <c r="C465" s="14">
        <f t="shared" si="73"/>
        <v>2063</v>
      </c>
      <c r="D465" s="12">
        <f t="shared" si="81"/>
        <v>0</v>
      </c>
      <c r="E465" s="12">
        <f t="shared" si="74"/>
        <v>0</v>
      </c>
      <c r="F465" s="12">
        <f t="shared" si="75"/>
        <v>0</v>
      </c>
      <c r="G465" s="12">
        <f t="shared" si="76"/>
        <v>0</v>
      </c>
      <c r="H465" s="12">
        <f t="shared" si="77"/>
        <v>0</v>
      </c>
      <c r="I465" s="12">
        <v>0</v>
      </c>
      <c r="J465" s="12">
        <f t="shared" si="78"/>
        <v>0</v>
      </c>
      <c r="K465" s="12">
        <f t="shared" si="82"/>
        <v>111512.86539780999</v>
      </c>
      <c r="L465" s="12">
        <f t="shared" si="83"/>
        <v>284999.99999999994</v>
      </c>
      <c r="M465" s="13" t="str">
        <f t="shared" si="79"/>
        <v>getilgt</v>
      </c>
    </row>
    <row r="466" spans="1:13" x14ac:dyDescent="0.25">
      <c r="A466" s="14">
        <f t="shared" si="80"/>
        <v>446</v>
      </c>
      <c r="B466" s="11" t="str">
        <f t="shared" si="72"/>
        <v>01.08.2063</v>
      </c>
      <c r="C466" s="14">
        <f t="shared" si="73"/>
        <v>2063</v>
      </c>
      <c r="D466" s="12">
        <f t="shared" si="81"/>
        <v>0</v>
      </c>
      <c r="E466" s="12">
        <f t="shared" si="74"/>
        <v>0</v>
      </c>
      <c r="F466" s="12">
        <f t="shared" si="75"/>
        <v>0</v>
      </c>
      <c r="G466" s="12">
        <f t="shared" si="76"/>
        <v>0</v>
      </c>
      <c r="H466" s="12">
        <f t="shared" si="77"/>
        <v>0</v>
      </c>
      <c r="I466" s="12">
        <v>0</v>
      </c>
      <c r="J466" s="12">
        <f t="shared" si="78"/>
        <v>0</v>
      </c>
      <c r="K466" s="12">
        <f t="shared" si="82"/>
        <v>111512.86539780999</v>
      </c>
      <c r="L466" s="12">
        <f t="shared" si="83"/>
        <v>284999.99999999994</v>
      </c>
      <c r="M466" s="13" t="str">
        <f t="shared" si="79"/>
        <v>getilgt</v>
      </c>
    </row>
    <row r="467" spans="1:13" x14ac:dyDescent="0.25">
      <c r="A467" s="14">
        <f t="shared" si="80"/>
        <v>447</v>
      </c>
      <c r="B467" s="11" t="str">
        <f t="shared" si="72"/>
        <v>01.09.2063</v>
      </c>
      <c r="C467" s="14">
        <f t="shared" si="73"/>
        <v>2063</v>
      </c>
      <c r="D467" s="12">
        <f t="shared" si="81"/>
        <v>0</v>
      </c>
      <c r="E467" s="12">
        <f t="shared" si="74"/>
        <v>0</v>
      </c>
      <c r="F467" s="12">
        <f t="shared" si="75"/>
        <v>0</v>
      </c>
      <c r="G467" s="12">
        <f t="shared" si="76"/>
        <v>0</v>
      </c>
      <c r="H467" s="12">
        <f t="shared" si="77"/>
        <v>0</v>
      </c>
      <c r="I467" s="12">
        <v>0</v>
      </c>
      <c r="J467" s="12">
        <f t="shared" si="78"/>
        <v>0</v>
      </c>
      <c r="K467" s="12">
        <f t="shared" si="82"/>
        <v>111512.86539780999</v>
      </c>
      <c r="L467" s="12">
        <f t="shared" si="83"/>
        <v>284999.99999999994</v>
      </c>
      <c r="M467" s="13" t="str">
        <f t="shared" si="79"/>
        <v>getilgt</v>
      </c>
    </row>
    <row r="468" spans="1:13" x14ac:dyDescent="0.25">
      <c r="A468" s="14">
        <f t="shared" si="80"/>
        <v>448</v>
      </c>
      <c r="B468" s="11" t="str">
        <f t="shared" si="72"/>
        <v>01.10.2063</v>
      </c>
      <c r="C468" s="14">
        <f t="shared" si="73"/>
        <v>2063</v>
      </c>
      <c r="D468" s="12">
        <f t="shared" si="81"/>
        <v>0</v>
      </c>
      <c r="E468" s="12">
        <f t="shared" si="74"/>
        <v>0</v>
      </c>
      <c r="F468" s="12">
        <f t="shared" si="75"/>
        <v>0</v>
      </c>
      <c r="G468" s="12">
        <f t="shared" si="76"/>
        <v>0</v>
      </c>
      <c r="H468" s="12">
        <f t="shared" si="77"/>
        <v>0</v>
      </c>
      <c r="I468" s="12">
        <v>0</v>
      </c>
      <c r="J468" s="12">
        <f t="shared" si="78"/>
        <v>0</v>
      </c>
      <c r="K468" s="12">
        <f t="shared" si="82"/>
        <v>111512.86539780999</v>
      </c>
      <c r="L468" s="12">
        <f t="shared" si="83"/>
        <v>284999.99999999994</v>
      </c>
      <c r="M468" s="13" t="str">
        <f t="shared" si="79"/>
        <v>getilgt</v>
      </c>
    </row>
    <row r="469" spans="1:13" x14ac:dyDescent="0.25">
      <c r="A469" s="14">
        <f t="shared" si="80"/>
        <v>449</v>
      </c>
      <c r="B469" s="11" t="str">
        <f t="shared" ref="B469:B500" si="84">IF(DAY(EDATE(DATE(VALUE(RIGHT($C$8,4)),VALUE(MID($C$8,4,2)),VALUE(LEFT($C$8,2))),A469-1))&lt;10,"0","")&amp;DAY(EDATE(DATE(VALUE(RIGHT($C$8,4)),VALUE(MID($C$8,4,2)),VALUE(LEFT($C$8,2))),A469-1))&amp;"."&amp;IF(MONTH(EDATE(DATE(VALUE(RIGHT($C$8,4)),VALUE(MID($C$8,4,2)),VALUE(LEFT($C$8,2))),A469-1))&lt;10,"0","")&amp;MONTH(EDATE(DATE(VALUE(RIGHT($C$8,4)),VALUE(MID($C$8,4,2)),VALUE(LEFT($C$8,2))),A469-1))&amp;"."&amp;YEAR(EDATE(DATE(VALUE(RIGHT($C$8,4)),VALUE(MID($C$8,4,2)),VALUE(LEFT($C$8,2))),A469-1))</f>
        <v>01.11.2063</v>
      </c>
      <c r="C469" s="14">
        <f t="shared" ref="C469:C500" si="85">YEAR(EDATE(DATE(VALUE(RIGHT($C$8,4)),VALUE(MID($C$8,4,2)),VALUE(LEFT($C$8,2))),A469-1))</f>
        <v>2063</v>
      </c>
      <c r="D469" s="12">
        <f t="shared" si="81"/>
        <v>0</v>
      </c>
      <c r="E469" s="12">
        <f t="shared" ref="E469:E500" si="86">IF(D469&lt;=0,0,MIN($G$5,D469+F469))</f>
        <v>0</v>
      </c>
      <c r="F469" s="12">
        <f t="shared" ref="F469:F500" si="87">IF(D469&lt;=0,0,D469*$C$6/12)</f>
        <v>0</v>
      </c>
      <c r="G469" s="12">
        <f t="shared" ref="G469:G500" si="88">IF(D469&lt;=0,0,MIN(E469-F469,D469))</f>
        <v>0</v>
      </c>
      <c r="H469" s="12">
        <f t="shared" ref="H469:H500" si="89">IF(AND(D469-G469&gt;0,MONTH(EDATE(DATE(VALUE(RIGHT($C$8,4)),VALUE(MID($C$8,4,2)),VALUE(LEFT($C$8,2))),A469-1))=$C$10),MIN($C$9,D469-G469),0)</f>
        <v>0</v>
      </c>
      <c r="I469" s="12">
        <v>0</v>
      </c>
      <c r="J469" s="12">
        <f t="shared" ref="J469:J500" si="90">MAX(D469-G469-H469-I469,0)</f>
        <v>0</v>
      </c>
      <c r="K469" s="12">
        <f t="shared" si="82"/>
        <v>111512.86539780999</v>
      </c>
      <c r="L469" s="12">
        <f t="shared" si="83"/>
        <v>284999.99999999994</v>
      </c>
      <c r="M469" s="13" t="str">
        <f t="shared" ref="M469:M500" si="91">IF(J469&lt;=0,"getilgt",IF(H469+I469&gt;0,"Sondertilgung","laufend"))</f>
        <v>getilgt</v>
      </c>
    </row>
    <row r="470" spans="1:13" x14ac:dyDescent="0.25">
      <c r="A470" s="14">
        <f t="shared" ref="A470:A500" si="92">A469+1</f>
        <v>450</v>
      </c>
      <c r="B470" s="11" t="str">
        <f t="shared" si="84"/>
        <v>01.12.2063</v>
      </c>
      <c r="C470" s="14">
        <f t="shared" si="85"/>
        <v>2063</v>
      </c>
      <c r="D470" s="12">
        <f t="shared" ref="D470:D500" si="93">J469</f>
        <v>0</v>
      </c>
      <c r="E470" s="12">
        <f t="shared" si="86"/>
        <v>0</v>
      </c>
      <c r="F470" s="12">
        <f t="shared" si="87"/>
        <v>0</v>
      </c>
      <c r="G470" s="12">
        <f t="shared" si="88"/>
        <v>0</v>
      </c>
      <c r="H470" s="12">
        <f t="shared" si="89"/>
        <v>0</v>
      </c>
      <c r="I470" s="12">
        <v>0</v>
      </c>
      <c r="J470" s="12">
        <f t="shared" si="90"/>
        <v>0</v>
      </c>
      <c r="K470" s="12">
        <f t="shared" ref="K470:K500" si="94">K469+F470</f>
        <v>111512.86539780999</v>
      </c>
      <c r="L470" s="12">
        <f t="shared" ref="L470:L500" si="95">L469+G470+H470+I470</f>
        <v>284999.99999999994</v>
      </c>
      <c r="M470" s="13" t="str">
        <f t="shared" si="91"/>
        <v>getilgt</v>
      </c>
    </row>
    <row r="471" spans="1:13" x14ac:dyDescent="0.25">
      <c r="A471" s="14">
        <f t="shared" si="92"/>
        <v>451</v>
      </c>
      <c r="B471" s="11" t="str">
        <f t="shared" si="84"/>
        <v>01.01.2064</v>
      </c>
      <c r="C471" s="14">
        <f t="shared" si="85"/>
        <v>2064</v>
      </c>
      <c r="D471" s="12">
        <f t="shared" si="93"/>
        <v>0</v>
      </c>
      <c r="E471" s="12">
        <f t="shared" si="86"/>
        <v>0</v>
      </c>
      <c r="F471" s="12">
        <f t="shared" si="87"/>
        <v>0</v>
      </c>
      <c r="G471" s="12">
        <f t="shared" si="88"/>
        <v>0</v>
      </c>
      <c r="H471" s="12">
        <f t="shared" si="89"/>
        <v>0</v>
      </c>
      <c r="I471" s="12">
        <v>0</v>
      </c>
      <c r="J471" s="12">
        <f t="shared" si="90"/>
        <v>0</v>
      </c>
      <c r="K471" s="12">
        <f t="shared" si="94"/>
        <v>111512.86539780999</v>
      </c>
      <c r="L471" s="12">
        <f t="shared" si="95"/>
        <v>284999.99999999994</v>
      </c>
      <c r="M471" s="13" t="str">
        <f t="shared" si="91"/>
        <v>getilgt</v>
      </c>
    </row>
    <row r="472" spans="1:13" x14ac:dyDescent="0.25">
      <c r="A472" s="14">
        <f t="shared" si="92"/>
        <v>452</v>
      </c>
      <c r="B472" s="11" t="str">
        <f t="shared" si="84"/>
        <v>01.02.2064</v>
      </c>
      <c r="C472" s="14">
        <f t="shared" si="85"/>
        <v>2064</v>
      </c>
      <c r="D472" s="12">
        <f t="shared" si="93"/>
        <v>0</v>
      </c>
      <c r="E472" s="12">
        <f t="shared" si="86"/>
        <v>0</v>
      </c>
      <c r="F472" s="12">
        <f t="shared" si="87"/>
        <v>0</v>
      </c>
      <c r="G472" s="12">
        <f t="shared" si="88"/>
        <v>0</v>
      </c>
      <c r="H472" s="12">
        <f t="shared" si="89"/>
        <v>0</v>
      </c>
      <c r="I472" s="12">
        <v>0</v>
      </c>
      <c r="J472" s="12">
        <f t="shared" si="90"/>
        <v>0</v>
      </c>
      <c r="K472" s="12">
        <f t="shared" si="94"/>
        <v>111512.86539780999</v>
      </c>
      <c r="L472" s="12">
        <f t="shared" si="95"/>
        <v>284999.99999999994</v>
      </c>
      <c r="M472" s="13" t="str">
        <f t="shared" si="91"/>
        <v>getilgt</v>
      </c>
    </row>
    <row r="473" spans="1:13" x14ac:dyDescent="0.25">
      <c r="A473" s="14">
        <f t="shared" si="92"/>
        <v>453</v>
      </c>
      <c r="B473" s="11" t="str">
        <f t="shared" si="84"/>
        <v>01.03.2064</v>
      </c>
      <c r="C473" s="14">
        <f t="shared" si="85"/>
        <v>2064</v>
      </c>
      <c r="D473" s="12">
        <f t="shared" si="93"/>
        <v>0</v>
      </c>
      <c r="E473" s="12">
        <f t="shared" si="86"/>
        <v>0</v>
      </c>
      <c r="F473" s="12">
        <f t="shared" si="87"/>
        <v>0</v>
      </c>
      <c r="G473" s="12">
        <f t="shared" si="88"/>
        <v>0</v>
      </c>
      <c r="H473" s="12">
        <f t="shared" si="89"/>
        <v>0</v>
      </c>
      <c r="I473" s="12">
        <v>0</v>
      </c>
      <c r="J473" s="12">
        <f t="shared" si="90"/>
        <v>0</v>
      </c>
      <c r="K473" s="12">
        <f t="shared" si="94"/>
        <v>111512.86539780999</v>
      </c>
      <c r="L473" s="12">
        <f t="shared" si="95"/>
        <v>284999.99999999994</v>
      </c>
      <c r="M473" s="13" t="str">
        <f t="shared" si="91"/>
        <v>getilgt</v>
      </c>
    </row>
    <row r="474" spans="1:13" x14ac:dyDescent="0.25">
      <c r="A474" s="14">
        <f t="shared" si="92"/>
        <v>454</v>
      </c>
      <c r="B474" s="11" t="str">
        <f t="shared" si="84"/>
        <v>01.04.2064</v>
      </c>
      <c r="C474" s="14">
        <f t="shared" si="85"/>
        <v>2064</v>
      </c>
      <c r="D474" s="12">
        <f t="shared" si="93"/>
        <v>0</v>
      </c>
      <c r="E474" s="12">
        <f t="shared" si="86"/>
        <v>0</v>
      </c>
      <c r="F474" s="12">
        <f t="shared" si="87"/>
        <v>0</v>
      </c>
      <c r="G474" s="12">
        <f t="shared" si="88"/>
        <v>0</v>
      </c>
      <c r="H474" s="12">
        <f t="shared" si="89"/>
        <v>0</v>
      </c>
      <c r="I474" s="12">
        <v>0</v>
      </c>
      <c r="J474" s="12">
        <f t="shared" si="90"/>
        <v>0</v>
      </c>
      <c r="K474" s="12">
        <f t="shared" si="94"/>
        <v>111512.86539780999</v>
      </c>
      <c r="L474" s="12">
        <f t="shared" si="95"/>
        <v>284999.99999999994</v>
      </c>
      <c r="M474" s="13" t="str">
        <f t="shared" si="91"/>
        <v>getilgt</v>
      </c>
    </row>
    <row r="475" spans="1:13" x14ac:dyDescent="0.25">
      <c r="A475" s="14">
        <f t="shared" si="92"/>
        <v>455</v>
      </c>
      <c r="B475" s="11" t="str">
        <f t="shared" si="84"/>
        <v>01.05.2064</v>
      </c>
      <c r="C475" s="14">
        <f t="shared" si="85"/>
        <v>2064</v>
      </c>
      <c r="D475" s="12">
        <f t="shared" si="93"/>
        <v>0</v>
      </c>
      <c r="E475" s="12">
        <f t="shared" si="86"/>
        <v>0</v>
      </c>
      <c r="F475" s="12">
        <f t="shared" si="87"/>
        <v>0</v>
      </c>
      <c r="G475" s="12">
        <f t="shared" si="88"/>
        <v>0</v>
      </c>
      <c r="H475" s="12">
        <f t="shared" si="89"/>
        <v>0</v>
      </c>
      <c r="I475" s="12">
        <v>0</v>
      </c>
      <c r="J475" s="12">
        <f t="shared" si="90"/>
        <v>0</v>
      </c>
      <c r="K475" s="12">
        <f t="shared" si="94"/>
        <v>111512.86539780999</v>
      </c>
      <c r="L475" s="12">
        <f t="shared" si="95"/>
        <v>284999.99999999994</v>
      </c>
      <c r="M475" s="13" t="str">
        <f t="shared" si="91"/>
        <v>getilgt</v>
      </c>
    </row>
    <row r="476" spans="1:13" x14ac:dyDescent="0.25">
      <c r="A476" s="14">
        <f t="shared" si="92"/>
        <v>456</v>
      </c>
      <c r="B476" s="11" t="str">
        <f t="shared" si="84"/>
        <v>01.06.2064</v>
      </c>
      <c r="C476" s="14">
        <f t="shared" si="85"/>
        <v>2064</v>
      </c>
      <c r="D476" s="12">
        <f t="shared" si="93"/>
        <v>0</v>
      </c>
      <c r="E476" s="12">
        <f t="shared" si="86"/>
        <v>0</v>
      </c>
      <c r="F476" s="12">
        <f t="shared" si="87"/>
        <v>0</v>
      </c>
      <c r="G476" s="12">
        <f t="shared" si="88"/>
        <v>0</v>
      </c>
      <c r="H476" s="12">
        <f t="shared" si="89"/>
        <v>0</v>
      </c>
      <c r="I476" s="12">
        <v>0</v>
      </c>
      <c r="J476" s="12">
        <f t="shared" si="90"/>
        <v>0</v>
      </c>
      <c r="K476" s="12">
        <f t="shared" si="94"/>
        <v>111512.86539780999</v>
      </c>
      <c r="L476" s="12">
        <f t="shared" si="95"/>
        <v>284999.99999999994</v>
      </c>
      <c r="M476" s="13" t="str">
        <f t="shared" si="91"/>
        <v>getilgt</v>
      </c>
    </row>
    <row r="477" spans="1:13" x14ac:dyDescent="0.25">
      <c r="A477" s="14">
        <f t="shared" si="92"/>
        <v>457</v>
      </c>
      <c r="B477" s="11" t="str">
        <f t="shared" si="84"/>
        <v>01.07.2064</v>
      </c>
      <c r="C477" s="14">
        <f t="shared" si="85"/>
        <v>2064</v>
      </c>
      <c r="D477" s="12">
        <f t="shared" si="93"/>
        <v>0</v>
      </c>
      <c r="E477" s="12">
        <f t="shared" si="86"/>
        <v>0</v>
      </c>
      <c r="F477" s="12">
        <f t="shared" si="87"/>
        <v>0</v>
      </c>
      <c r="G477" s="12">
        <f t="shared" si="88"/>
        <v>0</v>
      </c>
      <c r="H477" s="12">
        <f t="shared" si="89"/>
        <v>0</v>
      </c>
      <c r="I477" s="12">
        <v>0</v>
      </c>
      <c r="J477" s="12">
        <f t="shared" si="90"/>
        <v>0</v>
      </c>
      <c r="K477" s="12">
        <f t="shared" si="94"/>
        <v>111512.86539780999</v>
      </c>
      <c r="L477" s="12">
        <f t="shared" si="95"/>
        <v>284999.99999999994</v>
      </c>
      <c r="M477" s="13" t="str">
        <f t="shared" si="91"/>
        <v>getilgt</v>
      </c>
    </row>
    <row r="478" spans="1:13" x14ac:dyDescent="0.25">
      <c r="A478" s="14">
        <f t="shared" si="92"/>
        <v>458</v>
      </c>
      <c r="B478" s="11" t="str">
        <f t="shared" si="84"/>
        <v>01.08.2064</v>
      </c>
      <c r="C478" s="14">
        <f t="shared" si="85"/>
        <v>2064</v>
      </c>
      <c r="D478" s="12">
        <f t="shared" si="93"/>
        <v>0</v>
      </c>
      <c r="E478" s="12">
        <f t="shared" si="86"/>
        <v>0</v>
      </c>
      <c r="F478" s="12">
        <f t="shared" si="87"/>
        <v>0</v>
      </c>
      <c r="G478" s="12">
        <f t="shared" si="88"/>
        <v>0</v>
      </c>
      <c r="H478" s="12">
        <f t="shared" si="89"/>
        <v>0</v>
      </c>
      <c r="I478" s="12">
        <v>0</v>
      </c>
      <c r="J478" s="12">
        <f t="shared" si="90"/>
        <v>0</v>
      </c>
      <c r="K478" s="12">
        <f t="shared" si="94"/>
        <v>111512.86539780999</v>
      </c>
      <c r="L478" s="12">
        <f t="shared" si="95"/>
        <v>284999.99999999994</v>
      </c>
      <c r="M478" s="13" t="str">
        <f t="shared" si="91"/>
        <v>getilgt</v>
      </c>
    </row>
    <row r="479" spans="1:13" x14ac:dyDescent="0.25">
      <c r="A479" s="14">
        <f t="shared" si="92"/>
        <v>459</v>
      </c>
      <c r="B479" s="11" t="str">
        <f t="shared" si="84"/>
        <v>01.09.2064</v>
      </c>
      <c r="C479" s="14">
        <f t="shared" si="85"/>
        <v>2064</v>
      </c>
      <c r="D479" s="12">
        <f t="shared" si="93"/>
        <v>0</v>
      </c>
      <c r="E479" s="12">
        <f t="shared" si="86"/>
        <v>0</v>
      </c>
      <c r="F479" s="12">
        <f t="shared" si="87"/>
        <v>0</v>
      </c>
      <c r="G479" s="12">
        <f t="shared" si="88"/>
        <v>0</v>
      </c>
      <c r="H479" s="12">
        <f t="shared" si="89"/>
        <v>0</v>
      </c>
      <c r="I479" s="12">
        <v>0</v>
      </c>
      <c r="J479" s="12">
        <f t="shared" si="90"/>
        <v>0</v>
      </c>
      <c r="K479" s="12">
        <f t="shared" si="94"/>
        <v>111512.86539780999</v>
      </c>
      <c r="L479" s="12">
        <f t="shared" si="95"/>
        <v>284999.99999999994</v>
      </c>
      <c r="M479" s="13" t="str">
        <f t="shared" si="91"/>
        <v>getilgt</v>
      </c>
    </row>
    <row r="480" spans="1:13" x14ac:dyDescent="0.25">
      <c r="A480" s="14">
        <f t="shared" si="92"/>
        <v>460</v>
      </c>
      <c r="B480" s="11" t="str">
        <f t="shared" si="84"/>
        <v>01.10.2064</v>
      </c>
      <c r="C480" s="14">
        <f t="shared" si="85"/>
        <v>2064</v>
      </c>
      <c r="D480" s="12">
        <f t="shared" si="93"/>
        <v>0</v>
      </c>
      <c r="E480" s="12">
        <f t="shared" si="86"/>
        <v>0</v>
      </c>
      <c r="F480" s="12">
        <f t="shared" si="87"/>
        <v>0</v>
      </c>
      <c r="G480" s="12">
        <f t="shared" si="88"/>
        <v>0</v>
      </c>
      <c r="H480" s="12">
        <f t="shared" si="89"/>
        <v>0</v>
      </c>
      <c r="I480" s="12">
        <v>0</v>
      </c>
      <c r="J480" s="12">
        <f t="shared" si="90"/>
        <v>0</v>
      </c>
      <c r="K480" s="12">
        <f t="shared" si="94"/>
        <v>111512.86539780999</v>
      </c>
      <c r="L480" s="12">
        <f t="shared" si="95"/>
        <v>284999.99999999994</v>
      </c>
      <c r="M480" s="13" t="str">
        <f t="shared" si="91"/>
        <v>getilgt</v>
      </c>
    </row>
    <row r="481" spans="1:13" x14ac:dyDescent="0.25">
      <c r="A481" s="14">
        <f t="shared" si="92"/>
        <v>461</v>
      </c>
      <c r="B481" s="11" t="str">
        <f t="shared" si="84"/>
        <v>01.11.2064</v>
      </c>
      <c r="C481" s="14">
        <f t="shared" si="85"/>
        <v>2064</v>
      </c>
      <c r="D481" s="12">
        <f t="shared" si="93"/>
        <v>0</v>
      </c>
      <c r="E481" s="12">
        <f t="shared" si="86"/>
        <v>0</v>
      </c>
      <c r="F481" s="12">
        <f t="shared" si="87"/>
        <v>0</v>
      </c>
      <c r="G481" s="12">
        <f t="shared" si="88"/>
        <v>0</v>
      </c>
      <c r="H481" s="12">
        <f t="shared" si="89"/>
        <v>0</v>
      </c>
      <c r="I481" s="12">
        <v>0</v>
      </c>
      <c r="J481" s="12">
        <f t="shared" si="90"/>
        <v>0</v>
      </c>
      <c r="K481" s="12">
        <f t="shared" si="94"/>
        <v>111512.86539780999</v>
      </c>
      <c r="L481" s="12">
        <f t="shared" si="95"/>
        <v>284999.99999999994</v>
      </c>
      <c r="M481" s="13" t="str">
        <f t="shared" si="91"/>
        <v>getilgt</v>
      </c>
    </row>
    <row r="482" spans="1:13" x14ac:dyDescent="0.25">
      <c r="A482" s="14">
        <f t="shared" si="92"/>
        <v>462</v>
      </c>
      <c r="B482" s="11" t="str">
        <f t="shared" si="84"/>
        <v>01.12.2064</v>
      </c>
      <c r="C482" s="14">
        <f t="shared" si="85"/>
        <v>2064</v>
      </c>
      <c r="D482" s="12">
        <f t="shared" si="93"/>
        <v>0</v>
      </c>
      <c r="E482" s="12">
        <f t="shared" si="86"/>
        <v>0</v>
      </c>
      <c r="F482" s="12">
        <f t="shared" si="87"/>
        <v>0</v>
      </c>
      <c r="G482" s="12">
        <f t="shared" si="88"/>
        <v>0</v>
      </c>
      <c r="H482" s="12">
        <f t="shared" si="89"/>
        <v>0</v>
      </c>
      <c r="I482" s="12">
        <v>0</v>
      </c>
      <c r="J482" s="12">
        <f t="shared" si="90"/>
        <v>0</v>
      </c>
      <c r="K482" s="12">
        <f t="shared" si="94"/>
        <v>111512.86539780999</v>
      </c>
      <c r="L482" s="12">
        <f t="shared" si="95"/>
        <v>284999.99999999994</v>
      </c>
      <c r="M482" s="13" t="str">
        <f t="shared" si="91"/>
        <v>getilgt</v>
      </c>
    </row>
    <row r="483" spans="1:13" x14ac:dyDescent="0.25">
      <c r="A483" s="14">
        <f t="shared" si="92"/>
        <v>463</v>
      </c>
      <c r="B483" s="11" t="str">
        <f t="shared" si="84"/>
        <v>01.01.2065</v>
      </c>
      <c r="C483" s="14">
        <f t="shared" si="85"/>
        <v>2065</v>
      </c>
      <c r="D483" s="12">
        <f t="shared" si="93"/>
        <v>0</v>
      </c>
      <c r="E483" s="12">
        <f t="shared" si="86"/>
        <v>0</v>
      </c>
      <c r="F483" s="12">
        <f t="shared" si="87"/>
        <v>0</v>
      </c>
      <c r="G483" s="12">
        <f t="shared" si="88"/>
        <v>0</v>
      </c>
      <c r="H483" s="12">
        <f t="shared" si="89"/>
        <v>0</v>
      </c>
      <c r="I483" s="12">
        <v>0</v>
      </c>
      <c r="J483" s="12">
        <f t="shared" si="90"/>
        <v>0</v>
      </c>
      <c r="K483" s="12">
        <f t="shared" si="94"/>
        <v>111512.86539780999</v>
      </c>
      <c r="L483" s="12">
        <f t="shared" si="95"/>
        <v>284999.99999999994</v>
      </c>
      <c r="M483" s="13" t="str">
        <f t="shared" si="91"/>
        <v>getilgt</v>
      </c>
    </row>
    <row r="484" spans="1:13" x14ac:dyDescent="0.25">
      <c r="A484" s="14">
        <f t="shared" si="92"/>
        <v>464</v>
      </c>
      <c r="B484" s="11" t="str">
        <f t="shared" si="84"/>
        <v>01.02.2065</v>
      </c>
      <c r="C484" s="14">
        <f t="shared" si="85"/>
        <v>2065</v>
      </c>
      <c r="D484" s="12">
        <f t="shared" si="93"/>
        <v>0</v>
      </c>
      <c r="E484" s="12">
        <f t="shared" si="86"/>
        <v>0</v>
      </c>
      <c r="F484" s="12">
        <f t="shared" si="87"/>
        <v>0</v>
      </c>
      <c r="G484" s="12">
        <f t="shared" si="88"/>
        <v>0</v>
      </c>
      <c r="H484" s="12">
        <f t="shared" si="89"/>
        <v>0</v>
      </c>
      <c r="I484" s="12">
        <v>0</v>
      </c>
      <c r="J484" s="12">
        <f t="shared" si="90"/>
        <v>0</v>
      </c>
      <c r="K484" s="12">
        <f t="shared" si="94"/>
        <v>111512.86539780999</v>
      </c>
      <c r="L484" s="12">
        <f t="shared" si="95"/>
        <v>284999.99999999994</v>
      </c>
      <c r="M484" s="13" t="str">
        <f t="shared" si="91"/>
        <v>getilgt</v>
      </c>
    </row>
    <row r="485" spans="1:13" x14ac:dyDescent="0.25">
      <c r="A485" s="14">
        <f t="shared" si="92"/>
        <v>465</v>
      </c>
      <c r="B485" s="11" t="str">
        <f t="shared" si="84"/>
        <v>01.03.2065</v>
      </c>
      <c r="C485" s="14">
        <f t="shared" si="85"/>
        <v>2065</v>
      </c>
      <c r="D485" s="12">
        <f t="shared" si="93"/>
        <v>0</v>
      </c>
      <c r="E485" s="12">
        <f t="shared" si="86"/>
        <v>0</v>
      </c>
      <c r="F485" s="12">
        <f t="shared" si="87"/>
        <v>0</v>
      </c>
      <c r="G485" s="12">
        <f t="shared" si="88"/>
        <v>0</v>
      </c>
      <c r="H485" s="12">
        <f t="shared" si="89"/>
        <v>0</v>
      </c>
      <c r="I485" s="12">
        <v>0</v>
      </c>
      <c r="J485" s="12">
        <f t="shared" si="90"/>
        <v>0</v>
      </c>
      <c r="K485" s="12">
        <f t="shared" si="94"/>
        <v>111512.86539780999</v>
      </c>
      <c r="L485" s="12">
        <f t="shared" si="95"/>
        <v>284999.99999999994</v>
      </c>
      <c r="M485" s="13" t="str">
        <f t="shared" si="91"/>
        <v>getilgt</v>
      </c>
    </row>
    <row r="486" spans="1:13" x14ac:dyDescent="0.25">
      <c r="A486" s="14">
        <f t="shared" si="92"/>
        <v>466</v>
      </c>
      <c r="B486" s="11" t="str">
        <f t="shared" si="84"/>
        <v>01.04.2065</v>
      </c>
      <c r="C486" s="14">
        <f t="shared" si="85"/>
        <v>2065</v>
      </c>
      <c r="D486" s="12">
        <f t="shared" si="93"/>
        <v>0</v>
      </c>
      <c r="E486" s="12">
        <f t="shared" si="86"/>
        <v>0</v>
      </c>
      <c r="F486" s="12">
        <f t="shared" si="87"/>
        <v>0</v>
      </c>
      <c r="G486" s="12">
        <f t="shared" si="88"/>
        <v>0</v>
      </c>
      <c r="H486" s="12">
        <f t="shared" si="89"/>
        <v>0</v>
      </c>
      <c r="I486" s="12">
        <v>0</v>
      </c>
      <c r="J486" s="12">
        <f t="shared" si="90"/>
        <v>0</v>
      </c>
      <c r="K486" s="12">
        <f t="shared" si="94"/>
        <v>111512.86539780999</v>
      </c>
      <c r="L486" s="12">
        <f t="shared" si="95"/>
        <v>284999.99999999994</v>
      </c>
      <c r="M486" s="13" t="str">
        <f t="shared" si="91"/>
        <v>getilgt</v>
      </c>
    </row>
    <row r="487" spans="1:13" x14ac:dyDescent="0.25">
      <c r="A487" s="14">
        <f t="shared" si="92"/>
        <v>467</v>
      </c>
      <c r="B487" s="11" t="str">
        <f t="shared" si="84"/>
        <v>01.05.2065</v>
      </c>
      <c r="C487" s="14">
        <f t="shared" si="85"/>
        <v>2065</v>
      </c>
      <c r="D487" s="12">
        <f t="shared" si="93"/>
        <v>0</v>
      </c>
      <c r="E487" s="12">
        <f t="shared" si="86"/>
        <v>0</v>
      </c>
      <c r="F487" s="12">
        <f t="shared" si="87"/>
        <v>0</v>
      </c>
      <c r="G487" s="12">
        <f t="shared" si="88"/>
        <v>0</v>
      </c>
      <c r="H487" s="12">
        <f t="shared" si="89"/>
        <v>0</v>
      </c>
      <c r="I487" s="12">
        <v>0</v>
      </c>
      <c r="J487" s="12">
        <f t="shared" si="90"/>
        <v>0</v>
      </c>
      <c r="K487" s="12">
        <f t="shared" si="94"/>
        <v>111512.86539780999</v>
      </c>
      <c r="L487" s="12">
        <f t="shared" si="95"/>
        <v>284999.99999999994</v>
      </c>
      <c r="M487" s="13" t="str">
        <f t="shared" si="91"/>
        <v>getilgt</v>
      </c>
    </row>
    <row r="488" spans="1:13" x14ac:dyDescent="0.25">
      <c r="A488" s="14">
        <f t="shared" si="92"/>
        <v>468</v>
      </c>
      <c r="B488" s="11" t="str">
        <f t="shared" si="84"/>
        <v>01.06.2065</v>
      </c>
      <c r="C488" s="14">
        <f t="shared" si="85"/>
        <v>2065</v>
      </c>
      <c r="D488" s="12">
        <f t="shared" si="93"/>
        <v>0</v>
      </c>
      <c r="E488" s="12">
        <f t="shared" si="86"/>
        <v>0</v>
      </c>
      <c r="F488" s="12">
        <f t="shared" si="87"/>
        <v>0</v>
      </c>
      <c r="G488" s="12">
        <f t="shared" si="88"/>
        <v>0</v>
      </c>
      <c r="H488" s="12">
        <f t="shared" si="89"/>
        <v>0</v>
      </c>
      <c r="I488" s="12">
        <v>0</v>
      </c>
      <c r="J488" s="12">
        <f t="shared" si="90"/>
        <v>0</v>
      </c>
      <c r="K488" s="12">
        <f t="shared" si="94"/>
        <v>111512.86539780999</v>
      </c>
      <c r="L488" s="12">
        <f t="shared" si="95"/>
        <v>284999.99999999994</v>
      </c>
      <c r="M488" s="13" t="str">
        <f t="shared" si="91"/>
        <v>getilgt</v>
      </c>
    </row>
    <row r="489" spans="1:13" x14ac:dyDescent="0.25">
      <c r="A489" s="14">
        <f t="shared" si="92"/>
        <v>469</v>
      </c>
      <c r="B489" s="11" t="str">
        <f t="shared" si="84"/>
        <v>01.07.2065</v>
      </c>
      <c r="C489" s="14">
        <f t="shared" si="85"/>
        <v>2065</v>
      </c>
      <c r="D489" s="12">
        <f t="shared" si="93"/>
        <v>0</v>
      </c>
      <c r="E489" s="12">
        <f t="shared" si="86"/>
        <v>0</v>
      </c>
      <c r="F489" s="12">
        <f t="shared" si="87"/>
        <v>0</v>
      </c>
      <c r="G489" s="12">
        <f t="shared" si="88"/>
        <v>0</v>
      </c>
      <c r="H489" s="12">
        <f t="shared" si="89"/>
        <v>0</v>
      </c>
      <c r="I489" s="12">
        <v>0</v>
      </c>
      <c r="J489" s="12">
        <f t="shared" si="90"/>
        <v>0</v>
      </c>
      <c r="K489" s="12">
        <f t="shared" si="94"/>
        <v>111512.86539780999</v>
      </c>
      <c r="L489" s="12">
        <f t="shared" si="95"/>
        <v>284999.99999999994</v>
      </c>
      <c r="M489" s="13" t="str">
        <f t="shared" si="91"/>
        <v>getilgt</v>
      </c>
    </row>
    <row r="490" spans="1:13" x14ac:dyDescent="0.25">
      <c r="A490" s="14">
        <f t="shared" si="92"/>
        <v>470</v>
      </c>
      <c r="B490" s="11" t="str">
        <f t="shared" si="84"/>
        <v>01.08.2065</v>
      </c>
      <c r="C490" s="14">
        <f t="shared" si="85"/>
        <v>2065</v>
      </c>
      <c r="D490" s="12">
        <f t="shared" si="93"/>
        <v>0</v>
      </c>
      <c r="E490" s="12">
        <f t="shared" si="86"/>
        <v>0</v>
      </c>
      <c r="F490" s="12">
        <f t="shared" si="87"/>
        <v>0</v>
      </c>
      <c r="G490" s="12">
        <f t="shared" si="88"/>
        <v>0</v>
      </c>
      <c r="H490" s="12">
        <f t="shared" si="89"/>
        <v>0</v>
      </c>
      <c r="I490" s="12">
        <v>0</v>
      </c>
      <c r="J490" s="12">
        <f t="shared" si="90"/>
        <v>0</v>
      </c>
      <c r="K490" s="12">
        <f t="shared" si="94"/>
        <v>111512.86539780999</v>
      </c>
      <c r="L490" s="12">
        <f t="shared" si="95"/>
        <v>284999.99999999994</v>
      </c>
      <c r="M490" s="13" t="str">
        <f t="shared" si="91"/>
        <v>getilgt</v>
      </c>
    </row>
    <row r="491" spans="1:13" x14ac:dyDescent="0.25">
      <c r="A491" s="14">
        <f t="shared" si="92"/>
        <v>471</v>
      </c>
      <c r="B491" s="11" t="str">
        <f t="shared" si="84"/>
        <v>01.09.2065</v>
      </c>
      <c r="C491" s="14">
        <f t="shared" si="85"/>
        <v>2065</v>
      </c>
      <c r="D491" s="12">
        <f t="shared" si="93"/>
        <v>0</v>
      </c>
      <c r="E491" s="12">
        <f t="shared" si="86"/>
        <v>0</v>
      </c>
      <c r="F491" s="12">
        <f t="shared" si="87"/>
        <v>0</v>
      </c>
      <c r="G491" s="12">
        <f t="shared" si="88"/>
        <v>0</v>
      </c>
      <c r="H491" s="12">
        <f t="shared" si="89"/>
        <v>0</v>
      </c>
      <c r="I491" s="12">
        <v>0</v>
      </c>
      <c r="J491" s="12">
        <f t="shared" si="90"/>
        <v>0</v>
      </c>
      <c r="K491" s="12">
        <f t="shared" si="94"/>
        <v>111512.86539780999</v>
      </c>
      <c r="L491" s="12">
        <f t="shared" si="95"/>
        <v>284999.99999999994</v>
      </c>
      <c r="M491" s="13" t="str">
        <f t="shared" si="91"/>
        <v>getilgt</v>
      </c>
    </row>
    <row r="492" spans="1:13" x14ac:dyDescent="0.25">
      <c r="A492" s="14">
        <f t="shared" si="92"/>
        <v>472</v>
      </c>
      <c r="B492" s="11" t="str">
        <f t="shared" si="84"/>
        <v>01.10.2065</v>
      </c>
      <c r="C492" s="14">
        <f t="shared" si="85"/>
        <v>2065</v>
      </c>
      <c r="D492" s="12">
        <f t="shared" si="93"/>
        <v>0</v>
      </c>
      <c r="E492" s="12">
        <f t="shared" si="86"/>
        <v>0</v>
      </c>
      <c r="F492" s="12">
        <f t="shared" si="87"/>
        <v>0</v>
      </c>
      <c r="G492" s="12">
        <f t="shared" si="88"/>
        <v>0</v>
      </c>
      <c r="H492" s="12">
        <f t="shared" si="89"/>
        <v>0</v>
      </c>
      <c r="I492" s="12">
        <v>0</v>
      </c>
      <c r="J492" s="12">
        <f t="shared" si="90"/>
        <v>0</v>
      </c>
      <c r="K492" s="12">
        <f t="shared" si="94"/>
        <v>111512.86539780999</v>
      </c>
      <c r="L492" s="12">
        <f t="shared" si="95"/>
        <v>284999.99999999994</v>
      </c>
      <c r="M492" s="13" t="str">
        <f t="shared" si="91"/>
        <v>getilgt</v>
      </c>
    </row>
    <row r="493" spans="1:13" x14ac:dyDescent="0.25">
      <c r="A493" s="14">
        <f t="shared" si="92"/>
        <v>473</v>
      </c>
      <c r="B493" s="11" t="str">
        <f t="shared" si="84"/>
        <v>01.11.2065</v>
      </c>
      <c r="C493" s="14">
        <f t="shared" si="85"/>
        <v>2065</v>
      </c>
      <c r="D493" s="12">
        <f t="shared" si="93"/>
        <v>0</v>
      </c>
      <c r="E493" s="12">
        <f t="shared" si="86"/>
        <v>0</v>
      </c>
      <c r="F493" s="12">
        <f t="shared" si="87"/>
        <v>0</v>
      </c>
      <c r="G493" s="12">
        <f t="shared" si="88"/>
        <v>0</v>
      </c>
      <c r="H493" s="12">
        <f t="shared" si="89"/>
        <v>0</v>
      </c>
      <c r="I493" s="12">
        <v>0</v>
      </c>
      <c r="J493" s="12">
        <f t="shared" si="90"/>
        <v>0</v>
      </c>
      <c r="K493" s="12">
        <f t="shared" si="94"/>
        <v>111512.86539780999</v>
      </c>
      <c r="L493" s="12">
        <f t="shared" si="95"/>
        <v>284999.99999999994</v>
      </c>
      <c r="M493" s="13" t="str">
        <f t="shared" si="91"/>
        <v>getilgt</v>
      </c>
    </row>
    <row r="494" spans="1:13" x14ac:dyDescent="0.25">
      <c r="A494" s="14">
        <f t="shared" si="92"/>
        <v>474</v>
      </c>
      <c r="B494" s="11" t="str">
        <f t="shared" si="84"/>
        <v>01.12.2065</v>
      </c>
      <c r="C494" s="14">
        <f t="shared" si="85"/>
        <v>2065</v>
      </c>
      <c r="D494" s="12">
        <f t="shared" si="93"/>
        <v>0</v>
      </c>
      <c r="E494" s="12">
        <f t="shared" si="86"/>
        <v>0</v>
      </c>
      <c r="F494" s="12">
        <f t="shared" si="87"/>
        <v>0</v>
      </c>
      <c r="G494" s="12">
        <f t="shared" si="88"/>
        <v>0</v>
      </c>
      <c r="H494" s="12">
        <f t="shared" si="89"/>
        <v>0</v>
      </c>
      <c r="I494" s="12">
        <v>0</v>
      </c>
      <c r="J494" s="12">
        <f t="shared" si="90"/>
        <v>0</v>
      </c>
      <c r="K494" s="12">
        <f t="shared" si="94"/>
        <v>111512.86539780999</v>
      </c>
      <c r="L494" s="12">
        <f t="shared" si="95"/>
        <v>284999.99999999994</v>
      </c>
      <c r="M494" s="13" t="str">
        <f t="shared" si="91"/>
        <v>getilgt</v>
      </c>
    </row>
    <row r="495" spans="1:13" x14ac:dyDescent="0.25">
      <c r="A495" s="14">
        <f t="shared" si="92"/>
        <v>475</v>
      </c>
      <c r="B495" s="11" t="str">
        <f t="shared" si="84"/>
        <v>01.01.2066</v>
      </c>
      <c r="C495" s="14">
        <f t="shared" si="85"/>
        <v>2066</v>
      </c>
      <c r="D495" s="12">
        <f t="shared" si="93"/>
        <v>0</v>
      </c>
      <c r="E495" s="12">
        <f t="shared" si="86"/>
        <v>0</v>
      </c>
      <c r="F495" s="12">
        <f t="shared" si="87"/>
        <v>0</v>
      </c>
      <c r="G495" s="12">
        <f t="shared" si="88"/>
        <v>0</v>
      </c>
      <c r="H495" s="12">
        <f t="shared" si="89"/>
        <v>0</v>
      </c>
      <c r="I495" s="12">
        <v>0</v>
      </c>
      <c r="J495" s="12">
        <f t="shared" si="90"/>
        <v>0</v>
      </c>
      <c r="K495" s="12">
        <f t="shared" si="94"/>
        <v>111512.86539780999</v>
      </c>
      <c r="L495" s="12">
        <f t="shared" si="95"/>
        <v>284999.99999999994</v>
      </c>
      <c r="M495" s="13" t="str">
        <f t="shared" si="91"/>
        <v>getilgt</v>
      </c>
    </row>
    <row r="496" spans="1:13" x14ac:dyDescent="0.25">
      <c r="A496" s="14">
        <f t="shared" si="92"/>
        <v>476</v>
      </c>
      <c r="B496" s="11" t="str">
        <f t="shared" si="84"/>
        <v>01.02.2066</v>
      </c>
      <c r="C496" s="14">
        <f t="shared" si="85"/>
        <v>2066</v>
      </c>
      <c r="D496" s="12">
        <f t="shared" si="93"/>
        <v>0</v>
      </c>
      <c r="E496" s="12">
        <f t="shared" si="86"/>
        <v>0</v>
      </c>
      <c r="F496" s="12">
        <f t="shared" si="87"/>
        <v>0</v>
      </c>
      <c r="G496" s="12">
        <f t="shared" si="88"/>
        <v>0</v>
      </c>
      <c r="H496" s="12">
        <f t="shared" si="89"/>
        <v>0</v>
      </c>
      <c r="I496" s="12">
        <v>0</v>
      </c>
      <c r="J496" s="12">
        <f t="shared" si="90"/>
        <v>0</v>
      </c>
      <c r="K496" s="12">
        <f t="shared" si="94"/>
        <v>111512.86539780999</v>
      </c>
      <c r="L496" s="12">
        <f t="shared" si="95"/>
        <v>284999.99999999994</v>
      </c>
      <c r="M496" s="13" t="str">
        <f t="shared" si="91"/>
        <v>getilgt</v>
      </c>
    </row>
    <row r="497" spans="1:13" x14ac:dyDescent="0.25">
      <c r="A497" s="14">
        <f t="shared" si="92"/>
        <v>477</v>
      </c>
      <c r="B497" s="11" t="str">
        <f t="shared" si="84"/>
        <v>01.03.2066</v>
      </c>
      <c r="C497" s="14">
        <f t="shared" si="85"/>
        <v>2066</v>
      </c>
      <c r="D497" s="12">
        <f t="shared" si="93"/>
        <v>0</v>
      </c>
      <c r="E497" s="12">
        <f t="shared" si="86"/>
        <v>0</v>
      </c>
      <c r="F497" s="12">
        <f t="shared" si="87"/>
        <v>0</v>
      </c>
      <c r="G497" s="12">
        <f t="shared" si="88"/>
        <v>0</v>
      </c>
      <c r="H497" s="12">
        <f t="shared" si="89"/>
        <v>0</v>
      </c>
      <c r="I497" s="12">
        <v>0</v>
      </c>
      <c r="J497" s="12">
        <f t="shared" si="90"/>
        <v>0</v>
      </c>
      <c r="K497" s="12">
        <f t="shared" si="94"/>
        <v>111512.86539780999</v>
      </c>
      <c r="L497" s="12">
        <f t="shared" si="95"/>
        <v>284999.99999999994</v>
      </c>
      <c r="M497" s="13" t="str">
        <f t="shared" si="91"/>
        <v>getilgt</v>
      </c>
    </row>
    <row r="498" spans="1:13" x14ac:dyDescent="0.25">
      <c r="A498" s="14">
        <f t="shared" si="92"/>
        <v>478</v>
      </c>
      <c r="B498" s="11" t="str">
        <f t="shared" si="84"/>
        <v>01.04.2066</v>
      </c>
      <c r="C498" s="14">
        <f t="shared" si="85"/>
        <v>2066</v>
      </c>
      <c r="D498" s="12">
        <f t="shared" si="93"/>
        <v>0</v>
      </c>
      <c r="E498" s="12">
        <f t="shared" si="86"/>
        <v>0</v>
      </c>
      <c r="F498" s="12">
        <f t="shared" si="87"/>
        <v>0</v>
      </c>
      <c r="G498" s="12">
        <f t="shared" si="88"/>
        <v>0</v>
      </c>
      <c r="H498" s="12">
        <f t="shared" si="89"/>
        <v>0</v>
      </c>
      <c r="I498" s="12">
        <v>0</v>
      </c>
      <c r="J498" s="12">
        <f t="shared" si="90"/>
        <v>0</v>
      </c>
      <c r="K498" s="12">
        <f t="shared" si="94"/>
        <v>111512.86539780999</v>
      </c>
      <c r="L498" s="12">
        <f t="shared" si="95"/>
        <v>284999.99999999994</v>
      </c>
      <c r="M498" s="13" t="str">
        <f t="shared" si="91"/>
        <v>getilgt</v>
      </c>
    </row>
    <row r="499" spans="1:13" x14ac:dyDescent="0.25">
      <c r="A499" s="14">
        <f t="shared" si="92"/>
        <v>479</v>
      </c>
      <c r="B499" s="11" t="str">
        <f t="shared" si="84"/>
        <v>01.05.2066</v>
      </c>
      <c r="C499" s="14">
        <f t="shared" si="85"/>
        <v>2066</v>
      </c>
      <c r="D499" s="12">
        <f t="shared" si="93"/>
        <v>0</v>
      </c>
      <c r="E499" s="12">
        <f t="shared" si="86"/>
        <v>0</v>
      </c>
      <c r="F499" s="12">
        <f t="shared" si="87"/>
        <v>0</v>
      </c>
      <c r="G499" s="12">
        <f t="shared" si="88"/>
        <v>0</v>
      </c>
      <c r="H499" s="12">
        <f t="shared" si="89"/>
        <v>0</v>
      </c>
      <c r="I499" s="12">
        <v>0</v>
      </c>
      <c r="J499" s="12">
        <f t="shared" si="90"/>
        <v>0</v>
      </c>
      <c r="K499" s="12">
        <f t="shared" si="94"/>
        <v>111512.86539780999</v>
      </c>
      <c r="L499" s="12">
        <f t="shared" si="95"/>
        <v>284999.99999999994</v>
      </c>
      <c r="M499" s="13" t="str">
        <f t="shared" si="91"/>
        <v>getilgt</v>
      </c>
    </row>
    <row r="500" spans="1:13" x14ac:dyDescent="0.25">
      <c r="A500" s="14">
        <f t="shared" si="92"/>
        <v>480</v>
      </c>
      <c r="B500" s="11" t="str">
        <f t="shared" si="84"/>
        <v>01.06.2066</v>
      </c>
      <c r="C500" s="14">
        <f t="shared" si="85"/>
        <v>2066</v>
      </c>
      <c r="D500" s="12">
        <f t="shared" si="93"/>
        <v>0</v>
      </c>
      <c r="E500" s="12">
        <f t="shared" si="86"/>
        <v>0</v>
      </c>
      <c r="F500" s="12">
        <f t="shared" si="87"/>
        <v>0</v>
      </c>
      <c r="G500" s="12">
        <f t="shared" si="88"/>
        <v>0</v>
      </c>
      <c r="H500" s="12">
        <f t="shared" si="89"/>
        <v>0</v>
      </c>
      <c r="I500" s="12">
        <v>0</v>
      </c>
      <c r="J500" s="12">
        <f t="shared" si="90"/>
        <v>0</v>
      </c>
      <c r="K500" s="12">
        <f t="shared" si="94"/>
        <v>111512.86539780999</v>
      </c>
      <c r="L500" s="12">
        <f t="shared" si="95"/>
        <v>284999.99999999994</v>
      </c>
      <c r="M500" s="13" t="str">
        <f t="shared" si="91"/>
        <v>getilgt</v>
      </c>
    </row>
  </sheetData>
  <mergeCells count="5">
    <mergeCell ref="A1:M1"/>
    <mergeCell ref="A2:M2"/>
    <mergeCell ref="A4:D4"/>
    <mergeCell ref="A15:D17"/>
    <mergeCell ref="F4:H4"/>
  </mergeCells>
  <conditionalFormatting sqref="H21:I500">
    <cfRule type="cellIs" dxfId="2" priority="2" operator="greaterThan">
      <formula>0</formula>
    </cfRule>
  </conditionalFormatting>
  <conditionalFormatting sqref="J21:J500">
    <cfRule type="dataBar" priority="3">
      <dataBar>
        <cfvo type="min"/>
        <cfvo type="max"/>
        <color rgb="FF5B9BD5"/>
      </dataBar>
    </cfRule>
    <cfRule type="dataBar" priority="4">
      <dataBar>
        <cfvo type="min"/>
        <cfvo type="max"/>
        <color rgb="FF5B9BD5"/>
      </dataBar>
      <extLst>
        <ext xmlns:x14="http://schemas.microsoft.com/office/spreadsheetml/2009/9/main" uri="{B025F937-C7B1-47D3-B67F-A62EFF666E3E}">
          <x14:id>{3201985D-9EAA-156E-AD6B-DA9DA3062CE7}</x14:id>
        </ext>
      </extLst>
    </cfRule>
  </conditionalFormatting>
  <conditionalFormatting sqref="M21:M500">
    <cfRule type="expression" dxfId="1" priority="1">
      <formula>M21="getilgt"</formula>
    </cfRule>
  </conditionalFormatting>
  <dataValidations count="2">
    <dataValidation type="list" sqref="C10" xr:uid="{00000000-0002-0000-0000-000000000000}">
      <formula1>"1,2,3,4,5,6,7,8,9,10,11,12"</formula1>
    </dataValidation>
    <dataValidation type="decimal" operator="greaterThanOrEqual" sqref="I21:I500" xr:uid="{00000000-0002-0000-0000-000001000000}">
      <formula1>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201985D-9EAA-156E-AD6B-DA9DA3062CE7}">
            <x14:dataBar>
              <x14:cfvo type="min"/>
              <x14:cfvo type="max"/>
              <x14:negativeFillColor auto="1"/>
              <x14:axisColor auto="1"/>
            </x14:dataBar>
          </x14:cfRule>
          <xm:sqref>J21:J500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4"/>
  <sheetViews>
    <sheetView workbookViewId="0"/>
  </sheetViews>
  <sheetFormatPr baseColWidth="10" defaultColWidth="9" defaultRowHeight="15" x14ac:dyDescent="0.25"/>
  <cols>
    <col min="1" max="1" width="10" customWidth="1"/>
    <col min="2" max="2" width="20" customWidth="1"/>
    <col min="3" max="3" width="16" customWidth="1"/>
    <col min="4" max="4" width="18" customWidth="1"/>
    <col min="5" max="6" width="16" customWidth="1"/>
    <col min="7" max="7" width="18" customWidth="1"/>
    <col min="8" max="8" width="16" customWidth="1"/>
    <col min="9" max="9" width="12" customWidth="1"/>
    <col min="11" max="11" width="24" customWidth="1"/>
    <col min="12" max="12" width="16" customWidth="1"/>
    <col min="13" max="14" width="14" customWidth="1"/>
    <col min="15" max="15" width="18" customWidth="1"/>
    <col min="16" max="16" width="16" customWidth="1"/>
    <col min="17" max="18" width="17" customWidth="1"/>
    <col min="19" max="19" width="19" customWidth="1"/>
  </cols>
  <sheetData>
    <row r="1" spans="1:19" ht="30" customHeight="1" x14ac:dyDescent="0.25">
      <c r="A1" s="26" t="s">
        <v>45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4"/>
      <c r="O1" s="24"/>
      <c r="P1" s="24"/>
      <c r="Q1" s="24"/>
      <c r="R1" s="24"/>
      <c r="S1" s="24"/>
    </row>
    <row r="3" spans="1:19" x14ac:dyDescent="0.25">
      <c r="A3" s="28" t="s">
        <v>46</v>
      </c>
      <c r="B3" s="24"/>
      <c r="C3" s="24"/>
      <c r="D3" s="24"/>
      <c r="E3" s="24"/>
      <c r="F3" s="24"/>
      <c r="G3" s="24"/>
      <c r="H3" s="24"/>
      <c r="I3" s="24"/>
      <c r="K3" s="28" t="s">
        <v>47</v>
      </c>
      <c r="L3" s="24"/>
      <c r="M3" s="24"/>
      <c r="N3" s="24"/>
      <c r="O3" s="24"/>
      <c r="P3" s="24"/>
      <c r="Q3" s="24"/>
      <c r="R3" s="24"/>
      <c r="S3" s="24"/>
    </row>
    <row r="4" spans="1:19" ht="42" customHeight="1" x14ac:dyDescent="0.25">
      <c r="A4" s="1" t="s">
        <v>34</v>
      </c>
      <c r="B4" s="1" t="s">
        <v>48</v>
      </c>
      <c r="C4" s="1" t="s">
        <v>49</v>
      </c>
      <c r="D4" s="1" t="s">
        <v>38</v>
      </c>
      <c r="E4" s="1" t="s">
        <v>50</v>
      </c>
      <c r="F4" s="1" t="s">
        <v>51</v>
      </c>
      <c r="G4" s="1" t="s">
        <v>42</v>
      </c>
      <c r="H4" s="1" t="s">
        <v>52</v>
      </c>
      <c r="I4" s="1" t="s">
        <v>44</v>
      </c>
      <c r="K4" s="1" t="s">
        <v>53</v>
      </c>
      <c r="L4" s="1" t="s">
        <v>54</v>
      </c>
      <c r="M4" s="1" t="s">
        <v>7</v>
      </c>
      <c r="N4" s="1" t="s">
        <v>55</v>
      </c>
      <c r="O4" s="1" t="s">
        <v>56</v>
      </c>
      <c r="P4" s="1" t="s">
        <v>57</v>
      </c>
      <c r="Q4" s="1" t="s">
        <v>58</v>
      </c>
      <c r="R4" s="1" t="s">
        <v>16</v>
      </c>
      <c r="S4" s="1" t="s">
        <v>59</v>
      </c>
    </row>
    <row r="5" spans="1:19" x14ac:dyDescent="0.25">
      <c r="A5" s="14">
        <f>Tilgungsplan!$C$21</f>
        <v>2026</v>
      </c>
      <c r="B5" s="12">
        <f>IFERROR(LOOKUP(2,1/(Tilgungsplan!$C$21:$C$500=A5),Tilgungsplan!$J$21:$J$500),0)</f>
        <v>277984.6520343984</v>
      </c>
      <c r="C5" s="12">
        <f>SUMIF(Tilgungsplan!$C$21:$C$500,A5,Tilgungsplan!$F$21:$F$500)</f>
        <v>5178.4020343984275</v>
      </c>
      <c r="D5" s="12">
        <f>SUMIF(Tilgungsplan!$C$21:$C$500,A5,Tilgungsplan!$G$21:$G$500)</f>
        <v>3015.347965601572</v>
      </c>
      <c r="E5" s="12">
        <f>SUMIF(Tilgungsplan!$C$21:$C$500,A5,Tilgungsplan!$H$21:$H$500)+SUMIF(Tilgungsplan!$C$21:$C$500,A5,Tilgungsplan!$I$21:$I$500)</f>
        <v>4000</v>
      </c>
      <c r="F5" s="12">
        <f t="shared" ref="F5:F44" si="0">D5+E5</f>
        <v>7015.3479656015716</v>
      </c>
      <c r="G5" s="12">
        <f>C5</f>
        <v>5178.4020343984275</v>
      </c>
      <c r="H5" s="12">
        <f>SUMIF(Tilgungsplan!$C$21:$C$500,A5,Tilgungsplan!$E$21:$E$500)</f>
        <v>8193.75</v>
      </c>
      <c r="I5" s="13" t="str">
        <f t="shared" ref="I5:I44" si="1">IF(B5=0,"getilgt",IF(C5+F5=0,"","laufend"))</f>
        <v>laufend</v>
      </c>
      <c r="K5" t="s">
        <v>60</v>
      </c>
      <c r="L5" s="12">
        <f>Tilgungsplan!$C$5</f>
        <v>285000</v>
      </c>
      <c r="M5" s="15">
        <f>Tilgungsplan!$C$6</f>
        <v>3.6499999999999998E-2</v>
      </c>
      <c r="N5" s="15">
        <f>Tilgungsplan!$C$7</f>
        <v>2.1000000000000001E-2</v>
      </c>
      <c r="O5" s="12">
        <f>0</f>
        <v>0</v>
      </c>
      <c r="P5" s="12">
        <f>L5*(M5+N5)/12</f>
        <v>1365.625</v>
      </c>
      <c r="Q5" s="16">
        <f>IFERROR(NPER(M5/12,-(P5+O5/12),L5),"")</f>
        <v>331.65817416400336</v>
      </c>
      <c r="R5" s="12">
        <f>IF(Q5="","",(P5+O5/12)*Q5-L5)</f>
        <v>167920.69409271708</v>
      </c>
      <c r="S5" s="12">
        <f>IF(R5="","",R$5-R5)</f>
        <v>0</v>
      </c>
    </row>
    <row r="6" spans="1:19" x14ac:dyDescent="0.25">
      <c r="A6" s="14">
        <f t="shared" ref="A6:A44" si="2">A5+1</f>
        <v>2027</v>
      </c>
      <c r="B6" s="12">
        <f>IFERROR(LOOKUP(2,1/(Tilgungsplan!$C$21:$C$500=A6),Tilgungsplan!$J$21:$J$500),0)</f>
        <v>267638.1182389129</v>
      </c>
      <c r="C6" s="12">
        <f>SUMIF(Tilgungsplan!$C$21:$C$500,A6,Tilgungsplan!$F$21:$F$500)</f>
        <v>10040.966204514458</v>
      </c>
      <c r="D6" s="12">
        <f>SUMIF(Tilgungsplan!$C$21:$C$500,A6,Tilgungsplan!$G$21:$G$500)</f>
        <v>6346.5337954855413</v>
      </c>
      <c r="E6" s="12">
        <f>SUMIF(Tilgungsplan!$C$21:$C$500,A6,Tilgungsplan!$H$21:$H$500)+SUMIF(Tilgungsplan!$C$21:$C$500,A6,Tilgungsplan!$I$21:$I$500)</f>
        <v>4000</v>
      </c>
      <c r="F6" s="12">
        <f t="shared" si="0"/>
        <v>10346.533795485542</v>
      </c>
      <c r="G6" s="12">
        <f t="shared" ref="G6:G44" si="3">G5+C6</f>
        <v>15219.368238912884</v>
      </c>
      <c r="H6" s="12">
        <f>SUMIF(Tilgungsplan!$C$21:$C$500,A6,Tilgungsplan!$E$21:$E$500)</f>
        <v>16387.5</v>
      </c>
      <c r="I6" s="13" t="str">
        <f t="shared" si="1"/>
        <v>laufend</v>
      </c>
      <c r="K6" t="s">
        <v>61</v>
      </c>
      <c r="L6" s="12">
        <f>Tilgungsplan!$C$5</f>
        <v>285000</v>
      </c>
      <c r="M6" s="15">
        <f>Tilgungsplan!$C$6</f>
        <v>3.6499999999999998E-2</v>
      </c>
      <c r="N6" s="15">
        <f>Tilgungsplan!$C$7</f>
        <v>2.1000000000000001E-2</v>
      </c>
      <c r="O6" s="12">
        <f>Tilgungsplan!$C$9</f>
        <v>4000</v>
      </c>
      <c r="P6" s="12">
        <f>L6*(M6+N6)/12</f>
        <v>1365.625</v>
      </c>
      <c r="Q6" s="16">
        <f>IFERROR(NPER(M6/12,-(P6+O6/12),L6),"")</f>
        <v>235.04320444536813</v>
      </c>
      <c r="R6" s="12">
        <f>IF(Q6="","",(P6+O6/12)*Q6-L6)</f>
        <v>114328.61088582856</v>
      </c>
      <c r="S6" s="12">
        <f>IF(R6="","",R$5-R6)</f>
        <v>53592.083206888521</v>
      </c>
    </row>
    <row r="7" spans="1:19" x14ac:dyDescent="0.25">
      <c r="A7" s="14">
        <f t="shared" si="2"/>
        <v>2028</v>
      </c>
      <c r="B7" s="12">
        <f>IFERROR(LOOKUP(2,1/(Tilgungsplan!$C$21:$C$500=A7),Tilgungsplan!$J$21:$J$500),0)</f>
        <v>256907.5537200442</v>
      </c>
      <c r="C7" s="12">
        <f>SUMIF(Tilgungsplan!$C$21:$C$500,A7,Tilgungsplan!$F$21:$F$500)</f>
        <v>9656.9354811312314</v>
      </c>
      <c r="D7" s="12">
        <f>SUMIF(Tilgungsplan!$C$21:$C$500,A7,Tilgungsplan!$G$21:$G$500)</f>
        <v>6730.5645188687677</v>
      </c>
      <c r="E7" s="12">
        <f>SUMIF(Tilgungsplan!$C$21:$C$500,A7,Tilgungsplan!$H$21:$H$500)+SUMIF(Tilgungsplan!$C$21:$C$500,A7,Tilgungsplan!$I$21:$I$500)</f>
        <v>4000</v>
      </c>
      <c r="F7" s="12">
        <f t="shared" si="0"/>
        <v>10730.564518868767</v>
      </c>
      <c r="G7" s="12">
        <f t="shared" si="3"/>
        <v>24876.303720044118</v>
      </c>
      <c r="H7" s="12">
        <f>SUMIF(Tilgungsplan!$C$21:$C$500,A7,Tilgungsplan!$E$21:$E$500)</f>
        <v>16387.5</v>
      </c>
      <c r="I7" s="13" t="str">
        <f t="shared" si="1"/>
        <v>laufend</v>
      </c>
      <c r="K7" t="s">
        <v>62</v>
      </c>
      <c r="L7" s="12">
        <f>Tilgungsplan!$C$5</f>
        <v>285000</v>
      </c>
      <c r="M7" s="15">
        <f>Tilgungsplan!$C$6</f>
        <v>3.6499999999999998E-2</v>
      </c>
      <c r="N7" s="15">
        <f>Tilgungsplan!$C$7+0.01</f>
        <v>3.1E-2</v>
      </c>
      <c r="O7" s="12">
        <f>Tilgungsplan!$C$9</f>
        <v>4000</v>
      </c>
      <c r="P7" s="12">
        <f>L7*(M7+N7)/12</f>
        <v>1603.125</v>
      </c>
      <c r="Q7" s="16">
        <f>IFERROR(NPER(M7/12,-(P7+O7/12),L7),"")</f>
        <v>195.45002813312524</v>
      </c>
      <c r="R7" s="12">
        <f>IF(Q7="","",(P7+O7/12)*Q7-L7)</f>
        <v>93480.835728624777</v>
      </c>
      <c r="S7" s="12">
        <f>IF(R7="","",R$5-R7)</f>
        <v>74439.858364092303</v>
      </c>
    </row>
    <row r="8" spans="1:19" x14ac:dyDescent="0.25">
      <c r="A8" s="14">
        <f t="shared" si="2"/>
        <v>2029</v>
      </c>
      <c r="B8" s="12">
        <f>IFERROR(LOOKUP(2,1/(Tilgungsplan!$C$21:$C$500=A8),Tilgungsplan!$J$21:$J$500),0)</f>
        <v>243723.28359348897</v>
      </c>
      <c r="C8" s="12">
        <f>SUMIF(Tilgungsplan!$C$21:$C$500,A8,Tilgungsplan!$F$21:$F$500)</f>
        <v>9203.2298734447249</v>
      </c>
      <c r="D8" s="12">
        <f>SUMIF(Tilgungsplan!$C$21:$C$500,A8,Tilgungsplan!$G$21:$G$500)</f>
        <v>7184.270126555276</v>
      </c>
      <c r="E8" s="12">
        <f>SUMIF(Tilgungsplan!$C$21:$C$500,A8,Tilgungsplan!$H$21:$H$500)+SUMIF(Tilgungsplan!$C$21:$C$500,A8,Tilgungsplan!$I$21:$I$500)</f>
        <v>6000</v>
      </c>
      <c r="F8" s="12">
        <f t="shared" si="0"/>
        <v>13184.270126555275</v>
      </c>
      <c r="G8" s="12">
        <f t="shared" si="3"/>
        <v>34079.533593488843</v>
      </c>
      <c r="H8" s="12">
        <f>SUMIF(Tilgungsplan!$C$21:$C$500,A8,Tilgungsplan!$E$21:$E$500)</f>
        <v>16387.5</v>
      </c>
      <c r="I8" s="13" t="str">
        <f t="shared" si="1"/>
        <v>laufend</v>
      </c>
      <c r="K8" t="s">
        <v>63</v>
      </c>
      <c r="L8" s="12">
        <f>Tilgungsplan!$C$5</f>
        <v>285000</v>
      </c>
      <c r="M8" s="15">
        <f>Tilgungsplan!$C$6</f>
        <v>3.6499999999999998E-2</v>
      </c>
      <c r="N8" s="15">
        <f>Tilgungsplan!$C$7</f>
        <v>2.1000000000000001E-2</v>
      </c>
      <c r="O8" s="12">
        <f>MIN(Tilgungsplan!$C$9*1.5,Tilgungsplan!$C$5*Tilgungsplan!$C$11)</f>
        <v>6000</v>
      </c>
      <c r="P8" s="12">
        <f>L8*(M8+N8)/12</f>
        <v>1365.625</v>
      </c>
      <c r="Q8" s="16">
        <f>IFERROR(NPER(M8/12,-(P8+O8/12),L8),"")</f>
        <v>205.74138295282478</v>
      </c>
      <c r="R8" s="12">
        <f>IF(Q8="","",(P8+O8/12)*Q8-L8)</f>
        <v>98836.267571363715</v>
      </c>
      <c r="S8" s="12">
        <f>IF(R8="","",R$5-R8)</f>
        <v>69084.426521353365</v>
      </c>
    </row>
    <row r="9" spans="1:19" x14ac:dyDescent="0.25">
      <c r="A9" s="14">
        <f t="shared" si="2"/>
        <v>2030</v>
      </c>
      <c r="B9" s="12">
        <f>IFERROR(LOOKUP(2,1/(Tilgungsplan!$C$21:$C$500=A9),Tilgungsplan!$J$21:$J$500),0)</f>
        <v>232105.07578943809</v>
      </c>
      <c r="C9" s="12">
        <f>SUMIF(Tilgungsplan!$C$21:$C$500,A9,Tilgungsplan!$F$21:$F$500)</f>
        <v>8769.2921959491341</v>
      </c>
      <c r="D9" s="12">
        <f>SUMIF(Tilgungsplan!$C$21:$C$500,A9,Tilgungsplan!$G$21:$G$500)</f>
        <v>7618.2078040508659</v>
      </c>
      <c r="E9" s="12">
        <f>SUMIF(Tilgungsplan!$C$21:$C$500,A9,Tilgungsplan!$H$21:$H$500)+SUMIF(Tilgungsplan!$C$21:$C$500,A9,Tilgungsplan!$I$21:$I$500)</f>
        <v>4000</v>
      </c>
      <c r="F9" s="12">
        <f t="shared" si="0"/>
        <v>11618.207804050866</v>
      </c>
      <c r="G9" s="12">
        <f t="shared" si="3"/>
        <v>42848.825789437979</v>
      </c>
      <c r="H9" s="12">
        <f>SUMIF(Tilgungsplan!$C$21:$C$500,A9,Tilgungsplan!$E$21:$E$500)</f>
        <v>16387.5</v>
      </c>
      <c r="I9" s="13" t="str">
        <f t="shared" si="1"/>
        <v>laufend</v>
      </c>
      <c r="K9" t="s">
        <v>64</v>
      </c>
      <c r="L9" s="12">
        <f>Tilgungsplan!$C$5</f>
        <v>285000</v>
      </c>
      <c r="M9" s="15">
        <f>MAX(Tilgungsplan!$C$6-0.005,0.001)</f>
        <v>3.15E-2</v>
      </c>
      <c r="N9" s="15">
        <f>Tilgungsplan!$C$7</f>
        <v>2.1000000000000001E-2</v>
      </c>
      <c r="O9" s="12">
        <f>Tilgungsplan!$C$9</f>
        <v>4000</v>
      </c>
      <c r="P9" s="12">
        <f>L9*(M9+N9)/12</f>
        <v>1246.8750000000002</v>
      </c>
      <c r="Q9" s="16">
        <f>IFERROR(NPER(M9/12,-(P9+O9/12),L9),"")</f>
        <v>244.65555064028032</v>
      </c>
      <c r="R9" s="12">
        <f>IF(Q9="","",(P9+O9/12)*Q9-L9)</f>
        <v>101606.73991802632</v>
      </c>
      <c r="S9" s="12">
        <f>IF(R9="","",R$5-R9)</f>
        <v>66313.954174690763</v>
      </c>
    </row>
    <row r="10" spans="1:19" x14ac:dyDescent="0.25">
      <c r="A10" s="14">
        <f t="shared" si="2"/>
        <v>2031</v>
      </c>
      <c r="B10" s="12">
        <f>IFERROR(LOOKUP(2,1/(Tilgungsplan!$C$21:$C$500=A10),Tilgungsplan!$J$21:$J$500),0)</f>
        <v>220055.63673097885</v>
      </c>
      <c r="C10" s="12">
        <f>SUMIF(Tilgungsplan!$C$21:$C$500,A10,Tilgungsplan!$F$21:$F$500)</f>
        <v>8338.0609415407198</v>
      </c>
      <c r="D10" s="12">
        <f>SUMIF(Tilgungsplan!$C$21:$C$500,A10,Tilgungsplan!$G$21:$G$500)</f>
        <v>8049.4390584592802</v>
      </c>
      <c r="E10" s="12">
        <f>SUMIF(Tilgungsplan!$C$21:$C$500,A10,Tilgungsplan!$H$21:$H$500)+SUMIF(Tilgungsplan!$C$21:$C$500,A10,Tilgungsplan!$I$21:$I$500)</f>
        <v>4000</v>
      </c>
      <c r="F10" s="12">
        <f t="shared" si="0"/>
        <v>12049.43905845928</v>
      </c>
      <c r="G10" s="12">
        <f t="shared" si="3"/>
        <v>51186.886730978702</v>
      </c>
      <c r="H10" s="12">
        <f>SUMIF(Tilgungsplan!$C$21:$C$500,A10,Tilgungsplan!$E$21:$E$500)</f>
        <v>16387.5</v>
      </c>
      <c r="I10" s="13" t="str">
        <f t="shared" si="1"/>
        <v>laufend</v>
      </c>
    </row>
    <row r="11" spans="1:19" x14ac:dyDescent="0.25">
      <c r="A11" s="14">
        <f t="shared" si="2"/>
        <v>2032</v>
      </c>
      <c r="B11" s="12">
        <f>IFERROR(LOOKUP(2,1/(Tilgungsplan!$C$21:$C$500=A11),Tilgungsplan!$J$21:$J$500),0)</f>
        <v>206012.70588856572</v>
      </c>
      <c r="C11" s="12">
        <f>SUMIF(Tilgungsplan!$C$21:$C$500,A11,Tilgungsplan!$F$21:$F$500)</f>
        <v>7844.5691575868532</v>
      </c>
      <c r="D11" s="12">
        <f>SUMIF(Tilgungsplan!$C$21:$C$500,A11,Tilgungsplan!$G$21:$G$500)</f>
        <v>8542.9308424131486</v>
      </c>
      <c r="E11" s="12">
        <f>SUMIF(Tilgungsplan!$C$21:$C$500,A11,Tilgungsplan!$H$21:$H$500)+SUMIF(Tilgungsplan!$C$21:$C$500,A11,Tilgungsplan!$I$21:$I$500)</f>
        <v>5500</v>
      </c>
      <c r="F11" s="12">
        <f t="shared" si="0"/>
        <v>14042.930842413149</v>
      </c>
      <c r="G11" s="12">
        <f t="shared" si="3"/>
        <v>59031.455888565557</v>
      </c>
      <c r="H11" s="12">
        <f>SUMIF(Tilgungsplan!$C$21:$C$500,A11,Tilgungsplan!$E$21:$E$500)</f>
        <v>16387.5</v>
      </c>
      <c r="I11" s="13" t="str">
        <f t="shared" si="1"/>
        <v>laufend</v>
      </c>
      <c r="K11" s="29" t="s">
        <v>65</v>
      </c>
      <c r="L11" s="24"/>
      <c r="M11" s="24"/>
      <c r="N11" s="24"/>
      <c r="O11" s="24"/>
      <c r="P11" s="24"/>
      <c r="Q11" s="24"/>
      <c r="R11" s="24"/>
      <c r="S11" s="24"/>
    </row>
    <row r="12" spans="1:19" x14ac:dyDescent="0.25">
      <c r="A12" s="14">
        <f t="shared" si="2"/>
        <v>2033</v>
      </c>
      <c r="B12" s="12">
        <f>IFERROR(LOOKUP(2,1/(Tilgungsplan!$C$21:$C$500=A12),Tilgungsplan!$J$21:$J$500),0)</f>
        <v>192994.80029958716</v>
      </c>
      <c r="C12" s="12">
        <f>SUMIF(Tilgungsplan!$C$21:$C$500,A12,Tilgungsplan!$F$21:$F$500)</f>
        <v>7369.5944110214041</v>
      </c>
      <c r="D12" s="12">
        <f>SUMIF(Tilgungsplan!$C$21:$C$500,A12,Tilgungsplan!$G$21:$G$500)</f>
        <v>9017.9055889785977</v>
      </c>
      <c r="E12" s="12">
        <f>SUMIF(Tilgungsplan!$C$21:$C$500,A12,Tilgungsplan!$H$21:$H$500)+SUMIF(Tilgungsplan!$C$21:$C$500,A12,Tilgungsplan!$I$21:$I$500)</f>
        <v>4000</v>
      </c>
      <c r="F12" s="12">
        <f t="shared" si="0"/>
        <v>13017.905588978598</v>
      </c>
      <c r="G12" s="12">
        <f t="shared" si="3"/>
        <v>66401.050299586961</v>
      </c>
      <c r="H12" s="12">
        <f>SUMIF(Tilgungsplan!$C$21:$C$500,A12,Tilgungsplan!$E$21:$E$500)</f>
        <v>16387.5</v>
      </c>
      <c r="I12" s="13" t="str">
        <f t="shared" si="1"/>
        <v>laufend</v>
      </c>
      <c r="K12" s="24"/>
      <c r="L12" s="24"/>
      <c r="M12" s="24"/>
      <c r="N12" s="24"/>
      <c r="O12" s="24"/>
      <c r="P12" s="24"/>
      <c r="Q12" s="24"/>
      <c r="R12" s="24"/>
      <c r="S12" s="24"/>
    </row>
    <row r="13" spans="1:19" x14ac:dyDescent="0.25">
      <c r="A13" s="14">
        <f t="shared" si="2"/>
        <v>2034</v>
      </c>
      <c r="B13" s="12">
        <f>IFERROR(LOOKUP(2,1/(Tilgungsplan!$C$21:$C$500=A13),Tilgungsplan!$J$21:$J$500),0)</f>
        <v>179493.71108611292</v>
      </c>
      <c r="C13" s="12">
        <f>SUMIF(Tilgungsplan!$C$21:$C$500,A13,Tilgungsplan!$F$21:$F$500)</f>
        <v>6886.4107865257038</v>
      </c>
      <c r="D13" s="12">
        <f>SUMIF(Tilgungsplan!$C$21:$C$500,A13,Tilgungsplan!$G$21:$G$500)</f>
        <v>9501.0892134742953</v>
      </c>
      <c r="E13" s="12">
        <f>SUMIF(Tilgungsplan!$C$21:$C$500,A13,Tilgungsplan!$H$21:$H$500)+SUMIF(Tilgungsplan!$C$21:$C$500,A13,Tilgungsplan!$I$21:$I$500)</f>
        <v>4000</v>
      </c>
      <c r="F13" s="12">
        <f t="shared" si="0"/>
        <v>13501.089213474295</v>
      </c>
      <c r="G13" s="12">
        <f t="shared" si="3"/>
        <v>73287.461086112671</v>
      </c>
      <c r="H13" s="12">
        <f>SUMIF(Tilgungsplan!$C$21:$C$500,A13,Tilgungsplan!$E$21:$E$500)</f>
        <v>16387.5</v>
      </c>
      <c r="I13" s="13" t="str">
        <f t="shared" si="1"/>
        <v>laufend</v>
      </c>
      <c r="K13" s="24"/>
      <c r="L13" s="24"/>
      <c r="M13" s="24"/>
      <c r="N13" s="24"/>
      <c r="O13" s="24"/>
      <c r="P13" s="24"/>
      <c r="Q13" s="24"/>
      <c r="R13" s="24"/>
      <c r="S13" s="24"/>
    </row>
    <row r="14" spans="1:19" x14ac:dyDescent="0.25">
      <c r="A14" s="14">
        <f t="shared" si="2"/>
        <v>2035</v>
      </c>
      <c r="B14" s="12">
        <f>IFERROR(LOOKUP(2,1/(Tilgungsplan!$C$21:$C$500=A14),Tilgungsplan!$J$21:$J$500),0)</f>
        <v>165491.5039949418</v>
      </c>
      <c r="C14" s="12">
        <f>SUMIF(Tilgungsplan!$C$21:$C$500,A14,Tilgungsplan!$F$21:$F$500)</f>
        <v>6385.2929088288984</v>
      </c>
      <c r="D14" s="12">
        <f>SUMIF(Tilgungsplan!$C$21:$C$500,A14,Tilgungsplan!$G$21:$G$500)</f>
        <v>10002.207091171102</v>
      </c>
      <c r="E14" s="12">
        <f>SUMIF(Tilgungsplan!$C$21:$C$500,A14,Tilgungsplan!$H$21:$H$500)+SUMIF(Tilgungsplan!$C$21:$C$500,A14,Tilgungsplan!$I$21:$I$500)</f>
        <v>4000</v>
      </c>
      <c r="F14" s="12">
        <f t="shared" si="0"/>
        <v>14002.207091171102</v>
      </c>
      <c r="G14" s="12">
        <f t="shared" si="3"/>
        <v>79672.753994941566</v>
      </c>
      <c r="H14" s="12">
        <f>SUMIF(Tilgungsplan!$C$21:$C$500,A14,Tilgungsplan!$E$21:$E$500)</f>
        <v>16387.5</v>
      </c>
      <c r="I14" s="13" t="str">
        <f t="shared" si="1"/>
        <v>laufend</v>
      </c>
    </row>
    <row r="15" spans="1:19" x14ac:dyDescent="0.25">
      <c r="A15" s="14">
        <f t="shared" si="2"/>
        <v>2036</v>
      </c>
      <c r="B15" s="12">
        <f>IFERROR(LOOKUP(2,1/(Tilgungsplan!$C$21:$C$500=A15),Tilgungsplan!$J$21:$J$500),0)</f>
        <v>150969.57910992068</v>
      </c>
      <c r="C15" s="12">
        <f>SUMIF(Tilgungsplan!$C$21:$C$500,A15,Tilgungsplan!$F$21:$F$500)</f>
        <v>5865.5751149789012</v>
      </c>
      <c r="D15" s="12">
        <f>SUMIF(Tilgungsplan!$C$21:$C$500,A15,Tilgungsplan!$G$21:$G$500)</f>
        <v>10521.924885021099</v>
      </c>
      <c r="E15" s="12">
        <f>SUMIF(Tilgungsplan!$C$21:$C$500,A15,Tilgungsplan!$H$21:$H$500)+SUMIF(Tilgungsplan!$C$21:$C$500,A15,Tilgungsplan!$I$21:$I$500)</f>
        <v>4000</v>
      </c>
      <c r="F15" s="12">
        <f t="shared" si="0"/>
        <v>14521.924885021099</v>
      </c>
      <c r="G15" s="12">
        <f t="shared" si="3"/>
        <v>85538.329109920465</v>
      </c>
      <c r="H15" s="12">
        <f>SUMIF(Tilgungsplan!$C$21:$C$500,A15,Tilgungsplan!$E$21:$E$500)</f>
        <v>16387.5</v>
      </c>
      <c r="I15" s="13" t="str">
        <f t="shared" si="1"/>
        <v>laufend</v>
      </c>
    </row>
    <row r="16" spans="1:19" x14ac:dyDescent="0.25">
      <c r="A16" s="14">
        <f t="shared" si="2"/>
        <v>2037</v>
      </c>
      <c r="B16" s="12">
        <f>IFERROR(LOOKUP(2,1/(Tilgungsplan!$C$21:$C$500=A16),Tilgungsplan!$J$21:$J$500),0)</f>
        <v>135908.64614463362</v>
      </c>
      <c r="C16" s="12">
        <f>SUMIF(Tilgungsplan!$C$21:$C$500,A16,Tilgungsplan!$F$21:$F$500)</f>
        <v>5326.5670347129417</v>
      </c>
      <c r="D16" s="12">
        <f>SUMIF(Tilgungsplan!$C$21:$C$500,A16,Tilgungsplan!$G$21:$G$500)</f>
        <v>11060.932965287058</v>
      </c>
      <c r="E16" s="12">
        <f>SUMIF(Tilgungsplan!$C$21:$C$500,A16,Tilgungsplan!$H$21:$H$500)+SUMIF(Tilgungsplan!$C$21:$C$500,A16,Tilgungsplan!$I$21:$I$500)</f>
        <v>4000</v>
      </c>
      <c r="F16" s="12">
        <f t="shared" si="0"/>
        <v>15060.932965287058</v>
      </c>
      <c r="G16" s="12">
        <f t="shared" si="3"/>
        <v>90864.896144633414</v>
      </c>
      <c r="H16" s="12">
        <f>SUMIF(Tilgungsplan!$C$21:$C$500,A16,Tilgungsplan!$E$21:$E$500)</f>
        <v>16387.5</v>
      </c>
      <c r="I16" s="13" t="str">
        <f t="shared" si="1"/>
        <v>laufend</v>
      </c>
    </row>
    <row r="17" spans="1:9" x14ac:dyDescent="0.25">
      <c r="A17" s="14">
        <f t="shared" si="2"/>
        <v>2038</v>
      </c>
      <c r="B17" s="12">
        <f>IFERROR(LOOKUP(2,1/(Tilgungsplan!$C$21:$C$500=A17),Tilgungsplan!$J$21:$J$500),0)</f>
        <v>120288.69881803368</v>
      </c>
      <c r="C17" s="12">
        <f>SUMIF(Tilgungsplan!$C$21:$C$500,A17,Tilgungsplan!$F$21:$F$500)</f>
        <v>4767.5526734000641</v>
      </c>
      <c r="D17" s="12">
        <f>SUMIF(Tilgungsplan!$C$21:$C$500,A17,Tilgungsplan!$G$21:$G$500)</f>
        <v>11619.947326599937</v>
      </c>
      <c r="E17" s="12">
        <f>SUMIF(Tilgungsplan!$C$21:$C$500,A17,Tilgungsplan!$H$21:$H$500)+SUMIF(Tilgungsplan!$C$21:$C$500,A17,Tilgungsplan!$I$21:$I$500)</f>
        <v>4000</v>
      </c>
      <c r="F17" s="12">
        <f t="shared" si="0"/>
        <v>15619.947326599937</v>
      </c>
      <c r="G17" s="12">
        <f t="shared" si="3"/>
        <v>95632.448818033474</v>
      </c>
      <c r="H17" s="12">
        <f>SUMIF(Tilgungsplan!$C$21:$C$500,A17,Tilgungsplan!$E$21:$E$500)</f>
        <v>16387.5</v>
      </c>
      <c r="I17" s="13" t="str">
        <f t="shared" si="1"/>
        <v>laufend</v>
      </c>
    </row>
    <row r="18" spans="1:9" x14ac:dyDescent="0.25">
      <c r="A18" s="14">
        <f t="shared" si="2"/>
        <v>2039</v>
      </c>
      <c r="B18" s="12">
        <f>IFERROR(LOOKUP(2,1/(Tilgungsplan!$C$21:$C$500=A18),Tilgungsplan!$J$21:$J$500),0)</f>
        <v>104088.98827897901</v>
      </c>
      <c r="C18" s="12">
        <f>SUMIF(Tilgungsplan!$C$21:$C$500,A18,Tilgungsplan!$F$21:$F$500)</f>
        <v>4187.7894609453406</v>
      </c>
      <c r="D18" s="12">
        <f>SUMIF(Tilgungsplan!$C$21:$C$500,A18,Tilgungsplan!$G$21:$G$500)</f>
        <v>12199.71053905466</v>
      </c>
      <c r="E18" s="12">
        <f>SUMIF(Tilgungsplan!$C$21:$C$500,A18,Tilgungsplan!$H$21:$H$500)+SUMIF(Tilgungsplan!$C$21:$C$500,A18,Tilgungsplan!$I$21:$I$500)</f>
        <v>4000</v>
      </c>
      <c r="F18" s="12">
        <f t="shared" si="0"/>
        <v>16199.71053905466</v>
      </c>
      <c r="G18" s="12">
        <f t="shared" si="3"/>
        <v>99820.23827897881</v>
      </c>
      <c r="H18" s="12">
        <f>SUMIF(Tilgungsplan!$C$21:$C$500,A18,Tilgungsplan!$E$21:$E$500)</f>
        <v>16387.5</v>
      </c>
      <c r="I18" s="13" t="str">
        <f t="shared" si="1"/>
        <v>laufend</v>
      </c>
    </row>
    <row r="19" spans="1:9" x14ac:dyDescent="0.25">
      <c r="A19" s="14">
        <f t="shared" si="2"/>
        <v>2040</v>
      </c>
      <c r="B19" s="12">
        <f>IFERROR(LOOKUP(2,1/(Tilgungsplan!$C$21:$C$500=A19),Tilgungsplan!$J$21:$J$500),0)</f>
        <v>87287.995544371428</v>
      </c>
      <c r="C19" s="12">
        <f>SUMIF(Tilgungsplan!$C$21:$C$500,A19,Tilgungsplan!$F$21:$F$500)</f>
        <v>3586.5072653924212</v>
      </c>
      <c r="D19" s="12">
        <f>SUMIF(Tilgungsplan!$C$21:$C$500,A19,Tilgungsplan!$G$21:$G$500)</f>
        <v>12800.99273460758</v>
      </c>
      <c r="E19" s="12">
        <f>SUMIF(Tilgungsplan!$C$21:$C$500,A19,Tilgungsplan!$H$21:$H$500)+SUMIF(Tilgungsplan!$C$21:$C$500,A19,Tilgungsplan!$I$21:$I$500)</f>
        <v>4000</v>
      </c>
      <c r="F19" s="12">
        <f t="shared" si="0"/>
        <v>16800.992734607578</v>
      </c>
      <c r="G19" s="12">
        <f t="shared" si="3"/>
        <v>103406.74554437122</v>
      </c>
      <c r="H19" s="12">
        <f>SUMIF(Tilgungsplan!$C$21:$C$500,A19,Tilgungsplan!$E$21:$E$500)</f>
        <v>16387.5</v>
      </c>
      <c r="I19" s="13" t="str">
        <f t="shared" si="1"/>
        <v>laufend</v>
      </c>
    </row>
    <row r="20" spans="1:9" x14ac:dyDescent="0.25">
      <c r="A20" s="14">
        <f t="shared" si="2"/>
        <v>2041</v>
      </c>
      <c r="B20" s="12">
        <f>IFERROR(LOOKUP(2,1/(Tilgungsplan!$C$21:$C$500=A20),Tilgungsplan!$J$21:$J$500),0)</f>
        <v>69863.4029142855</v>
      </c>
      <c r="C20" s="12">
        <f>SUMIF(Tilgungsplan!$C$21:$C$500,A20,Tilgungsplan!$F$21:$F$500)</f>
        <v>2962.9073699141027</v>
      </c>
      <c r="D20" s="12">
        <f>SUMIF(Tilgungsplan!$C$21:$C$500,A20,Tilgungsplan!$G$21:$G$500)</f>
        <v>13424.592630085897</v>
      </c>
      <c r="E20" s="12">
        <f>SUMIF(Tilgungsplan!$C$21:$C$500,A20,Tilgungsplan!$H$21:$H$500)+SUMIF(Tilgungsplan!$C$21:$C$500,A20,Tilgungsplan!$I$21:$I$500)</f>
        <v>4000</v>
      </c>
      <c r="F20" s="12">
        <f t="shared" si="0"/>
        <v>17424.592630085899</v>
      </c>
      <c r="G20" s="12">
        <f t="shared" si="3"/>
        <v>106369.65291428533</v>
      </c>
      <c r="H20" s="12">
        <f>SUMIF(Tilgungsplan!$C$21:$C$500,A20,Tilgungsplan!$E$21:$E$500)</f>
        <v>16387.5</v>
      </c>
      <c r="I20" s="13" t="str">
        <f t="shared" si="1"/>
        <v>laufend</v>
      </c>
    </row>
    <row r="21" spans="1:9" x14ac:dyDescent="0.25">
      <c r="A21" s="14">
        <f t="shared" si="2"/>
        <v>2042</v>
      </c>
      <c r="B21" s="12">
        <f>IFERROR(LOOKUP(2,1/(Tilgungsplan!$C$21:$C$500=A21),Tilgungsplan!$J$21:$J$500),0)</f>
        <v>51792.064326117506</v>
      </c>
      <c r="C21" s="12">
        <f>SUMIF(Tilgungsplan!$C$21:$C$500,A21,Tilgungsplan!$F$21:$F$500)</f>
        <v>2316.1614118320226</v>
      </c>
      <c r="D21" s="12">
        <f>SUMIF(Tilgungsplan!$C$21:$C$500,A21,Tilgungsplan!$G$21:$G$500)</f>
        <v>14071.338588167979</v>
      </c>
      <c r="E21" s="12">
        <f>SUMIF(Tilgungsplan!$C$21:$C$500,A21,Tilgungsplan!$H$21:$H$500)+SUMIF(Tilgungsplan!$C$21:$C$500,A21,Tilgungsplan!$I$21:$I$500)</f>
        <v>4000</v>
      </c>
      <c r="F21" s="12">
        <f t="shared" si="0"/>
        <v>18071.338588167979</v>
      </c>
      <c r="G21" s="12">
        <f t="shared" si="3"/>
        <v>108685.81432611735</v>
      </c>
      <c r="H21" s="12">
        <f>SUMIF(Tilgungsplan!$C$21:$C$500,A21,Tilgungsplan!$E$21:$E$500)</f>
        <v>16387.5</v>
      </c>
      <c r="I21" s="13" t="str">
        <f t="shared" si="1"/>
        <v>laufend</v>
      </c>
    </row>
    <row r="22" spans="1:9" x14ac:dyDescent="0.25">
      <c r="A22" s="14">
        <f t="shared" si="2"/>
        <v>2043</v>
      </c>
      <c r="B22" s="12">
        <f>IFERROR(LOOKUP(2,1/(Tilgungsplan!$C$21:$C$500=A22),Tilgungsplan!$J$21:$J$500),0)</f>
        <v>33049.974608373603</v>
      </c>
      <c r="C22" s="12">
        <f>SUMIF(Tilgungsplan!$C$21:$C$500,A22,Tilgungsplan!$F$21:$F$500)</f>
        <v>1645.4102822561028</v>
      </c>
      <c r="D22" s="12">
        <f>SUMIF(Tilgungsplan!$C$21:$C$500,A22,Tilgungsplan!$G$21:$G$500)</f>
        <v>14742.089717743898</v>
      </c>
      <c r="E22" s="12">
        <f>SUMIF(Tilgungsplan!$C$21:$C$500,A22,Tilgungsplan!$H$21:$H$500)+SUMIF(Tilgungsplan!$C$21:$C$500,A22,Tilgungsplan!$I$21:$I$500)</f>
        <v>4000</v>
      </c>
      <c r="F22" s="12">
        <f t="shared" si="0"/>
        <v>18742.089717743896</v>
      </c>
      <c r="G22" s="12">
        <f t="shared" si="3"/>
        <v>110331.22460837345</v>
      </c>
      <c r="H22" s="12">
        <f>SUMIF(Tilgungsplan!$C$21:$C$500,A22,Tilgungsplan!$E$21:$E$500)</f>
        <v>16387.5</v>
      </c>
      <c r="I22" s="13" t="str">
        <f t="shared" si="1"/>
        <v>laufend</v>
      </c>
    </row>
    <row r="23" spans="1:9" x14ac:dyDescent="0.25">
      <c r="A23" s="14">
        <f t="shared" si="2"/>
        <v>2044</v>
      </c>
      <c r="B23" s="12">
        <f>IFERROR(LOOKUP(2,1/(Tilgungsplan!$C$21:$C$500=A23),Tilgungsplan!$J$21:$J$500),0)</f>
        <v>13612.237593255682</v>
      </c>
      <c r="C23" s="12">
        <f>SUMIF(Tilgungsplan!$C$21:$C$500,A23,Tilgungsplan!$F$21:$F$500)</f>
        <v>949.7629848820801</v>
      </c>
      <c r="D23" s="12">
        <f>SUMIF(Tilgungsplan!$C$21:$C$500,A23,Tilgungsplan!$G$21:$G$500)</f>
        <v>15437.73701511792</v>
      </c>
      <c r="E23" s="12">
        <f>SUMIF(Tilgungsplan!$C$21:$C$500,A23,Tilgungsplan!$H$21:$H$500)+SUMIF(Tilgungsplan!$C$21:$C$500,A23,Tilgungsplan!$I$21:$I$500)</f>
        <v>4000</v>
      </c>
      <c r="F23" s="12">
        <f t="shared" si="0"/>
        <v>19437.73701511792</v>
      </c>
      <c r="G23" s="12">
        <f t="shared" si="3"/>
        <v>111280.98759325553</v>
      </c>
      <c r="H23" s="12">
        <f>SUMIF(Tilgungsplan!$C$21:$C$500,A23,Tilgungsplan!$E$21:$E$500)</f>
        <v>16387.5</v>
      </c>
      <c r="I23" s="13" t="str">
        <f t="shared" si="1"/>
        <v>laufend</v>
      </c>
    </row>
    <row r="24" spans="1:9" x14ac:dyDescent="0.25">
      <c r="A24" s="14">
        <f t="shared" si="2"/>
        <v>2045</v>
      </c>
      <c r="B24" s="12">
        <f>IFERROR(LOOKUP(2,1/(Tilgungsplan!$C$21:$C$500=A24),Tilgungsplan!$J$21:$J$500),0)</f>
        <v>0</v>
      </c>
      <c r="C24" s="12">
        <f>SUMIF(Tilgungsplan!$C$21:$C$500,A24,Tilgungsplan!$F$21:$F$500)</f>
        <v>231.87780455452321</v>
      </c>
      <c r="D24" s="12">
        <f>SUMIF(Tilgungsplan!$C$21:$C$500,A24,Tilgungsplan!$G$21:$G$500)</f>
        <v>13612.237593255682</v>
      </c>
      <c r="E24" s="12">
        <f>SUMIF(Tilgungsplan!$C$21:$C$500,A24,Tilgungsplan!$H$21:$H$500)+SUMIF(Tilgungsplan!$C$21:$C$500,A24,Tilgungsplan!$I$21:$I$500)</f>
        <v>0</v>
      </c>
      <c r="F24" s="12">
        <f t="shared" si="0"/>
        <v>13612.237593255682</v>
      </c>
      <c r="G24" s="12">
        <f t="shared" si="3"/>
        <v>111512.86539781005</v>
      </c>
      <c r="H24" s="12">
        <f>SUMIF(Tilgungsplan!$C$21:$C$500,A24,Tilgungsplan!$E$21:$E$500)</f>
        <v>13844.115397810205</v>
      </c>
      <c r="I24" s="13" t="str">
        <f t="shared" si="1"/>
        <v>getilgt</v>
      </c>
    </row>
    <row r="25" spans="1:9" x14ac:dyDescent="0.25">
      <c r="A25" s="14">
        <f t="shared" si="2"/>
        <v>2046</v>
      </c>
      <c r="B25" s="12">
        <f>IFERROR(LOOKUP(2,1/(Tilgungsplan!$C$21:$C$500=A25),Tilgungsplan!$J$21:$J$500),0)</f>
        <v>0</v>
      </c>
      <c r="C25" s="12">
        <f>SUMIF(Tilgungsplan!$C$21:$C$500,A25,Tilgungsplan!$F$21:$F$500)</f>
        <v>0</v>
      </c>
      <c r="D25" s="12">
        <f>SUMIF(Tilgungsplan!$C$21:$C$500,A25,Tilgungsplan!$G$21:$G$500)</f>
        <v>0</v>
      </c>
      <c r="E25" s="12">
        <f>SUMIF(Tilgungsplan!$C$21:$C$500,A25,Tilgungsplan!$H$21:$H$500)+SUMIF(Tilgungsplan!$C$21:$C$500,A25,Tilgungsplan!$I$21:$I$500)</f>
        <v>0</v>
      </c>
      <c r="F25" s="12">
        <f t="shared" si="0"/>
        <v>0</v>
      </c>
      <c r="G25" s="12">
        <f t="shared" si="3"/>
        <v>111512.86539781005</v>
      </c>
      <c r="H25" s="12">
        <f>SUMIF(Tilgungsplan!$C$21:$C$500,A25,Tilgungsplan!$E$21:$E$500)</f>
        <v>0</v>
      </c>
      <c r="I25" s="13" t="str">
        <f t="shared" si="1"/>
        <v>getilgt</v>
      </c>
    </row>
    <row r="26" spans="1:9" x14ac:dyDescent="0.25">
      <c r="A26" s="14">
        <f t="shared" si="2"/>
        <v>2047</v>
      </c>
      <c r="B26" s="12">
        <f>IFERROR(LOOKUP(2,1/(Tilgungsplan!$C$21:$C$500=A26),Tilgungsplan!$J$21:$J$500),0)</f>
        <v>0</v>
      </c>
      <c r="C26" s="12">
        <f>SUMIF(Tilgungsplan!$C$21:$C$500,A26,Tilgungsplan!$F$21:$F$500)</f>
        <v>0</v>
      </c>
      <c r="D26" s="12">
        <f>SUMIF(Tilgungsplan!$C$21:$C$500,A26,Tilgungsplan!$G$21:$G$500)</f>
        <v>0</v>
      </c>
      <c r="E26" s="12">
        <f>SUMIF(Tilgungsplan!$C$21:$C$500,A26,Tilgungsplan!$H$21:$H$500)+SUMIF(Tilgungsplan!$C$21:$C$500,A26,Tilgungsplan!$I$21:$I$500)</f>
        <v>0</v>
      </c>
      <c r="F26" s="12">
        <f t="shared" si="0"/>
        <v>0</v>
      </c>
      <c r="G26" s="12">
        <f t="shared" si="3"/>
        <v>111512.86539781005</v>
      </c>
      <c r="H26" s="12">
        <f>SUMIF(Tilgungsplan!$C$21:$C$500,A26,Tilgungsplan!$E$21:$E$500)</f>
        <v>0</v>
      </c>
      <c r="I26" s="13" t="str">
        <f t="shared" si="1"/>
        <v>getilgt</v>
      </c>
    </row>
    <row r="27" spans="1:9" x14ac:dyDescent="0.25">
      <c r="A27" s="14">
        <f t="shared" si="2"/>
        <v>2048</v>
      </c>
      <c r="B27" s="12">
        <f>IFERROR(LOOKUP(2,1/(Tilgungsplan!$C$21:$C$500=A27),Tilgungsplan!$J$21:$J$500),0)</f>
        <v>0</v>
      </c>
      <c r="C27" s="12">
        <f>SUMIF(Tilgungsplan!$C$21:$C$500,A27,Tilgungsplan!$F$21:$F$500)</f>
        <v>0</v>
      </c>
      <c r="D27" s="12">
        <f>SUMIF(Tilgungsplan!$C$21:$C$500,A27,Tilgungsplan!$G$21:$G$500)</f>
        <v>0</v>
      </c>
      <c r="E27" s="12">
        <f>SUMIF(Tilgungsplan!$C$21:$C$500,A27,Tilgungsplan!$H$21:$H$500)+SUMIF(Tilgungsplan!$C$21:$C$500,A27,Tilgungsplan!$I$21:$I$500)</f>
        <v>0</v>
      </c>
      <c r="F27" s="12">
        <f t="shared" si="0"/>
        <v>0</v>
      </c>
      <c r="G27" s="12">
        <f t="shared" si="3"/>
        <v>111512.86539781005</v>
      </c>
      <c r="H27" s="12">
        <f>SUMIF(Tilgungsplan!$C$21:$C$500,A27,Tilgungsplan!$E$21:$E$500)</f>
        <v>0</v>
      </c>
      <c r="I27" s="13" t="str">
        <f t="shared" si="1"/>
        <v>getilgt</v>
      </c>
    </row>
    <row r="28" spans="1:9" x14ac:dyDescent="0.25">
      <c r="A28" s="14">
        <f t="shared" si="2"/>
        <v>2049</v>
      </c>
      <c r="B28" s="12">
        <f>IFERROR(LOOKUP(2,1/(Tilgungsplan!$C$21:$C$500=A28),Tilgungsplan!$J$21:$J$500),0)</f>
        <v>0</v>
      </c>
      <c r="C28" s="12">
        <f>SUMIF(Tilgungsplan!$C$21:$C$500,A28,Tilgungsplan!$F$21:$F$500)</f>
        <v>0</v>
      </c>
      <c r="D28" s="12">
        <f>SUMIF(Tilgungsplan!$C$21:$C$500,A28,Tilgungsplan!$G$21:$G$500)</f>
        <v>0</v>
      </c>
      <c r="E28" s="12">
        <f>SUMIF(Tilgungsplan!$C$21:$C$500,A28,Tilgungsplan!$H$21:$H$500)+SUMIF(Tilgungsplan!$C$21:$C$500,A28,Tilgungsplan!$I$21:$I$500)</f>
        <v>0</v>
      </c>
      <c r="F28" s="12">
        <f t="shared" si="0"/>
        <v>0</v>
      </c>
      <c r="G28" s="12">
        <f t="shared" si="3"/>
        <v>111512.86539781005</v>
      </c>
      <c r="H28" s="12">
        <f>SUMIF(Tilgungsplan!$C$21:$C$500,A28,Tilgungsplan!$E$21:$E$500)</f>
        <v>0</v>
      </c>
      <c r="I28" s="13" t="str">
        <f t="shared" si="1"/>
        <v>getilgt</v>
      </c>
    </row>
    <row r="29" spans="1:9" x14ac:dyDescent="0.25">
      <c r="A29" s="14">
        <f t="shared" si="2"/>
        <v>2050</v>
      </c>
      <c r="B29" s="12">
        <f>IFERROR(LOOKUP(2,1/(Tilgungsplan!$C$21:$C$500=A29),Tilgungsplan!$J$21:$J$500),0)</f>
        <v>0</v>
      </c>
      <c r="C29" s="12">
        <f>SUMIF(Tilgungsplan!$C$21:$C$500,A29,Tilgungsplan!$F$21:$F$500)</f>
        <v>0</v>
      </c>
      <c r="D29" s="12">
        <f>SUMIF(Tilgungsplan!$C$21:$C$500,A29,Tilgungsplan!$G$21:$G$500)</f>
        <v>0</v>
      </c>
      <c r="E29" s="12">
        <f>SUMIF(Tilgungsplan!$C$21:$C$500,A29,Tilgungsplan!$H$21:$H$500)+SUMIF(Tilgungsplan!$C$21:$C$500,A29,Tilgungsplan!$I$21:$I$500)</f>
        <v>0</v>
      </c>
      <c r="F29" s="12">
        <f t="shared" si="0"/>
        <v>0</v>
      </c>
      <c r="G29" s="12">
        <f t="shared" si="3"/>
        <v>111512.86539781005</v>
      </c>
      <c r="H29" s="12">
        <f>SUMIF(Tilgungsplan!$C$21:$C$500,A29,Tilgungsplan!$E$21:$E$500)</f>
        <v>0</v>
      </c>
      <c r="I29" s="13" t="str">
        <f t="shared" si="1"/>
        <v>getilgt</v>
      </c>
    </row>
    <row r="30" spans="1:9" x14ac:dyDescent="0.25">
      <c r="A30" s="14">
        <f t="shared" si="2"/>
        <v>2051</v>
      </c>
      <c r="B30" s="12">
        <f>IFERROR(LOOKUP(2,1/(Tilgungsplan!$C$21:$C$500=A30),Tilgungsplan!$J$21:$J$500),0)</f>
        <v>0</v>
      </c>
      <c r="C30" s="12">
        <f>SUMIF(Tilgungsplan!$C$21:$C$500,A30,Tilgungsplan!$F$21:$F$500)</f>
        <v>0</v>
      </c>
      <c r="D30" s="12">
        <f>SUMIF(Tilgungsplan!$C$21:$C$500,A30,Tilgungsplan!$G$21:$G$500)</f>
        <v>0</v>
      </c>
      <c r="E30" s="12">
        <f>SUMIF(Tilgungsplan!$C$21:$C$500,A30,Tilgungsplan!$H$21:$H$500)+SUMIF(Tilgungsplan!$C$21:$C$500,A30,Tilgungsplan!$I$21:$I$500)</f>
        <v>0</v>
      </c>
      <c r="F30" s="12">
        <f t="shared" si="0"/>
        <v>0</v>
      </c>
      <c r="G30" s="12">
        <f t="shared" si="3"/>
        <v>111512.86539781005</v>
      </c>
      <c r="H30" s="12">
        <f>SUMIF(Tilgungsplan!$C$21:$C$500,A30,Tilgungsplan!$E$21:$E$500)</f>
        <v>0</v>
      </c>
      <c r="I30" s="13" t="str">
        <f t="shared" si="1"/>
        <v>getilgt</v>
      </c>
    </row>
    <row r="31" spans="1:9" x14ac:dyDescent="0.25">
      <c r="A31" s="14">
        <f t="shared" si="2"/>
        <v>2052</v>
      </c>
      <c r="B31" s="12">
        <f>IFERROR(LOOKUP(2,1/(Tilgungsplan!$C$21:$C$500=A31),Tilgungsplan!$J$21:$J$500),0)</f>
        <v>0</v>
      </c>
      <c r="C31" s="12">
        <f>SUMIF(Tilgungsplan!$C$21:$C$500,A31,Tilgungsplan!$F$21:$F$500)</f>
        <v>0</v>
      </c>
      <c r="D31" s="12">
        <f>SUMIF(Tilgungsplan!$C$21:$C$500,A31,Tilgungsplan!$G$21:$G$500)</f>
        <v>0</v>
      </c>
      <c r="E31" s="12">
        <f>SUMIF(Tilgungsplan!$C$21:$C$500,A31,Tilgungsplan!$H$21:$H$500)+SUMIF(Tilgungsplan!$C$21:$C$500,A31,Tilgungsplan!$I$21:$I$500)</f>
        <v>0</v>
      </c>
      <c r="F31" s="12">
        <f t="shared" si="0"/>
        <v>0</v>
      </c>
      <c r="G31" s="12">
        <f t="shared" si="3"/>
        <v>111512.86539781005</v>
      </c>
      <c r="H31" s="12">
        <f>SUMIF(Tilgungsplan!$C$21:$C$500,A31,Tilgungsplan!$E$21:$E$500)</f>
        <v>0</v>
      </c>
      <c r="I31" s="13" t="str">
        <f t="shared" si="1"/>
        <v>getilgt</v>
      </c>
    </row>
    <row r="32" spans="1:9" x14ac:dyDescent="0.25">
      <c r="A32" s="14">
        <f t="shared" si="2"/>
        <v>2053</v>
      </c>
      <c r="B32" s="12">
        <f>IFERROR(LOOKUP(2,1/(Tilgungsplan!$C$21:$C$500=A32),Tilgungsplan!$J$21:$J$500),0)</f>
        <v>0</v>
      </c>
      <c r="C32" s="12">
        <f>SUMIF(Tilgungsplan!$C$21:$C$500,A32,Tilgungsplan!$F$21:$F$500)</f>
        <v>0</v>
      </c>
      <c r="D32" s="12">
        <f>SUMIF(Tilgungsplan!$C$21:$C$500,A32,Tilgungsplan!$G$21:$G$500)</f>
        <v>0</v>
      </c>
      <c r="E32" s="12">
        <f>SUMIF(Tilgungsplan!$C$21:$C$500,A32,Tilgungsplan!$H$21:$H$500)+SUMIF(Tilgungsplan!$C$21:$C$500,A32,Tilgungsplan!$I$21:$I$500)</f>
        <v>0</v>
      </c>
      <c r="F32" s="12">
        <f t="shared" si="0"/>
        <v>0</v>
      </c>
      <c r="G32" s="12">
        <f t="shared" si="3"/>
        <v>111512.86539781005</v>
      </c>
      <c r="H32" s="12">
        <f>SUMIF(Tilgungsplan!$C$21:$C$500,A32,Tilgungsplan!$E$21:$E$500)</f>
        <v>0</v>
      </c>
      <c r="I32" s="13" t="str">
        <f t="shared" si="1"/>
        <v>getilgt</v>
      </c>
    </row>
    <row r="33" spans="1:9" x14ac:dyDescent="0.25">
      <c r="A33" s="14">
        <f t="shared" si="2"/>
        <v>2054</v>
      </c>
      <c r="B33" s="12">
        <f>IFERROR(LOOKUP(2,1/(Tilgungsplan!$C$21:$C$500=A33),Tilgungsplan!$J$21:$J$500),0)</f>
        <v>0</v>
      </c>
      <c r="C33" s="12">
        <f>SUMIF(Tilgungsplan!$C$21:$C$500,A33,Tilgungsplan!$F$21:$F$500)</f>
        <v>0</v>
      </c>
      <c r="D33" s="12">
        <f>SUMIF(Tilgungsplan!$C$21:$C$500,A33,Tilgungsplan!$G$21:$G$500)</f>
        <v>0</v>
      </c>
      <c r="E33" s="12">
        <f>SUMIF(Tilgungsplan!$C$21:$C$500,A33,Tilgungsplan!$H$21:$H$500)+SUMIF(Tilgungsplan!$C$21:$C$500,A33,Tilgungsplan!$I$21:$I$500)</f>
        <v>0</v>
      </c>
      <c r="F33" s="12">
        <f t="shared" si="0"/>
        <v>0</v>
      </c>
      <c r="G33" s="12">
        <f t="shared" si="3"/>
        <v>111512.86539781005</v>
      </c>
      <c r="H33" s="12">
        <f>SUMIF(Tilgungsplan!$C$21:$C$500,A33,Tilgungsplan!$E$21:$E$500)</f>
        <v>0</v>
      </c>
      <c r="I33" s="13" t="str">
        <f t="shared" si="1"/>
        <v>getilgt</v>
      </c>
    </row>
    <row r="34" spans="1:9" x14ac:dyDescent="0.25">
      <c r="A34" s="14">
        <f t="shared" si="2"/>
        <v>2055</v>
      </c>
      <c r="B34" s="12">
        <f>IFERROR(LOOKUP(2,1/(Tilgungsplan!$C$21:$C$500=A34),Tilgungsplan!$J$21:$J$500),0)</f>
        <v>0</v>
      </c>
      <c r="C34" s="12">
        <f>SUMIF(Tilgungsplan!$C$21:$C$500,A34,Tilgungsplan!$F$21:$F$500)</f>
        <v>0</v>
      </c>
      <c r="D34" s="12">
        <f>SUMIF(Tilgungsplan!$C$21:$C$500,A34,Tilgungsplan!$G$21:$G$500)</f>
        <v>0</v>
      </c>
      <c r="E34" s="12">
        <f>SUMIF(Tilgungsplan!$C$21:$C$500,A34,Tilgungsplan!$H$21:$H$500)+SUMIF(Tilgungsplan!$C$21:$C$500,A34,Tilgungsplan!$I$21:$I$500)</f>
        <v>0</v>
      </c>
      <c r="F34" s="12">
        <f t="shared" si="0"/>
        <v>0</v>
      </c>
      <c r="G34" s="12">
        <f t="shared" si="3"/>
        <v>111512.86539781005</v>
      </c>
      <c r="H34" s="12">
        <f>SUMIF(Tilgungsplan!$C$21:$C$500,A34,Tilgungsplan!$E$21:$E$500)</f>
        <v>0</v>
      </c>
      <c r="I34" s="13" t="str">
        <f t="shared" si="1"/>
        <v>getilgt</v>
      </c>
    </row>
    <row r="35" spans="1:9" x14ac:dyDescent="0.25">
      <c r="A35" s="14">
        <f t="shared" si="2"/>
        <v>2056</v>
      </c>
      <c r="B35" s="12">
        <f>IFERROR(LOOKUP(2,1/(Tilgungsplan!$C$21:$C$500=A35),Tilgungsplan!$J$21:$J$500),0)</f>
        <v>0</v>
      </c>
      <c r="C35" s="12">
        <f>SUMIF(Tilgungsplan!$C$21:$C$500,A35,Tilgungsplan!$F$21:$F$500)</f>
        <v>0</v>
      </c>
      <c r="D35" s="12">
        <f>SUMIF(Tilgungsplan!$C$21:$C$500,A35,Tilgungsplan!$G$21:$G$500)</f>
        <v>0</v>
      </c>
      <c r="E35" s="12">
        <f>SUMIF(Tilgungsplan!$C$21:$C$500,A35,Tilgungsplan!$H$21:$H$500)+SUMIF(Tilgungsplan!$C$21:$C$500,A35,Tilgungsplan!$I$21:$I$500)</f>
        <v>0</v>
      </c>
      <c r="F35" s="12">
        <f t="shared" si="0"/>
        <v>0</v>
      </c>
      <c r="G35" s="12">
        <f t="shared" si="3"/>
        <v>111512.86539781005</v>
      </c>
      <c r="H35" s="12">
        <f>SUMIF(Tilgungsplan!$C$21:$C$500,A35,Tilgungsplan!$E$21:$E$500)</f>
        <v>0</v>
      </c>
      <c r="I35" s="13" t="str">
        <f t="shared" si="1"/>
        <v>getilgt</v>
      </c>
    </row>
    <row r="36" spans="1:9" x14ac:dyDescent="0.25">
      <c r="A36" s="14">
        <f t="shared" si="2"/>
        <v>2057</v>
      </c>
      <c r="B36" s="12">
        <f>IFERROR(LOOKUP(2,1/(Tilgungsplan!$C$21:$C$500=A36),Tilgungsplan!$J$21:$J$500),0)</f>
        <v>0</v>
      </c>
      <c r="C36" s="12">
        <f>SUMIF(Tilgungsplan!$C$21:$C$500,A36,Tilgungsplan!$F$21:$F$500)</f>
        <v>0</v>
      </c>
      <c r="D36" s="12">
        <f>SUMIF(Tilgungsplan!$C$21:$C$500,A36,Tilgungsplan!$G$21:$G$500)</f>
        <v>0</v>
      </c>
      <c r="E36" s="12">
        <f>SUMIF(Tilgungsplan!$C$21:$C$500,A36,Tilgungsplan!$H$21:$H$500)+SUMIF(Tilgungsplan!$C$21:$C$500,A36,Tilgungsplan!$I$21:$I$500)</f>
        <v>0</v>
      </c>
      <c r="F36" s="12">
        <f t="shared" si="0"/>
        <v>0</v>
      </c>
      <c r="G36" s="12">
        <f t="shared" si="3"/>
        <v>111512.86539781005</v>
      </c>
      <c r="H36" s="12">
        <f>SUMIF(Tilgungsplan!$C$21:$C$500,A36,Tilgungsplan!$E$21:$E$500)</f>
        <v>0</v>
      </c>
      <c r="I36" s="13" t="str">
        <f t="shared" si="1"/>
        <v>getilgt</v>
      </c>
    </row>
    <row r="37" spans="1:9" x14ac:dyDescent="0.25">
      <c r="A37" s="14">
        <f t="shared" si="2"/>
        <v>2058</v>
      </c>
      <c r="B37" s="12">
        <f>IFERROR(LOOKUP(2,1/(Tilgungsplan!$C$21:$C$500=A37),Tilgungsplan!$J$21:$J$500),0)</f>
        <v>0</v>
      </c>
      <c r="C37" s="12">
        <f>SUMIF(Tilgungsplan!$C$21:$C$500,A37,Tilgungsplan!$F$21:$F$500)</f>
        <v>0</v>
      </c>
      <c r="D37" s="12">
        <f>SUMIF(Tilgungsplan!$C$21:$C$500,A37,Tilgungsplan!$G$21:$G$500)</f>
        <v>0</v>
      </c>
      <c r="E37" s="12">
        <f>SUMIF(Tilgungsplan!$C$21:$C$500,A37,Tilgungsplan!$H$21:$H$500)+SUMIF(Tilgungsplan!$C$21:$C$500,A37,Tilgungsplan!$I$21:$I$500)</f>
        <v>0</v>
      </c>
      <c r="F37" s="12">
        <f t="shared" si="0"/>
        <v>0</v>
      </c>
      <c r="G37" s="12">
        <f t="shared" si="3"/>
        <v>111512.86539781005</v>
      </c>
      <c r="H37" s="12">
        <f>SUMIF(Tilgungsplan!$C$21:$C$500,A37,Tilgungsplan!$E$21:$E$500)</f>
        <v>0</v>
      </c>
      <c r="I37" s="13" t="str">
        <f t="shared" si="1"/>
        <v>getilgt</v>
      </c>
    </row>
    <row r="38" spans="1:9" x14ac:dyDescent="0.25">
      <c r="A38" s="14">
        <f t="shared" si="2"/>
        <v>2059</v>
      </c>
      <c r="B38" s="12">
        <f>IFERROR(LOOKUP(2,1/(Tilgungsplan!$C$21:$C$500=A38),Tilgungsplan!$J$21:$J$500),0)</f>
        <v>0</v>
      </c>
      <c r="C38" s="12">
        <f>SUMIF(Tilgungsplan!$C$21:$C$500,A38,Tilgungsplan!$F$21:$F$500)</f>
        <v>0</v>
      </c>
      <c r="D38" s="12">
        <f>SUMIF(Tilgungsplan!$C$21:$C$500,A38,Tilgungsplan!$G$21:$G$500)</f>
        <v>0</v>
      </c>
      <c r="E38" s="12">
        <f>SUMIF(Tilgungsplan!$C$21:$C$500,A38,Tilgungsplan!$H$21:$H$500)+SUMIF(Tilgungsplan!$C$21:$C$500,A38,Tilgungsplan!$I$21:$I$500)</f>
        <v>0</v>
      </c>
      <c r="F38" s="12">
        <f t="shared" si="0"/>
        <v>0</v>
      </c>
      <c r="G38" s="12">
        <f t="shared" si="3"/>
        <v>111512.86539781005</v>
      </c>
      <c r="H38" s="12">
        <f>SUMIF(Tilgungsplan!$C$21:$C$500,A38,Tilgungsplan!$E$21:$E$500)</f>
        <v>0</v>
      </c>
      <c r="I38" s="13" t="str">
        <f t="shared" si="1"/>
        <v>getilgt</v>
      </c>
    </row>
    <row r="39" spans="1:9" x14ac:dyDescent="0.25">
      <c r="A39" s="14">
        <f t="shared" si="2"/>
        <v>2060</v>
      </c>
      <c r="B39" s="12">
        <f>IFERROR(LOOKUP(2,1/(Tilgungsplan!$C$21:$C$500=A39),Tilgungsplan!$J$21:$J$500),0)</f>
        <v>0</v>
      </c>
      <c r="C39" s="12">
        <f>SUMIF(Tilgungsplan!$C$21:$C$500,A39,Tilgungsplan!$F$21:$F$500)</f>
        <v>0</v>
      </c>
      <c r="D39" s="12">
        <f>SUMIF(Tilgungsplan!$C$21:$C$500,A39,Tilgungsplan!$G$21:$G$500)</f>
        <v>0</v>
      </c>
      <c r="E39" s="12">
        <f>SUMIF(Tilgungsplan!$C$21:$C$500,A39,Tilgungsplan!$H$21:$H$500)+SUMIF(Tilgungsplan!$C$21:$C$500,A39,Tilgungsplan!$I$21:$I$500)</f>
        <v>0</v>
      </c>
      <c r="F39" s="12">
        <f t="shared" si="0"/>
        <v>0</v>
      </c>
      <c r="G39" s="12">
        <f t="shared" si="3"/>
        <v>111512.86539781005</v>
      </c>
      <c r="H39" s="12">
        <f>SUMIF(Tilgungsplan!$C$21:$C$500,A39,Tilgungsplan!$E$21:$E$500)</f>
        <v>0</v>
      </c>
      <c r="I39" s="13" t="str">
        <f t="shared" si="1"/>
        <v>getilgt</v>
      </c>
    </row>
    <row r="40" spans="1:9" x14ac:dyDescent="0.25">
      <c r="A40" s="14">
        <f t="shared" si="2"/>
        <v>2061</v>
      </c>
      <c r="B40" s="12">
        <f>IFERROR(LOOKUP(2,1/(Tilgungsplan!$C$21:$C$500=A40),Tilgungsplan!$J$21:$J$500),0)</f>
        <v>0</v>
      </c>
      <c r="C40" s="12">
        <f>SUMIF(Tilgungsplan!$C$21:$C$500,A40,Tilgungsplan!$F$21:$F$500)</f>
        <v>0</v>
      </c>
      <c r="D40" s="12">
        <f>SUMIF(Tilgungsplan!$C$21:$C$500,A40,Tilgungsplan!$G$21:$G$500)</f>
        <v>0</v>
      </c>
      <c r="E40" s="12">
        <f>SUMIF(Tilgungsplan!$C$21:$C$500,A40,Tilgungsplan!$H$21:$H$500)+SUMIF(Tilgungsplan!$C$21:$C$500,A40,Tilgungsplan!$I$21:$I$500)</f>
        <v>0</v>
      </c>
      <c r="F40" s="12">
        <f t="shared" si="0"/>
        <v>0</v>
      </c>
      <c r="G40" s="12">
        <f t="shared" si="3"/>
        <v>111512.86539781005</v>
      </c>
      <c r="H40" s="12">
        <f>SUMIF(Tilgungsplan!$C$21:$C$500,A40,Tilgungsplan!$E$21:$E$500)</f>
        <v>0</v>
      </c>
      <c r="I40" s="13" t="str">
        <f t="shared" si="1"/>
        <v>getilgt</v>
      </c>
    </row>
    <row r="41" spans="1:9" x14ac:dyDescent="0.25">
      <c r="A41" s="14">
        <f t="shared" si="2"/>
        <v>2062</v>
      </c>
      <c r="B41" s="12">
        <f>IFERROR(LOOKUP(2,1/(Tilgungsplan!$C$21:$C$500=A41),Tilgungsplan!$J$21:$J$500),0)</f>
        <v>0</v>
      </c>
      <c r="C41" s="12">
        <f>SUMIF(Tilgungsplan!$C$21:$C$500,A41,Tilgungsplan!$F$21:$F$500)</f>
        <v>0</v>
      </c>
      <c r="D41" s="12">
        <f>SUMIF(Tilgungsplan!$C$21:$C$500,A41,Tilgungsplan!$G$21:$G$500)</f>
        <v>0</v>
      </c>
      <c r="E41" s="12">
        <f>SUMIF(Tilgungsplan!$C$21:$C$500,A41,Tilgungsplan!$H$21:$H$500)+SUMIF(Tilgungsplan!$C$21:$C$500,A41,Tilgungsplan!$I$21:$I$500)</f>
        <v>0</v>
      </c>
      <c r="F41" s="12">
        <f t="shared" si="0"/>
        <v>0</v>
      </c>
      <c r="G41" s="12">
        <f t="shared" si="3"/>
        <v>111512.86539781005</v>
      </c>
      <c r="H41" s="12">
        <f>SUMIF(Tilgungsplan!$C$21:$C$500,A41,Tilgungsplan!$E$21:$E$500)</f>
        <v>0</v>
      </c>
      <c r="I41" s="13" t="str">
        <f t="shared" si="1"/>
        <v>getilgt</v>
      </c>
    </row>
    <row r="42" spans="1:9" x14ac:dyDescent="0.25">
      <c r="A42" s="14">
        <f t="shared" si="2"/>
        <v>2063</v>
      </c>
      <c r="B42" s="12">
        <f>IFERROR(LOOKUP(2,1/(Tilgungsplan!$C$21:$C$500=A42),Tilgungsplan!$J$21:$J$500),0)</f>
        <v>0</v>
      </c>
      <c r="C42" s="12">
        <f>SUMIF(Tilgungsplan!$C$21:$C$500,A42,Tilgungsplan!$F$21:$F$500)</f>
        <v>0</v>
      </c>
      <c r="D42" s="12">
        <f>SUMIF(Tilgungsplan!$C$21:$C$500,A42,Tilgungsplan!$G$21:$G$500)</f>
        <v>0</v>
      </c>
      <c r="E42" s="12">
        <f>SUMIF(Tilgungsplan!$C$21:$C$500,A42,Tilgungsplan!$H$21:$H$500)+SUMIF(Tilgungsplan!$C$21:$C$500,A42,Tilgungsplan!$I$21:$I$500)</f>
        <v>0</v>
      </c>
      <c r="F42" s="12">
        <f t="shared" si="0"/>
        <v>0</v>
      </c>
      <c r="G42" s="12">
        <f t="shared" si="3"/>
        <v>111512.86539781005</v>
      </c>
      <c r="H42" s="12">
        <f>SUMIF(Tilgungsplan!$C$21:$C$500,A42,Tilgungsplan!$E$21:$E$500)</f>
        <v>0</v>
      </c>
      <c r="I42" s="13" t="str">
        <f t="shared" si="1"/>
        <v>getilgt</v>
      </c>
    </row>
    <row r="43" spans="1:9" x14ac:dyDescent="0.25">
      <c r="A43" s="14">
        <f t="shared" si="2"/>
        <v>2064</v>
      </c>
      <c r="B43" s="12">
        <f>IFERROR(LOOKUP(2,1/(Tilgungsplan!$C$21:$C$500=A43),Tilgungsplan!$J$21:$J$500),0)</f>
        <v>0</v>
      </c>
      <c r="C43" s="12">
        <f>SUMIF(Tilgungsplan!$C$21:$C$500,A43,Tilgungsplan!$F$21:$F$500)</f>
        <v>0</v>
      </c>
      <c r="D43" s="12">
        <f>SUMIF(Tilgungsplan!$C$21:$C$500,A43,Tilgungsplan!$G$21:$G$500)</f>
        <v>0</v>
      </c>
      <c r="E43" s="12">
        <f>SUMIF(Tilgungsplan!$C$21:$C$500,A43,Tilgungsplan!$H$21:$H$500)+SUMIF(Tilgungsplan!$C$21:$C$500,A43,Tilgungsplan!$I$21:$I$500)</f>
        <v>0</v>
      </c>
      <c r="F43" s="12">
        <f t="shared" si="0"/>
        <v>0</v>
      </c>
      <c r="G43" s="12">
        <f t="shared" si="3"/>
        <v>111512.86539781005</v>
      </c>
      <c r="H43" s="12">
        <f>SUMIF(Tilgungsplan!$C$21:$C$500,A43,Tilgungsplan!$E$21:$E$500)</f>
        <v>0</v>
      </c>
      <c r="I43" s="13" t="str">
        <f t="shared" si="1"/>
        <v>getilgt</v>
      </c>
    </row>
    <row r="44" spans="1:9" x14ac:dyDescent="0.25">
      <c r="A44" s="14">
        <f t="shared" si="2"/>
        <v>2065</v>
      </c>
      <c r="B44" s="12">
        <f>IFERROR(LOOKUP(2,1/(Tilgungsplan!$C$21:$C$500=A44),Tilgungsplan!$J$21:$J$500),0)</f>
        <v>0</v>
      </c>
      <c r="C44" s="12">
        <f>SUMIF(Tilgungsplan!$C$21:$C$500,A44,Tilgungsplan!$F$21:$F$500)</f>
        <v>0</v>
      </c>
      <c r="D44" s="12">
        <f>SUMIF(Tilgungsplan!$C$21:$C$500,A44,Tilgungsplan!$G$21:$G$500)</f>
        <v>0</v>
      </c>
      <c r="E44" s="12">
        <f>SUMIF(Tilgungsplan!$C$21:$C$500,A44,Tilgungsplan!$H$21:$H$500)+SUMIF(Tilgungsplan!$C$21:$C$500,A44,Tilgungsplan!$I$21:$I$500)</f>
        <v>0</v>
      </c>
      <c r="F44" s="12">
        <f t="shared" si="0"/>
        <v>0</v>
      </c>
      <c r="G44" s="12">
        <f t="shared" si="3"/>
        <v>111512.86539781005</v>
      </c>
      <c r="H44" s="12">
        <f>SUMIF(Tilgungsplan!$C$21:$C$500,A44,Tilgungsplan!$E$21:$E$500)</f>
        <v>0</v>
      </c>
      <c r="I44" s="13" t="str">
        <f t="shared" si="1"/>
        <v>getilgt</v>
      </c>
    </row>
  </sheetData>
  <mergeCells count="4">
    <mergeCell ref="A1:S1"/>
    <mergeCell ref="A3:I3"/>
    <mergeCell ref="K3:S3"/>
    <mergeCell ref="K11:S13"/>
  </mergeCells>
  <conditionalFormatting sqref="I5:I44">
    <cfRule type="expression" dxfId="0" priority="1">
      <formula>I5="getilgt"</formula>
    </cfRule>
  </conditionalFormatting>
  <conditionalFormatting sqref="S5:S9">
    <cfRule type="dataBar" priority="2">
      <dataBar>
        <cfvo type="min"/>
        <cfvo type="max"/>
        <color rgb="FF70AD47"/>
      </dataBar>
    </cfRule>
    <cfRule type="dataBar" priority="3">
      <dataBar>
        <cfvo type="min"/>
        <cfvo type="max"/>
        <color rgb="FF70AD47"/>
      </dataBar>
      <extLst>
        <ext xmlns:x14="http://schemas.microsoft.com/office/spreadsheetml/2009/9/main" uri="{B025F937-C7B1-47D3-B67F-A62EFF666E3E}">
          <x14:id>{C6E8DA6F-1B29-ECC8-01AC-426F876D0AD6}</x14:id>
        </ext>
      </extLst>
    </cfRule>
  </conditionalFormatting>
  <pageMargins left="0.7" right="0.7" top="0.75" bottom="0.75" header="0.3" footer="0.3"/>
  <drawing r:id="rId1"/>
  <tableParts count="2">
    <tablePart r:id="rId2"/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6E8DA6F-1B29-ECC8-01AC-426F876D0AD6}">
            <x14:dataBar>
              <x14:cfvo type="min"/>
              <x14:cfvo type="max"/>
              <x14:negativeFillColor auto="1"/>
              <x14:axisColor auto="1"/>
            </x14:dataBar>
          </x14:cfRule>
          <xm:sqref>S5:S9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Tilgungsplan</vt:lpstr>
      <vt:lpstr>Auswertung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2026-05-13T17:41:07Z</dcterms:modified>
</cp:coreProperties>
</file>