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7A9AAC6C-75FE-4717-810A-7FBAE329A20B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Cockpit" sheetId="1" r:id="rId1"/>
    <sheet name="Ladevorgaenge" sheetId="2" r:id="rId2"/>
    <sheet name="Monatsabrechnung" sheetId="3" r:id="rId3"/>
    <sheet name="Stammdat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3" l="1"/>
  <c r="G41" i="3"/>
  <c r="E41" i="3"/>
  <c r="D41" i="3"/>
  <c r="B41" i="3"/>
  <c r="J40" i="3"/>
  <c r="G40" i="3"/>
  <c r="E40" i="3"/>
  <c r="D40" i="3"/>
  <c r="B40" i="3"/>
  <c r="J39" i="3"/>
  <c r="G39" i="3"/>
  <c r="E39" i="3"/>
  <c r="D39" i="3"/>
  <c r="B39" i="3"/>
  <c r="J38" i="3"/>
  <c r="G38" i="3"/>
  <c r="E38" i="3"/>
  <c r="D38" i="3"/>
  <c r="B38" i="3"/>
  <c r="J37" i="3"/>
  <c r="G37" i="3"/>
  <c r="E37" i="3"/>
  <c r="D37" i="3"/>
  <c r="B37" i="3"/>
  <c r="J36" i="3"/>
  <c r="G36" i="3"/>
  <c r="E36" i="3"/>
  <c r="D36" i="3"/>
  <c r="B36" i="3"/>
  <c r="J35" i="3"/>
  <c r="G35" i="3"/>
  <c r="E35" i="3"/>
  <c r="D35" i="3"/>
  <c r="B35" i="3"/>
  <c r="J34" i="3"/>
  <c r="G34" i="3"/>
  <c r="E34" i="3"/>
  <c r="D34" i="3"/>
  <c r="B34" i="3"/>
  <c r="J33" i="3"/>
  <c r="G33" i="3"/>
  <c r="E33" i="3"/>
  <c r="D33" i="3"/>
  <c r="B33" i="3"/>
  <c r="J32" i="3"/>
  <c r="G32" i="3"/>
  <c r="E32" i="3"/>
  <c r="D32" i="3"/>
  <c r="B32" i="3"/>
  <c r="J31" i="3"/>
  <c r="G31" i="3"/>
  <c r="E31" i="3"/>
  <c r="D31" i="3"/>
  <c r="B31" i="3"/>
  <c r="J30" i="3"/>
  <c r="G30" i="3"/>
  <c r="E30" i="3"/>
  <c r="D30" i="3"/>
  <c r="B30" i="3"/>
  <c r="J29" i="3"/>
  <c r="G29" i="3"/>
  <c r="E29" i="3"/>
  <c r="D29" i="3"/>
  <c r="B29" i="3"/>
  <c r="J28" i="3"/>
  <c r="G28" i="3"/>
  <c r="E28" i="3"/>
  <c r="D28" i="3"/>
  <c r="B28" i="3"/>
  <c r="J27" i="3"/>
  <c r="G27" i="3"/>
  <c r="E27" i="3"/>
  <c r="D27" i="3"/>
  <c r="B27" i="3"/>
  <c r="J26" i="3"/>
  <c r="G26" i="3"/>
  <c r="E26" i="3"/>
  <c r="D26" i="3"/>
  <c r="B26" i="3"/>
  <c r="J25" i="3"/>
  <c r="G25" i="3"/>
  <c r="E25" i="3"/>
  <c r="D25" i="3"/>
  <c r="B25" i="3"/>
  <c r="J24" i="3"/>
  <c r="G24" i="3"/>
  <c r="E24" i="3"/>
  <c r="D24" i="3"/>
  <c r="B24" i="3"/>
  <c r="J23" i="3"/>
  <c r="G23" i="3"/>
  <c r="E23" i="3"/>
  <c r="D23" i="3"/>
  <c r="B23" i="3"/>
  <c r="J22" i="3"/>
  <c r="G22" i="3"/>
  <c r="E22" i="3"/>
  <c r="D22" i="3"/>
  <c r="B22" i="3"/>
  <c r="J21" i="3"/>
  <c r="G21" i="3"/>
  <c r="E21" i="3"/>
  <c r="D21" i="3"/>
  <c r="B21" i="3"/>
  <c r="J20" i="3"/>
  <c r="G20" i="3"/>
  <c r="E20" i="3"/>
  <c r="D20" i="3"/>
  <c r="B20" i="3"/>
  <c r="J19" i="3"/>
  <c r="G19" i="3"/>
  <c r="E19" i="3"/>
  <c r="D19" i="3"/>
  <c r="B19" i="3"/>
  <c r="J18" i="3"/>
  <c r="G18" i="3"/>
  <c r="E18" i="3"/>
  <c r="D18" i="3"/>
  <c r="B18" i="3"/>
  <c r="J17" i="3"/>
  <c r="G17" i="3"/>
  <c r="E17" i="3"/>
  <c r="D17" i="3"/>
  <c r="B17" i="3"/>
  <c r="J16" i="3"/>
  <c r="G16" i="3"/>
  <c r="E16" i="3"/>
  <c r="D16" i="3"/>
  <c r="B16" i="3"/>
  <c r="J15" i="3"/>
  <c r="G15" i="3"/>
  <c r="E15" i="3"/>
  <c r="D15" i="3"/>
  <c r="B15" i="3"/>
  <c r="J14" i="3"/>
  <c r="G14" i="3"/>
  <c r="E14" i="3"/>
  <c r="D14" i="3"/>
  <c r="B14" i="3"/>
  <c r="J13" i="3"/>
  <c r="G13" i="3"/>
  <c r="E13" i="3"/>
  <c r="D13" i="3"/>
  <c r="B13" i="3"/>
  <c r="J12" i="3"/>
  <c r="G12" i="3"/>
  <c r="E12" i="3"/>
  <c r="D12" i="3"/>
  <c r="B12" i="3"/>
  <c r="J11" i="3"/>
  <c r="G11" i="3"/>
  <c r="E11" i="3"/>
  <c r="D11" i="3"/>
  <c r="B11" i="3"/>
  <c r="J10" i="3"/>
  <c r="G10" i="3"/>
  <c r="E10" i="3"/>
  <c r="D10" i="3"/>
  <c r="B10" i="3"/>
  <c r="J9" i="3"/>
  <c r="G9" i="3"/>
  <c r="E9" i="3"/>
  <c r="D9" i="3"/>
  <c r="B9" i="3"/>
  <c r="J8" i="3"/>
  <c r="G8" i="3"/>
  <c r="E8" i="3"/>
  <c r="D8" i="3"/>
  <c r="B8" i="3"/>
  <c r="J7" i="3"/>
  <c r="G7" i="3"/>
  <c r="E7" i="3"/>
  <c r="D7" i="3"/>
  <c r="B7" i="3"/>
  <c r="J6" i="3"/>
  <c r="G6" i="3"/>
  <c r="E6" i="3"/>
  <c r="D6" i="3"/>
  <c r="B6" i="3"/>
  <c r="T120" i="2"/>
  <c r="M120" i="2"/>
  <c r="O120" i="2" s="1"/>
  <c r="Q120" i="2" s="1"/>
  <c r="H120" i="2"/>
  <c r="F120" i="2"/>
  <c r="D120" i="2"/>
  <c r="C120" i="2"/>
  <c r="P120" i="2" s="1"/>
  <c r="T119" i="2"/>
  <c r="P119" i="2"/>
  <c r="M119" i="2"/>
  <c r="O119" i="2" s="1"/>
  <c r="Q119" i="2" s="1"/>
  <c r="H119" i="2"/>
  <c r="F119" i="2"/>
  <c r="D119" i="2"/>
  <c r="C119" i="2"/>
  <c r="T118" i="2"/>
  <c r="P118" i="2"/>
  <c r="M118" i="2"/>
  <c r="O118" i="2" s="1"/>
  <c r="Q118" i="2" s="1"/>
  <c r="H118" i="2"/>
  <c r="F118" i="2"/>
  <c r="C118" i="2"/>
  <c r="D118" i="2" s="1"/>
  <c r="T117" i="2"/>
  <c r="M117" i="2"/>
  <c r="O117" i="2" s="1"/>
  <c r="Q117" i="2" s="1"/>
  <c r="H117" i="2"/>
  <c r="F117" i="2"/>
  <c r="C117" i="2"/>
  <c r="D117" i="2" s="1"/>
  <c r="T116" i="2"/>
  <c r="M116" i="2"/>
  <c r="O116" i="2" s="1"/>
  <c r="Q116" i="2" s="1"/>
  <c r="H116" i="2"/>
  <c r="F116" i="2"/>
  <c r="C116" i="2"/>
  <c r="P116" i="2" s="1"/>
  <c r="T115" i="2"/>
  <c r="M115" i="2"/>
  <c r="O115" i="2" s="1"/>
  <c r="Q115" i="2" s="1"/>
  <c r="H115" i="2"/>
  <c r="F115" i="2"/>
  <c r="C115" i="2"/>
  <c r="D115" i="2" s="1"/>
  <c r="T114" i="2"/>
  <c r="M114" i="2"/>
  <c r="O114" i="2" s="1"/>
  <c r="Q114" i="2" s="1"/>
  <c r="H114" i="2"/>
  <c r="F114" i="2"/>
  <c r="C114" i="2"/>
  <c r="P114" i="2" s="1"/>
  <c r="T113" i="2"/>
  <c r="M113" i="2"/>
  <c r="O113" i="2" s="1"/>
  <c r="Q113" i="2" s="1"/>
  <c r="H113" i="2"/>
  <c r="F113" i="2"/>
  <c r="C113" i="2"/>
  <c r="P113" i="2" s="1"/>
  <c r="T112" i="2"/>
  <c r="Q112" i="2"/>
  <c r="O112" i="2"/>
  <c r="M112" i="2"/>
  <c r="H112" i="2"/>
  <c r="F112" i="2"/>
  <c r="C112" i="2"/>
  <c r="P112" i="2" s="1"/>
  <c r="T111" i="2"/>
  <c r="M111" i="2"/>
  <c r="O111" i="2" s="1"/>
  <c r="Q111" i="2" s="1"/>
  <c r="H111" i="2"/>
  <c r="F111" i="2"/>
  <c r="C111" i="2"/>
  <c r="T110" i="2"/>
  <c r="O110" i="2"/>
  <c r="Q110" i="2" s="1"/>
  <c r="M110" i="2"/>
  <c r="H110" i="2"/>
  <c r="F110" i="2"/>
  <c r="C110" i="2"/>
  <c r="P110" i="2" s="1"/>
  <c r="T109" i="2"/>
  <c r="M109" i="2"/>
  <c r="O109" i="2" s="1"/>
  <c r="Q109" i="2" s="1"/>
  <c r="H109" i="2"/>
  <c r="F109" i="2"/>
  <c r="C109" i="2"/>
  <c r="P109" i="2" s="1"/>
  <c r="T108" i="2"/>
  <c r="M108" i="2"/>
  <c r="O108" i="2" s="1"/>
  <c r="Q108" i="2" s="1"/>
  <c r="H108" i="2"/>
  <c r="F108" i="2"/>
  <c r="D108" i="2"/>
  <c r="C108" i="2"/>
  <c r="P108" i="2" s="1"/>
  <c r="T107" i="2"/>
  <c r="O107" i="2"/>
  <c r="Q107" i="2" s="1"/>
  <c r="M107" i="2"/>
  <c r="H107" i="2"/>
  <c r="F107" i="2"/>
  <c r="C107" i="2"/>
  <c r="T106" i="2"/>
  <c r="O106" i="2"/>
  <c r="Q106" i="2" s="1"/>
  <c r="M106" i="2"/>
  <c r="H106" i="2"/>
  <c r="F106" i="2"/>
  <c r="D106" i="2"/>
  <c r="C106" i="2"/>
  <c r="P106" i="2" s="1"/>
  <c r="T105" i="2"/>
  <c r="M105" i="2"/>
  <c r="O105" i="2" s="1"/>
  <c r="Q105" i="2" s="1"/>
  <c r="H105" i="2"/>
  <c r="F105" i="2"/>
  <c r="C105" i="2"/>
  <c r="P105" i="2" s="1"/>
  <c r="T104" i="2"/>
  <c r="M104" i="2"/>
  <c r="O104" i="2" s="1"/>
  <c r="Q104" i="2" s="1"/>
  <c r="H104" i="2"/>
  <c r="F104" i="2"/>
  <c r="C104" i="2"/>
  <c r="P104" i="2" s="1"/>
  <c r="T103" i="2"/>
  <c r="P103" i="2"/>
  <c r="M103" i="2"/>
  <c r="O103" i="2" s="1"/>
  <c r="Q103" i="2" s="1"/>
  <c r="H103" i="2"/>
  <c r="F103" i="2"/>
  <c r="D103" i="2"/>
  <c r="C103" i="2"/>
  <c r="T102" i="2"/>
  <c r="O102" i="2"/>
  <c r="Q102" i="2" s="1"/>
  <c r="M102" i="2"/>
  <c r="H102" i="2"/>
  <c r="F102" i="2"/>
  <c r="C102" i="2"/>
  <c r="P102" i="2" s="1"/>
  <c r="T101" i="2"/>
  <c r="P101" i="2"/>
  <c r="M101" i="2"/>
  <c r="O101" i="2" s="1"/>
  <c r="Q101" i="2" s="1"/>
  <c r="H101" i="2"/>
  <c r="F101" i="2"/>
  <c r="C101" i="2"/>
  <c r="D101" i="2" s="1"/>
  <c r="T100" i="2"/>
  <c r="M100" i="2"/>
  <c r="O100" i="2" s="1"/>
  <c r="Q100" i="2" s="1"/>
  <c r="H100" i="2"/>
  <c r="F100" i="2"/>
  <c r="C100" i="2"/>
  <c r="P100" i="2" s="1"/>
  <c r="T99" i="2"/>
  <c r="Q99" i="2"/>
  <c r="M99" i="2"/>
  <c r="O99" i="2" s="1"/>
  <c r="H99" i="2"/>
  <c r="F99" i="2"/>
  <c r="C99" i="2"/>
  <c r="D99" i="2" s="1"/>
  <c r="T98" i="2"/>
  <c r="M98" i="2"/>
  <c r="O98" i="2" s="1"/>
  <c r="Q98" i="2" s="1"/>
  <c r="H98" i="2"/>
  <c r="F98" i="2"/>
  <c r="C98" i="2"/>
  <c r="P98" i="2" s="1"/>
  <c r="T97" i="2"/>
  <c r="P97" i="2"/>
  <c r="O97" i="2"/>
  <c r="Q97" i="2" s="1"/>
  <c r="M97" i="2"/>
  <c r="H97" i="2"/>
  <c r="F97" i="2"/>
  <c r="C97" i="2"/>
  <c r="D97" i="2" s="1"/>
  <c r="T96" i="2"/>
  <c r="M96" i="2"/>
  <c r="O96" i="2" s="1"/>
  <c r="Q96" i="2" s="1"/>
  <c r="H96" i="2"/>
  <c r="F96" i="2"/>
  <c r="C96" i="2"/>
  <c r="P96" i="2" s="1"/>
  <c r="T95" i="2"/>
  <c r="M95" i="2"/>
  <c r="O95" i="2" s="1"/>
  <c r="Q95" i="2" s="1"/>
  <c r="H95" i="2"/>
  <c r="F95" i="2"/>
  <c r="C95" i="2"/>
  <c r="P95" i="2" s="1"/>
  <c r="T94" i="2"/>
  <c r="O94" i="2"/>
  <c r="Q94" i="2" s="1"/>
  <c r="M94" i="2"/>
  <c r="H94" i="2"/>
  <c r="F94" i="2"/>
  <c r="C94" i="2"/>
  <c r="P94" i="2" s="1"/>
  <c r="T93" i="2"/>
  <c r="P93" i="2"/>
  <c r="O93" i="2"/>
  <c r="Q93" i="2" s="1"/>
  <c r="M93" i="2"/>
  <c r="H93" i="2"/>
  <c r="F93" i="2"/>
  <c r="D93" i="2"/>
  <c r="C93" i="2"/>
  <c r="T92" i="2"/>
  <c r="Q92" i="2"/>
  <c r="O92" i="2"/>
  <c r="M92" i="2"/>
  <c r="H92" i="2"/>
  <c r="F92" i="2"/>
  <c r="C92" i="2"/>
  <c r="P92" i="2" s="1"/>
  <c r="T91" i="2"/>
  <c r="M91" i="2"/>
  <c r="O91" i="2" s="1"/>
  <c r="Q91" i="2" s="1"/>
  <c r="H91" i="2"/>
  <c r="F91" i="2"/>
  <c r="C91" i="2"/>
  <c r="T90" i="2"/>
  <c r="P90" i="2"/>
  <c r="O90" i="2"/>
  <c r="Q90" i="2" s="1"/>
  <c r="M90" i="2"/>
  <c r="H90" i="2"/>
  <c r="F90" i="2"/>
  <c r="D90" i="2"/>
  <c r="C90" i="2"/>
  <c r="T89" i="2"/>
  <c r="M89" i="2"/>
  <c r="O89" i="2" s="1"/>
  <c r="Q89" i="2" s="1"/>
  <c r="H89" i="2"/>
  <c r="F89" i="2"/>
  <c r="D89" i="2"/>
  <c r="C89" i="2"/>
  <c r="P89" i="2" s="1"/>
  <c r="T88" i="2"/>
  <c r="P88" i="2"/>
  <c r="M88" i="2"/>
  <c r="O88" i="2" s="1"/>
  <c r="Q88" i="2" s="1"/>
  <c r="H88" i="2"/>
  <c r="F88" i="2"/>
  <c r="D88" i="2"/>
  <c r="C88" i="2"/>
  <c r="T87" i="2"/>
  <c r="O87" i="2"/>
  <c r="Q87" i="2" s="1"/>
  <c r="M87" i="2"/>
  <c r="H87" i="2"/>
  <c r="F87" i="2"/>
  <c r="C87" i="2"/>
  <c r="T86" i="2"/>
  <c r="P86" i="2"/>
  <c r="O86" i="2"/>
  <c r="Q86" i="2" s="1"/>
  <c r="M86" i="2"/>
  <c r="H86" i="2"/>
  <c r="F86" i="2"/>
  <c r="D86" i="2"/>
  <c r="C86" i="2"/>
  <c r="T85" i="2"/>
  <c r="P85" i="2"/>
  <c r="M85" i="2"/>
  <c r="O85" i="2" s="1"/>
  <c r="Q85" i="2" s="1"/>
  <c r="H85" i="2"/>
  <c r="F85" i="2"/>
  <c r="C85" i="2"/>
  <c r="D85" i="2" s="1"/>
  <c r="T84" i="2"/>
  <c r="P84" i="2"/>
  <c r="M84" i="2"/>
  <c r="O84" i="2" s="1"/>
  <c r="Q84" i="2" s="1"/>
  <c r="H84" i="2"/>
  <c r="F84" i="2"/>
  <c r="C84" i="2"/>
  <c r="D84" i="2" s="1"/>
  <c r="T83" i="2"/>
  <c r="P83" i="2"/>
  <c r="M83" i="2"/>
  <c r="O83" i="2" s="1"/>
  <c r="Q83" i="2" s="1"/>
  <c r="H83" i="2"/>
  <c r="F83" i="2"/>
  <c r="D83" i="2"/>
  <c r="C83" i="2"/>
  <c r="T82" i="2"/>
  <c r="M82" i="2"/>
  <c r="O82" i="2" s="1"/>
  <c r="Q82" i="2" s="1"/>
  <c r="H82" i="2"/>
  <c r="F82" i="2"/>
  <c r="C82" i="2"/>
  <c r="P82" i="2" s="1"/>
  <c r="T81" i="2"/>
  <c r="P81" i="2"/>
  <c r="M81" i="2"/>
  <c r="O81" i="2" s="1"/>
  <c r="Q81" i="2" s="1"/>
  <c r="H81" i="2"/>
  <c r="F81" i="2"/>
  <c r="C81" i="2"/>
  <c r="D81" i="2" s="1"/>
  <c r="T80" i="2"/>
  <c r="M80" i="2"/>
  <c r="O80" i="2" s="1"/>
  <c r="Q80" i="2" s="1"/>
  <c r="H80" i="2"/>
  <c r="F80" i="2"/>
  <c r="C80" i="2"/>
  <c r="P80" i="2" s="1"/>
  <c r="T79" i="2"/>
  <c r="M79" i="2"/>
  <c r="O79" i="2" s="1"/>
  <c r="Q79" i="2" s="1"/>
  <c r="H79" i="2"/>
  <c r="F79" i="2"/>
  <c r="C79" i="2"/>
  <c r="D79" i="2" s="1"/>
  <c r="T78" i="2"/>
  <c r="M78" i="2"/>
  <c r="O78" i="2" s="1"/>
  <c r="Q78" i="2" s="1"/>
  <c r="H78" i="2"/>
  <c r="F78" i="2"/>
  <c r="C78" i="2"/>
  <c r="P78" i="2" s="1"/>
  <c r="T77" i="2"/>
  <c r="P77" i="2"/>
  <c r="O77" i="2"/>
  <c r="Q77" i="2" s="1"/>
  <c r="M77" i="2"/>
  <c r="H77" i="2"/>
  <c r="F77" i="2"/>
  <c r="C77" i="2"/>
  <c r="D77" i="2" s="1"/>
  <c r="T76" i="2"/>
  <c r="M76" i="2"/>
  <c r="O76" i="2" s="1"/>
  <c r="Q76" i="2" s="1"/>
  <c r="H76" i="2"/>
  <c r="F76" i="2"/>
  <c r="C76" i="2"/>
  <c r="T75" i="2"/>
  <c r="M75" i="2"/>
  <c r="O75" i="2" s="1"/>
  <c r="Q75" i="2" s="1"/>
  <c r="H75" i="2"/>
  <c r="F75" i="2"/>
  <c r="C75" i="2"/>
  <c r="P75" i="2" s="1"/>
  <c r="T74" i="2"/>
  <c r="O74" i="2"/>
  <c r="Q74" i="2" s="1"/>
  <c r="M74" i="2"/>
  <c r="H74" i="2"/>
  <c r="F74" i="2"/>
  <c r="C74" i="2"/>
  <c r="P74" i="2" s="1"/>
  <c r="T73" i="2"/>
  <c r="P73" i="2"/>
  <c r="O73" i="2"/>
  <c r="Q73" i="2" s="1"/>
  <c r="M73" i="2"/>
  <c r="H73" i="2"/>
  <c r="F73" i="2"/>
  <c r="D73" i="2"/>
  <c r="C73" i="2"/>
  <c r="T72" i="2"/>
  <c r="Q72" i="2"/>
  <c r="O72" i="2"/>
  <c r="M72" i="2"/>
  <c r="H72" i="2"/>
  <c r="F72" i="2"/>
  <c r="C72" i="2"/>
  <c r="P72" i="2" s="1"/>
  <c r="T71" i="2"/>
  <c r="M71" i="2"/>
  <c r="O71" i="2" s="1"/>
  <c r="Q71" i="2" s="1"/>
  <c r="H71" i="2"/>
  <c r="F71" i="2"/>
  <c r="C71" i="2"/>
  <c r="T70" i="2"/>
  <c r="P70" i="2"/>
  <c r="O70" i="2"/>
  <c r="Q70" i="2" s="1"/>
  <c r="M70" i="2"/>
  <c r="H70" i="2"/>
  <c r="F70" i="2"/>
  <c r="D70" i="2"/>
  <c r="C70" i="2"/>
  <c r="T69" i="2"/>
  <c r="M69" i="2"/>
  <c r="O69" i="2" s="1"/>
  <c r="Q69" i="2" s="1"/>
  <c r="H69" i="2"/>
  <c r="F69" i="2"/>
  <c r="D69" i="2"/>
  <c r="C69" i="2"/>
  <c r="P69" i="2" s="1"/>
  <c r="T68" i="2"/>
  <c r="P68" i="2"/>
  <c r="M68" i="2"/>
  <c r="O68" i="2" s="1"/>
  <c r="Q68" i="2" s="1"/>
  <c r="H68" i="2"/>
  <c r="F68" i="2"/>
  <c r="D68" i="2"/>
  <c r="C68" i="2"/>
  <c r="T67" i="2"/>
  <c r="O67" i="2"/>
  <c r="Q67" i="2" s="1"/>
  <c r="M67" i="2"/>
  <c r="H67" i="2"/>
  <c r="F67" i="2"/>
  <c r="C67" i="2"/>
  <c r="P67" i="2" s="1"/>
  <c r="T66" i="2"/>
  <c r="P66" i="2"/>
  <c r="M66" i="2"/>
  <c r="O66" i="2" s="1"/>
  <c r="Q66" i="2" s="1"/>
  <c r="H66" i="2"/>
  <c r="F66" i="2"/>
  <c r="D66" i="2"/>
  <c r="C66" i="2"/>
  <c r="T65" i="2"/>
  <c r="P65" i="2"/>
  <c r="M65" i="2"/>
  <c r="O65" i="2" s="1"/>
  <c r="Q65" i="2" s="1"/>
  <c r="H65" i="2"/>
  <c r="F65" i="2"/>
  <c r="C65" i="2"/>
  <c r="D65" i="2" s="1"/>
  <c r="T64" i="2"/>
  <c r="P64" i="2"/>
  <c r="M64" i="2"/>
  <c r="O64" i="2" s="1"/>
  <c r="Q64" i="2" s="1"/>
  <c r="H64" i="2"/>
  <c r="F64" i="2"/>
  <c r="C64" i="2"/>
  <c r="D64" i="2" s="1"/>
  <c r="T63" i="2"/>
  <c r="P63" i="2"/>
  <c r="M63" i="2"/>
  <c r="O63" i="2" s="1"/>
  <c r="Q63" i="2" s="1"/>
  <c r="H63" i="2"/>
  <c r="F63" i="2"/>
  <c r="D63" i="2"/>
  <c r="C63" i="2"/>
  <c r="T62" i="2"/>
  <c r="M62" i="2"/>
  <c r="O62" i="2" s="1"/>
  <c r="Q62" i="2" s="1"/>
  <c r="H62" i="2"/>
  <c r="F62" i="2"/>
  <c r="C62" i="2"/>
  <c r="P62" i="2" s="1"/>
  <c r="T61" i="2"/>
  <c r="P61" i="2"/>
  <c r="M61" i="2"/>
  <c r="O61" i="2" s="1"/>
  <c r="Q61" i="2" s="1"/>
  <c r="H61" i="2"/>
  <c r="F61" i="2"/>
  <c r="C61" i="2"/>
  <c r="D61" i="2" s="1"/>
  <c r="T60" i="2"/>
  <c r="M60" i="2"/>
  <c r="O60" i="2" s="1"/>
  <c r="Q60" i="2" s="1"/>
  <c r="H60" i="2"/>
  <c r="F60" i="2"/>
  <c r="C60" i="2"/>
  <c r="P60" i="2" s="1"/>
  <c r="T59" i="2"/>
  <c r="M59" i="2"/>
  <c r="O59" i="2" s="1"/>
  <c r="Q59" i="2" s="1"/>
  <c r="H59" i="2"/>
  <c r="F59" i="2"/>
  <c r="C59" i="2"/>
  <c r="T58" i="2"/>
  <c r="M58" i="2"/>
  <c r="O58" i="2" s="1"/>
  <c r="Q58" i="2" s="1"/>
  <c r="H58" i="2"/>
  <c r="F58" i="2"/>
  <c r="C58" i="2"/>
  <c r="P58" i="2" s="1"/>
  <c r="T57" i="2"/>
  <c r="P57" i="2"/>
  <c r="O57" i="2"/>
  <c r="Q57" i="2" s="1"/>
  <c r="M57" i="2"/>
  <c r="H57" i="2"/>
  <c r="F57" i="2"/>
  <c r="C57" i="2"/>
  <c r="D57" i="2" s="1"/>
  <c r="T56" i="2"/>
  <c r="M56" i="2"/>
  <c r="O56" i="2" s="1"/>
  <c r="Q56" i="2" s="1"/>
  <c r="H56" i="2"/>
  <c r="F56" i="2"/>
  <c r="C56" i="2"/>
  <c r="T55" i="2"/>
  <c r="M55" i="2"/>
  <c r="O55" i="2" s="1"/>
  <c r="Q55" i="2" s="1"/>
  <c r="H55" i="2"/>
  <c r="F55" i="2"/>
  <c r="C55" i="2"/>
  <c r="P55" i="2" s="1"/>
  <c r="T54" i="2"/>
  <c r="O54" i="2"/>
  <c r="Q54" i="2" s="1"/>
  <c r="M54" i="2"/>
  <c r="H54" i="2"/>
  <c r="F54" i="2"/>
  <c r="C54" i="2"/>
  <c r="P54" i="2" s="1"/>
  <c r="T53" i="2"/>
  <c r="P53" i="2"/>
  <c r="O53" i="2"/>
  <c r="Q53" i="2" s="1"/>
  <c r="M53" i="2"/>
  <c r="H53" i="2"/>
  <c r="F53" i="2"/>
  <c r="D53" i="2"/>
  <c r="C53" i="2"/>
  <c r="T52" i="2"/>
  <c r="Q52" i="2"/>
  <c r="O52" i="2"/>
  <c r="M52" i="2"/>
  <c r="H52" i="2"/>
  <c r="F52" i="2"/>
  <c r="C52" i="2"/>
  <c r="P52" i="2" s="1"/>
  <c r="T51" i="2"/>
  <c r="M51" i="2"/>
  <c r="O51" i="2" s="1"/>
  <c r="Q51" i="2" s="1"/>
  <c r="H51" i="2"/>
  <c r="F51" i="2"/>
  <c r="C51" i="2"/>
  <c r="T50" i="2"/>
  <c r="P50" i="2"/>
  <c r="O50" i="2"/>
  <c r="Q50" i="2" s="1"/>
  <c r="M50" i="2"/>
  <c r="H50" i="2"/>
  <c r="F50" i="2"/>
  <c r="D50" i="2"/>
  <c r="C50" i="2"/>
  <c r="T49" i="2"/>
  <c r="M49" i="2"/>
  <c r="O49" i="2" s="1"/>
  <c r="Q49" i="2" s="1"/>
  <c r="H49" i="2"/>
  <c r="F49" i="2"/>
  <c r="D49" i="2"/>
  <c r="C49" i="2"/>
  <c r="P49" i="2" s="1"/>
  <c r="T48" i="2"/>
  <c r="P48" i="2"/>
  <c r="M48" i="2"/>
  <c r="O48" i="2" s="1"/>
  <c r="Q48" i="2" s="1"/>
  <c r="H48" i="2"/>
  <c r="F48" i="2"/>
  <c r="D48" i="2"/>
  <c r="C48" i="2"/>
  <c r="T47" i="2"/>
  <c r="O47" i="2"/>
  <c r="Q47" i="2" s="1"/>
  <c r="M47" i="2"/>
  <c r="H47" i="2"/>
  <c r="F47" i="2"/>
  <c r="C47" i="2"/>
  <c r="P47" i="2" s="1"/>
  <c r="T46" i="2"/>
  <c r="P46" i="2"/>
  <c r="M46" i="2"/>
  <c r="O46" i="2" s="1"/>
  <c r="Q46" i="2" s="1"/>
  <c r="H46" i="2"/>
  <c r="F46" i="2"/>
  <c r="D46" i="2"/>
  <c r="C46" i="2"/>
  <c r="T45" i="2"/>
  <c r="P45" i="2"/>
  <c r="M45" i="2"/>
  <c r="O45" i="2" s="1"/>
  <c r="Q45" i="2" s="1"/>
  <c r="H45" i="2"/>
  <c r="F45" i="2"/>
  <c r="C45" i="2"/>
  <c r="D45" i="2" s="1"/>
  <c r="T44" i="2"/>
  <c r="P44" i="2"/>
  <c r="M44" i="2"/>
  <c r="O44" i="2" s="1"/>
  <c r="Q44" i="2" s="1"/>
  <c r="H44" i="2"/>
  <c r="F44" i="2"/>
  <c r="C44" i="2"/>
  <c r="D44" i="2" s="1"/>
  <c r="T43" i="2"/>
  <c r="P43" i="2"/>
  <c r="M43" i="2"/>
  <c r="O43" i="2" s="1"/>
  <c r="Q43" i="2" s="1"/>
  <c r="H43" i="2"/>
  <c r="F43" i="2"/>
  <c r="D43" i="2"/>
  <c r="C43" i="2"/>
  <c r="T42" i="2"/>
  <c r="P42" i="2"/>
  <c r="M42" i="2"/>
  <c r="O42" i="2" s="1"/>
  <c r="Q42" i="2" s="1"/>
  <c r="H42" i="2"/>
  <c r="F42" i="2"/>
  <c r="D42" i="2"/>
  <c r="C42" i="2"/>
  <c r="T41" i="2"/>
  <c r="P41" i="2"/>
  <c r="M41" i="2"/>
  <c r="O41" i="2" s="1"/>
  <c r="Q41" i="2" s="1"/>
  <c r="H41" i="2"/>
  <c r="F41" i="2"/>
  <c r="C41" i="2"/>
  <c r="D41" i="2" s="1"/>
  <c r="T40" i="2"/>
  <c r="M40" i="2"/>
  <c r="O40" i="2" s="1"/>
  <c r="Q40" i="2" s="1"/>
  <c r="H40" i="2"/>
  <c r="F40" i="2"/>
  <c r="C40" i="2"/>
  <c r="P40" i="2" s="1"/>
  <c r="T39" i="2"/>
  <c r="M39" i="2"/>
  <c r="O39" i="2" s="1"/>
  <c r="Q39" i="2" s="1"/>
  <c r="H39" i="2"/>
  <c r="F39" i="2"/>
  <c r="C39" i="2"/>
  <c r="T38" i="2"/>
  <c r="M38" i="2"/>
  <c r="O38" i="2" s="1"/>
  <c r="Q38" i="2" s="1"/>
  <c r="H38" i="2"/>
  <c r="F38" i="2"/>
  <c r="C38" i="2"/>
  <c r="P38" i="2" s="1"/>
  <c r="T37" i="2"/>
  <c r="P37" i="2"/>
  <c r="O37" i="2"/>
  <c r="Q37" i="2" s="1"/>
  <c r="M37" i="2"/>
  <c r="H37" i="2"/>
  <c r="F37" i="2"/>
  <c r="C37" i="2"/>
  <c r="D37" i="2" s="1"/>
  <c r="T36" i="2"/>
  <c r="Q36" i="2"/>
  <c r="M36" i="2"/>
  <c r="O36" i="2" s="1"/>
  <c r="H36" i="2"/>
  <c r="F36" i="2"/>
  <c r="C36" i="2"/>
  <c r="T35" i="2"/>
  <c r="M35" i="2"/>
  <c r="O35" i="2" s="1"/>
  <c r="Q35" i="2" s="1"/>
  <c r="H35" i="2"/>
  <c r="F35" i="2"/>
  <c r="C35" i="2"/>
  <c r="P35" i="2" s="1"/>
  <c r="T34" i="2"/>
  <c r="O34" i="2"/>
  <c r="Q34" i="2" s="1"/>
  <c r="M34" i="2"/>
  <c r="H34" i="2"/>
  <c r="F34" i="2"/>
  <c r="C34" i="2"/>
  <c r="P34" i="2" s="1"/>
  <c r="T33" i="2"/>
  <c r="P33" i="2"/>
  <c r="O33" i="2"/>
  <c r="Q33" i="2" s="1"/>
  <c r="M33" i="2"/>
  <c r="H33" i="2"/>
  <c r="F33" i="2"/>
  <c r="D33" i="2"/>
  <c r="C33" i="2"/>
  <c r="T32" i="2"/>
  <c r="Q32" i="2"/>
  <c r="O32" i="2"/>
  <c r="M32" i="2"/>
  <c r="H32" i="2"/>
  <c r="F32" i="2"/>
  <c r="C32" i="2"/>
  <c r="P32" i="2" s="1"/>
  <c r="T31" i="2"/>
  <c r="M31" i="2"/>
  <c r="O31" i="2" s="1"/>
  <c r="Q31" i="2" s="1"/>
  <c r="H31" i="2"/>
  <c r="F31" i="2"/>
  <c r="C31" i="2"/>
  <c r="T30" i="2"/>
  <c r="P30" i="2"/>
  <c r="O30" i="2"/>
  <c r="Q30" i="2" s="1"/>
  <c r="M30" i="2"/>
  <c r="H30" i="2"/>
  <c r="F30" i="2"/>
  <c r="D30" i="2"/>
  <c r="C30" i="2"/>
  <c r="T29" i="2"/>
  <c r="M29" i="2"/>
  <c r="O29" i="2" s="1"/>
  <c r="Q29" i="2" s="1"/>
  <c r="H29" i="2"/>
  <c r="F29" i="2"/>
  <c r="D29" i="2"/>
  <c r="C29" i="2"/>
  <c r="P29" i="2" s="1"/>
  <c r="T28" i="2"/>
  <c r="P28" i="2"/>
  <c r="M28" i="2"/>
  <c r="O28" i="2" s="1"/>
  <c r="Q28" i="2" s="1"/>
  <c r="H28" i="2"/>
  <c r="F28" i="2"/>
  <c r="D28" i="2"/>
  <c r="C28" i="2"/>
  <c r="T27" i="2"/>
  <c r="O27" i="2"/>
  <c r="Q27" i="2" s="1"/>
  <c r="M27" i="2"/>
  <c r="H27" i="2"/>
  <c r="F27" i="2"/>
  <c r="C27" i="2"/>
  <c r="P27" i="2" s="1"/>
  <c r="T26" i="2"/>
  <c r="P26" i="2"/>
  <c r="M26" i="2"/>
  <c r="O26" i="2" s="1"/>
  <c r="Q26" i="2" s="1"/>
  <c r="H26" i="2"/>
  <c r="F26" i="2"/>
  <c r="D26" i="2"/>
  <c r="C26" i="2"/>
  <c r="T25" i="2"/>
  <c r="P25" i="2"/>
  <c r="M25" i="2"/>
  <c r="O25" i="2" s="1"/>
  <c r="Q25" i="2" s="1"/>
  <c r="H25" i="2"/>
  <c r="F25" i="2"/>
  <c r="C25" i="2"/>
  <c r="D25" i="2" s="1"/>
  <c r="T24" i="2"/>
  <c r="P24" i="2"/>
  <c r="M24" i="2"/>
  <c r="O24" i="2" s="1"/>
  <c r="Q24" i="2" s="1"/>
  <c r="H24" i="2"/>
  <c r="F24" i="2"/>
  <c r="C24" i="2"/>
  <c r="D24" i="2" s="1"/>
  <c r="T23" i="2"/>
  <c r="P23" i="2"/>
  <c r="M23" i="2"/>
  <c r="O23" i="2" s="1"/>
  <c r="Q23" i="2" s="1"/>
  <c r="H23" i="2"/>
  <c r="F23" i="2"/>
  <c r="D23" i="2"/>
  <c r="C23" i="2"/>
  <c r="T22" i="2"/>
  <c r="P22" i="2"/>
  <c r="O22" i="2"/>
  <c r="Q22" i="2" s="1"/>
  <c r="M22" i="2"/>
  <c r="H22" i="2"/>
  <c r="F22" i="2"/>
  <c r="D22" i="2"/>
  <c r="C22" i="2"/>
  <c r="P21" i="2"/>
  <c r="M21" i="2"/>
  <c r="O21" i="2" s="1"/>
  <c r="Q21" i="2" s="1"/>
  <c r="H21" i="2"/>
  <c r="F21" i="2"/>
  <c r="C21" i="2"/>
  <c r="D21" i="2" s="1"/>
  <c r="M20" i="2"/>
  <c r="H20" i="2"/>
  <c r="F20" i="2"/>
  <c r="C20" i="2"/>
  <c r="P20" i="2" s="1"/>
  <c r="T19" i="2"/>
  <c r="M19" i="2"/>
  <c r="O19" i="2" s="1"/>
  <c r="H19" i="2"/>
  <c r="F19" i="2"/>
  <c r="C19" i="2"/>
  <c r="M18" i="2"/>
  <c r="T18" i="2" s="1"/>
  <c r="H18" i="2"/>
  <c r="F18" i="2"/>
  <c r="D18" i="2"/>
  <c r="C18" i="2"/>
  <c r="P18" i="2" s="1"/>
  <c r="T17" i="2"/>
  <c r="P17" i="2"/>
  <c r="O17" i="2"/>
  <c r="Q17" i="2" s="1"/>
  <c r="M17" i="2"/>
  <c r="H17" i="2"/>
  <c r="F17" i="2"/>
  <c r="C17" i="2"/>
  <c r="D17" i="2" s="1"/>
  <c r="M16" i="2"/>
  <c r="T16" i="2" s="1"/>
  <c r="H16" i="2"/>
  <c r="F16" i="2"/>
  <c r="C16" i="2"/>
  <c r="T15" i="2"/>
  <c r="Q15" i="2"/>
  <c r="M15" i="2"/>
  <c r="O15" i="2" s="1"/>
  <c r="H15" i="2"/>
  <c r="F15" i="2"/>
  <c r="C15" i="2"/>
  <c r="P15" i="2" s="1"/>
  <c r="O14" i="2"/>
  <c r="M14" i="2"/>
  <c r="T14" i="2" s="1"/>
  <c r="H14" i="2"/>
  <c r="F14" i="2"/>
  <c r="C14" i="2"/>
  <c r="P14" i="2" s="1"/>
  <c r="T13" i="2"/>
  <c r="P13" i="2"/>
  <c r="O13" i="2"/>
  <c r="Q13" i="2" s="1"/>
  <c r="M13" i="2"/>
  <c r="H13" i="2"/>
  <c r="F13" i="2"/>
  <c r="D13" i="2"/>
  <c r="C13" i="2"/>
  <c r="T12" i="2"/>
  <c r="O12" i="2"/>
  <c r="M12" i="2"/>
  <c r="H12" i="2"/>
  <c r="F12" i="2"/>
  <c r="C12" i="2"/>
  <c r="P12" i="2" s="1"/>
  <c r="Q12" i="2" s="1"/>
  <c r="O11" i="2"/>
  <c r="M11" i="2"/>
  <c r="T11" i="2" s="1"/>
  <c r="H11" i="2"/>
  <c r="F11" i="2"/>
  <c r="C11" i="2"/>
  <c r="P11" i="2" s="1"/>
  <c r="T10" i="2"/>
  <c r="P10" i="2"/>
  <c r="O10" i="2"/>
  <c r="Q10" i="2" s="1"/>
  <c r="M10" i="2"/>
  <c r="H10" i="2"/>
  <c r="F10" i="2"/>
  <c r="D10" i="2"/>
  <c r="C10" i="2"/>
  <c r="M9" i="2"/>
  <c r="T9" i="2" s="1"/>
  <c r="H9" i="2"/>
  <c r="F9" i="2"/>
  <c r="D9" i="2"/>
  <c r="C9" i="2"/>
  <c r="P9" i="2" s="1"/>
  <c r="T8" i="2"/>
  <c r="Q8" i="2"/>
  <c r="P8" i="2"/>
  <c r="M8" i="2"/>
  <c r="O8" i="2" s="1"/>
  <c r="H8" i="2"/>
  <c r="F8" i="2"/>
  <c r="D8" i="2"/>
  <c r="C8" i="2"/>
  <c r="T7" i="2"/>
  <c r="O7" i="2"/>
  <c r="M7" i="2"/>
  <c r="H7" i="2"/>
  <c r="F7" i="2"/>
  <c r="C7" i="2"/>
  <c r="P7" i="2" s="1"/>
  <c r="T6" i="2"/>
  <c r="P6" i="2"/>
  <c r="M6" i="2"/>
  <c r="O6" i="2" s="1"/>
  <c r="H6" i="2"/>
  <c r="F6" i="2"/>
  <c r="D6" i="2"/>
  <c r="C6" i="2"/>
  <c r="Q6" i="2" l="1"/>
  <c r="D107" i="2"/>
  <c r="P107" i="2"/>
  <c r="P91" i="2"/>
  <c r="D91" i="2"/>
  <c r="P16" i="2"/>
  <c r="D16" i="2"/>
  <c r="P111" i="2"/>
  <c r="D111" i="2"/>
  <c r="D62" i="2"/>
  <c r="Q7" i="2"/>
  <c r="D38" i="2"/>
  <c r="D59" i="2"/>
  <c r="P59" i="2"/>
  <c r="T20" i="2"/>
  <c r="O20" i="2"/>
  <c r="Q20" i="2" s="1"/>
  <c r="P56" i="2"/>
  <c r="N5" i="1" s="1"/>
  <c r="D56" i="2"/>
  <c r="P71" i="2"/>
  <c r="D71" i="2"/>
  <c r="D102" i="2"/>
  <c r="D98" i="2"/>
  <c r="D11" i="2"/>
  <c r="D39" i="2"/>
  <c r="P39" i="2"/>
  <c r="P36" i="2"/>
  <c r="D36" i="2"/>
  <c r="P87" i="2"/>
  <c r="D87" i="2"/>
  <c r="D58" i="2"/>
  <c r="D7" i="2"/>
  <c r="D27" i="2"/>
  <c r="I40" i="3"/>
  <c r="P51" i="2"/>
  <c r="D51" i="2"/>
  <c r="P76" i="2"/>
  <c r="D76" i="2"/>
  <c r="D47" i="2"/>
  <c r="Q11" i="2"/>
  <c r="D78" i="2"/>
  <c r="D67" i="2"/>
  <c r="Q14" i="2"/>
  <c r="D19" i="2"/>
  <c r="P19" i="2"/>
  <c r="Q19" i="2" s="1"/>
  <c r="P31" i="2"/>
  <c r="D31" i="2"/>
  <c r="D82" i="2"/>
  <c r="D15" i="2"/>
  <c r="D35" i="2"/>
  <c r="D55" i="2"/>
  <c r="D75" i="2"/>
  <c r="D95" i="2"/>
  <c r="T21" i="2"/>
  <c r="P79" i="2"/>
  <c r="P99" i="2"/>
  <c r="D104" i="2"/>
  <c r="H14" i="3"/>
  <c r="N14" i="3" s="1"/>
  <c r="I17" i="3"/>
  <c r="H34" i="3"/>
  <c r="N34" i="3" s="1"/>
  <c r="I37" i="3"/>
  <c r="D113" i="2"/>
  <c r="H11" i="3"/>
  <c r="N11" i="3" s="1"/>
  <c r="I14" i="3"/>
  <c r="H31" i="3"/>
  <c r="N31" i="3" s="1"/>
  <c r="I34" i="3"/>
  <c r="P117" i="2"/>
  <c r="H8" i="3"/>
  <c r="N8" i="3" s="1"/>
  <c r="H28" i="3"/>
  <c r="N28" i="3" s="1"/>
  <c r="I31" i="3"/>
  <c r="I8" i="3"/>
  <c r="H25" i="3"/>
  <c r="N25" i="3" s="1"/>
  <c r="I28" i="3"/>
  <c r="D20" i="2"/>
  <c r="D40" i="2"/>
  <c r="D60" i="2"/>
  <c r="D80" i="2"/>
  <c r="D100" i="2"/>
  <c r="P115" i="2"/>
  <c r="H22" i="3"/>
  <c r="N22" i="3" s="1"/>
  <c r="I25" i="3"/>
  <c r="D109" i="2"/>
  <c r="H19" i="3"/>
  <c r="N19" i="3" s="1"/>
  <c r="I22" i="3"/>
  <c r="H39" i="3"/>
  <c r="N39" i="3" s="1"/>
  <c r="H28" i="1" s="1"/>
  <c r="H16" i="3"/>
  <c r="N16" i="3" s="1"/>
  <c r="I19" i="3"/>
  <c r="H36" i="3"/>
  <c r="N36" i="3" s="1"/>
  <c r="I39" i="3"/>
  <c r="H13" i="3"/>
  <c r="N13" i="3" s="1"/>
  <c r="I16" i="3"/>
  <c r="H33" i="3"/>
  <c r="N33" i="3" s="1"/>
  <c r="H26" i="1" s="1"/>
  <c r="I36" i="3"/>
  <c r="D116" i="2"/>
  <c r="H10" i="3"/>
  <c r="N10" i="3" s="1"/>
  <c r="I13" i="3"/>
  <c r="H30" i="3"/>
  <c r="N30" i="3" s="1"/>
  <c r="I33" i="3"/>
  <c r="H7" i="3"/>
  <c r="N7" i="3" s="1"/>
  <c r="I10" i="3"/>
  <c r="H27" i="3"/>
  <c r="N27" i="3" s="1"/>
  <c r="I30" i="3"/>
  <c r="D96" i="2"/>
  <c r="O9" i="2"/>
  <c r="Q9" i="2" s="1"/>
  <c r="D105" i="2"/>
  <c r="D14" i="2"/>
  <c r="O18" i="2"/>
  <c r="Q18" i="2" s="1"/>
  <c r="D34" i="2"/>
  <c r="D54" i="2"/>
  <c r="F20" i="1" s="1"/>
  <c r="D74" i="2"/>
  <c r="D94" i="2"/>
  <c r="D114" i="2"/>
  <c r="I7" i="3"/>
  <c r="H24" i="3"/>
  <c r="N24" i="3" s="1"/>
  <c r="I27" i="3"/>
  <c r="H21" i="3"/>
  <c r="N21" i="3" s="1"/>
  <c r="I24" i="3"/>
  <c r="H41" i="3"/>
  <c r="N41" i="3" s="1"/>
  <c r="D112" i="2"/>
  <c r="H18" i="3"/>
  <c r="N18" i="3" s="1"/>
  <c r="I21" i="3"/>
  <c r="H38" i="3"/>
  <c r="N38" i="3" s="1"/>
  <c r="I41" i="3"/>
  <c r="D12" i="2"/>
  <c r="O16" i="2"/>
  <c r="Q16" i="2" s="1"/>
  <c r="D32" i="2"/>
  <c r="D52" i="2"/>
  <c r="D72" i="2"/>
  <c r="D92" i="2"/>
  <c r="F23" i="1"/>
  <c r="F28" i="1"/>
  <c r="H15" i="3"/>
  <c r="N15" i="3" s="1"/>
  <c r="H20" i="1" s="1"/>
  <c r="I18" i="3"/>
  <c r="H35" i="3"/>
  <c r="N35" i="3" s="1"/>
  <c r="I38" i="3"/>
  <c r="D110" i="2"/>
  <c r="H12" i="3"/>
  <c r="N12" i="3" s="1"/>
  <c r="I15" i="3"/>
  <c r="H32" i="3"/>
  <c r="N32" i="3" s="1"/>
  <c r="I35" i="3"/>
  <c r="H9" i="3"/>
  <c r="N9" i="3" s="1"/>
  <c r="I12" i="3"/>
  <c r="H29" i="3"/>
  <c r="N29" i="3" s="1"/>
  <c r="I32" i="3"/>
  <c r="H6" i="3"/>
  <c r="N6" i="3" s="1"/>
  <c r="I9" i="3"/>
  <c r="H26" i="3"/>
  <c r="N26" i="3" s="1"/>
  <c r="I29" i="3"/>
  <c r="I6" i="3"/>
  <c r="H23" i="3"/>
  <c r="N23" i="3" s="1"/>
  <c r="I26" i="3"/>
  <c r="H20" i="3"/>
  <c r="N20" i="3" s="1"/>
  <c r="I23" i="3"/>
  <c r="H40" i="3"/>
  <c r="N40" i="3" s="1"/>
  <c r="H17" i="3"/>
  <c r="N17" i="3" s="1"/>
  <c r="I20" i="3"/>
  <c r="H37" i="3"/>
  <c r="N37" i="3" s="1"/>
  <c r="L28" i="3" l="1"/>
  <c r="K28" i="3"/>
  <c r="M28" i="3" s="1"/>
  <c r="O28" i="3" s="1"/>
  <c r="P28" i="3" s="1"/>
  <c r="L40" i="3"/>
  <c r="K40" i="3"/>
  <c r="L31" i="3"/>
  <c r="K31" i="3"/>
  <c r="F26" i="1"/>
  <c r="F22" i="1"/>
  <c r="F18" i="1"/>
  <c r="F21" i="1"/>
  <c r="F25" i="1"/>
  <c r="K5" i="1"/>
  <c r="M22" i="1"/>
  <c r="L22" i="1"/>
  <c r="H17" i="1"/>
  <c r="M21" i="1"/>
  <c r="L21" i="1"/>
  <c r="H27" i="1"/>
  <c r="I11" i="3"/>
  <c r="F17" i="1"/>
  <c r="K26" i="3"/>
  <c r="L26" i="3"/>
  <c r="K6" i="3"/>
  <c r="L6" i="3"/>
  <c r="L29" i="3"/>
  <c r="K29" i="3"/>
  <c r="L16" i="3"/>
  <c r="K16" i="3"/>
  <c r="L8" i="3"/>
  <c r="K8" i="3"/>
  <c r="M8" i="3" s="1"/>
  <c r="O8" i="3" s="1"/>
  <c r="P8" i="3" s="1"/>
  <c r="L9" i="3"/>
  <c r="K9" i="3"/>
  <c r="M9" i="3" s="1"/>
  <c r="L39" i="3"/>
  <c r="K39" i="3"/>
  <c r="M39" i="3" s="1"/>
  <c r="L32" i="3"/>
  <c r="K32" i="3"/>
  <c r="M32" i="3" s="1"/>
  <c r="O32" i="3" s="1"/>
  <c r="P32" i="3" s="1"/>
  <c r="L19" i="3"/>
  <c r="K19" i="3"/>
  <c r="M19" i="3" s="1"/>
  <c r="O19" i="3" s="1"/>
  <c r="P19" i="3" s="1"/>
  <c r="L34" i="3"/>
  <c r="K34" i="3"/>
  <c r="M34" i="3" s="1"/>
  <c r="O34" i="3" s="1"/>
  <c r="P34" i="3" s="1"/>
  <c r="L14" i="3"/>
  <c r="K14" i="3"/>
  <c r="M14" i="3" s="1"/>
  <c r="O14" i="3" s="1"/>
  <c r="P14" i="3" s="1"/>
  <c r="L25" i="3"/>
  <c r="K25" i="3"/>
  <c r="M25" i="3" s="1"/>
  <c r="O25" i="3" s="1"/>
  <c r="P25" i="3" s="1"/>
  <c r="L7" i="3"/>
  <c r="K7" i="3"/>
  <c r="L12" i="3"/>
  <c r="K12" i="3"/>
  <c r="F27" i="1"/>
  <c r="L22" i="3"/>
  <c r="K22" i="3"/>
  <c r="M22" i="3" s="1"/>
  <c r="O22" i="3" s="1"/>
  <c r="P22" i="3" s="1"/>
  <c r="H21" i="1"/>
  <c r="H24" i="1"/>
  <c r="L15" i="3"/>
  <c r="K15" i="3"/>
  <c r="L10" i="3"/>
  <c r="K10" i="3"/>
  <c r="M10" i="3" s="1"/>
  <c r="O10" i="3" s="1"/>
  <c r="P10" i="3" s="1"/>
  <c r="L37" i="3"/>
  <c r="K37" i="3"/>
  <c r="M37" i="3" s="1"/>
  <c r="O37" i="3" s="1"/>
  <c r="P37" i="3" s="1"/>
  <c r="L18" i="3"/>
  <c r="K18" i="3"/>
  <c r="L36" i="3"/>
  <c r="K36" i="3"/>
  <c r="H18" i="1"/>
  <c r="F19" i="1"/>
  <c r="L35" i="3"/>
  <c r="K35" i="3"/>
  <c r="M35" i="3" s="1"/>
  <c r="O35" i="3" s="1"/>
  <c r="P35" i="3" s="1"/>
  <c r="H19" i="1"/>
  <c r="L24" i="3"/>
  <c r="K24" i="3"/>
  <c r="M24" i="3" s="1"/>
  <c r="L17" i="3"/>
  <c r="K17" i="3"/>
  <c r="M17" i="3" s="1"/>
  <c r="O17" i="3" s="1"/>
  <c r="P17" i="3" s="1"/>
  <c r="L41" i="3"/>
  <c r="K41" i="3"/>
  <c r="M41" i="3" s="1"/>
  <c r="O41" i="3" s="1"/>
  <c r="P41" i="3" s="1"/>
  <c r="H22" i="1"/>
  <c r="L27" i="3"/>
  <c r="K27" i="3"/>
  <c r="M27" i="3" s="1"/>
  <c r="H25" i="1"/>
  <c r="F24" i="1"/>
  <c r="E5" i="1"/>
  <c r="L21" i="3"/>
  <c r="K21" i="3"/>
  <c r="M21" i="3" s="1"/>
  <c r="L30" i="3"/>
  <c r="K30" i="3"/>
  <c r="M30" i="3" s="1"/>
  <c r="L20" i="3"/>
  <c r="K20" i="3"/>
  <c r="L33" i="3"/>
  <c r="K33" i="3"/>
  <c r="L38" i="3"/>
  <c r="K38" i="3"/>
  <c r="M38" i="3" s="1"/>
  <c r="O38" i="3" s="1"/>
  <c r="P38" i="3" s="1"/>
  <c r="L23" i="3"/>
  <c r="K23" i="3"/>
  <c r="M23" i="3" s="1"/>
  <c r="O23" i="3" s="1"/>
  <c r="P23" i="3" s="1"/>
  <c r="H23" i="1"/>
  <c r="L13" i="3"/>
  <c r="K13" i="3"/>
  <c r="M13" i="3" s="1"/>
  <c r="O13" i="3" s="1"/>
  <c r="P13" i="3" s="1"/>
  <c r="L11" i="3" l="1"/>
  <c r="K11" i="3"/>
  <c r="O39" i="3"/>
  <c r="P39" i="3" s="1"/>
  <c r="I28" i="1" s="1"/>
  <c r="M12" i="3"/>
  <c r="M16" i="3"/>
  <c r="O16" i="3" s="1"/>
  <c r="P16" i="3" s="1"/>
  <c r="M7" i="3"/>
  <c r="O7" i="3" s="1"/>
  <c r="P7" i="3" s="1"/>
  <c r="M29" i="3"/>
  <c r="O29" i="3" s="1"/>
  <c r="P29" i="3" s="1"/>
  <c r="M31" i="3"/>
  <c r="O31" i="3" s="1"/>
  <c r="P31" i="3" s="1"/>
  <c r="O9" i="3"/>
  <c r="P9" i="3" s="1"/>
  <c r="M33" i="3"/>
  <c r="M20" i="3"/>
  <c r="O20" i="3" s="1"/>
  <c r="P20" i="3" s="1"/>
  <c r="O30" i="3"/>
  <c r="P30" i="3" s="1"/>
  <c r="I25" i="1" s="1"/>
  <c r="G25" i="1"/>
  <c r="M40" i="3"/>
  <c r="O40" i="3" s="1"/>
  <c r="P40" i="3" s="1"/>
  <c r="M15" i="3"/>
  <c r="M36" i="3"/>
  <c r="M6" i="3"/>
  <c r="O27" i="3"/>
  <c r="P27" i="3" s="1"/>
  <c r="I24" i="1" s="1"/>
  <c r="O24" i="3"/>
  <c r="P24" i="3" s="1"/>
  <c r="G23" i="1"/>
  <c r="O21" i="3"/>
  <c r="P21" i="3" s="1"/>
  <c r="I22" i="1" s="1"/>
  <c r="G22" i="1"/>
  <c r="M18" i="3"/>
  <c r="M26" i="3"/>
  <c r="O26" i="3" s="1"/>
  <c r="P26" i="3" s="1"/>
  <c r="O36" i="3" l="1"/>
  <c r="P36" i="3" s="1"/>
  <c r="I27" i="1" s="1"/>
  <c r="G27" i="1"/>
  <c r="O33" i="3"/>
  <c r="P33" i="3" s="1"/>
  <c r="I26" i="1" s="1"/>
  <c r="G26" i="1"/>
  <c r="O18" i="3"/>
  <c r="P18" i="3" s="1"/>
  <c r="I21" i="1" s="1"/>
  <c r="G21" i="1"/>
  <c r="G28" i="1"/>
  <c r="I23" i="1"/>
  <c r="M11" i="3"/>
  <c r="O6" i="3"/>
  <c r="G17" i="1"/>
  <c r="G20" i="1"/>
  <c r="O15" i="3"/>
  <c r="P15" i="3" s="1"/>
  <c r="I20" i="1" s="1"/>
  <c r="G19" i="1"/>
  <c r="O12" i="3"/>
  <c r="P12" i="3" s="1"/>
  <c r="I19" i="1" s="1"/>
  <c r="G24" i="1"/>
  <c r="P6" i="3" l="1"/>
  <c r="L20" i="1"/>
  <c r="M19" i="1"/>
  <c r="O11" i="3"/>
  <c r="P11" i="3" s="1"/>
  <c r="I18" i="1" s="1"/>
  <c r="G18" i="1"/>
  <c r="L18" i="1" l="1"/>
  <c r="H5" i="1"/>
  <c r="I17" i="1"/>
  <c r="M20" i="1"/>
  <c r="M18" i="1"/>
  <c r="L19" i="1"/>
</calcChain>
</file>

<file path=xl/sharedStrings.xml><?xml version="1.0" encoding="utf-8"?>
<sst xmlns="http://schemas.openxmlformats.org/spreadsheetml/2006/main" count="389" uniqueCount="170">
  <si>
    <t>E-MOBILITY</t>
  </si>
  <si>
    <t>ABRECHNUNG</t>
  </si>
  <si>
    <t>Corporate Cockpit für kWh-Nachweis, Tarifberechnung, Freigabe und Auszahlung</t>
  </si>
  <si>
    <t>Gesamt kWh zuhause</t>
  </si>
  <si>
    <t>Erstattung gesamt</t>
  </si>
  <si>
    <t>Offene Nachweise</t>
  </si>
  <si>
    <t>Ø Preis €/kWh</t>
  </si>
  <si>
    <t>Vorlage für</t>
  </si>
  <si>
    <t>Firmenwagen zuhause laden</t>
  </si>
  <si>
    <t>Ladestrom-Erstattung</t>
  </si>
  <si>
    <t>Nutzung der Vorlage</t>
  </si>
  <si>
    <t>Navigation</t>
  </si>
  <si>
    <t>1. Stammdaten prüfen: Mitarbeiter, Fahrzeuge und Tarifdaten 2026 anpassen.</t>
  </si>
  <si>
    <t>1  Cockpit</t>
  </si>
  <si>
    <t>2. Ladevorgänge eintragen: Datum, Zählerstände, Nachweisart und Belegdatei dokumentieren.</t>
  </si>
  <si>
    <t>2  Ladevorgänge</t>
  </si>
  <si>
    <t>3. Monatsabrechnung kontrollieren: kWh, Tarif, Grundpreisanteil und Freigabe prüfen.</t>
  </si>
  <si>
    <t>3  Monatsabrechnung</t>
  </si>
  <si>
    <t>4. Bei fehlendem Nachweis bleibt die Auszahlung automatisch auf 0 €.</t>
  </si>
  <si>
    <t>4  Stammdaten</t>
  </si>
  <si>
    <t>Monat</t>
  </si>
  <si>
    <t>kWh zuhause</t>
  </si>
  <si>
    <t>Erstattung €</t>
  </si>
  <si>
    <t>Fehlende Nachweise</t>
  </si>
  <si>
    <t>Auszahlung €</t>
  </si>
  <si>
    <t>Freigabeübersicht</t>
  </si>
  <si>
    <t>Januar</t>
  </si>
  <si>
    <t>Status</t>
  </si>
  <si>
    <t>Anzahl Zeilen</t>
  </si>
  <si>
    <t>Betrag</t>
  </si>
  <si>
    <t>Februar</t>
  </si>
  <si>
    <t>freigeben</t>
  </si>
  <si>
    <t>März</t>
  </si>
  <si>
    <t>prüfen</t>
  </si>
  <si>
    <t>April</t>
  </si>
  <si>
    <t>-</t>
  </si>
  <si>
    <t>Mai</t>
  </si>
  <si>
    <t>Nachweis fehlt</t>
  </si>
  <si>
    <t>Juni</t>
  </si>
  <si>
    <t>Nachweis prüfen</t>
  </si>
  <si>
    <t>Juli</t>
  </si>
  <si>
    <t>August</t>
  </si>
  <si>
    <t>September</t>
  </si>
  <si>
    <t>Oktober</t>
  </si>
  <si>
    <t>November</t>
  </si>
  <si>
    <t>Dezember</t>
  </si>
  <si>
    <t>Ladevorgänge zuhause – Firmenwagen 2026</t>
  </si>
  <si>
    <t>Erfasst werden einzelne Heimladevorgänge mit kWh-Nachweis, Tarifbezug und automatischer Erstattungslogik.</t>
  </si>
  <si>
    <t>Beleg-Nr</t>
  </si>
  <si>
    <t>Datum</t>
  </si>
  <si>
    <t>Monat-Nr</t>
  </si>
  <si>
    <t>Mitarbeiter-ID</t>
  </si>
  <si>
    <t>Mitarbeiter</t>
  </si>
  <si>
    <t>Fahrzeug-ID</t>
  </si>
  <si>
    <t>Kennzeichen</t>
  </si>
  <si>
    <t>Ladeort</t>
  </si>
  <si>
    <t>Nachweisart</t>
  </si>
  <si>
    <t>Zähler Start kWh</t>
  </si>
  <si>
    <t>Zähler Ende kWh</t>
  </si>
  <si>
    <t>Geladene kWh</t>
  </si>
  <si>
    <t>Dienstwagen-Anteil</t>
  </si>
  <si>
    <t>Erstattungsfähige kWh</t>
  </si>
  <si>
    <t>Preis €/kWh</t>
  </si>
  <si>
    <t>Stromkosten €</t>
  </si>
  <si>
    <t>Nachweisstatus</t>
  </si>
  <si>
    <t>Datei/Beleg</t>
  </si>
  <si>
    <t>Kontrollhinweis</t>
  </si>
  <si>
    <t>LD-2026-001</t>
  </si>
  <si>
    <t>M001</t>
  </si>
  <si>
    <t>F001</t>
  </si>
  <si>
    <t>Zuhause</t>
  </si>
  <si>
    <t>Wallbox MID-Zähler</t>
  </si>
  <si>
    <t>Vollständig</t>
  </si>
  <si>
    <t>wallbox_export_jan_001.csv</t>
  </si>
  <si>
    <t>LD-2026-002</t>
  </si>
  <si>
    <t>M002</t>
  </si>
  <si>
    <t>F002</t>
  </si>
  <si>
    <t>wallbox_export_jan_002.csv</t>
  </si>
  <si>
    <t>LD-2026-003</t>
  </si>
  <si>
    <t>Fahrzeug-App</t>
  </si>
  <si>
    <t>fahrzeug_app_jan_003.pdf</t>
  </si>
  <si>
    <t>LD-2026-004</t>
  </si>
  <si>
    <t>M003</t>
  </si>
  <si>
    <t>F003</t>
  </si>
  <si>
    <t>Separater Stromzähler</t>
  </si>
  <si>
    <t>zaehler_feb_004.jpg</t>
  </si>
  <si>
    <t>LD-2026-005</t>
  </si>
  <si>
    <t>wallbox_export_feb_005.csv</t>
  </si>
  <si>
    <t>LD-2026-006</t>
  </si>
  <si>
    <t>Fehlt</t>
  </si>
  <si>
    <t>LD-2026-007</t>
  </si>
  <si>
    <t>Stromrechnung + Export</t>
  </si>
  <si>
    <t>strom_export_mar_007.xlsx</t>
  </si>
  <si>
    <t>LD-2026-008</t>
  </si>
  <si>
    <t>wallbox_export_mar_008.csv</t>
  </si>
  <si>
    <t>LD-2026-009</t>
  </si>
  <si>
    <t>Unvollständig</t>
  </si>
  <si>
    <t>app_mar_009.pdf</t>
  </si>
  <si>
    <t>LD-2026-010</t>
  </si>
  <si>
    <t>wallbox_export_apr_010.csv</t>
  </si>
  <si>
    <t>LD-2026-011</t>
  </si>
  <si>
    <t>wallbox_export_apr_011.csv</t>
  </si>
  <si>
    <t>LD-2026-012</t>
  </si>
  <si>
    <t>Büro</t>
  </si>
  <si>
    <t>buero_apr_012.csv</t>
  </si>
  <si>
    <t>LD-2026-013</t>
  </si>
  <si>
    <t>zaehler_mai_013.jpg</t>
  </si>
  <si>
    <t>LD-2026-014</t>
  </si>
  <si>
    <t>wallbox_export_mai_014.csv</t>
  </si>
  <si>
    <t>LD-2026-015</t>
  </si>
  <si>
    <t>wallbox_export_jun_015.csv</t>
  </si>
  <si>
    <t>LD-2026-016</t>
  </si>
  <si>
    <t>Monatsabrechnung – Erstattung für zuhause geladene Firmenwagen 2026</t>
  </si>
  <si>
    <t>Automatische Zusammenfassung je Monat, Mitarbeiter und Fahrzeug. Nicht benötigte Zeilen können gelöscht oder überschrieben werden.</t>
  </si>
  <si>
    <t>Abteilung</t>
  </si>
  <si>
    <t>Ladevorgänge</t>
  </si>
  <si>
    <t>Grundpreisanteil €</t>
  </si>
  <si>
    <t>Erstattungsbetrag €</t>
  </si>
  <si>
    <t>Freigabe</t>
  </si>
  <si>
    <t>Firmenwagen zuhause laden – Abrechnung 2026 | Stammdaten</t>
  </si>
  <si>
    <t>Bearbeitbare Listen und Tarifdaten. Beispielwerte sind generisch und können ersetzt werden.</t>
  </si>
  <si>
    <t>Name</t>
  </si>
  <si>
    <t>Kostenstelle</t>
  </si>
  <si>
    <t>E-Mail</t>
  </si>
  <si>
    <t>Modell</t>
  </si>
  <si>
    <t>Fahrzeugart</t>
  </si>
  <si>
    <t>Batterie kWh</t>
  </si>
  <si>
    <t>Nutzung</t>
  </si>
  <si>
    <t>Aktiv seit</t>
  </si>
  <si>
    <t>Lena Hoffmann</t>
  </si>
  <si>
    <t>Vertrieb</t>
  </si>
  <si>
    <t>KS-100</t>
  </si>
  <si>
    <t>lena.hoffmann@beispiel.de</t>
  </si>
  <si>
    <t>B-EV 2601</t>
  </si>
  <si>
    <t>Elektro Kombi</t>
  </si>
  <si>
    <t>Elektro</t>
  </si>
  <si>
    <t>77</t>
  </si>
  <si>
    <t>Dienstwagen</t>
  </si>
  <si>
    <t>2026-01-01</t>
  </si>
  <si>
    <t>Marc Bauer</t>
  </si>
  <si>
    <t>Service</t>
  </si>
  <si>
    <t>KS-220</t>
  </si>
  <si>
    <t>marc.bauer@beispiel.de</t>
  </si>
  <si>
    <t>HH-E 4526</t>
  </si>
  <si>
    <t>Elektro SUV</t>
  </si>
  <si>
    <t>82</t>
  </si>
  <si>
    <t>Deniz Keller</t>
  </si>
  <si>
    <t>Projektleitung</t>
  </si>
  <si>
    <t>KS-310</t>
  </si>
  <si>
    <t>deniz.keller@beispiel.de</t>
  </si>
  <si>
    <t>M-HY 9042</t>
  </si>
  <si>
    <t>Plug-in-Hybrid</t>
  </si>
  <si>
    <t>Hybrid</t>
  </si>
  <si>
    <t>18</t>
  </si>
  <si>
    <t>2026-02-01</t>
  </si>
  <si>
    <t>Arbeitspreis €/kWh</t>
  </si>
  <si>
    <t>Grundpreis €/Monat</t>
  </si>
  <si>
    <t>Haushaltsverbrauch kWh</t>
  </si>
  <si>
    <t>Strompreispauschale €/kWh</t>
  </si>
  <si>
    <t>Abrechnungsmethode</t>
  </si>
  <si>
    <t>Status Nachweis</t>
  </si>
  <si>
    <t>Abrechnungsstatus</t>
  </si>
  <si>
    <t>Tatsächliche Stromkosten</t>
  </si>
  <si>
    <t>Offen</t>
  </si>
  <si>
    <t>Geprüft</t>
  </si>
  <si>
    <t>Strompreispauschale</t>
  </si>
  <si>
    <t>Öffentlich</t>
  </si>
  <si>
    <t>Bezahlt</t>
  </si>
  <si>
    <t>zurückstellen</t>
  </si>
  <si>
    <t>Firmenwagen zuhause laden – Abrechnungsvorlage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</si>
</sst>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\ #,##0.000"/>
    <numFmt numFmtId="165" formatCode="\€\ #,##0.00"/>
    <numFmt numFmtId="166" formatCode="yyyy\-mm\-dd"/>
  </numFmts>
  <fonts count="14" x14ac:knownFonts="1">
    <font>
      <sz val="11"/>
      <name val="Carlito"/>
    </font>
    <font>
      <sz val="10"/>
      <color rgb="FF243447"/>
      <name val="Calibri"/>
    </font>
    <font>
      <b/>
      <sz val="16"/>
      <color rgb="FFFFFFFF"/>
      <name val="Calibri"/>
    </font>
    <font>
      <i/>
      <sz val="10"/>
      <color rgb="FF243447"/>
      <name val="Calibri"/>
    </font>
    <font>
      <b/>
      <sz val="10"/>
      <color rgb="FFFFFFFF"/>
      <name val="Calibri"/>
    </font>
    <font>
      <sz val="10"/>
      <color rgb="FFD7E8F4"/>
      <name val="Calibri"/>
    </font>
    <font>
      <sz val="10"/>
      <color rgb="FFFFFFFF"/>
      <name val="Calibri"/>
    </font>
    <font>
      <b/>
      <sz val="20"/>
      <color rgb="FF17324D"/>
      <name val="Calibri"/>
    </font>
    <font>
      <sz val="11"/>
      <color rgb="FF64748B"/>
      <name val="Calibri"/>
    </font>
    <font>
      <sz val="11"/>
      <name val="Carlito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20"/>
      <color rgb="FF17324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7324D"/>
      </patternFill>
    </fill>
    <fill>
      <patternFill patternType="solid">
        <fgColor rgb="FFDFF7F2"/>
      </patternFill>
    </fill>
    <fill>
      <patternFill patternType="solid">
        <fgColor rgb="FF0E2238"/>
      </patternFill>
    </fill>
    <fill>
      <patternFill patternType="solid">
        <fgColor rgb="FFFFFFFF"/>
      </patternFill>
    </fill>
    <fill>
      <patternFill patternType="solid">
        <fgColor rgb="FFF4F7FA"/>
      </patternFill>
    </fill>
    <fill>
      <patternFill patternType="solid">
        <fgColor rgb="FF00A88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1" fillId="0" borderId="0" xfId="1" applyFont="1" applyAlignment="1">
      <alignment vertical="center"/>
    </xf>
    <xf numFmtId="0" fontId="1" fillId="2" borderId="0" xfId="1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1" fillId="5" borderId="1" xfId="1" applyFont="1" applyFill="1" applyBorder="1" applyAlignment="1">
      <alignment vertical="center"/>
    </xf>
    <xf numFmtId="0" fontId="1" fillId="5" borderId="1" xfId="1" applyFont="1" applyFill="1" applyBorder="1" applyAlignment="1">
      <alignment vertical="center" wrapText="1"/>
    </xf>
    <xf numFmtId="164" fontId="1" fillId="5" borderId="1" xfId="1" applyNumberFormat="1" applyFont="1" applyFill="1" applyBorder="1" applyAlignment="1">
      <alignment vertical="center" wrapText="1"/>
    </xf>
    <xf numFmtId="165" fontId="1" fillId="5" borderId="1" xfId="1" applyNumberFormat="1" applyFont="1" applyFill="1" applyBorder="1" applyAlignment="1">
      <alignment vertical="center" wrapText="1"/>
    </xf>
    <xf numFmtId="1" fontId="1" fillId="5" borderId="1" xfId="1" applyNumberFormat="1" applyFont="1" applyFill="1" applyBorder="1" applyAlignment="1">
      <alignment vertical="center" wrapText="1"/>
    </xf>
    <xf numFmtId="166" fontId="1" fillId="5" borderId="1" xfId="1" applyNumberFormat="1" applyFont="1" applyFill="1" applyBorder="1" applyAlignment="1">
      <alignment vertical="center" wrapText="1"/>
    </xf>
    <xf numFmtId="0" fontId="4" fillId="4" borderId="0" xfId="1" applyFont="1" applyFill="1" applyAlignment="1">
      <alignment horizontal="center" vertical="center" wrapText="1"/>
    </xf>
    <xf numFmtId="0" fontId="1" fillId="5" borderId="2" xfId="1" applyFont="1" applyFill="1" applyBorder="1" applyAlignment="1">
      <alignment vertical="center" wrapText="1"/>
    </xf>
    <xf numFmtId="0" fontId="1" fillId="5" borderId="3" xfId="1" applyFont="1" applyFill="1" applyBorder="1" applyAlignment="1">
      <alignment vertical="center" wrapText="1"/>
    </xf>
    <xf numFmtId="0" fontId="1" fillId="5" borderId="4" xfId="1" applyFont="1" applyFill="1" applyBorder="1" applyAlignment="1">
      <alignment vertical="center" wrapText="1"/>
    </xf>
    <xf numFmtId="0" fontId="1" fillId="5" borderId="5" xfId="1" applyFont="1" applyFill="1" applyBorder="1" applyAlignment="1">
      <alignment vertical="center" wrapText="1"/>
    </xf>
    <xf numFmtId="0" fontId="1" fillId="5" borderId="6" xfId="1" applyFont="1" applyFill="1" applyBorder="1" applyAlignment="1">
      <alignment vertical="center" wrapText="1"/>
    </xf>
    <xf numFmtId="0" fontId="1" fillId="5" borderId="7" xfId="1" applyFont="1" applyFill="1" applyBorder="1" applyAlignment="1">
      <alignment vertical="center" wrapText="1"/>
    </xf>
    <xf numFmtId="0" fontId="1" fillId="5" borderId="8" xfId="1" applyFont="1" applyFill="1" applyBorder="1" applyAlignment="1">
      <alignment vertical="center" wrapText="1"/>
    </xf>
    <xf numFmtId="0" fontId="1" fillId="5" borderId="9" xfId="1" applyFont="1" applyFill="1" applyBorder="1" applyAlignment="1">
      <alignment vertical="center" wrapText="1"/>
    </xf>
    <xf numFmtId="166" fontId="1" fillId="5" borderId="3" xfId="1" applyNumberFormat="1" applyFont="1" applyFill="1" applyBorder="1" applyAlignment="1">
      <alignment vertical="center" wrapText="1"/>
    </xf>
    <xf numFmtId="166" fontId="1" fillId="5" borderId="8" xfId="1" applyNumberFormat="1" applyFont="1" applyFill="1" applyBorder="1" applyAlignment="1">
      <alignment vertical="center" wrapText="1"/>
    </xf>
    <xf numFmtId="2" fontId="1" fillId="5" borderId="3" xfId="1" applyNumberFormat="1" applyFont="1" applyFill="1" applyBorder="1" applyAlignment="1">
      <alignment vertical="center" wrapText="1"/>
    </xf>
    <xf numFmtId="2" fontId="1" fillId="5" borderId="1" xfId="1" applyNumberFormat="1" applyFont="1" applyFill="1" applyBorder="1" applyAlignment="1">
      <alignment vertical="center" wrapText="1"/>
    </xf>
    <xf numFmtId="2" fontId="1" fillId="5" borderId="8" xfId="1" applyNumberFormat="1" applyFont="1" applyFill="1" applyBorder="1" applyAlignment="1">
      <alignment vertical="center" wrapText="1"/>
    </xf>
    <xf numFmtId="9" fontId="1" fillId="5" borderId="3" xfId="1" applyNumberFormat="1" applyFont="1" applyFill="1" applyBorder="1" applyAlignment="1">
      <alignment vertical="center" wrapText="1"/>
    </xf>
    <xf numFmtId="9" fontId="1" fillId="5" borderId="1" xfId="1" applyNumberFormat="1" applyFont="1" applyFill="1" applyBorder="1" applyAlignment="1">
      <alignment vertical="center" wrapText="1"/>
    </xf>
    <xf numFmtId="9" fontId="1" fillId="5" borderId="8" xfId="1" applyNumberFormat="1" applyFont="1" applyFill="1" applyBorder="1" applyAlignment="1">
      <alignment vertical="center" wrapText="1"/>
    </xf>
    <xf numFmtId="165" fontId="1" fillId="5" borderId="3" xfId="1" applyNumberFormat="1" applyFont="1" applyFill="1" applyBorder="1" applyAlignment="1">
      <alignment vertical="center" wrapText="1"/>
    </xf>
    <xf numFmtId="165" fontId="1" fillId="5" borderId="8" xfId="1" applyNumberFormat="1" applyFont="1" applyFill="1" applyBorder="1" applyAlignment="1">
      <alignment vertical="center" wrapText="1"/>
    </xf>
    <xf numFmtId="165" fontId="1" fillId="5" borderId="4" xfId="1" applyNumberFormat="1" applyFont="1" applyFill="1" applyBorder="1" applyAlignment="1">
      <alignment vertical="center" wrapText="1"/>
    </xf>
    <xf numFmtId="165" fontId="1" fillId="5" borderId="6" xfId="1" applyNumberFormat="1" applyFont="1" applyFill="1" applyBorder="1" applyAlignment="1">
      <alignment vertical="center" wrapText="1"/>
    </xf>
    <xf numFmtId="165" fontId="1" fillId="5" borderId="9" xfId="1" applyNumberFormat="1" applyFont="1" applyFill="1" applyBorder="1" applyAlignment="1">
      <alignment vertical="center" wrapText="1"/>
    </xf>
    <xf numFmtId="0" fontId="1" fillId="6" borderId="0" xfId="1" applyFont="1" applyFill="1" applyAlignment="1">
      <alignment vertical="center"/>
    </xf>
    <xf numFmtId="165" fontId="1" fillId="5" borderId="1" xfId="1" applyNumberFormat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1" fillId="6" borderId="0" xfId="1" applyFont="1" applyFill="1" applyAlignment="1">
      <alignment vertical="center"/>
    </xf>
    <xf numFmtId="0" fontId="8" fillId="6" borderId="0" xfId="1" applyFont="1" applyFill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2" fontId="7" fillId="5" borderId="9" xfId="1" applyNumberFormat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165" fontId="7" fillId="5" borderId="10" xfId="1" applyNumberFormat="1" applyFont="1" applyFill="1" applyBorder="1" applyAlignment="1">
      <alignment horizontal="center" vertical="center"/>
    </xf>
    <xf numFmtId="1" fontId="7" fillId="5" borderId="10" xfId="1" applyNumberFormat="1" applyFont="1" applyFill="1" applyBorder="1" applyAlignment="1">
      <alignment horizontal="center" vertical="center"/>
    </xf>
    <xf numFmtId="164" fontId="7" fillId="5" borderId="10" xfId="1" applyNumberFormat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10" fillId="7" borderId="0" xfId="1" applyFont="1" applyFill="1" applyAlignment="1">
      <alignment vertical="center"/>
    </xf>
    <xf numFmtId="0" fontId="11" fillId="6" borderId="0" xfId="1" applyFont="1" applyFill="1" applyAlignment="1">
      <alignment vertical="center"/>
    </xf>
    <xf numFmtId="0" fontId="12" fillId="7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2" fillId="7" borderId="1" xfId="1" applyFont="1" applyFill="1" applyBorder="1" applyAlignment="1">
      <alignment horizontal="center" vertical="center"/>
    </xf>
    <xf numFmtId="0" fontId="13" fillId="6" borderId="0" xfId="1" applyFont="1" applyFill="1" applyAlignment="1">
      <alignment vertical="center"/>
    </xf>
  </cellXfs>
  <cellStyles count="2">
    <cellStyle name="Normal" xfId="1" xr:uid="{00000000-0005-0000-0000-000000000000}"/>
    <cellStyle name="Standard" xfId="0" builtinId="0"/>
  </cellStyles>
  <dxfs count="9">
    <dxf>
      <font>
        <b/>
        <color rgb="FF15803D"/>
      </font>
      <fill>
        <patternFill patternType="solid">
          <bgColor rgb="FFE8FFF8"/>
        </patternFill>
      </fill>
    </dxf>
    <dxf>
      <font>
        <color rgb="FFF59E0B"/>
      </font>
      <fill>
        <patternFill patternType="solid">
          <bgColor rgb="FFFEF3C7"/>
        </patternFill>
      </fill>
    </dxf>
    <dxf>
      <font>
        <color rgb="FFDC2626"/>
      </font>
      <fill>
        <patternFill patternType="solid">
          <bgColor rgb="FFFEE2E2"/>
        </patternFill>
      </fill>
    </dxf>
    <dxf>
      <font>
        <color rgb="FF15803D"/>
      </font>
      <fill>
        <patternFill patternType="solid">
          <bgColor rgb="FFDCFCE7"/>
        </patternFill>
      </fill>
    </dxf>
    <dxf>
      <font>
        <color rgb="FFF59E0B"/>
      </font>
      <fill>
        <patternFill patternType="solid">
          <bgColor rgb="FFFFF7ED"/>
        </patternFill>
      </fill>
    </dxf>
    <dxf>
      <font>
        <color rgb="FF15803D"/>
      </font>
      <fill>
        <patternFill patternType="solid">
          <bgColor rgb="FFE8FFF8"/>
        </patternFill>
      </fill>
    </dxf>
    <dxf>
      <font>
        <color rgb="FFF59E0B"/>
      </font>
      <fill>
        <patternFill patternType="solid">
          <bgColor rgb="FFFEF3C7"/>
        </patternFill>
      </fill>
    </dxf>
    <dxf>
      <font>
        <color rgb="FFDC2626"/>
      </font>
      <fill>
        <patternFill patternType="solid">
          <bgColor rgb="FFFEE2E2"/>
        </patternFill>
      </fill>
    </dxf>
    <dxf>
      <font>
        <color rgb="FF15803D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kWh und Erstattung pro Monat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kWh zuhause</c:v>
          </c:tx>
          <c:invertIfNegative val="1"/>
          <c:cat>
            <c:strRef>
              <c:f>Cockpit!$E$17:$E$28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Cockpit!$F$17:$F$28</c:f>
              <c:numCache>
                <c:formatCode>0.00</c:formatCode>
                <c:ptCount val="12"/>
                <c:pt idx="0">
                  <c:v>67.099999999999909</c:v>
                </c:pt>
                <c:pt idx="1">
                  <c:v>59.659999999999989</c:v>
                </c:pt>
                <c:pt idx="2">
                  <c:v>60.57500000000006</c:v>
                </c:pt>
                <c:pt idx="3">
                  <c:v>51.899999999999864</c:v>
                </c:pt>
                <c:pt idx="4">
                  <c:v>37.539999999999964</c:v>
                </c:pt>
                <c:pt idx="5">
                  <c:v>53.900000000000091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5-447F-8100-833566C9B344}"/>
            </c:ext>
          </c:extLst>
        </c:ser>
        <c:ser>
          <c:idx val="1"/>
          <c:order val="1"/>
          <c:tx>
            <c:v>Erstattung €</c:v>
          </c:tx>
          <c:invertIfNegative val="1"/>
          <c:cat>
            <c:strRef>
              <c:f>Cockpit!$E$17:$E$28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Cockpit!$G$17:$G$28</c:f>
              <c:numCache>
                <c:formatCode>\€\ #,##0.00</c:formatCode>
                <c:ptCount val="12"/>
                <c:pt idx="0">
                  <c:v>24.205329223744261</c:v>
                </c:pt>
                <c:pt idx="1">
                  <c:v>21.685363333333331</c:v>
                </c:pt>
                <c:pt idx="2">
                  <c:v>22.190130485232093</c:v>
                </c:pt>
                <c:pt idx="3">
                  <c:v>18.33378048780483</c:v>
                </c:pt>
                <c:pt idx="4">
                  <c:v>13.593055238095227</c:v>
                </c:pt>
                <c:pt idx="5">
                  <c:v>19.659225114155284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5-447F-8100-833566C9B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Freigabe und Prüfstatus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Anzahl Zeilen</c:v>
          </c:tx>
          <c:invertIfNegative val="1"/>
          <c:cat>
            <c:strRef>
              <c:f>Cockpit!$K$18:$K$22</c:f>
              <c:strCache>
                <c:ptCount val="5"/>
                <c:pt idx="0">
                  <c:v>freigeben</c:v>
                </c:pt>
                <c:pt idx="1">
                  <c:v>prüfen</c:v>
                </c:pt>
                <c:pt idx="2">
                  <c:v>-</c:v>
                </c:pt>
                <c:pt idx="3">
                  <c:v>Nachweis fehlt</c:v>
                </c:pt>
                <c:pt idx="4">
                  <c:v>Nachweis prüfen</c:v>
                </c:pt>
              </c:strCache>
            </c:strRef>
          </c:cat>
          <c:val>
            <c:numRef>
              <c:f>Cockpit!$L$18:$L$22</c:f>
              <c:numCache>
                <c:formatCode>General</c:formatCode>
                <c:ptCount val="5"/>
                <c:pt idx="0">
                  <c:v>11</c:v>
                </c:pt>
                <c:pt idx="1">
                  <c:v>3</c:v>
                </c:pt>
                <c:pt idx="2">
                  <c:v>22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7-47F7-984C-A7395D473225}"/>
            </c:ext>
          </c:extLst>
        </c:ser>
        <c:ser>
          <c:idx val="1"/>
          <c:order val="1"/>
          <c:tx>
            <c:v>Betrag</c:v>
          </c:tx>
          <c:invertIfNegative val="1"/>
          <c:cat>
            <c:strRef>
              <c:f>Cockpit!$K$18:$K$22</c:f>
              <c:strCache>
                <c:ptCount val="5"/>
                <c:pt idx="0">
                  <c:v>freigeben</c:v>
                </c:pt>
                <c:pt idx="1">
                  <c:v>prüfen</c:v>
                </c:pt>
                <c:pt idx="2">
                  <c:v>-</c:v>
                </c:pt>
                <c:pt idx="3">
                  <c:v>Nachweis fehlt</c:v>
                </c:pt>
                <c:pt idx="4">
                  <c:v>Nachweis prüfen</c:v>
                </c:pt>
              </c:strCache>
            </c:strRef>
          </c:cat>
          <c:val>
            <c:numRef>
              <c:f>Cockpit!$M$18:$M$22</c:f>
              <c:numCache>
                <c:formatCode>\€\ #,##0.00</c:formatCode>
                <c:ptCount val="5"/>
                <c:pt idx="0">
                  <c:v>98.204576845731879</c:v>
                </c:pt>
                <c:pt idx="1">
                  <c:v>21.46230703663316</c:v>
                </c:pt>
                <c:pt idx="2">
                  <c:v>0</c:v>
                </c:pt>
                <c:pt idx="3">
                  <c:v>17.698318745493921</c:v>
                </c:pt>
                <c:pt idx="4">
                  <c:v>3.7639882911392375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7-47F7-984C-A7395D473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0</xdr:rowOff>
    </xdr:from>
    <xdr:to>
      <xdr:col>9</xdr:col>
      <xdr:colOff>981075</xdr:colOff>
      <xdr:row>39</xdr:row>
      <xdr:rowOff>142875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190499</xdr:rowOff>
    </xdr:from>
    <xdr:to>
      <xdr:col>17</xdr:col>
      <xdr:colOff>0</xdr:colOff>
      <xdr:row>39</xdr:row>
      <xdr:rowOff>142874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blLadevorgaenge" displayName="tblLadevorgaenge" ref="A5:T120">
  <tableColumns count="20">
    <tableColumn id="1" xr3:uid="{00000000-0010-0000-0000-000001000000}" name="Beleg-Nr"/>
    <tableColumn id="2" xr3:uid="{00000000-0010-0000-0000-000002000000}" name="Datum"/>
    <tableColumn id="3" xr3:uid="{00000000-0010-0000-0000-000003000000}" name="Monat-Nr"/>
    <tableColumn id="4" xr3:uid="{00000000-0010-0000-0000-000004000000}" name="Monat"/>
    <tableColumn id="5" xr3:uid="{00000000-0010-0000-0000-000005000000}" name="Mitarbeiter-ID"/>
    <tableColumn id="6" xr3:uid="{00000000-0010-0000-0000-000006000000}" name="Mitarbeiter"/>
    <tableColumn id="7" xr3:uid="{00000000-0010-0000-0000-000007000000}" name="Fahrzeug-ID"/>
    <tableColumn id="8" xr3:uid="{00000000-0010-0000-0000-000008000000}" name="Kennzeichen"/>
    <tableColumn id="9" xr3:uid="{00000000-0010-0000-0000-000009000000}" name="Ladeort"/>
    <tableColumn id="10" xr3:uid="{00000000-0010-0000-0000-00000A000000}" name="Nachweisart"/>
    <tableColumn id="11" xr3:uid="{00000000-0010-0000-0000-00000B000000}" name="Zähler Start kWh"/>
    <tableColumn id="12" xr3:uid="{00000000-0010-0000-0000-00000C000000}" name="Zähler Ende kWh"/>
    <tableColumn id="13" xr3:uid="{00000000-0010-0000-0000-00000D000000}" name="Geladene kWh"/>
    <tableColumn id="14" xr3:uid="{00000000-0010-0000-0000-00000E000000}" name="Dienstwagen-Anteil"/>
    <tableColumn id="15" xr3:uid="{00000000-0010-0000-0000-00000F000000}" name="Erstattungsfähige kWh"/>
    <tableColumn id="16" xr3:uid="{00000000-0010-0000-0000-000010000000}" name="Preis €/kWh"/>
    <tableColumn id="17" xr3:uid="{00000000-0010-0000-0000-000011000000}" name="Stromkosten €"/>
    <tableColumn id="18" xr3:uid="{00000000-0010-0000-0000-000012000000}" name="Nachweisstatus"/>
    <tableColumn id="19" xr3:uid="{00000000-0010-0000-0000-000013000000}" name="Datei/Beleg"/>
    <tableColumn id="20" xr3:uid="{00000000-0010-0000-0000-000014000000}" name="Kontroll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blMonatsabrechnung" displayName="tblMonatsabrechnung" ref="A5:P41">
  <tableColumns count="16">
    <tableColumn id="1" xr3:uid="{00000000-0010-0000-0100-000001000000}" name="Monat-Nr"/>
    <tableColumn id="2" xr3:uid="{00000000-0010-0000-0100-000002000000}" name="Monat"/>
    <tableColumn id="3" xr3:uid="{00000000-0010-0000-0100-000003000000}" name="Mitarbeiter-ID"/>
    <tableColumn id="4" xr3:uid="{00000000-0010-0000-0100-000004000000}" name="Mitarbeiter"/>
    <tableColumn id="5" xr3:uid="{00000000-0010-0000-0100-000005000000}" name="Abteilung"/>
    <tableColumn id="6" xr3:uid="{00000000-0010-0000-0100-000006000000}" name="Fahrzeug-ID"/>
    <tableColumn id="7" xr3:uid="{00000000-0010-0000-0100-000007000000}" name="Kennzeichen"/>
    <tableColumn id="8" xr3:uid="{00000000-0010-0000-0100-000008000000}" name="Ladevorgänge"/>
    <tableColumn id="9" xr3:uid="{00000000-0010-0000-0100-000009000000}" name="kWh zuhause"/>
    <tableColumn id="10" xr3:uid="{00000000-0010-0000-0100-00000A000000}" name="Preis €/kWh"/>
    <tableColumn id="11" xr3:uid="{00000000-0010-0000-0100-00000B000000}" name="Stromkosten €"/>
    <tableColumn id="12" xr3:uid="{00000000-0010-0000-0100-00000C000000}" name="Grundpreisanteil €"/>
    <tableColumn id="13" xr3:uid="{00000000-0010-0000-0100-00000D000000}" name="Erstattungsbetrag €"/>
    <tableColumn id="14" xr3:uid="{00000000-0010-0000-0100-00000E000000}" name="Nachweisstatus"/>
    <tableColumn id="15" xr3:uid="{00000000-0010-0000-0100-00000F000000}" name="Freigabe"/>
    <tableColumn id="16" xr3:uid="{00000000-0010-0000-0100-000010000000}" name="Auszahlung €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blMitarbeiter" displayName="tblMitarbeiter" ref="A4:E7">
  <tableColumns count="5">
    <tableColumn id="1" xr3:uid="{00000000-0010-0000-0200-000001000000}" name="Mitarbeiter-ID"/>
    <tableColumn id="2" xr3:uid="{00000000-0010-0000-0200-000002000000}" name="Name"/>
    <tableColumn id="3" xr3:uid="{00000000-0010-0000-0200-000003000000}" name="Abteilung"/>
    <tableColumn id="4" xr3:uid="{00000000-0010-0000-0200-000004000000}" name="Kostenstelle"/>
    <tableColumn id="5" xr3:uid="{00000000-0010-0000-0200-000005000000}" name="E-Mai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blFahrzeuge" displayName="tblFahrzeuge" ref="G4:M7">
  <tableColumns count="7">
    <tableColumn id="1" xr3:uid="{00000000-0010-0000-0300-000001000000}" name="Fahrzeug-ID"/>
    <tableColumn id="2" xr3:uid="{00000000-0010-0000-0300-000002000000}" name="Kennzeichen"/>
    <tableColumn id="3" xr3:uid="{00000000-0010-0000-0300-000003000000}" name="Modell"/>
    <tableColumn id="4" xr3:uid="{00000000-0010-0000-0300-000004000000}" name="Fahrzeugart"/>
    <tableColumn id="5" xr3:uid="{00000000-0010-0000-0300-000005000000}" name="Batterie kWh"/>
    <tableColumn id="6" xr3:uid="{00000000-0010-0000-0300-000006000000}" name="Nutzung"/>
    <tableColumn id="7" xr3:uid="{00000000-0010-0000-0300-000007000000}" name="Aktiv sei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blTarife2026" displayName="tblTarife2026" ref="A11:G23">
  <tableColumns count="7">
    <tableColumn id="1" xr3:uid="{00000000-0010-0000-0400-000001000000}" name="Monat"/>
    <tableColumn id="2" xr3:uid="{00000000-0010-0000-0400-000002000000}" name="Monat-Nr"/>
    <tableColumn id="3" xr3:uid="{00000000-0010-0000-0400-000003000000}" name="Arbeitspreis €/kWh"/>
    <tableColumn id="4" xr3:uid="{00000000-0010-0000-0400-000004000000}" name="Grundpreis €/Monat"/>
    <tableColumn id="5" xr3:uid="{00000000-0010-0000-0400-000005000000}" name="Haushaltsverbrauch kWh"/>
    <tableColumn id="6" xr3:uid="{00000000-0010-0000-0400-000006000000}" name="Strompreispauschale €/kWh"/>
    <tableColumn id="7" xr3:uid="{00000000-0010-0000-0400-000007000000}" name="Abrechnungsmeth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"/>
  <sheetViews>
    <sheetView tabSelected="1" workbookViewId="0">
      <selection activeCell="P61" sqref="P61"/>
    </sheetView>
  </sheetViews>
  <sheetFormatPr baseColWidth="10" defaultColWidth="9" defaultRowHeight="15" x14ac:dyDescent="0.25"/>
  <cols>
    <col min="1" max="4" width="12" customWidth="1"/>
    <col min="5" max="5" width="8" bestFit="1" customWidth="1"/>
    <col min="6" max="6" width="9.875" bestFit="1" customWidth="1"/>
    <col min="7" max="7" width="9.25" bestFit="1" customWidth="1"/>
    <col min="8" max="8" width="15" bestFit="1" customWidth="1"/>
    <col min="9" max="9" width="9.75" bestFit="1" customWidth="1"/>
    <col min="10" max="10" width="13" customWidth="1"/>
    <col min="11" max="11" width="12.375" bestFit="1" customWidth="1"/>
    <col min="12" max="12" width="9.875" bestFit="1" customWidth="1"/>
    <col min="13" max="13" width="6" bestFit="1" customWidth="1"/>
    <col min="14" max="17" width="12" customWidth="1"/>
  </cols>
  <sheetData>
    <row r="1" spans="1:26" ht="26.25" x14ac:dyDescent="0.25">
      <c r="A1" s="34" t="s">
        <v>0</v>
      </c>
      <c r="B1" s="34"/>
      <c r="C1" s="34"/>
      <c r="D1" s="34"/>
      <c r="E1" s="63" t="s">
        <v>169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25">
      <c r="A2" s="34" t="s">
        <v>1</v>
      </c>
      <c r="B2" s="34"/>
      <c r="C2" s="34"/>
      <c r="D2" s="34"/>
      <c r="E2" s="38" t="s">
        <v>2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25">
      <c r="A3" s="34"/>
      <c r="B3" s="34"/>
      <c r="C3" s="34"/>
      <c r="D3" s="34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/>
      <c r="B4" s="2"/>
      <c r="C4" s="2"/>
      <c r="D4" s="2"/>
      <c r="E4" s="39" t="s">
        <v>3</v>
      </c>
      <c r="F4" s="40" t="s">
        <v>3</v>
      </c>
      <c r="G4" s="40" t="s">
        <v>3</v>
      </c>
      <c r="H4" s="39" t="s">
        <v>4</v>
      </c>
      <c r="I4" s="40" t="s">
        <v>4</v>
      </c>
      <c r="J4" s="40" t="s">
        <v>4</v>
      </c>
      <c r="K4" s="39" t="s">
        <v>5</v>
      </c>
      <c r="L4" s="40" t="s">
        <v>5</v>
      </c>
      <c r="M4" s="40" t="s">
        <v>5</v>
      </c>
      <c r="N4" s="39" t="s">
        <v>6</v>
      </c>
      <c r="O4" s="40" t="s">
        <v>6</v>
      </c>
      <c r="P4" s="40" t="s">
        <v>6</v>
      </c>
      <c r="Q4" s="40" t="s">
        <v>6</v>
      </c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5" t="s">
        <v>7</v>
      </c>
      <c r="B5" s="35"/>
      <c r="C5" s="35"/>
      <c r="D5" s="35"/>
      <c r="E5" s="41">
        <f>SUM(Ladevorgaenge!O6:O120)</f>
        <v>342.07499999999999</v>
      </c>
      <c r="F5" s="42"/>
      <c r="G5" s="42"/>
      <c r="H5" s="47">
        <f>SUM(Monatsabrechnung!P6:P41)</f>
        <v>98.204576845731879</v>
      </c>
      <c r="I5" s="42"/>
      <c r="J5" s="42"/>
      <c r="K5" s="48">
        <f>COUNTIF(Monatsabrechnung!N6:N41,"Nachweis fehlt")</f>
        <v>2</v>
      </c>
      <c r="L5" s="42"/>
      <c r="M5" s="42"/>
      <c r="N5" s="49">
        <f>IFERROR(AVERAGEIF(Ladevorgaenge!P6:P120,"&gt;0"),0)</f>
        <v>0.33100000000000007</v>
      </c>
      <c r="O5" s="42"/>
      <c r="P5" s="42"/>
      <c r="Q5" s="50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5" t="s">
        <v>8</v>
      </c>
      <c r="B6" s="35"/>
      <c r="C6" s="35"/>
      <c r="D6" s="35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5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5" t="s">
        <v>9</v>
      </c>
      <c r="B7" s="35"/>
      <c r="C7" s="35"/>
      <c r="D7" s="3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52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"/>
      <c r="B8" s="2"/>
      <c r="C8" s="2"/>
      <c r="D8" s="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2"/>
      <c r="B9" s="2"/>
      <c r="C9" s="2"/>
      <c r="D9" s="2"/>
      <c r="E9" s="58" t="s">
        <v>10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0" t="s">
        <v>11</v>
      </c>
      <c r="B10" s="61" t="s">
        <v>11</v>
      </c>
      <c r="C10" s="61" t="s">
        <v>11</v>
      </c>
      <c r="D10" s="61" t="s">
        <v>11</v>
      </c>
      <c r="E10" s="53" t="s">
        <v>12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25">
      <c r="A11" s="36" t="s">
        <v>13</v>
      </c>
      <c r="B11" s="36"/>
      <c r="C11" s="36"/>
      <c r="D11" s="36"/>
      <c r="E11" s="53" t="s">
        <v>14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25">
      <c r="A12" s="36" t="s">
        <v>15</v>
      </c>
      <c r="B12" s="36"/>
      <c r="C12" s="36"/>
      <c r="D12" s="36"/>
      <c r="E12" s="53" t="s">
        <v>16</v>
      </c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5">
      <c r="A13" s="36" t="s">
        <v>17</v>
      </c>
      <c r="B13" s="36"/>
      <c r="C13" s="36"/>
      <c r="D13" s="36"/>
      <c r="E13" s="53" t="s">
        <v>18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25">
      <c r="A14" s="36" t="s">
        <v>19</v>
      </c>
      <c r="B14" s="36"/>
      <c r="C14" s="36"/>
      <c r="D14" s="36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2"/>
      <c r="B15" s="2"/>
      <c r="C15" s="2"/>
      <c r="D15" s="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"/>
      <c r="B16" s="2"/>
      <c r="C16" s="2"/>
      <c r="D16" s="2"/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2"/>
      <c r="K16" s="40" t="s">
        <v>25</v>
      </c>
      <c r="L16" s="37"/>
      <c r="M16" s="37"/>
      <c r="N16" s="37"/>
      <c r="O16" s="37"/>
      <c r="P16" s="37"/>
      <c r="Q16" s="37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"/>
      <c r="B17" s="2"/>
      <c r="C17" s="2"/>
      <c r="D17" s="2"/>
      <c r="E17" s="11" t="s">
        <v>26</v>
      </c>
      <c r="F17" s="21">
        <f>SUMIFS(Ladevorgaenge!$O$6:$O$120,Ladevorgaenge!$D$6:$D$120,E17,Ladevorgaenge!$I$6:$I$120,"Zuhause")</f>
        <v>67.099999999999909</v>
      </c>
      <c r="G17" s="27">
        <f>SUMIFS(Monatsabrechnung!$M$6:$M$41,Monatsabrechnung!$B$6:$B$41,E17)</f>
        <v>24.205329223744261</v>
      </c>
      <c r="H17" s="12">
        <f>COUNTIFS(Monatsabrechnung!$B$6:$B$41,E17,Monatsabrechnung!$N$6:$N$41,"Nachweis fehlt")</f>
        <v>0</v>
      </c>
      <c r="I17" s="29">
        <f>SUMIFS(Monatsabrechnung!$P$6:$P$41,Monatsabrechnung!$B$6:$B$41,E17)</f>
        <v>24.205329223744261</v>
      </c>
      <c r="J17" s="32"/>
      <c r="K17" s="62" t="s">
        <v>27</v>
      </c>
      <c r="L17" s="62" t="s">
        <v>28</v>
      </c>
      <c r="M17" s="62" t="s">
        <v>29</v>
      </c>
      <c r="N17" s="32"/>
      <c r="O17" s="32"/>
      <c r="P17" s="32"/>
      <c r="Q17" s="32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"/>
      <c r="B18" s="2"/>
      <c r="C18" s="2"/>
      <c r="D18" s="2"/>
      <c r="E18" s="14" t="s">
        <v>30</v>
      </c>
      <c r="F18" s="22">
        <f>SUMIFS(Ladevorgaenge!$O$6:$O$120,Ladevorgaenge!$D$6:$D$120,E18,Ladevorgaenge!$I$6:$I$120,"Zuhause")</f>
        <v>59.659999999999989</v>
      </c>
      <c r="G18" s="7">
        <f>SUMIFS(Monatsabrechnung!$M$6:$M$41,Monatsabrechnung!$B$6:$B$41,E18)</f>
        <v>21.685363333333331</v>
      </c>
      <c r="H18" s="5">
        <f>COUNTIFS(Monatsabrechnung!$B$6:$B$41,E18,Monatsabrechnung!$N$6:$N$41,"Nachweis fehlt")</f>
        <v>1</v>
      </c>
      <c r="I18" s="30">
        <f>SUMIFS(Monatsabrechnung!$P$6:$P$41,Monatsabrechnung!$B$6:$B$41,E18)</f>
        <v>13.616052807017525</v>
      </c>
      <c r="J18" s="32"/>
      <c r="K18" s="4" t="s">
        <v>31</v>
      </c>
      <c r="L18" s="4">
        <f>COUNTIF(Monatsabrechnung!$O$6:$O$41,K18)</f>
        <v>11</v>
      </c>
      <c r="M18" s="33">
        <f>SUMIF(Monatsabrechnung!$O$6:$O$41,K18,Monatsabrechnung!$M$6:$M$41)</f>
        <v>98.204576845731879</v>
      </c>
      <c r="N18" s="32"/>
      <c r="O18" s="32"/>
      <c r="P18" s="32"/>
      <c r="Q18" s="32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2"/>
      <c r="B19" s="2"/>
      <c r="C19" s="2"/>
      <c r="D19" s="2"/>
      <c r="E19" s="14" t="s">
        <v>32</v>
      </c>
      <c r="F19" s="22">
        <f>SUMIFS(Ladevorgaenge!$O$6:$O$120,Ladevorgaenge!$D$6:$D$120,E19,Ladevorgaenge!$I$6:$I$120,"Zuhause")</f>
        <v>60.57500000000006</v>
      </c>
      <c r="G19" s="7">
        <f>SUMIFS(Monatsabrechnung!$M$6:$M$41,Monatsabrechnung!$B$6:$B$41,E19)</f>
        <v>22.190130485232093</v>
      </c>
      <c r="H19" s="5">
        <f>COUNTIFS(Monatsabrechnung!$B$6:$B$41,E19,Monatsabrechnung!$N$6:$N$41,"Nachweis fehlt")</f>
        <v>0</v>
      </c>
      <c r="I19" s="30">
        <f>SUMIFS(Monatsabrechnung!$P$6:$P$41,Monatsabrechnung!$B$6:$B$41,E19)</f>
        <v>18.426142194092854</v>
      </c>
      <c r="J19" s="32"/>
      <c r="K19" s="4" t="s">
        <v>33</v>
      </c>
      <c r="L19" s="4">
        <f>COUNTIF(Monatsabrechnung!$O$6:$O$41,K19)</f>
        <v>3</v>
      </c>
      <c r="M19" s="33">
        <f>SUMIF(Monatsabrechnung!$O$6:$O$41,K19,Monatsabrechnung!$M$6:$M$41)</f>
        <v>21.46230703663316</v>
      </c>
      <c r="N19" s="32"/>
      <c r="O19" s="32"/>
      <c r="P19" s="32"/>
      <c r="Q19" s="32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"/>
      <c r="B20" s="2"/>
      <c r="C20" s="2"/>
      <c r="D20" s="2"/>
      <c r="E20" s="14" t="s">
        <v>34</v>
      </c>
      <c r="F20" s="22">
        <f>SUMIFS(Ladevorgaenge!$O$6:$O$120,Ladevorgaenge!$D$6:$D$120,E20,Ladevorgaenge!$I$6:$I$120,"Zuhause")</f>
        <v>51.899999999999864</v>
      </c>
      <c r="G20" s="7">
        <f>SUMIFS(Monatsabrechnung!$M$6:$M$41,Monatsabrechnung!$B$6:$B$41,E20)</f>
        <v>18.33378048780483</v>
      </c>
      <c r="H20" s="5">
        <f>COUNTIFS(Monatsabrechnung!$B$6:$B$41,E20,Monatsabrechnung!$N$6:$N$41,"Nachweis fehlt")</f>
        <v>0</v>
      </c>
      <c r="I20" s="30">
        <f>SUMIFS(Monatsabrechnung!$P$6:$P$41,Monatsabrechnung!$B$6:$B$41,E20)</f>
        <v>18.33378048780483</v>
      </c>
      <c r="J20" s="32"/>
      <c r="K20" s="4" t="s">
        <v>35</v>
      </c>
      <c r="L20" s="4">
        <f>COUNTIF(Monatsabrechnung!$O$6:$O$41,K20)</f>
        <v>22</v>
      </c>
      <c r="M20" s="33">
        <f>SUMIF(Monatsabrechnung!$O$6:$O$41,K20,Monatsabrechnung!$M$6:$M$41)</f>
        <v>0</v>
      </c>
      <c r="N20" s="32"/>
      <c r="O20" s="32"/>
      <c r="P20" s="32"/>
      <c r="Q20" s="32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"/>
      <c r="B21" s="2"/>
      <c r="C21" s="2"/>
      <c r="D21" s="2"/>
      <c r="E21" s="14" t="s">
        <v>36</v>
      </c>
      <c r="F21" s="22">
        <f>SUMIFS(Ladevorgaenge!$O$6:$O$120,Ladevorgaenge!$D$6:$D$120,E21,Ladevorgaenge!$I$6:$I$120,"Zuhause")</f>
        <v>37.539999999999964</v>
      </c>
      <c r="G21" s="7">
        <f>SUMIFS(Monatsabrechnung!$M$6:$M$41,Monatsabrechnung!$B$6:$B$41,E21)</f>
        <v>13.593055238095227</v>
      </c>
      <c r="H21" s="5">
        <f>COUNTIFS(Monatsabrechnung!$B$6:$B$41,E21,Monatsabrechnung!$N$6:$N$41,"Nachweis fehlt")</f>
        <v>0</v>
      </c>
      <c r="I21" s="30">
        <f>SUMIFS(Monatsabrechnung!$P$6:$P$41,Monatsabrechnung!$B$6:$B$41,E21)</f>
        <v>13.593055238095227</v>
      </c>
      <c r="J21" s="32"/>
      <c r="K21" s="4" t="s">
        <v>37</v>
      </c>
      <c r="L21" s="4">
        <f>COUNTIF(Monatsabrechnung!$N$6:$N$41,K21)</f>
        <v>2</v>
      </c>
      <c r="M21" s="33">
        <f>SUMIF(Monatsabrechnung!$N$6:$N$41,K21,Monatsabrechnung!$M$6:$M$41)</f>
        <v>17.698318745493921</v>
      </c>
      <c r="N21" s="32"/>
      <c r="O21" s="32"/>
      <c r="P21" s="32"/>
      <c r="Q21" s="32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"/>
      <c r="B22" s="2"/>
      <c r="C22" s="2"/>
      <c r="D22" s="2"/>
      <c r="E22" s="14" t="s">
        <v>38</v>
      </c>
      <c r="F22" s="22">
        <f>SUMIFS(Ladevorgaenge!$O$6:$O$120,Ladevorgaenge!$D$6:$D$120,E22,Ladevorgaenge!$I$6:$I$120,"Zuhause")</f>
        <v>53.900000000000091</v>
      </c>
      <c r="G22" s="7">
        <f>SUMIFS(Monatsabrechnung!$M$6:$M$41,Monatsabrechnung!$B$6:$B$41,E22)</f>
        <v>19.659225114155284</v>
      </c>
      <c r="H22" s="5">
        <f>COUNTIFS(Monatsabrechnung!$B$6:$B$41,E22,Monatsabrechnung!$N$6:$N$41,"Nachweis fehlt")</f>
        <v>1</v>
      </c>
      <c r="I22" s="30">
        <f>SUMIFS(Monatsabrechnung!$P$6:$P$41,Monatsabrechnung!$B$6:$B$41,E22)</f>
        <v>10.030216894977169</v>
      </c>
      <c r="J22" s="32"/>
      <c r="K22" s="4" t="s">
        <v>39</v>
      </c>
      <c r="L22" s="4">
        <f>COUNTIF(Monatsabrechnung!$N$6:$N$41,K22)</f>
        <v>1</v>
      </c>
      <c r="M22" s="33">
        <f>SUMIF(Monatsabrechnung!$N$6:$N$41,K22,Monatsabrechnung!$M$6:$M$41)</f>
        <v>3.7639882911392375</v>
      </c>
      <c r="N22" s="32"/>
      <c r="O22" s="32"/>
      <c r="P22" s="32"/>
      <c r="Q22" s="32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"/>
      <c r="B23" s="2"/>
      <c r="C23" s="2"/>
      <c r="D23" s="2"/>
      <c r="E23" s="14" t="s">
        <v>40</v>
      </c>
      <c r="F23" s="22">
        <f>SUMIFS(Ladevorgaenge!$O$6:$O$120,Ladevorgaenge!$D$6:$D$120,E23,Ladevorgaenge!$I$6:$I$120,"Zuhause")</f>
        <v>0</v>
      </c>
      <c r="G23" s="7">
        <f>SUMIFS(Monatsabrechnung!$M$6:$M$41,Monatsabrechnung!$B$6:$B$41,E23)</f>
        <v>0</v>
      </c>
      <c r="H23" s="5">
        <f>COUNTIFS(Monatsabrechnung!$B$6:$B$41,E23,Monatsabrechnung!$N$6:$N$41,"Nachweis fehlt")</f>
        <v>0</v>
      </c>
      <c r="I23" s="30">
        <f>SUMIFS(Monatsabrechnung!$P$6:$P$41,Monatsabrechnung!$B$6:$B$41,E23)</f>
        <v>0</v>
      </c>
      <c r="J23" s="32"/>
      <c r="K23" s="32"/>
      <c r="L23" s="32"/>
      <c r="M23" s="32"/>
      <c r="N23" s="32"/>
      <c r="O23" s="32"/>
      <c r="P23" s="32"/>
      <c r="Q23" s="32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"/>
      <c r="B24" s="2"/>
      <c r="C24" s="2"/>
      <c r="D24" s="2"/>
      <c r="E24" s="14" t="s">
        <v>41</v>
      </c>
      <c r="F24" s="22">
        <f>SUMIFS(Ladevorgaenge!$O$6:$O$120,Ladevorgaenge!$D$6:$D$120,E24,Ladevorgaenge!$I$6:$I$120,"Zuhause")</f>
        <v>0</v>
      </c>
      <c r="G24" s="7">
        <f>SUMIFS(Monatsabrechnung!$M$6:$M$41,Monatsabrechnung!$B$6:$B$41,E24)</f>
        <v>0</v>
      </c>
      <c r="H24" s="5">
        <f>COUNTIFS(Monatsabrechnung!$B$6:$B$41,E24,Monatsabrechnung!$N$6:$N$41,"Nachweis fehlt")</f>
        <v>0</v>
      </c>
      <c r="I24" s="30">
        <f>SUMIFS(Monatsabrechnung!$P$6:$P$41,Monatsabrechnung!$B$6:$B$41,E24)</f>
        <v>0</v>
      </c>
      <c r="J24" s="32"/>
      <c r="K24" s="32"/>
      <c r="L24" s="32"/>
      <c r="M24" s="32"/>
      <c r="N24" s="32"/>
      <c r="O24" s="32"/>
      <c r="P24" s="32"/>
      <c r="Q24" s="32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"/>
      <c r="B25" s="2"/>
      <c r="C25" s="2"/>
      <c r="D25" s="2"/>
      <c r="E25" s="14" t="s">
        <v>42</v>
      </c>
      <c r="F25" s="22">
        <f>SUMIFS(Ladevorgaenge!$O$6:$O$120,Ladevorgaenge!$D$6:$D$120,E25,Ladevorgaenge!$I$6:$I$120,"Zuhause")</f>
        <v>0</v>
      </c>
      <c r="G25" s="7">
        <f>SUMIFS(Monatsabrechnung!$M$6:$M$41,Monatsabrechnung!$B$6:$B$41,E25)</f>
        <v>0</v>
      </c>
      <c r="H25" s="5">
        <f>COUNTIFS(Monatsabrechnung!$B$6:$B$41,E25,Monatsabrechnung!$N$6:$N$41,"Nachweis fehlt")</f>
        <v>0</v>
      </c>
      <c r="I25" s="30">
        <f>SUMIFS(Monatsabrechnung!$P$6:$P$41,Monatsabrechnung!$B$6:$B$41,E25)</f>
        <v>0</v>
      </c>
      <c r="J25" s="32"/>
      <c r="K25" s="32"/>
      <c r="L25" s="32"/>
      <c r="M25" s="32"/>
      <c r="N25" s="32"/>
      <c r="O25" s="32"/>
      <c r="P25" s="32"/>
      <c r="Q25" s="32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2"/>
      <c r="B26" s="2"/>
      <c r="C26" s="2"/>
      <c r="D26" s="2"/>
      <c r="E26" s="14" t="s">
        <v>43</v>
      </c>
      <c r="F26" s="22">
        <f>SUMIFS(Ladevorgaenge!$O$6:$O$120,Ladevorgaenge!$D$6:$D$120,E26,Ladevorgaenge!$I$6:$I$120,"Zuhause")</f>
        <v>0</v>
      </c>
      <c r="G26" s="7">
        <f>SUMIFS(Monatsabrechnung!$M$6:$M$41,Monatsabrechnung!$B$6:$B$41,E26)</f>
        <v>0</v>
      </c>
      <c r="H26" s="5">
        <f>COUNTIFS(Monatsabrechnung!$B$6:$B$41,E26,Monatsabrechnung!$N$6:$N$41,"Nachweis fehlt")</f>
        <v>0</v>
      </c>
      <c r="I26" s="30">
        <f>SUMIFS(Monatsabrechnung!$P$6:$P$41,Monatsabrechnung!$B$6:$B$41,E26)</f>
        <v>0</v>
      </c>
      <c r="J26" s="32"/>
      <c r="K26" s="32"/>
      <c r="L26" s="32"/>
      <c r="M26" s="32"/>
      <c r="N26" s="32"/>
      <c r="O26" s="32"/>
      <c r="P26" s="32"/>
      <c r="Q26" s="32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"/>
      <c r="B27" s="2"/>
      <c r="C27" s="2"/>
      <c r="D27" s="2"/>
      <c r="E27" s="14" t="s">
        <v>44</v>
      </c>
      <c r="F27" s="22">
        <f>SUMIFS(Ladevorgaenge!$O$6:$O$120,Ladevorgaenge!$D$6:$D$120,E27,Ladevorgaenge!$I$6:$I$120,"Zuhause")</f>
        <v>0</v>
      </c>
      <c r="G27" s="7">
        <f>SUMIFS(Monatsabrechnung!$M$6:$M$41,Monatsabrechnung!$B$6:$B$41,E27)</f>
        <v>0</v>
      </c>
      <c r="H27" s="5">
        <f>COUNTIFS(Monatsabrechnung!$B$6:$B$41,E27,Monatsabrechnung!$N$6:$N$41,"Nachweis fehlt")</f>
        <v>0</v>
      </c>
      <c r="I27" s="30">
        <f>SUMIFS(Monatsabrechnung!$P$6:$P$41,Monatsabrechnung!$B$6:$B$41,E27)</f>
        <v>0</v>
      </c>
      <c r="J27" s="32"/>
      <c r="K27" s="32"/>
      <c r="L27" s="32"/>
      <c r="M27" s="32"/>
      <c r="N27" s="32"/>
      <c r="O27" s="32"/>
      <c r="P27" s="32"/>
      <c r="Q27" s="32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"/>
      <c r="B28" s="2"/>
      <c r="C28" s="2"/>
      <c r="D28" s="2"/>
      <c r="E28" s="16" t="s">
        <v>45</v>
      </c>
      <c r="F28" s="23">
        <f>SUMIFS(Ladevorgaenge!$O$6:$O$120,Ladevorgaenge!$D$6:$D$120,E28,Ladevorgaenge!$I$6:$I$120,"Zuhause")</f>
        <v>0</v>
      </c>
      <c r="G28" s="28">
        <f>SUMIFS(Monatsabrechnung!$M$6:$M$41,Monatsabrechnung!$B$6:$B$41,E28)</f>
        <v>0</v>
      </c>
      <c r="H28" s="17">
        <f>COUNTIFS(Monatsabrechnung!$B$6:$B$41,E28,Monatsabrechnung!$N$6:$N$41,"Nachweis fehlt")</f>
        <v>0</v>
      </c>
      <c r="I28" s="31">
        <f>SUMIFS(Monatsabrechnung!$P$6:$P$41,Monatsabrechnung!$B$6:$B$41,E28)</f>
        <v>0</v>
      </c>
      <c r="J28" s="32"/>
      <c r="K28" s="32"/>
      <c r="L28" s="32"/>
      <c r="M28" s="32"/>
      <c r="N28" s="32"/>
      <c r="O28" s="32"/>
      <c r="P28" s="32"/>
      <c r="Q28" s="32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2"/>
      <c r="B29" s="2"/>
      <c r="C29" s="2"/>
      <c r="D29" s="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"/>
      <c r="B30" s="2"/>
      <c r="C30" s="2"/>
      <c r="D30" s="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2"/>
      <c r="B31" s="2"/>
      <c r="C31" s="2"/>
      <c r="D31" s="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2"/>
      <c r="B32" s="2"/>
      <c r="C32" s="2"/>
      <c r="D32" s="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2"/>
      <c r="B33" s="2"/>
      <c r="C33" s="2"/>
      <c r="D33" s="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2"/>
      <c r="B34" s="2"/>
      <c r="C34" s="2"/>
      <c r="D34" s="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2"/>
      <c r="B35" s="2"/>
      <c r="C35" s="2"/>
      <c r="D35" s="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2"/>
      <c r="B36" s="2"/>
      <c r="C36" s="2"/>
      <c r="D36" s="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2"/>
      <c r="B37" s="2"/>
      <c r="C37" s="2"/>
      <c r="D37" s="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2"/>
      <c r="B38" s="2"/>
      <c r="C38" s="2"/>
      <c r="D38" s="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2"/>
      <c r="B39" s="2"/>
      <c r="C39" s="2"/>
      <c r="D39" s="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2"/>
      <c r="B40" s="2"/>
      <c r="C40" s="2"/>
      <c r="D40" s="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7">
    <mergeCell ref="K16:Q16"/>
    <mergeCell ref="A14:D14"/>
    <mergeCell ref="E1:Q1"/>
    <mergeCell ref="E2:Q2"/>
    <mergeCell ref="E4:G4"/>
    <mergeCell ref="H4:J4"/>
    <mergeCell ref="K4:M4"/>
    <mergeCell ref="N4:Q4"/>
    <mergeCell ref="E5:G7"/>
    <mergeCell ref="H5:J7"/>
    <mergeCell ref="K5:M7"/>
    <mergeCell ref="N5:Q7"/>
    <mergeCell ref="E9:Q9"/>
    <mergeCell ref="E10:Q10"/>
    <mergeCell ref="E11:Q11"/>
    <mergeCell ref="E12:Q12"/>
    <mergeCell ref="E13:Q13"/>
    <mergeCell ref="A7:D7"/>
    <mergeCell ref="A10:D10"/>
    <mergeCell ref="A11:D11"/>
    <mergeCell ref="A12:D12"/>
    <mergeCell ref="A13:D13"/>
    <mergeCell ref="A1:D1"/>
    <mergeCell ref="A2:D2"/>
    <mergeCell ref="A3:D3"/>
    <mergeCell ref="A5:D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0"/>
  <sheetViews>
    <sheetView workbookViewId="0"/>
  </sheetViews>
  <sheetFormatPr baseColWidth="10" defaultColWidth="9" defaultRowHeight="15" x14ac:dyDescent="0.25"/>
  <cols>
    <col min="1" max="1" width="15" customWidth="1"/>
    <col min="2" max="2" width="12" customWidth="1"/>
    <col min="3" max="3" width="10" customWidth="1"/>
    <col min="4" max="4" width="12" customWidth="1"/>
    <col min="5" max="5" width="14" customWidth="1"/>
    <col min="6" max="6" width="18" customWidth="1"/>
    <col min="7" max="7" width="13" customWidth="1"/>
    <col min="8" max="9" width="12" customWidth="1"/>
    <col min="10" max="10" width="22" customWidth="1"/>
    <col min="11" max="13" width="13" customWidth="1"/>
    <col min="14" max="14" width="14" customWidth="1"/>
    <col min="15" max="15" width="16" customWidth="1"/>
    <col min="16" max="17" width="12" customWidth="1"/>
    <col min="18" max="18" width="14" customWidth="1"/>
    <col min="19" max="19" width="24" customWidth="1"/>
    <col min="20" max="20" width="18" customWidth="1"/>
  </cols>
  <sheetData>
    <row r="1" spans="1:26" ht="30" customHeight="1" x14ac:dyDescent="0.25">
      <c r="A1" s="54" t="s">
        <v>46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1"/>
      <c r="V1" s="1"/>
      <c r="W1" s="1"/>
      <c r="X1" s="1"/>
      <c r="Y1" s="1"/>
      <c r="Z1" s="1"/>
    </row>
    <row r="2" spans="1:26" ht="21.95" customHeight="1" x14ac:dyDescent="0.25">
      <c r="A2" s="56" t="s">
        <v>47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950000000000003" customHeight="1" x14ac:dyDescent="0.25">
      <c r="A5" s="10" t="s">
        <v>48</v>
      </c>
      <c r="B5" s="10" t="s">
        <v>49</v>
      </c>
      <c r="C5" s="10" t="s">
        <v>50</v>
      </c>
      <c r="D5" s="10" t="s">
        <v>20</v>
      </c>
      <c r="E5" s="10" t="s">
        <v>51</v>
      </c>
      <c r="F5" s="10" t="s">
        <v>52</v>
      </c>
      <c r="G5" s="10" t="s">
        <v>53</v>
      </c>
      <c r="H5" s="10" t="s">
        <v>54</v>
      </c>
      <c r="I5" s="10" t="s">
        <v>55</v>
      </c>
      <c r="J5" s="10" t="s">
        <v>56</v>
      </c>
      <c r="K5" s="10" t="s">
        <v>57</v>
      </c>
      <c r="L5" s="10" t="s">
        <v>58</v>
      </c>
      <c r="M5" s="10" t="s">
        <v>59</v>
      </c>
      <c r="N5" s="10" t="s">
        <v>60</v>
      </c>
      <c r="O5" s="10" t="s">
        <v>61</v>
      </c>
      <c r="P5" s="10" t="s">
        <v>62</v>
      </c>
      <c r="Q5" s="10" t="s">
        <v>63</v>
      </c>
      <c r="R5" s="10" t="s">
        <v>64</v>
      </c>
      <c r="S5" s="10" t="s">
        <v>65</v>
      </c>
      <c r="T5" s="10" t="s">
        <v>66</v>
      </c>
      <c r="U5" s="1"/>
      <c r="V5" s="1"/>
      <c r="W5" s="1"/>
      <c r="X5" s="1"/>
      <c r="Y5" s="1"/>
      <c r="Z5" s="1"/>
    </row>
    <row r="6" spans="1:26" x14ac:dyDescent="0.25">
      <c r="A6" s="11" t="s">
        <v>67</v>
      </c>
      <c r="B6" s="19">
        <v>46027</v>
      </c>
      <c r="C6" s="12">
        <f t="shared" ref="C6:C37" si="0">IF(B6="","",MONTH(B6))</f>
        <v>1</v>
      </c>
      <c r="D6" s="12" t="str">
        <f>IFERROR(INDEX(Stammdaten!$A$12:$A$23,MATCH(C6,Stammdaten!$B$12:$B$23,0)),"")</f>
        <v>Januar</v>
      </c>
      <c r="E6" s="12" t="s">
        <v>68</v>
      </c>
      <c r="F6" s="12" t="str">
        <f>IFERROR(INDEX(Stammdaten!$B$5:$B$7,MATCH(E6,Stammdaten!$A$5:$A$7,0)),"")</f>
        <v>Lena Hoffmann</v>
      </c>
      <c r="G6" s="12" t="s">
        <v>69</v>
      </c>
      <c r="H6" s="12" t="str">
        <f>IFERROR(INDEX(Stammdaten!$H$5:$H$7,MATCH(G6,Stammdaten!$G$5:$G$7,0)),"")</f>
        <v>B-EV 2601</v>
      </c>
      <c r="I6" s="12" t="s">
        <v>70</v>
      </c>
      <c r="J6" s="12" t="s">
        <v>71</v>
      </c>
      <c r="K6" s="21">
        <v>1820.4</v>
      </c>
      <c r="L6" s="21">
        <v>1842.8</v>
      </c>
      <c r="M6" s="21">
        <f t="shared" ref="M6:M37" si="1">IF(AND(K6&lt;&gt;"",L6&lt;&gt;""),MAX(0,L6-K6),"")</f>
        <v>22.399999999999864</v>
      </c>
      <c r="N6" s="24">
        <v>1</v>
      </c>
      <c r="O6" s="21">
        <f t="shared" ref="O6:O37" si="2">IF(M6="","",M6*N6)</f>
        <v>22.399999999999864</v>
      </c>
      <c r="P6" s="27">
        <f>IF(C6="","",IF(INDEX(Stammdaten!$G$12:$G$23,MATCH(C6,Stammdaten!$B$12:$B$23,0))="Strompreispauschale",INDEX(Stammdaten!$F$12:$F$23,MATCH(C6,Stammdaten!$B$12:$B$23,0)),INDEX(Stammdaten!$C$12:$C$23,MATCH(C6,Stammdaten!$B$12:$B$23,0))))</f>
        <v>0.32900000000000001</v>
      </c>
      <c r="Q6" s="27">
        <f t="shared" ref="Q6:Q37" si="3">IF(O6="","",O6*P6)</f>
        <v>7.3695999999999557</v>
      </c>
      <c r="R6" s="12" t="s">
        <v>72</v>
      </c>
      <c r="S6" s="12" t="s">
        <v>73</v>
      </c>
      <c r="T6" s="13" t="str">
        <f t="shared" ref="T6:T37" si="4">IF(A6="","",IF(I6&lt;&gt;"Zuhause","nicht abrechnen",IF(OR(E6="",G6="",R6="",M6=""),"prüfen",IF(R6="Vollständig","ok","Nachweis prüfen"))))</f>
        <v>ok</v>
      </c>
      <c r="U6" s="1"/>
      <c r="V6" s="1"/>
      <c r="W6" s="1"/>
      <c r="X6" s="1"/>
      <c r="Y6" s="1"/>
      <c r="Z6" s="1"/>
    </row>
    <row r="7" spans="1:26" x14ac:dyDescent="0.25">
      <c r="A7" s="14" t="s">
        <v>74</v>
      </c>
      <c r="B7" s="9">
        <v>46036</v>
      </c>
      <c r="C7" s="5">
        <f t="shared" si="0"/>
        <v>1</v>
      </c>
      <c r="D7" s="5" t="str">
        <f>IFERROR(INDEX(Stammdaten!$A$12:$A$23,MATCH(C7,Stammdaten!$B$12:$B$23,0)),"")</f>
        <v>Januar</v>
      </c>
      <c r="E7" s="5" t="s">
        <v>75</v>
      </c>
      <c r="F7" s="5" t="str">
        <f>IFERROR(INDEX(Stammdaten!$B$5:$B$7,MATCH(E7,Stammdaten!$A$5:$A$7,0)),"")</f>
        <v>Marc Bauer</v>
      </c>
      <c r="G7" s="5" t="s">
        <v>76</v>
      </c>
      <c r="H7" s="5" t="str">
        <f>IFERROR(INDEX(Stammdaten!$H$5:$H$7,MATCH(G7,Stammdaten!$G$5:$G$7,0)),"")</f>
        <v>HH-E 4526</v>
      </c>
      <c r="I7" s="5" t="s">
        <v>70</v>
      </c>
      <c r="J7" s="5" t="s">
        <v>71</v>
      </c>
      <c r="K7" s="22">
        <v>905.1</v>
      </c>
      <c r="L7" s="22">
        <v>932.6</v>
      </c>
      <c r="M7" s="22">
        <f t="shared" si="1"/>
        <v>27.5</v>
      </c>
      <c r="N7" s="25">
        <v>1</v>
      </c>
      <c r="O7" s="22">
        <f t="shared" si="2"/>
        <v>27.5</v>
      </c>
      <c r="P7" s="7">
        <f>IF(C7="","",IF(INDEX(Stammdaten!$G$12:$G$23,MATCH(C7,Stammdaten!$B$12:$B$23,0))="Strompreispauschale",INDEX(Stammdaten!$F$12:$F$23,MATCH(C7,Stammdaten!$B$12:$B$23,0)),INDEX(Stammdaten!$C$12:$C$23,MATCH(C7,Stammdaten!$B$12:$B$23,0))))</f>
        <v>0.32900000000000001</v>
      </c>
      <c r="Q7" s="7">
        <f t="shared" si="3"/>
        <v>9.0475000000000012</v>
      </c>
      <c r="R7" s="5" t="s">
        <v>72</v>
      </c>
      <c r="S7" s="5" t="s">
        <v>77</v>
      </c>
      <c r="T7" s="15" t="str">
        <f t="shared" si="4"/>
        <v>ok</v>
      </c>
      <c r="U7" s="1"/>
      <c r="V7" s="1"/>
      <c r="W7" s="1"/>
      <c r="X7" s="1"/>
      <c r="Y7" s="1"/>
      <c r="Z7" s="1"/>
    </row>
    <row r="8" spans="1:26" x14ac:dyDescent="0.25">
      <c r="A8" s="14" t="s">
        <v>78</v>
      </c>
      <c r="B8" s="9">
        <v>46048</v>
      </c>
      <c r="C8" s="5">
        <f t="shared" si="0"/>
        <v>1</v>
      </c>
      <c r="D8" s="5" t="str">
        <f>IFERROR(INDEX(Stammdaten!$A$12:$A$23,MATCH(C8,Stammdaten!$B$12:$B$23,0)),"")</f>
        <v>Januar</v>
      </c>
      <c r="E8" s="5" t="s">
        <v>68</v>
      </c>
      <c r="F8" s="5" t="str">
        <f>IFERROR(INDEX(Stammdaten!$B$5:$B$7,MATCH(E8,Stammdaten!$A$5:$A$7,0)),"")</f>
        <v>Lena Hoffmann</v>
      </c>
      <c r="G8" s="5" t="s">
        <v>69</v>
      </c>
      <c r="H8" s="5" t="str">
        <f>IFERROR(INDEX(Stammdaten!$H$5:$H$7,MATCH(G8,Stammdaten!$G$5:$G$7,0)),"")</f>
        <v>B-EV 2601</v>
      </c>
      <c r="I8" s="5" t="s">
        <v>70</v>
      </c>
      <c r="J8" s="5" t="s">
        <v>79</v>
      </c>
      <c r="K8" s="22">
        <v>1842.8</v>
      </c>
      <c r="L8" s="22">
        <v>1860</v>
      </c>
      <c r="M8" s="22">
        <f t="shared" si="1"/>
        <v>17.200000000000045</v>
      </c>
      <c r="N8" s="25">
        <v>1</v>
      </c>
      <c r="O8" s="22">
        <f t="shared" si="2"/>
        <v>17.200000000000045</v>
      </c>
      <c r="P8" s="7">
        <f>IF(C8="","",IF(INDEX(Stammdaten!$G$12:$G$23,MATCH(C8,Stammdaten!$B$12:$B$23,0))="Strompreispauschale",INDEX(Stammdaten!$F$12:$F$23,MATCH(C8,Stammdaten!$B$12:$B$23,0)),INDEX(Stammdaten!$C$12:$C$23,MATCH(C8,Stammdaten!$B$12:$B$23,0))))</f>
        <v>0.32900000000000001</v>
      </c>
      <c r="Q8" s="7">
        <f t="shared" si="3"/>
        <v>5.6588000000000154</v>
      </c>
      <c r="R8" s="5" t="s">
        <v>72</v>
      </c>
      <c r="S8" s="5" t="s">
        <v>80</v>
      </c>
      <c r="T8" s="15" t="str">
        <f t="shared" si="4"/>
        <v>ok</v>
      </c>
      <c r="U8" s="1"/>
      <c r="V8" s="1"/>
      <c r="W8" s="1"/>
      <c r="X8" s="1"/>
      <c r="Y8" s="1"/>
      <c r="Z8" s="1"/>
    </row>
    <row r="9" spans="1:26" x14ac:dyDescent="0.25">
      <c r="A9" s="14" t="s">
        <v>81</v>
      </c>
      <c r="B9" s="9">
        <v>46059</v>
      </c>
      <c r="C9" s="5">
        <f t="shared" si="0"/>
        <v>2</v>
      </c>
      <c r="D9" s="5" t="str">
        <f>IFERROR(INDEX(Stammdaten!$A$12:$A$23,MATCH(C9,Stammdaten!$B$12:$B$23,0)),"")</f>
        <v>Februar</v>
      </c>
      <c r="E9" s="5" t="s">
        <v>82</v>
      </c>
      <c r="F9" s="5" t="str">
        <f>IFERROR(INDEX(Stammdaten!$B$5:$B$7,MATCH(E9,Stammdaten!$A$5:$A$7,0)),"")</f>
        <v>Deniz Keller</v>
      </c>
      <c r="G9" s="5" t="s">
        <v>83</v>
      </c>
      <c r="H9" s="5" t="str">
        <f>IFERROR(INDEX(Stammdaten!$H$5:$H$7,MATCH(G9,Stammdaten!$G$5:$G$7,0)),"")</f>
        <v>M-HY 9042</v>
      </c>
      <c r="I9" s="5" t="s">
        <v>70</v>
      </c>
      <c r="J9" s="5" t="s">
        <v>84</v>
      </c>
      <c r="K9" s="22">
        <v>410</v>
      </c>
      <c r="L9" s="22">
        <v>422.7</v>
      </c>
      <c r="M9" s="22">
        <f t="shared" si="1"/>
        <v>12.699999999999989</v>
      </c>
      <c r="N9" s="25">
        <v>0.8</v>
      </c>
      <c r="O9" s="22">
        <f t="shared" si="2"/>
        <v>10.159999999999991</v>
      </c>
      <c r="P9" s="7">
        <f>IF(C9="","",IF(INDEX(Stammdaten!$G$12:$G$23,MATCH(C9,Stammdaten!$B$12:$B$23,0))="Strompreispauschale",INDEX(Stammdaten!$F$12:$F$23,MATCH(C9,Stammdaten!$B$12:$B$23,0)),INDEX(Stammdaten!$C$12:$C$23,MATCH(C9,Stammdaten!$B$12:$B$23,0))))</f>
        <v>0.33300000000000002</v>
      </c>
      <c r="Q9" s="7">
        <f t="shared" si="3"/>
        <v>3.3832799999999974</v>
      </c>
      <c r="R9" s="5" t="s">
        <v>72</v>
      </c>
      <c r="S9" s="5" t="s">
        <v>85</v>
      </c>
      <c r="T9" s="15" t="str">
        <f t="shared" si="4"/>
        <v>ok</v>
      </c>
      <c r="U9" s="1"/>
      <c r="V9" s="1"/>
      <c r="W9" s="1"/>
      <c r="X9" s="1"/>
      <c r="Y9" s="1"/>
      <c r="Z9" s="1"/>
    </row>
    <row r="10" spans="1:26" x14ac:dyDescent="0.25">
      <c r="A10" s="14" t="s">
        <v>86</v>
      </c>
      <c r="B10" s="9">
        <v>46065</v>
      </c>
      <c r="C10" s="5">
        <f t="shared" si="0"/>
        <v>2</v>
      </c>
      <c r="D10" s="5" t="str">
        <f>IFERROR(INDEX(Stammdaten!$A$12:$A$23,MATCH(C10,Stammdaten!$B$12:$B$23,0)),"")</f>
        <v>Februar</v>
      </c>
      <c r="E10" s="5" t="s">
        <v>75</v>
      </c>
      <c r="F10" s="5" t="str">
        <f>IFERROR(INDEX(Stammdaten!$B$5:$B$7,MATCH(E10,Stammdaten!$A$5:$A$7,0)),"")</f>
        <v>Marc Bauer</v>
      </c>
      <c r="G10" s="5" t="s">
        <v>76</v>
      </c>
      <c r="H10" s="5" t="str">
        <f>IFERROR(INDEX(Stammdaten!$H$5:$H$7,MATCH(G10,Stammdaten!$G$5:$G$7,0)),"")</f>
        <v>HH-E 4526</v>
      </c>
      <c r="I10" s="5" t="s">
        <v>70</v>
      </c>
      <c r="J10" s="5" t="s">
        <v>71</v>
      </c>
      <c r="K10" s="22">
        <v>932.6</v>
      </c>
      <c r="L10" s="22">
        <v>959.9</v>
      </c>
      <c r="M10" s="22">
        <f t="shared" si="1"/>
        <v>27.299999999999955</v>
      </c>
      <c r="N10" s="25">
        <v>1</v>
      </c>
      <c r="O10" s="22">
        <f t="shared" si="2"/>
        <v>27.299999999999955</v>
      </c>
      <c r="P10" s="7">
        <f>IF(C10="","",IF(INDEX(Stammdaten!$G$12:$G$23,MATCH(C10,Stammdaten!$B$12:$B$23,0))="Strompreispauschale",INDEX(Stammdaten!$F$12:$F$23,MATCH(C10,Stammdaten!$B$12:$B$23,0)),INDEX(Stammdaten!$C$12:$C$23,MATCH(C10,Stammdaten!$B$12:$B$23,0))))</f>
        <v>0.33300000000000002</v>
      </c>
      <c r="Q10" s="7">
        <f t="shared" si="3"/>
        <v>9.0908999999999853</v>
      </c>
      <c r="R10" s="5" t="s">
        <v>72</v>
      </c>
      <c r="S10" s="5" t="s">
        <v>87</v>
      </c>
      <c r="T10" s="15" t="str">
        <f t="shared" si="4"/>
        <v>ok</v>
      </c>
      <c r="U10" s="1"/>
      <c r="V10" s="1"/>
      <c r="W10" s="1"/>
      <c r="X10" s="1"/>
      <c r="Y10" s="1"/>
      <c r="Z10" s="1"/>
    </row>
    <row r="11" spans="1:26" x14ac:dyDescent="0.25">
      <c r="A11" s="14" t="s">
        <v>88</v>
      </c>
      <c r="B11" s="9">
        <v>46074</v>
      </c>
      <c r="C11" s="5">
        <f t="shared" si="0"/>
        <v>2</v>
      </c>
      <c r="D11" s="5" t="str">
        <f>IFERROR(INDEX(Stammdaten!$A$12:$A$23,MATCH(C11,Stammdaten!$B$12:$B$23,0)),"")</f>
        <v>Februar</v>
      </c>
      <c r="E11" s="5" t="s">
        <v>68</v>
      </c>
      <c r="F11" s="5" t="str">
        <f>IFERROR(INDEX(Stammdaten!$B$5:$B$7,MATCH(E11,Stammdaten!$A$5:$A$7,0)),"")</f>
        <v>Lena Hoffmann</v>
      </c>
      <c r="G11" s="5" t="s">
        <v>69</v>
      </c>
      <c r="H11" s="5" t="str">
        <f>IFERROR(INDEX(Stammdaten!$H$5:$H$7,MATCH(G11,Stammdaten!$G$5:$G$7,0)),"")</f>
        <v>B-EV 2601</v>
      </c>
      <c r="I11" s="5" t="s">
        <v>70</v>
      </c>
      <c r="J11" s="5" t="s">
        <v>71</v>
      </c>
      <c r="K11" s="22">
        <v>1860</v>
      </c>
      <c r="L11" s="22">
        <v>1882.2</v>
      </c>
      <c r="M11" s="22">
        <f t="shared" si="1"/>
        <v>22.200000000000045</v>
      </c>
      <c r="N11" s="25">
        <v>1</v>
      </c>
      <c r="O11" s="22">
        <f t="shared" si="2"/>
        <v>22.200000000000045</v>
      </c>
      <c r="P11" s="7">
        <f>IF(C11="","",IF(INDEX(Stammdaten!$G$12:$G$23,MATCH(C11,Stammdaten!$B$12:$B$23,0))="Strompreispauschale",INDEX(Stammdaten!$F$12:$F$23,MATCH(C11,Stammdaten!$B$12:$B$23,0)),INDEX(Stammdaten!$C$12:$C$23,MATCH(C11,Stammdaten!$B$12:$B$23,0))))</f>
        <v>0.33300000000000002</v>
      </c>
      <c r="Q11" s="7">
        <f t="shared" si="3"/>
        <v>7.3926000000000158</v>
      </c>
      <c r="R11" s="5" t="s">
        <v>89</v>
      </c>
      <c r="S11" s="5"/>
      <c r="T11" s="15" t="str">
        <f t="shared" si="4"/>
        <v>Nachweis prüfen</v>
      </c>
      <c r="U11" s="1"/>
      <c r="V11" s="1"/>
      <c r="W11" s="1"/>
      <c r="X11" s="1"/>
      <c r="Y11" s="1"/>
      <c r="Z11" s="1"/>
    </row>
    <row r="12" spans="1:26" x14ac:dyDescent="0.25">
      <c r="A12" s="14" t="s">
        <v>90</v>
      </c>
      <c r="B12" s="9">
        <v>46084</v>
      </c>
      <c r="C12" s="5">
        <f t="shared" si="0"/>
        <v>3</v>
      </c>
      <c r="D12" s="5" t="str">
        <f>IFERROR(INDEX(Stammdaten!$A$12:$A$23,MATCH(C12,Stammdaten!$B$12:$B$23,0)),"")</f>
        <v>März</v>
      </c>
      <c r="E12" s="5" t="s">
        <v>75</v>
      </c>
      <c r="F12" s="5" t="str">
        <f>IFERROR(INDEX(Stammdaten!$B$5:$B$7,MATCH(E12,Stammdaten!$A$5:$A$7,0)),"")</f>
        <v>Marc Bauer</v>
      </c>
      <c r="G12" s="5" t="s">
        <v>76</v>
      </c>
      <c r="H12" s="5" t="str">
        <f>IFERROR(INDEX(Stammdaten!$H$5:$H$7,MATCH(G12,Stammdaten!$G$5:$G$7,0)),"")</f>
        <v>HH-E 4526</v>
      </c>
      <c r="I12" s="5" t="s">
        <v>70</v>
      </c>
      <c r="J12" s="5" t="s">
        <v>91</v>
      </c>
      <c r="K12" s="22">
        <v>959.9</v>
      </c>
      <c r="L12" s="22">
        <v>986.5</v>
      </c>
      <c r="M12" s="22">
        <f t="shared" si="1"/>
        <v>26.600000000000023</v>
      </c>
      <c r="N12" s="25">
        <v>1</v>
      </c>
      <c r="O12" s="22">
        <f t="shared" si="2"/>
        <v>26.600000000000023</v>
      </c>
      <c r="P12" s="7">
        <f>IF(C12="","",IF(INDEX(Stammdaten!$G$12:$G$23,MATCH(C12,Stammdaten!$B$12:$B$23,0))="Strompreispauschale",INDEX(Stammdaten!$F$12:$F$23,MATCH(C12,Stammdaten!$B$12:$B$23,0)),INDEX(Stammdaten!$C$12:$C$23,MATCH(C12,Stammdaten!$B$12:$B$23,0))))</f>
        <v>0.33700000000000002</v>
      </c>
      <c r="Q12" s="7">
        <f t="shared" si="3"/>
        <v>8.9642000000000088</v>
      </c>
      <c r="R12" s="5" t="s">
        <v>72</v>
      </c>
      <c r="S12" s="5" t="s">
        <v>92</v>
      </c>
      <c r="T12" s="15" t="str">
        <f t="shared" si="4"/>
        <v>ok</v>
      </c>
      <c r="U12" s="1"/>
      <c r="V12" s="1"/>
      <c r="W12" s="1"/>
      <c r="X12" s="1"/>
      <c r="Y12" s="1"/>
      <c r="Z12" s="1"/>
    </row>
    <row r="13" spans="1:26" x14ac:dyDescent="0.25">
      <c r="A13" s="14" t="s">
        <v>93</v>
      </c>
      <c r="B13" s="9">
        <v>46091</v>
      </c>
      <c r="C13" s="5">
        <f t="shared" si="0"/>
        <v>3</v>
      </c>
      <c r="D13" s="5" t="str">
        <f>IFERROR(INDEX(Stammdaten!$A$12:$A$23,MATCH(C13,Stammdaten!$B$12:$B$23,0)),"")</f>
        <v>März</v>
      </c>
      <c r="E13" s="5" t="s">
        <v>68</v>
      </c>
      <c r="F13" s="5" t="str">
        <f>IFERROR(INDEX(Stammdaten!$B$5:$B$7,MATCH(E13,Stammdaten!$A$5:$A$7,0)),"")</f>
        <v>Lena Hoffmann</v>
      </c>
      <c r="G13" s="5" t="s">
        <v>69</v>
      </c>
      <c r="H13" s="5" t="str">
        <f>IFERROR(INDEX(Stammdaten!$H$5:$H$7,MATCH(G13,Stammdaten!$G$5:$G$7,0)),"")</f>
        <v>B-EV 2601</v>
      </c>
      <c r="I13" s="5" t="s">
        <v>70</v>
      </c>
      <c r="J13" s="5" t="s">
        <v>71</v>
      </c>
      <c r="K13" s="22">
        <v>1882.2</v>
      </c>
      <c r="L13" s="22">
        <v>1905.9</v>
      </c>
      <c r="M13" s="22">
        <f t="shared" si="1"/>
        <v>23.700000000000045</v>
      </c>
      <c r="N13" s="25">
        <v>1</v>
      </c>
      <c r="O13" s="22">
        <f t="shared" si="2"/>
        <v>23.700000000000045</v>
      </c>
      <c r="P13" s="7">
        <f>IF(C13="","",IF(INDEX(Stammdaten!$G$12:$G$23,MATCH(C13,Stammdaten!$B$12:$B$23,0))="Strompreispauschale",INDEX(Stammdaten!$F$12:$F$23,MATCH(C13,Stammdaten!$B$12:$B$23,0)),INDEX(Stammdaten!$C$12:$C$23,MATCH(C13,Stammdaten!$B$12:$B$23,0))))</f>
        <v>0.33700000000000002</v>
      </c>
      <c r="Q13" s="7">
        <f t="shared" si="3"/>
        <v>7.9869000000000154</v>
      </c>
      <c r="R13" s="5" t="s">
        <v>72</v>
      </c>
      <c r="S13" s="5" t="s">
        <v>94</v>
      </c>
      <c r="T13" s="15" t="str">
        <f t="shared" si="4"/>
        <v>ok</v>
      </c>
      <c r="U13" s="1"/>
      <c r="V13" s="1"/>
      <c r="W13" s="1"/>
      <c r="X13" s="1"/>
      <c r="Y13" s="1"/>
      <c r="Z13" s="1"/>
    </row>
    <row r="14" spans="1:26" x14ac:dyDescent="0.25">
      <c r="A14" s="14" t="s">
        <v>95</v>
      </c>
      <c r="B14" s="9">
        <v>46100</v>
      </c>
      <c r="C14" s="5">
        <f t="shared" si="0"/>
        <v>3</v>
      </c>
      <c r="D14" s="5" t="str">
        <f>IFERROR(INDEX(Stammdaten!$A$12:$A$23,MATCH(C14,Stammdaten!$B$12:$B$23,0)),"")</f>
        <v>März</v>
      </c>
      <c r="E14" s="5" t="s">
        <v>82</v>
      </c>
      <c r="F14" s="5" t="str">
        <f>IFERROR(INDEX(Stammdaten!$B$5:$B$7,MATCH(E14,Stammdaten!$A$5:$A$7,0)),"")</f>
        <v>Deniz Keller</v>
      </c>
      <c r="G14" s="5" t="s">
        <v>83</v>
      </c>
      <c r="H14" s="5" t="str">
        <f>IFERROR(INDEX(Stammdaten!$H$5:$H$7,MATCH(G14,Stammdaten!$G$5:$G$7,0)),"")</f>
        <v>M-HY 9042</v>
      </c>
      <c r="I14" s="5" t="s">
        <v>70</v>
      </c>
      <c r="J14" s="5" t="s">
        <v>79</v>
      </c>
      <c r="K14" s="22">
        <v>422.7</v>
      </c>
      <c r="L14" s="22">
        <v>436.4</v>
      </c>
      <c r="M14" s="22">
        <f t="shared" si="1"/>
        <v>13.699999999999989</v>
      </c>
      <c r="N14" s="25">
        <v>0.75</v>
      </c>
      <c r="O14" s="22">
        <f t="shared" si="2"/>
        <v>10.274999999999991</v>
      </c>
      <c r="P14" s="7">
        <f>IF(C14="","",IF(INDEX(Stammdaten!$G$12:$G$23,MATCH(C14,Stammdaten!$B$12:$B$23,0))="Strompreispauschale",INDEX(Stammdaten!$F$12:$F$23,MATCH(C14,Stammdaten!$B$12:$B$23,0)),INDEX(Stammdaten!$C$12:$C$23,MATCH(C14,Stammdaten!$B$12:$B$23,0))))</f>
        <v>0.33700000000000002</v>
      </c>
      <c r="Q14" s="7">
        <f t="shared" si="3"/>
        <v>3.4626749999999973</v>
      </c>
      <c r="R14" s="5" t="s">
        <v>96</v>
      </c>
      <c r="S14" s="5" t="s">
        <v>97</v>
      </c>
      <c r="T14" s="15" t="str">
        <f t="shared" si="4"/>
        <v>Nachweis prüfen</v>
      </c>
      <c r="U14" s="1"/>
      <c r="V14" s="1"/>
      <c r="W14" s="1"/>
      <c r="X14" s="1"/>
      <c r="Y14" s="1"/>
      <c r="Z14" s="1"/>
    </row>
    <row r="15" spans="1:26" x14ac:dyDescent="0.25">
      <c r="A15" s="14" t="s">
        <v>98</v>
      </c>
      <c r="B15" s="9">
        <v>46116</v>
      </c>
      <c r="C15" s="5">
        <f t="shared" si="0"/>
        <v>4</v>
      </c>
      <c r="D15" s="5" t="str">
        <f>IFERROR(INDEX(Stammdaten!$A$12:$A$23,MATCH(C15,Stammdaten!$B$12:$B$23,0)),"")</f>
        <v>April</v>
      </c>
      <c r="E15" s="5" t="s">
        <v>68</v>
      </c>
      <c r="F15" s="5" t="str">
        <f>IFERROR(INDEX(Stammdaten!$B$5:$B$7,MATCH(E15,Stammdaten!$A$5:$A$7,0)),"")</f>
        <v>Lena Hoffmann</v>
      </c>
      <c r="G15" s="5" t="s">
        <v>69</v>
      </c>
      <c r="H15" s="5" t="str">
        <f>IFERROR(INDEX(Stammdaten!$H$5:$H$7,MATCH(G15,Stammdaten!$G$5:$G$7,0)),"")</f>
        <v>B-EV 2601</v>
      </c>
      <c r="I15" s="5" t="s">
        <v>70</v>
      </c>
      <c r="J15" s="5" t="s">
        <v>71</v>
      </c>
      <c r="K15" s="22">
        <v>1905.9</v>
      </c>
      <c r="L15" s="22">
        <v>1930.6</v>
      </c>
      <c r="M15" s="22">
        <f t="shared" si="1"/>
        <v>24.699999999999818</v>
      </c>
      <c r="N15" s="25">
        <v>1</v>
      </c>
      <c r="O15" s="22">
        <f t="shared" si="2"/>
        <v>24.699999999999818</v>
      </c>
      <c r="P15" s="7">
        <f>IF(C15="","",IF(INDEX(Stammdaten!$G$12:$G$23,MATCH(C15,Stammdaten!$B$12:$B$23,0))="Strompreispauschale",INDEX(Stammdaten!$F$12:$F$23,MATCH(C15,Stammdaten!$B$12:$B$23,0)),INDEX(Stammdaten!$C$12:$C$23,MATCH(C15,Stammdaten!$B$12:$B$23,0))))</f>
        <v>0.32500000000000001</v>
      </c>
      <c r="Q15" s="7">
        <f t="shared" si="3"/>
        <v>8.0274999999999412</v>
      </c>
      <c r="R15" s="5" t="s">
        <v>72</v>
      </c>
      <c r="S15" s="5" t="s">
        <v>99</v>
      </c>
      <c r="T15" s="15" t="str">
        <f t="shared" si="4"/>
        <v>ok</v>
      </c>
      <c r="U15" s="1"/>
      <c r="V15" s="1"/>
      <c r="W15" s="1"/>
      <c r="X15" s="1"/>
      <c r="Y15" s="1"/>
      <c r="Z15" s="1"/>
    </row>
    <row r="16" spans="1:26" x14ac:dyDescent="0.25">
      <c r="A16" s="14" t="s">
        <v>100</v>
      </c>
      <c r="B16" s="9">
        <v>46128</v>
      </c>
      <c r="C16" s="5">
        <f t="shared" si="0"/>
        <v>4</v>
      </c>
      <c r="D16" s="5" t="str">
        <f>IFERROR(INDEX(Stammdaten!$A$12:$A$23,MATCH(C16,Stammdaten!$B$12:$B$23,0)),"")</f>
        <v>April</v>
      </c>
      <c r="E16" s="5" t="s">
        <v>75</v>
      </c>
      <c r="F16" s="5" t="str">
        <f>IFERROR(INDEX(Stammdaten!$B$5:$B$7,MATCH(E16,Stammdaten!$A$5:$A$7,0)),"")</f>
        <v>Marc Bauer</v>
      </c>
      <c r="G16" s="5" t="s">
        <v>76</v>
      </c>
      <c r="H16" s="5" t="str">
        <f>IFERROR(INDEX(Stammdaten!$H$5:$H$7,MATCH(G16,Stammdaten!$G$5:$G$7,0)),"")</f>
        <v>HH-E 4526</v>
      </c>
      <c r="I16" s="5" t="s">
        <v>70</v>
      </c>
      <c r="J16" s="5" t="s">
        <v>71</v>
      </c>
      <c r="K16" s="22">
        <v>986.5</v>
      </c>
      <c r="L16" s="22">
        <v>1013.7</v>
      </c>
      <c r="M16" s="22">
        <f t="shared" si="1"/>
        <v>27.200000000000045</v>
      </c>
      <c r="N16" s="25">
        <v>1</v>
      </c>
      <c r="O16" s="22">
        <f t="shared" si="2"/>
        <v>27.200000000000045</v>
      </c>
      <c r="P16" s="7">
        <f>IF(C16="","",IF(INDEX(Stammdaten!$G$12:$G$23,MATCH(C16,Stammdaten!$B$12:$B$23,0))="Strompreispauschale",INDEX(Stammdaten!$F$12:$F$23,MATCH(C16,Stammdaten!$B$12:$B$23,0)),INDEX(Stammdaten!$C$12:$C$23,MATCH(C16,Stammdaten!$B$12:$B$23,0))))</f>
        <v>0.32500000000000001</v>
      </c>
      <c r="Q16" s="7">
        <f t="shared" si="3"/>
        <v>8.8400000000000158</v>
      </c>
      <c r="R16" s="5" t="s">
        <v>72</v>
      </c>
      <c r="S16" s="5" t="s">
        <v>101</v>
      </c>
      <c r="T16" s="15" t="str">
        <f t="shared" si="4"/>
        <v>ok</v>
      </c>
      <c r="U16" s="1"/>
      <c r="V16" s="1"/>
      <c r="W16" s="1"/>
      <c r="X16" s="1"/>
      <c r="Y16" s="1"/>
      <c r="Z16" s="1"/>
    </row>
    <row r="17" spans="1:26" x14ac:dyDescent="0.25">
      <c r="A17" s="14" t="s">
        <v>102</v>
      </c>
      <c r="B17" s="9">
        <v>46140</v>
      </c>
      <c r="C17" s="5">
        <f t="shared" si="0"/>
        <v>4</v>
      </c>
      <c r="D17" s="5" t="str">
        <f>IFERROR(INDEX(Stammdaten!$A$12:$A$23,MATCH(C17,Stammdaten!$B$12:$B$23,0)),"")</f>
        <v>April</v>
      </c>
      <c r="E17" s="5" t="s">
        <v>68</v>
      </c>
      <c r="F17" s="5" t="str">
        <f>IFERROR(INDEX(Stammdaten!$B$5:$B$7,MATCH(E17,Stammdaten!$A$5:$A$7,0)),"")</f>
        <v>Lena Hoffmann</v>
      </c>
      <c r="G17" s="5" t="s">
        <v>69</v>
      </c>
      <c r="H17" s="5" t="str">
        <f>IFERROR(INDEX(Stammdaten!$H$5:$H$7,MATCH(G17,Stammdaten!$G$5:$G$7,0)),"")</f>
        <v>B-EV 2601</v>
      </c>
      <c r="I17" s="5" t="s">
        <v>103</v>
      </c>
      <c r="J17" s="5" t="s">
        <v>71</v>
      </c>
      <c r="K17" s="22">
        <v>1930.6</v>
      </c>
      <c r="L17" s="22">
        <v>1942</v>
      </c>
      <c r="M17" s="22">
        <f t="shared" si="1"/>
        <v>11.400000000000091</v>
      </c>
      <c r="N17" s="25">
        <v>1</v>
      </c>
      <c r="O17" s="22">
        <f t="shared" si="2"/>
        <v>11.400000000000091</v>
      </c>
      <c r="P17" s="7">
        <f>IF(C17="","",IF(INDEX(Stammdaten!$G$12:$G$23,MATCH(C17,Stammdaten!$B$12:$B$23,0))="Strompreispauschale",INDEX(Stammdaten!$F$12:$F$23,MATCH(C17,Stammdaten!$B$12:$B$23,0)),INDEX(Stammdaten!$C$12:$C$23,MATCH(C17,Stammdaten!$B$12:$B$23,0))))</f>
        <v>0.32500000000000001</v>
      </c>
      <c r="Q17" s="7">
        <f t="shared" si="3"/>
        <v>3.7050000000000298</v>
      </c>
      <c r="R17" s="5" t="s">
        <v>72</v>
      </c>
      <c r="S17" s="5" t="s">
        <v>104</v>
      </c>
      <c r="T17" s="15" t="str">
        <f t="shared" si="4"/>
        <v>nicht abrechnen</v>
      </c>
      <c r="U17" s="1"/>
      <c r="V17" s="1"/>
      <c r="W17" s="1"/>
      <c r="X17" s="1"/>
      <c r="Y17" s="1"/>
      <c r="Z17" s="1"/>
    </row>
    <row r="18" spans="1:26" x14ac:dyDescent="0.25">
      <c r="A18" s="14" t="s">
        <v>105</v>
      </c>
      <c r="B18" s="9">
        <v>46150</v>
      </c>
      <c r="C18" s="5">
        <f t="shared" si="0"/>
        <v>5</v>
      </c>
      <c r="D18" s="5" t="str">
        <f>IFERROR(INDEX(Stammdaten!$A$12:$A$23,MATCH(C18,Stammdaten!$B$12:$B$23,0)),"")</f>
        <v>Mai</v>
      </c>
      <c r="E18" s="5" t="s">
        <v>82</v>
      </c>
      <c r="F18" s="5" t="str">
        <f>IFERROR(INDEX(Stammdaten!$B$5:$B$7,MATCH(E18,Stammdaten!$A$5:$A$7,0)),"")</f>
        <v>Deniz Keller</v>
      </c>
      <c r="G18" s="5" t="s">
        <v>83</v>
      </c>
      <c r="H18" s="5" t="str">
        <f>IFERROR(INDEX(Stammdaten!$H$5:$H$7,MATCH(G18,Stammdaten!$G$5:$G$7,0)),"")</f>
        <v>M-HY 9042</v>
      </c>
      <c r="I18" s="5" t="s">
        <v>70</v>
      </c>
      <c r="J18" s="5" t="s">
        <v>84</v>
      </c>
      <c r="K18" s="22">
        <v>436.4</v>
      </c>
      <c r="L18" s="22">
        <v>449.2</v>
      </c>
      <c r="M18" s="22">
        <f t="shared" si="1"/>
        <v>12.800000000000011</v>
      </c>
      <c r="N18" s="25">
        <v>0.8</v>
      </c>
      <c r="O18" s="22">
        <f t="shared" si="2"/>
        <v>10.240000000000009</v>
      </c>
      <c r="P18" s="7">
        <f>IF(C18="","",IF(INDEX(Stammdaten!$G$12:$G$23,MATCH(C18,Stammdaten!$B$12:$B$23,0))="Strompreispauschale",INDEX(Stammdaten!$F$12:$F$23,MATCH(C18,Stammdaten!$B$12:$B$23,0)),INDEX(Stammdaten!$C$12:$C$23,MATCH(C18,Stammdaten!$B$12:$B$23,0))))</f>
        <v>0.32900000000000001</v>
      </c>
      <c r="Q18" s="7">
        <f t="shared" si="3"/>
        <v>3.3689600000000031</v>
      </c>
      <c r="R18" s="5" t="s">
        <v>72</v>
      </c>
      <c r="S18" s="5" t="s">
        <v>106</v>
      </c>
      <c r="T18" s="15" t="str">
        <f t="shared" si="4"/>
        <v>ok</v>
      </c>
      <c r="U18" s="1"/>
      <c r="V18" s="1"/>
      <c r="W18" s="1"/>
      <c r="X18" s="1"/>
      <c r="Y18" s="1"/>
      <c r="Z18" s="1"/>
    </row>
    <row r="19" spans="1:26" x14ac:dyDescent="0.25">
      <c r="A19" s="14" t="s">
        <v>107</v>
      </c>
      <c r="B19" s="9">
        <v>46162</v>
      </c>
      <c r="C19" s="5">
        <f t="shared" si="0"/>
        <v>5</v>
      </c>
      <c r="D19" s="5" t="str">
        <f>IFERROR(INDEX(Stammdaten!$A$12:$A$23,MATCH(C19,Stammdaten!$B$12:$B$23,0)),"")</f>
        <v>Mai</v>
      </c>
      <c r="E19" s="5" t="s">
        <v>75</v>
      </c>
      <c r="F19" s="5" t="str">
        <f>IFERROR(INDEX(Stammdaten!$B$5:$B$7,MATCH(E19,Stammdaten!$A$5:$A$7,0)),"")</f>
        <v>Marc Bauer</v>
      </c>
      <c r="G19" s="5" t="s">
        <v>76</v>
      </c>
      <c r="H19" s="5" t="str">
        <f>IFERROR(INDEX(Stammdaten!$H$5:$H$7,MATCH(G19,Stammdaten!$G$5:$G$7,0)),"")</f>
        <v>HH-E 4526</v>
      </c>
      <c r="I19" s="5" t="s">
        <v>70</v>
      </c>
      <c r="J19" s="5" t="s">
        <v>71</v>
      </c>
      <c r="K19" s="22">
        <v>1013.7</v>
      </c>
      <c r="L19" s="22">
        <v>1041</v>
      </c>
      <c r="M19" s="22">
        <f t="shared" si="1"/>
        <v>27.299999999999955</v>
      </c>
      <c r="N19" s="25">
        <v>1</v>
      </c>
      <c r="O19" s="22">
        <f t="shared" si="2"/>
        <v>27.299999999999955</v>
      </c>
      <c r="P19" s="7">
        <f>IF(C19="","",IF(INDEX(Stammdaten!$G$12:$G$23,MATCH(C19,Stammdaten!$B$12:$B$23,0))="Strompreispauschale",INDEX(Stammdaten!$F$12:$F$23,MATCH(C19,Stammdaten!$B$12:$B$23,0)),INDEX(Stammdaten!$C$12:$C$23,MATCH(C19,Stammdaten!$B$12:$B$23,0))))</f>
        <v>0.32900000000000001</v>
      </c>
      <c r="Q19" s="7">
        <f t="shared" si="3"/>
        <v>8.9816999999999858</v>
      </c>
      <c r="R19" s="5" t="s">
        <v>72</v>
      </c>
      <c r="S19" s="5" t="s">
        <v>108</v>
      </c>
      <c r="T19" s="15" t="str">
        <f t="shared" si="4"/>
        <v>ok</v>
      </c>
      <c r="U19" s="1"/>
      <c r="V19" s="1"/>
      <c r="W19" s="1"/>
      <c r="X19" s="1"/>
      <c r="Y19" s="1"/>
      <c r="Z19" s="1"/>
    </row>
    <row r="20" spans="1:26" x14ac:dyDescent="0.25">
      <c r="A20" s="14" t="s">
        <v>109</v>
      </c>
      <c r="B20" s="9">
        <v>46175</v>
      </c>
      <c r="C20" s="5">
        <f t="shared" si="0"/>
        <v>6</v>
      </c>
      <c r="D20" s="5" t="str">
        <f>IFERROR(INDEX(Stammdaten!$A$12:$A$23,MATCH(C20,Stammdaten!$B$12:$B$23,0)),"")</f>
        <v>Juni</v>
      </c>
      <c r="E20" s="5" t="s">
        <v>68</v>
      </c>
      <c r="F20" s="5" t="str">
        <f>IFERROR(INDEX(Stammdaten!$B$5:$B$7,MATCH(E20,Stammdaten!$A$5:$A$7,0)),"")</f>
        <v>Lena Hoffmann</v>
      </c>
      <c r="G20" s="5" t="s">
        <v>69</v>
      </c>
      <c r="H20" s="5" t="str">
        <f>IFERROR(INDEX(Stammdaten!$H$5:$H$7,MATCH(G20,Stammdaten!$G$5:$G$7,0)),"")</f>
        <v>B-EV 2601</v>
      </c>
      <c r="I20" s="5" t="s">
        <v>70</v>
      </c>
      <c r="J20" s="5" t="s">
        <v>71</v>
      </c>
      <c r="K20" s="22">
        <v>1942</v>
      </c>
      <c r="L20" s="22">
        <v>1969.5</v>
      </c>
      <c r="M20" s="22">
        <f t="shared" si="1"/>
        <v>27.5</v>
      </c>
      <c r="N20" s="25">
        <v>1</v>
      </c>
      <c r="O20" s="22">
        <f t="shared" si="2"/>
        <v>27.5</v>
      </c>
      <c r="P20" s="7">
        <f>IF(C20="","",IF(INDEX(Stammdaten!$G$12:$G$23,MATCH(C20,Stammdaten!$B$12:$B$23,0))="Strompreispauschale",INDEX(Stammdaten!$F$12:$F$23,MATCH(C20,Stammdaten!$B$12:$B$23,0)),INDEX(Stammdaten!$C$12:$C$23,MATCH(C20,Stammdaten!$B$12:$B$23,0))))</f>
        <v>0.33300000000000002</v>
      </c>
      <c r="Q20" s="7">
        <f t="shared" si="3"/>
        <v>9.1575000000000006</v>
      </c>
      <c r="R20" s="5" t="s">
        <v>72</v>
      </c>
      <c r="S20" s="5" t="s">
        <v>110</v>
      </c>
      <c r="T20" s="15" t="str">
        <f t="shared" si="4"/>
        <v>ok</v>
      </c>
      <c r="U20" s="1"/>
      <c r="V20" s="1"/>
      <c r="W20" s="1"/>
      <c r="X20" s="1"/>
      <c r="Y20" s="1"/>
      <c r="Z20" s="1"/>
    </row>
    <row r="21" spans="1:26" x14ac:dyDescent="0.25">
      <c r="A21" s="14" t="s">
        <v>111</v>
      </c>
      <c r="B21" s="9">
        <v>46191</v>
      </c>
      <c r="C21" s="5">
        <f t="shared" si="0"/>
        <v>6</v>
      </c>
      <c r="D21" s="5" t="str">
        <f>IFERROR(INDEX(Stammdaten!$A$12:$A$23,MATCH(C21,Stammdaten!$B$12:$B$23,0)),"")</f>
        <v>Juni</v>
      </c>
      <c r="E21" s="5" t="s">
        <v>75</v>
      </c>
      <c r="F21" s="5" t="str">
        <f>IFERROR(INDEX(Stammdaten!$B$5:$B$7,MATCH(E21,Stammdaten!$A$5:$A$7,0)),"")</f>
        <v>Marc Bauer</v>
      </c>
      <c r="G21" s="5" t="s">
        <v>76</v>
      </c>
      <c r="H21" s="5" t="str">
        <f>IFERROR(INDEX(Stammdaten!$H$5:$H$7,MATCH(G21,Stammdaten!$G$5:$G$7,0)),"")</f>
        <v>HH-E 4526</v>
      </c>
      <c r="I21" s="5" t="s">
        <v>70</v>
      </c>
      <c r="J21" s="5" t="s">
        <v>79</v>
      </c>
      <c r="K21" s="22">
        <v>1041</v>
      </c>
      <c r="L21" s="22">
        <v>1067.4000000000001</v>
      </c>
      <c r="M21" s="22">
        <f t="shared" si="1"/>
        <v>26.400000000000091</v>
      </c>
      <c r="N21" s="25">
        <v>1</v>
      </c>
      <c r="O21" s="22">
        <f t="shared" si="2"/>
        <v>26.400000000000091</v>
      </c>
      <c r="P21" s="7">
        <f>IF(C21="","",IF(INDEX(Stammdaten!$G$12:$G$23,MATCH(C21,Stammdaten!$B$12:$B$23,0))="Strompreispauschale",INDEX(Stammdaten!$F$12:$F$23,MATCH(C21,Stammdaten!$B$12:$B$23,0)),INDEX(Stammdaten!$C$12:$C$23,MATCH(C21,Stammdaten!$B$12:$B$23,0))))</f>
        <v>0.33300000000000002</v>
      </c>
      <c r="Q21" s="7">
        <f t="shared" si="3"/>
        <v>8.7912000000000301</v>
      </c>
      <c r="R21" s="5" t="s">
        <v>89</v>
      </c>
      <c r="S21" s="5"/>
      <c r="T21" s="15" t="str">
        <f t="shared" si="4"/>
        <v>Nachweis prüfen</v>
      </c>
      <c r="U21" s="1"/>
      <c r="V21" s="1"/>
      <c r="W21" s="1"/>
      <c r="X21" s="1"/>
      <c r="Y21" s="1"/>
      <c r="Z21" s="1"/>
    </row>
    <row r="22" spans="1:26" x14ac:dyDescent="0.25">
      <c r="A22" s="14"/>
      <c r="B22" s="9"/>
      <c r="C22" s="5" t="str">
        <f t="shared" si="0"/>
        <v/>
      </c>
      <c r="D22" s="5" t="str">
        <f>IFERROR(INDEX(Stammdaten!$A$12:$A$23,MATCH(C22,Stammdaten!$B$12:$B$23,0)),"")</f>
        <v/>
      </c>
      <c r="E22" s="5"/>
      <c r="F22" s="5" t="str">
        <f>IFERROR(INDEX(Stammdaten!$B$5:$B$7,MATCH(E22,Stammdaten!$A$5:$A$7,0)),"")</f>
        <v/>
      </c>
      <c r="G22" s="5"/>
      <c r="H22" s="5" t="str">
        <f>IFERROR(INDEX(Stammdaten!$H$5:$H$7,MATCH(G22,Stammdaten!$G$5:$G$7,0)),"")</f>
        <v/>
      </c>
      <c r="I22" s="5"/>
      <c r="J22" s="5"/>
      <c r="K22" s="22"/>
      <c r="L22" s="22"/>
      <c r="M22" s="22" t="str">
        <f t="shared" si="1"/>
        <v/>
      </c>
      <c r="N22" s="25"/>
      <c r="O22" s="22" t="str">
        <f t="shared" si="2"/>
        <v/>
      </c>
      <c r="P22" s="7" t="str">
        <f>IF(C22="","",IF(INDEX(Stammdaten!$G$12:$G$23,MATCH(C22,Stammdaten!$B$12:$B$23,0))="Strompreispauschale",INDEX(Stammdaten!$F$12:$F$23,MATCH(C22,Stammdaten!$B$12:$B$23,0)),INDEX(Stammdaten!$C$12:$C$23,MATCH(C22,Stammdaten!$B$12:$B$23,0))))</f>
        <v/>
      </c>
      <c r="Q22" s="7" t="str">
        <f t="shared" si="3"/>
        <v/>
      </c>
      <c r="R22" s="5"/>
      <c r="S22" s="5"/>
      <c r="T22" s="15" t="str">
        <f t="shared" si="4"/>
        <v/>
      </c>
      <c r="U22" s="1"/>
      <c r="V22" s="1"/>
      <c r="W22" s="1"/>
      <c r="X22" s="1"/>
      <c r="Y22" s="1"/>
      <c r="Z22" s="1"/>
    </row>
    <row r="23" spans="1:26" x14ac:dyDescent="0.25">
      <c r="A23" s="14"/>
      <c r="B23" s="9"/>
      <c r="C23" s="5" t="str">
        <f t="shared" si="0"/>
        <v/>
      </c>
      <c r="D23" s="5" t="str">
        <f>IFERROR(INDEX(Stammdaten!$A$12:$A$23,MATCH(C23,Stammdaten!$B$12:$B$23,0)),"")</f>
        <v/>
      </c>
      <c r="E23" s="5"/>
      <c r="F23" s="5" t="str">
        <f>IFERROR(INDEX(Stammdaten!$B$5:$B$7,MATCH(E23,Stammdaten!$A$5:$A$7,0)),"")</f>
        <v/>
      </c>
      <c r="G23" s="5"/>
      <c r="H23" s="5" t="str">
        <f>IFERROR(INDEX(Stammdaten!$H$5:$H$7,MATCH(G23,Stammdaten!$G$5:$G$7,0)),"")</f>
        <v/>
      </c>
      <c r="I23" s="5"/>
      <c r="J23" s="5"/>
      <c r="K23" s="22"/>
      <c r="L23" s="22"/>
      <c r="M23" s="22" t="str">
        <f t="shared" si="1"/>
        <v/>
      </c>
      <c r="N23" s="25"/>
      <c r="O23" s="22" t="str">
        <f t="shared" si="2"/>
        <v/>
      </c>
      <c r="P23" s="7" t="str">
        <f>IF(C23="","",IF(INDEX(Stammdaten!$G$12:$G$23,MATCH(C23,Stammdaten!$B$12:$B$23,0))="Strompreispauschale",INDEX(Stammdaten!$F$12:$F$23,MATCH(C23,Stammdaten!$B$12:$B$23,0)),INDEX(Stammdaten!$C$12:$C$23,MATCH(C23,Stammdaten!$B$12:$B$23,0))))</f>
        <v/>
      </c>
      <c r="Q23" s="7" t="str">
        <f t="shared" si="3"/>
        <v/>
      </c>
      <c r="R23" s="5"/>
      <c r="S23" s="5"/>
      <c r="T23" s="15" t="str">
        <f t="shared" si="4"/>
        <v/>
      </c>
      <c r="U23" s="1"/>
      <c r="V23" s="1"/>
      <c r="W23" s="1"/>
      <c r="X23" s="1"/>
      <c r="Y23" s="1"/>
      <c r="Z23" s="1"/>
    </row>
    <row r="24" spans="1:26" x14ac:dyDescent="0.25">
      <c r="A24" s="14"/>
      <c r="B24" s="9"/>
      <c r="C24" s="5" t="str">
        <f t="shared" si="0"/>
        <v/>
      </c>
      <c r="D24" s="5" t="str">
        <f>IFERROR(INDEX(Stammdaten!$A$12:$A$23,MATCH(C24,Stammdaten!$B$12:$B$23,0)),"")</f>
        <v/>
      </c>
      <c r="E24" s="5"/>
      <c r="F24" s="5" t="str">
        <f>IFERROR(INDEX(Stammdaten!$B$5:$B$7,MATCH(E24,Stammdaten!$A$5:$A$7,0)),"")</f>
        <v/>
      </c>
      <c r="G24" s="5"/>
      <c r="H24" s="5" t="str">
        <f>IFERROR(INDEX(Stammdaten!$H$5:$H$7,MATCH(G24,Stammdaten!$G$5:$G$7,0)),"")</f>
        <v/>
      </c>
      <c r="I24" s="5"/>
      <c r="J24" s="5"/>
      <c r="K24" s="22"/>
      <c r="L24" s="22"/>
      <c r="M24" s="22" t="str">
        <f t="shared" si="1"/>
        <v/>
      </c>
      <c r="N24" s="25"/>
      <c r="O24" s="22" t="str">
        <f t="shared" si="2"/>
        <v/>
      </c>
      <c r="P24" s="7" t="str">
        <f>IF(C24="","",IF(INDEX(Stammdaten!$G$12:$G$23,MATCH(C24,Stammdaten!$B$12:$B$23,0))="Strompreispauschale",INDEX(Stammdaten!$F$12:$F$23,MATCH(C24,Stammdaten!$B$12:$B$23,0)),INDEX(Stammdaten!$C$12:$C$23,MATCH(C24,Stammdaten!$B$12:$B$23,0))))</f>
        <v/>
      </c>
      <c r="Q24" s="7" t="str">
        <f t="shared" si="3"/>
        <v/>
      </c>
      <c r="R24" s="5"/>
      <c r="S24" s="5"/>
      <c r="T24" s="15" t="str">
        <f t="shared" si="4"/>
        <v/>
      </c>
      <c r="U24" s="1"/>
      <c r="V24" s="1"/>
      <c r="W24" s="1"/>
      <c r="X24" s="1"/>
      <c r="Y24" s="1"/>
      <c r="Z24" s="1"/>
    </row>
    <row r="25" spans="1:26" x14ac:dyDescent="0.25">
      <c r="A25" s="14"/>
      <c r="B25" s="9"/>
      <c r="C25" s="5" t="str">
        <f t="shared" si="0"/>
        <v/>
      </c>
      <c r="D25" s="5" t="str">
        <f>IFERROR(INDEX(Stammdaten!$A$12:$A$23,MATCH(C25,Stammdaten!$B$12:$B$23,0)),"")</f>
        <v/>
      </c>
      <c r="E25" s="5"/>
      <c r="F25" s="5" t="str">
        <f>IFERROR(INDEX(Stammdaten!$B$5:$B$7,MATCH(E25,Stammdaten!$A$5:$A$7,0)),"")</f>
        <v/>
      </c>
      <c r="G25" s="5"/>
      <c r="H25" s="5" t="str">
        <f>IFERROR(INDEX(Stammdaten!$H$5:$H$7,MATCH(G25,Stammdaten!$G$5:$G$7,0)),"")</f>
        <v/>
      </c>
      <c r="I25" s="5"/>
      <c r="J25" s="5"/>
      <c r="K25" s="22"/>
      <c r="L25" s="22"/>
      <c r="M25" s="22" t="str">
        <f t="shared" si="1"/>
        <v/>
      </c>
      <c r="N25" s="25"/>
      <c r="O25" s="22" t="str">
        <f t="shared" si="2"/>
        <v/>
      </c>
      <c r="P25" s="7" t="str">
        <f>IF(C25="","",IF(INDEX(Stammdaten!$G$12:$G$23,MATCH(C25,Stammdaten!$B$12:$B$23,0))="Strompreispauschale",INDEX(Stammdaten!$F$12:$F$23,MATCH(C25,Stammdaten!$B$12:$B$23,0)),INDEX(Stammdaten!$C$12:$C$23,MATCH(C25,Stammdaten!$B$12:$B$23,0))))</f>
        <v/>
      </c>
      <c r="Q25" s="7" t="str">
        <f t="shared" si="3"/>
        <v/>
      </c>
      <c r="R25" s="5"/>
      <c r="S25" s="5"/>
      <c r="T25" s="15" t="str">
        <f t="shared" si="4"/>
        <v/>
      </c>
      <c r="U25" s="1"/>
      <c r="V25" s="1"/>
      <c r="W25" s="1"/>
      <c r="X25" s="1"/>
      <c r="Y25" s="1"/>
      <c r="Z25" s="1"/>
    </row>
    <row r="26" spans="1:26" x14ac:dyDescent="0.25">
      <c r="A26" s="14"/>
      <c r="B26" s="9"/>
      <c r="C26" s="5" t="str">
        <f t="shared" si="0"/>
        <v/>
      </c>
      <c r="D26" s="5" t="str">
        <f>IFERROR(INDEX(Stammdaten!$A$12:$A$23,MATCH(C26,Stammdaten!$B$12:$B$23,0)),"")</f>
        <v/>
      </c>
      <c r="E26" s="5"/>
      <c r="F26" s="5" t="str">
        <f>IFERROR(INDEX(Stammdaten!$B$5:$B$7,MATCH(E26,Stammdaten!$A$5:$A$7,0)),"")</f>
        <v/>
      </c>
      <c r="G26" s="5"/>
      <c r="H26" s="5" t="str">
        <f>IFERROR(INDEX(Stammdaten!$H$5:$H$7,MATCH(G26,Stammdaten!$G$5:$G$7,0)),"")</f>
        <v/>
      </c>
      <c r="I26" s="5"/>
      <c r="J26" s="5"/>
      <c r="K26" s="22"/>
      <c r="L26" s="22"/>
      <c r="M26" s="22" t="str">
        <f t="shared" si="1"/>
        <v/>
      </c>
      <c r="N26" s="25"/>
      <c r="O26" s="22" t="str">
        <f t="shared" si="2"/>
        <v/>
      </c>
      <c r="P26" s="7" t="str">
        <f>IF(C26="","",IF(INDEX(Stammdaten!$G$12:$G$23,MATCH(C26,Stammdaten!$B$12:$B$23,0))="Strompreispauschale",INDEX(Stammdaten!$F$12:$F$23,MATCH(C26,Stammdaten!$B$12:$B$23,0)),INDEX(Stammdaten!$C$12:$C$23,MATCH(C26,Stammdaten!$B$12:$B$23,0))))</f>
        <v/>
      </c>
      <c r="Q26" s="7" t="str">
        <f t="shared" si="3"/>
        <v/>
      </c>
      <c r="R26" s="5"/>
      <c r="S26" s="5"/>
      <c r="T26" s="15" t="str">
        <f t="shared" si="4"/>
        <v/>
      </c>
      <c r="U26" s="1"/>
      <c r="V26" s="1"/>
      <c r="W26" s="1"/>
      <c r="X26" s="1"/>
      <c r="Y26" s="1"/>
      <c r="Z26" s="1"/>
    </row>
    <row r="27" spans="1:26" x14ac:dyDescent="0.25">
      <c r="A27" s="14"/>
      <c r="B27" s="9"/>
      <c r="C27" s="5" t="str">
        <f t="shared" si="0"/>
        <v/>
      </c>
      <c r="D27" s="5" t="str">
        <f>IFERROR(INDEX(Stammdaten!$A$12:$A$23,MATCH(C27,Stammdaten!$B$12:$B$23,0)),"")</f>
        <v/>
      </c>
      <c r="E27" s="5"/>
      <c r="F27" s="5" t="str">
        <f>IFERROR(INDEX(Stammdaten!$B$5:$B$7,MATCH(E27,Stammdaten!$A$5:$A$7,0)),"")</f>
        <v/>
      </c>
      <c r="G27" s="5"/>
      <c r="H27" s="5" t="str">
        <f>IFERROR(INDEX(Stammdaten!$H$5:$H$7,MATCH(G27,Stammdaten!$G$5:$G$7,0)),"")</f>
        <v/>
      </c>
      <c r="I27" s="5"/>
      <c r="J27" s="5"/>
      <c r="K27" s="22"/>
      <c r="L27" s="22"/>
      <c r="M27" s="22" t="str">
        <f t="shared" si="1"/>
        <v/>
      </c>
      <c r="N27" s="25"/>
      <c r="O27" s="22" t="str">
        <f t="shared" si="2"/>
        <v/>
      </c>
      <c r="P27" s="7" t="str">
        <f>IF(C27="","",IF(INDEX(Stammdaten!$G$12:$G$23,MATCH(C27,Stammdaten!$B$12:$B$23,0))="Strompreispauschale",INDEX(Stammdaten!$F$12:$F$23,MATCH(C27,Stammdaten!$B$12:$B$23,0)),INDEX(Stammdaten!$C$12:$C$23,MATCH(C27,Stammdaten!$B$12:$B$23,0))))</f>
        <v/>
      </c>
      <c r="Q27" s="7" t="str">
        <f t="shared" si="3"/>
        <v/>
      </c>
      <c r="R27" s="5"/>
      <c r="S27" s="5"/>
      <c r="T27" s="15" t="str">
        <f t="shared" si="4"/>
        <v/>
      </c>
      <c r="U27" s="1"/>
      <c r="V27" s="1"/>
      <c r="W27" s="1"/>
      <c r="X27" s="1"/>
      <c r="Y27" s="1"/>
      <c r="Z27" s="1"/>
    </row>
    <row r="28" spans="1:26" x14ac:dyDescent="0.25">
      <c r="A28" s="14"/>
      <c r="B28" s="9"/>
      <c r="C28" s="5" t="str">
        <f t="shared" si="0"/>
        <v/>
      </c>
      <c r="D28" s="5" t="str">
        <f>IFERROR(INDEX(Stammdaten!$A$12:$A$23,MATCH(C28,Stammdaten!$B$12:$B$23,0)),"")</f>
        <v/>
      </c>
      <c r="E28" s="5"/>
      <c r="F28" s="5" t="str">
        <f>IFERROR(INDEX(Stammdaten!$B$5:$B$7,MATCH(E28,Stammdaten!$A$5:$A$7,0)),"")</f>
        <v/>
      </c>
      <c r="G28" s="5"/>
      <c r="H28" s="5" t="str">
        <f>IFERROR(INDEX(Stammdaten!$H$5:$H$7,MATCH(G28,Stammdaten!$G$5:$G$7,0)),"")</f>
        <v/>
      </c>
      <c r="I28" s="5"/>
      <c r="J28" s="5"/>
      <c r="K28" s="22"/>
      <c r="L28" s="22"/>
      <c r="M28" s="22" t="str">
        <f t="shared" si="1"/>
        <v/>
      </c>
      <c r="N28" s="25"/>
      <c r="O28" s="22" t="str">
        <f t="shared" si="2"/>
        <v/>
      </c>
      <c r="P28" s="7" t="str">
        <f>IF(C28="","",IF(INDEX(Stammdaten!$G$12:$G$23,MATCH(C28,Stammdaten!$B$12:$B$23,0))="Strompreispauschale",INDEX(Stammdaten!$F$12:$F$23,MATCH(C28,Stammdaten!$B$12:$B$23,0)),INDEX(Stammdaten!$C$12:$C$23,MATCH(C28,Stammdaten!$B$12:$B$23,0))))</f>
        <v/>
      </c>
      <c r="Q28" s="7" t="str">
        <f t="shared" si="3"/>
        <v/>
      </c>
      <c r="R28" s="5"/>
      <c r="S28" s="5"/>
      <c r="T28" s="15" t="str">
        <f t="shared" si="4"/>
        <v/>
      </c>
      <c r="U28" s="1"/>
      <c r="V28" s="1"/>
      <c r="W28" s="1"/>
      <c r="X28" s="1"/>
      <c r="Y28" s="1"/>
      <c r="Z28" s="1"/>
    </row>
    <row r="29" spans="1:26" x14ac:dyDescent="0.25">
      <c r="A29" s="14"/>
      <c r="B29" s="9"/>
      <c r="C29" s="5" t="str">
        <f t="shared" si="0"/>
        <v/>
      </c>
      <c r="D29" s="5" t="str">
        <f>IFERROR(INDEX(Stammdaten!$A$12:$A$23,MATCH(C29,Stammdaten!$B$12:$B$23,0)),"")</f>
        <v/>
      </c>
      <c r="E29" s="5"/>
      <c r="F29" s="5" t="str">
        <f>IFERROR(INDEX(Stammdaten!$B$5:$B$7,MATCH(E29,Stammdaten!$A$5:$A$7,0)),"")</f>
        <v/>
      </c>
      <c r="G29" s="5"/>
      <c r="H29" s="5" t="str">
        <f>IFERROR(INDEX(Stammdaten!$H$5:$H$7,MATCH(G29,Stammdaten!$G$5:$G$7,0)),"")</f>
        <v/>
      </c>
      <c r="I29" s="5"/>
      <c r="J29" s="5"/>
      <c r="K29" s="22"/>
      <c r="L29" s="22"/>
      <c r="M29" s="22" t="str">
        <f t="shared" si="1"/>
        <v/>
      </c>
      <c r="N29" s="25"/>
      <c r="O29" s="22" t="str">
        <f t="shared" si="2"/>
        <v/>
      </c>
      <c r="P29" s="7" t="str">
        <f>IF(C29="","",IF(INDEX(Stammdaten!$G$12:$G$23,MATCH(C29,Stammdaten!$B$12:$B$23,0))="Strompreispauschale",INDEX(Stammdaten!$F$12:$F$23,MATCH(C29,Stammdaten!$B$12:$B$23,0)),INDEX(Stammdaten!$C$12:$C$23,MATCH(C29,Stammdaten!$B$12:$B$23,0))))</f>
        <v/>
      </c>
      <c r="Q29" s="7" t="str">
        <f t="shared" si="3"/>
        <v/>
      </c>
      <c r="R29" s="5"/>
      <c r="S29" s="5"/>
      <c r="T29" s="15" t="str">
        <f t="shared" si="4"/>
        <v/>
      </c>
      <c r="U29" s="1"/>
      <c r="V29" s="1"/>
      <c r="W29" s="1"/>
      <c r="X29" s="1"/>
      <c r="Y29" s="1"/>
      <c r="Z29" s="1"/>
    </row>
    <row r="30" spans="1:26" x14ac:dyDescent="0.25">
      <c r="A30" s="14"/>
      <c r="B30" s="9"/>
      <c r="C30" s="5" t="str">
        <f t="shared" si="0"/>
        <v/>
      </c>
      <c r="D30" s="5" t="str">
        <f>IFERROR(INDEX(Stammdaten!$A$12:$A$23,MATCH(C30,Stammdaten!$B$12:$B$23,0)),"")</f>
        <v/>
      </c>
      <c r="E30" s="5"/>
      <c r="F30" s="5" t="str">
        <f>IFERROR(INDEX(Stammdaten!$B$5:$B$7,MATCH(E30,Stammdaten!$A$5:$A$7,0)),"")</f>
        <v/>
      </c>
      <c r="G30" s="5"/>
      <c r="H30" s="5" t="str">
        <f>IFERROR(INDEX(Stammdaten!$H$5:$H$7,MATCH(G30,Stammdaten!$G$5:$G$7,0)),"")</f>
        <v/>
      </c>
      <c r="I30" s="5"/>
      <c r="J30" s="5"/>
      <c r="K30" s="22"/>
      <c r="L30" s="22"/>
      <c r="M30" s="22" t="str">
        <f t="shared" si="1"/>
        <v/>
      </c>
      <c r="N30" s="25"/>
      <c r="O30" s="22" t="str">
        <f t="shared" si="2"/>
        <v/>
      </c>
      <c r="P30" s="7" t="str">
        <f>IF(C30="","",IF(INDEX(Stammdaten!$G$12:$G$23,MATCH(C30,Stammdaten!$B$12:$B$23,0))="Strompreispauschale",INDEX(Stammdaten!$F$12:$F$23,MATCH(C30,Stammdaten!$B$12:$B$23,0)),INDEX(Stammdaten!$C$12:$C$23,MATCH(C30,Stammdaten!$B$12:$B$23,0))))</f>
        <v/>
      </c>
      <c r="Q30" s="7" t="str">
        <f t="shared" si="3"/>
        <v/>
      </c>
      <c r="R30" s="5"/>
      <c r="S30" s="5"/>
      <c r="T30" s="15" t="str">
        <f t="shared" si="4"/>
        <v/>
      </c>
      <c r="U30" s="1"/>
      <c r="V30" s="1"/>
      <c r="W30" s="1"/>
      <c r="X30" s="1"/>
      <c r="Y30" s="1"/>
      <c r="Z30" s="1"/>
    </row>
    <row r="31" spans="1:26" x14ac:dyDescent="0.25">
      <c r="A31" s="14"/>
      <c r="B31" s="9"/>
      <c r="C31" s="5" t="str">
        <f t="shared" si="0"/>
        <v/>
      </c>
      <c r="D31" s="5" t="str">
        <f>IFERROR(INDEX(Stammdaten!$A$12:$A$23,MATCH(C31,Stammdaten!$B$12:$B$23,0)),"")</f>
        <v/>
      </c>
      <c r="E31" s="5"/>
      <c r="F31" s="5" t="str">
        <f>IFERROR(INDEX(Stammdaten!$B$5:$B$7,MATCH(E31,Stammdaten!$A$5:$A$7,0)),"")</f>
        <v/>
      </c>
      <c r="G31" s="5"/>
      <c r="H31" s="5" t="str">
        <f>IFERROR(INDEX(Stammdaten!$H$5:$H$7,MATCH(G31,Stammdaten!$G$5:$G$7,0)),"")</f>
        <v/>
      </c>
      <c r="I31" s="5"/>
      <c r="J31" s="5"/>
      <c r="K31" s="22"/>
      <c r="L31" s="22"/>
      <c r="M31" s="22" t="str">
        <f t="shared" si="1"/>
        <v/>
      </c>
      <c r="N31" s="25"/>
      <c r="O31" s="22" t="str">
        <f t="shared" si="2"/>
        <v/>
      </c>
      <c r="P31" s="7" t="str">
        <f>IF(C31="","",IF(INDEX(Stammdaten!$G$12:$G$23,MATCH(C31,Stammdaten!$B$12:$B$23,0))="Strompreispauschale",INDEX(Stammdaten!$F$12:$F$23,MATCH(C31,Stammdaten!$B$12:$B$23,0)),INDEX(Stammdaten!$C$12:$C$23,MATCH(C31,Stammdaten!$B$12:$B$23,0))))</f>
        <v/>
      </c>
      <c r="Q31" s="7" t="str">
        <f t="shared" si="3"/>
        <v/>
      </c>
      <c r="R31" s="5"/>
      <c r="S31" s="5"/>
      <c r="T31" s="15" t="str">
        <f t="shared" si="4"/>
        <v/>
      </c>
      <c r="U31" s="1"/>
      <c r="V31" s="1"/>
      <c r="W31" s="1"/>
      <c r="X31" s="1"/>
      <c r="Y31" s="1"/>
      <c r="Z31" s="1"/>
    </row>
    <row r="32" spans="1:26" x14ac:dyDescent="0.25">
      <c r="A32" s="14"/>
      <c r="B32" s="9"/>
      <c r="C32" s="5" t="str">
        <f t="shared" si="0"/>
        <v/>
      </c>
      <c r="D32" s="5" t="str">
        <f>IFERROR(INDEX(Stammdaten!$A$12:$A$23,MATCH(C32,Stammdaten!$B$12:$B$23,0)),"")</f>
        <v/>
      </c>
      <c r="E32" s="5"/>
      <c r="F32" s="5" t="str">
        <f>IFERROR(INDEX(Stammdaten!$B$5:$B$7,MATCH(E32,Stammdaten!$A$5:$A$7,0)),"")</f>
        <v/>
      </c>
      <c r="G32" s="5"/>
      <c r="H32" s="5" t="str">
        <f>IFERROR(INDEX(Stammdaten!$H$5:$H$7,MATCH(G32,Stammdaten!$G$5:$G$7,0)),"")</f>
        <v/>
      </c>
      <c r="I32" s="5"/>
      <c r="J32" s="5"/>
      <c r="K32" s="22"/>
      <c r="L32" s="22"/>
      <c r="M32" s="22" t="str">
        <f t="shared" si="1"/>
        <v/>
      </c>
      <c r="N32" s="25"/>
      <c r="O32" s="22" t="str">
        <f t="shared" si="2"/>
        <v/>
      </c>
      <c r="P32" s="7" t="str">
        <f>IF(C32="","",IF(INDEX(Stammdaten!$G$12:$G$23,MATCH(C32,Stammdaten!$B$12:$B$23,0))="Strompreispauschale",INDEX(Stammdaten!$F$12:$F$23,MATCH(C32,Stammdaten!$B$12:$B$23,0)),INDEX(Stammdaten!$C$12:$C$23,MATCH(C32,Stammdaten!$B$12:$B$23,0))))</f>
        <v/>
      </c>
      <c r="Q32" s="7" t="str">
        <f t="shared" si="3"/>
        <v/>
      </c>
      <c r="R32" s="5"/>
      <c r="S32" s="5"/>
      <c r="T32" s="15" t="str">
        <f t="shared" si="4"/>
        <v/>
      </c>
      <c r="U32" s="1"/>
      <c r="V32" s="1"/>
      <c r="W32" s="1"/>
      <c r="X32" s="1"/>
      <c r="Y32" s="1"/>
      <c r="Z32" s="1"/>
    </row>
    <row r="33" spans="1:26" x14ac:dyDescent="0.25">
      <c r="A33" s="14"/>
      <c r="B33" s="9"/>
      <c r="C33" s="5" t="str">
        <f t="shared" si="0"/>
        <v/>
      </c>
      <c r="D33" s="5" t="str">
        <f>IFERROR(INDEX(Stammdaten!$A$12:$A$23,MATCH(C33,Stammdaten!$B$12:$B$23,0)),"")</f>
        <v/>
      </c>
      <c r="E33" s="5"/>
      <c r="F33" s="5" t="str">
        <f>IFERROR(INDEX(Stammdaten!$B$5:$B$7,MATCH(E33,Stammdaten!$A$5:$A$7,0)),"")</f>
        <v/>
      </c>
      <c r="G33" s="5"/>
      <c r="H33" s="5" t="str">
        <f>IFERROR(INDEX(Stammdaten!$H$5:$H$7,MATCH(G33,Stammdaten!$G$5:$G$7,0)),"")</f>
        <v/>
      </c>
      <c r="I33" s="5"/>
      <c r="J33" s="5"/>
      <c r="K33" s="22"/>
      <c r="L33" s="22"/>
      <c r="M33" s="22" t="str">
        <f t="shared" si="1"/>
        <v/>
      </c>
      <c r="N33" s="25"/>
      <c r="O33" s="22" t="str">
        <f t="shared" si="2"/>
        <v/>
      </c>
      <c r="P33" s="7" t="str">
        <f>IF(C33="","",IF(INDEX(Stammdaten!$G$12:$G$23,MATCH(C33,Stammdaten!$B$12:$B$23,0))="Strompreispauschale",INDEX(Stammdaten!$F$12:$F$23,MATCH(C33,Stammdaten!$B$12:$B$23,0)),INDEX(Stammdaten!$C$12:$C$23,MATCH(C33,Stammdaten!$B$12:$B$23,0))))</f>
        <v/>
      </c>
      <c r="Q33" s="7" t="str">
        <f t="shared" si="3"/>
        <v/>
      </c>
      <c r="R33" s="5"/>
      <c r="S33" s="5"/>
      <c r="T33" s="15" t="str">
        <f t="shared" si="4"/>
        <v/>
      </c>
      <c r="U33" s="1"/>
      <c r="V33" s="1"/>
      <c r="W33" s="1"/>
      <c r="X33" s="1"/>
      <c r="Y33" s="1"/>
      <c r="Z33" s="1"/>
    </row>
    <row r="34" spans="1:26" x14ac:dyDescent="0.25">
      <c r="A34" s="14"/>
      <c r="B34" s="9"/>
      <c r="C34" s="5" t="str">
        <f t="shared" si="0"/>
        <v/>
      </c>
      <c r="D34" s="5" t="str">
        <f>IFERROR(INDEX(Stammdaten!$A$12:$A$23,MATCH(C34,Stammdaten!$B$12:$B$23,0)),"")</f>
        <v/>
      </c>
      <c r="E34" s="5"/>
      <c r="F34" s="5" t="str">
        <f>IFERROR(INDEX(Stammdaten!$B$5:$B$7,MATCH(E34,Stammdaten!$A$5:$A$7,0)),"")</f>
        <v/>
      </c>
      <c r="G34" s="5"/>
      <c r="H34" s="5" t="str">
        <f>IFERROR(INDEX(Stammdaten!$H$5:$H$7,MATCH(G34,Stammdaten!$G$5:$G$7,0)),"")</f>
        <v/>
      </c>
      <c r="I34" s="5"/>
      <c r="J34" s="5"/>
      <c r="K34" s="22"/>
      <c r="L34" s="22"/>
      <c r="M34" s="22" t="str">
        <f t="shared" si="1"/>
        <v/>
      </c>
      <c r="N34" s="25"/>
      <c r="O34" s="22" t="str">
        <f t="shared" si="2"/>
        <v/>
      </c>
      <c r="P34" s="7" t="str">
        <f>IF(C34="","",IF(INDEX(Stammdaten!$G$12:$G$23,MATCH(C34,Stammdaten!$B$12:$B$23,0))="Strompreispauschale",INDEX(Stammdaten!$F$12:$F$23,MATCH(C34,Stammdaten!$B$12:$B$23,0)),INDEX(Stammdaten!$C$12:$C$23,MATCH(C34,Stammdaten!$B$12:$B$23,0))))</f>
        <v/>
      </c>
      <c r="Q34" s="7" t="str">
        <f t="shared" si="3"/>
        <v/>
      </c>
      <c r="R34" s="5"/>
      <c r="S34" s="5"/>
      <c r="T34" s="15" t="str">
        <f t="shared" si="4"/>
        <v/>
      </c>
      <c r="U34" s="1"/>
      <c r="V34" s="1"/>
      <c r="W34" s="1"/>
      <c r="X34" s="1"/>
      <c r="Y34" s="1"/>
      <c r="Z34" s="1"/>
    </row>
    <row r="35" spans="1:26" x14ac:dyDescent="0.25">
      <c r="A35" s="14"/>
      <c r="B35" s="9"/>
      <c r="C35" s="5" t="str">
        <f t="shared" si="0"/>
        <v/>
      </c>
      <c r="D35" s="5" t="str">
        <f>IFERROR(INDEX(Stammdaten!$A$12:$A$23,MATCH(C35,Stammdaten!$B$12:$B$23,0)),"")</f>
        <v/>
      </c>
      <c r="E35" s="5"/>
      <c r="F35" s="5" t="str">
        <f>IFERROR(INDEX(Stammdaten!$B$5:$B$7,MATCH(E35,Stammdaten!$A$5:$A$7,0)),"")</f>
        <v/>
      </c>
      <c r="G35" s="5"/>
      <c r="H35" s="5" t="str">
        <f>IFERROR(INDEX(Stammdaten!$H$5:$H$7,MATCH(G35,Stammdaten!$G$5:$G$7,0)),"")</f>
        <v/>
      </c>
      <c r="I35" s="5"/>
      <c r="J35" s="5"/>
      <c r="K35" s="22"/>
      <c r="L35" s="22"/>
      <c r="M35" s="22" t="str">
        <f t="shared" si="1"/>
        <v/>
      </c>
      <c r="N35" s="25"/>
      <c r="O35" s="22" t="str">
        <f t="shared" si="2"/>
        <v/>
      </c>
      <c r="P35" s="7" t="str">
        <f>IF(C35="","",IF(INDEX(Stammdaten!$G$12:$G$23,MATCH(C35,Stammdaten!$B$12:$B$23,0))="Strompreispauschale",INDEX(Stammdaten!$F$12:$F$23,MATCH(C35,Stammdaten!$B$12:$B$23,0)),INDEX(Stammdaten!$C$12:$C$23,MATCH(C35,Stammdaten!$B$12:$B$23,0))))</f>
        <v/>
      </c>
      <c r="Q35" s="7" t="str">
        <f t="shared" si="3"/>
        <v/>
      </c>
      <c r="R35" s="5"/>
      <c r="S35" s="5"/>
      <c r="T35" s="15" t="str">
        <f t="shared" si="4"/>
        <v/>
      </c>
      <c r="U35" s="1"/>
      <c r="V35" s="1"/>
      <c r="W35" s="1"/>
      <c r="X35" s="1"/>
      <c r="Y35" s="1"/>
      <c r="Z35" s="1"/>
    </row>
    <row r="36" spans="1:26" x14ac:dyDescent="0.25">
      <c r="A36" s="14"/>
      <c r="B36" s="9"/>
      <c r="C36" s="5" t="str">
        <f t="shared" si="0"/>
        <v/>
      </c>
      <c r="D36" s="5" t="str">
        <f>IFERROR(INDEX(Stammdaten!$A$12:$A$23,MATCH(C36,Stammdaten!$B$12:$B$23,0)),"")</f>
        <v/>
      </c>
      <c r="E36" s="5"/>
      <c r="F36" s="5" t="str">
        <f>IFERROR(INDEX(Stammdaten!$B$5:$B$7,MATCH(E36,Stammdaten!$A$5:$A$7,0)),"")</f>
        <v/>
      </c>
      <c r="G36" s="5"/>
      <c r="H36" s="5" t="str">
        <f>IFERROR(INDEX(Stammdaten!$H$5:$H$7,MATCH(G36,Stammdaten!$G$5:$G$7,0)),"")</f>
        <v/>
      </c>
      <c r="I36" s="5"/>
      <c r="J36" s="5"/>
      <c r="K36" s="22"/>
      <c r="L36" s="22"/>
      <c r="M36" s="22" t="str">
        <f t="shared" si="1"/>
        <v/>
      </c>
      <c r="N36" s="25"/>
      <c r="O36" s="22" t="str">
        <f t="shared" si="2"/>
        <v/>
      </c>
      <c r="P36" s="7" t="str">
        <f>IF(C36="","",IF(INDEX(Stammdaten!$G$12:$G$23,MATCH(C36,Stammdaten!$B$12:$B$23,0))="Strompreispauschale",INDEX(Stammdaten!$F$12:$F$23,MATCH(C36,Stammdaten!$B$12:$B$23,0)),INDEX(Stammdaten!$C$12:$C$23,MATCH(C36,Stammdaten!$B$12:$B$23,0))))</f>
        <v/>
      </c>
      <c r="Q36" s="7" t="str">
        <f t="shared" si="3"/>
        <v/>
      </c>
      <c r="R36" s="5"/>
      <c r="S36" s="5"/>
      <c r="T36" s="15" t="str">
        <f t="shared" si="4"/>
        <v/>
      </c>
      <c r="U36" s="1"/>
      <c r="V36" s="1"/>
      <c r="W36" s="1"/>
      <c r="X36" s="1"/>
      <c r="Y36" s="1"/>
      <c r="Z36" s="1"/>
    </row>
    <row r="37" spans="1:26" x14ac:dyDescent="0.25">
      <c r="A37" s="14"/>
      <c r="B37" s="9"/>
      <c r="C37" s="5" t="str">
        <f t="shared" si="0"/>
        <v/>
      </c>
      <c r="D37" s="5" t="str">
        <f>IFERROR(INDEX(Stammdaten!$A$12:$A$23,MATCH(C37,Stammdaten!$B$12:$B$23,0)),"")</f>
        <v/>
      </c>
      <c r="E37" s="5"/>
      <c r="F37" s="5" t="str">
        <f>IFERROR(INDEX(Stammdaten!$B$5:$B$7,MATCH(E37,Stammdaten!$A$5:$A$7,0)),"")</f>
        <v/>
      </c>
      <c r="G37" s="5"/>
      <c r="H37" s="5" t="str">
        <f>IFERROR(INDEX(Stammdaten!$H$5:$H$7,MATCH(G37,Stammdaten!$G$5:$G$7,0)),"")</f>
        <v/>
      </c>
      <c r="I37" s="5"/>
      <c r="J37" s="5"/>
      <c r="K37" s="22"/>
      <c r="L37" s="22"/>
      <c r="M37" s="22" t="str">
        <f t="shared" si="1"/>
        <v/>
      </c>
      <c r="N37" s="25"/>
      <c r="O37" s="22" t="str">
        <f t="shared" si="2"/>
        <v/>
      </c>
      <c r="P37" s="7" t="str">
        <f>IF(C37="","",IF(INDEX(Stammdaten!$G$12:$G$23,MATCH(C37,Stammdaten!$B$12:$B$23,0))="Strompreispauschale",INDEX(Stammdaten!$F$12:$F$23,MATCH(C37,Stammdaten!$B$12:$B$23,0)),INDEX(Stammdaten!$C$12:$C$23,MATCH(C37,Stammdaten!$B$12:$B$23,0))))</f>
        <v/>
      </c>
      <c r="Q37" s="7" t="str">
        <f t="shared" si="3"/>
        <v/>
      </c>
      <c r="R37" s="5"/>
      <c r="S37" s="5"/>
      <c r="T37" s="15" t="str">
        <f t="shared" si="4"/>
        <v/>
      </c>
      <c r="U37" s="1"/>
      <c r="V37" s="1"/>
      <c r="W37" s="1"/>
      <c r="X37" s="1"/>
      <c r="Y37" s="1"/>
      <c r="Z37" s="1"/>
    </row>
    <row r="38" spans="1:26" x14ac:dyDescent="0.25">
      <c r="A38" s="14"/>
      <c r="B38" s="9"/>
      <c r="C38" s="5" t="str">
        <f t="shared" ref="C38:C69" si="5">IF(B38="","",MONTH(B38))</f>
        <v/>
      </c>
      <c r="D38" s="5" t="str">
        <f>IFERROR(INDEX(Stammdaten!$A$12:$A$23,MATCH(C38,Stammdaten!$B$12:$B$23,0)),"")</f>
        <v/>
      </c>
      <c r="E38" s="5"/>
      <c r="F38" s="5" t="str">
        <f>IFERROR(INDEX(Stammdaten!$B$5:$B$7,MATCH(E38,Stammdaten!$A$5:$A$7,0)),"")</f>
        <v/>
      </c>
      <c r="G38" s="5"/>
      <c r="H38" s="5" t="str">
        <f>IFERROR(INDEX(Stammdaten!$H$5:$H$7,MATCH(G38,Stammdaten!$G$5:$G$7,0)),"")</f>
        <v/>
      </c>
      <c r="I38" s="5"/>
      <c r="J38" s="5"/>
      <c r="K38" s="22"/>
      <c r="L38" s="22"/>
      <c r="M38" s="22" t="str">
        <f t="shared" ref="M38:M69" si="6">IF(AND(K38&lt;&gt;"",L38&lt;&gt;""),MAX(0,L38-K38),"")</f>
        <v/>
      </c>
      <c r="N38" s="25"/>
      <c r="O38" s="22" t="str">
        <f t="shared" ref="O38:O69" si="7">IF(M38="","",M38*N38)</f>
        <v/>
      </c>
      <c r="P38" s="7" t="str">
        <f>IF(C38="","",IF(INDEX(Stammdaten!$G$12:$G$23,MATCH(C38,Stammdaten!$B$12:$B$23,0))="Strompreispauschale",INDEX(Stammdaten!$F$12:$F$23,MATCH(C38,Stammdaten!$B$12:$B$23,0)),INDEX(Stammdaten!$C$12:$C$23,MATCH(C38,Stammdaten!$B$12:$B$23,0))))</f>
        <v/>
      </c>
      <c r="Q38" s="7" t="str">
        <f t="shared" ref="Q38:Q69" si="8">IF(O38="","",O38*P38)</f>
        <v/>
      </c>
      <c r="R38" s="5"/>
      <c r="S38" s="5"/>
      <c r="T38" s="15" t="str">
        <f t="shared" ref="T38:T69" si="9">IF(A38="","",IF(I38&lt;&gt;"Zuhause","nicht abrechnen",IF(OR(E38="",G38="",R38="",M38=""),"prüfen",IF(R38="Vollständig","ok","Nachweis prüfen"))))</f>
        <v/>
      </c>
      <c r="U38" s="1"/>
      <c r="V38" s="1"/>
      <c r="W38" s="1"/>
      <c r="X38" s="1"/>
      <c r="Y38" s="1"/>
      <c r="Z38" s="1"/>
    </row>
    <row r="39" spans="1:26" x14ac:dyDescent="0.25">
      <c r="A39" s="14"/>
      <c r="B39" s="9"/>
      <c r="C39" s="5" t="str">
        <f t="shared" si="5"/>
        <v/>
      </c>
      <c r="D39" s="5" t="str">
        <f>IFERROR(INDEX(Stammdaten!$A$12:$A$23,MATCH(C39,Stammdaten!$B$12:$B$23,0)),"")</f>
        <v/>
      </c>
      <c r="E39" s="5"/>
      <c r="F39" s="5" t="str">
        <f>IFERROR(INDEX(Stammdaten!$B$5:$B$7,MATCH(E39,Stammdaten!$A$5:$A$7,0)),"")</f>
        <v/>
      </c>
      <c r="G39" s="5"/>
      <c r="H39" s="5" t="str">
        <f>IFERROR(INDEX(Stammdaten!$H$5:$H$7,MATCH(G39,Stammdaten!$G$5:$G$7,0)),"")</f>
        <v/>
      </c>
      <c r="I39" s="5"/>
      <c r="J39" s="5"/>
      <c r="K39" s="22"/>
      <c r="L39" s="22"/>
      <c r="M39" s="22" t="str">
        <f t="shared" si="6"/>
        <v/>
      </c>
      <c r="N39" s="25"/>
      <c r="O39" s="22" t="str">
        <f t="shared" si="7"/>
        <v/>
      </c>
      <c r="P39" s="7" t="str">
        <f>IF(C39="","",IF(INDEX(Stammdaten!$G$12:$G$23,MATCH(C39,Stammdaten!$B$12:$B$23,0))="Strompreispauschale",INDEX(Stammdaten!$F$12:$F$23,MATCH(C39,Stammdaten!$B$12:$B$23,0)),INDEX(Stammdaten!$C$12:$C$23,MATCH(C39,Stammdaten!$B$12:$B$23,0))))</f>
        <v/>
      </c>
      <c r="Q39" s="7" t="str">
        <f t="shared" si="8"/>
        <v/>
      </c>
      <c r="R39" s="5"/>
      <c r="S39" s="5"/>
      <c r="T39" s="15" t="str">
        <f t="shared" si="9"/>
        <v/>
      </c>
      <c r="U39" s="1"/>
      <c r="V39" s="1"/>
      <c r="W39" s="1"/>
      <c r="X39" s="1"/>
      <c r="Y39" s="1"/>
      <c r="Z39" s="1"/>
    </row>
    <row r="40" spans="1:26" x14ac:dyDescent="0.25">
      <c r="A40" s="14"/>
      <c r="B40" s="9"/>
      <c r="C40" s="5" t="str">
        <f t="shared" si="5"/>
        <v/>
      </c>
      <c r="D40" s="5" t="str">
        <f>IFERROR(INDEX(Stammdaten!$A$12:$A$23,MATCH(C40,Stammdaten!$B$12:$B$23,0)),"")</f>
        <v/>
      </c>
      <c r="E40" s="5"/>
      <c r="F40" s="5" t="str">
        <f>IFERROR(INDEX(Stammdaten!$B$5:$B$7,MATCH(E40,Stammdaten!$A$5:$A$7,0)),"")</f>
        <v/>
      </c>
      <c r="G40" s="5"/>
      <c r="H40" s="5" t="str">
        <f>IFERROR(INDEX(Stammdaten!$H$5:$H$7,MATCH(G40,Stammdaten!$G$5:$G$7,0)),"")</f>
        <v/>
      </c>
      <c r="I40" s="5"/>
      <c r="J40" s="5"/>
      <c r="K40" s="22"/>
      <c r="L40" s="22"/>
      <c r="M40" s="22" t="str">
        <f t="shared" si="6"/>
        <v/>
      </c>
      <c r="N40" s="25"/>
      <c r="O40" s="22" t="str">
        <f t="shared" si="7"/>
        <v/>
      </c>
      <c r="P40" s="7" t="str">
        <f>IF(C40="","",IF(INDEX(Stammdaten!$G$12:$G$23,MATCH(C40,Stammdaten!$B$12:$B$23,0))="Strompreispauschale",INDEX(Stammdaten!$F$12:$F$23,MATCH(C40,Stammdaten!$B$12:$B$23,0)),INDEX(Stammdaten!$C$12:$C$23,MATCH(C40,Stammdaten!$B$12:$B$23,0))))</f>
        <v/>
      </c>
      <c r="Q40" s="7" t="str">
        <f t="shared" si="8"/>
        <v/>
      </c>
      <c r="R40" s="5"/>
      <c r="S40" s="5"/>
      <c r="T40" s="15" t="str">
        <f t="shared" si="9"/>
        <v/>
      </c>
      <c r="U40" s="1"/>
      <c r="V40" s="1"/>
      <c r="W40" s="1"/>
      <c r="X40" s="1"/>
      <c r="Y40" s="1"/>
      <c r="Z40" s="1"/>
    </row>
    <row r="41" spans="1:26" x14ac:dyDescent="0.25">
      <c r="A41" s="14"/>
      <c r="B41" s="9"/>
      <c r="C41" s="5" t="str">
        <f t="shared" si="5"/>
        <v/>
      </c>
      <c r="D41" s="5" t="str">
        <f>IFERROR(INDEX(Stammdaten!$A$12:$A$23,MATCH(C41,Stammdaten!$B$12:$B$23,0)),"")</f>
        <v/>
      </c>
      <c r="E41" s="5"/>
      <c r="F41" s="5" t="str">
        <f>IFERROR(INDEX(Stammdaten!$B$5:$B$7,MATCH(E41,Stammdaten!$A$5:$A$7,0)),"")</f>
        <v/>
      </c>
      <c r="G41" s="5"/>
      <c r="H41" s="5" t="str">
        <f>IFERROR(INDEX(Stammdaten!$H$5:$H$7,MATCH(G41,Stammdaten!$G$5:$G$7,0)),"")</f>
        <v/>
      </c>
      <c r="I41" s="5"/>
      <c r="J41" s="5"/>
      <c r="K41" s="22"/>
      <c r="L41" s="22"/>
      <c r="M41" s="22" t="str">
        <f t="shared" si="6"/>
        <v/>
      </c>
      <c r="N41" s="25"/>
      <c r="O41" s="22" t="str">
        <f t="shared" si="7"/>
        <v/>
      </c>
      <c r="P41" s="7" t="str">
        <f>IF(C41="","",IF(INDEX(Stammdaten!$G$12:$G$23,MATCH(C41,Stammdaten!$B$12:$B$23,0))="Strompreispauschale",INDEX(Stammdaten!$F$12:$F$23,MATCH(C41,Stammdaten!$B$12:$B$23,0)),INDEX(Stammdaten!$C$12:$C$23,MATCH(C41,Stammdaten!$B$12:$B$23,0))))</f>
        <v/>
      </c>
      <c r="Q41" s="7" t="str">
        <f t="shared" si="8"/>
        <v/>
      </c>
      <c r="R41" s="5"/>
      <c r="S41" s="5"/>
      <c r="T41" s="15" t="str">
        <f t="shared" si="9"/>
        <v/>
      </c>
      <c r="U41" s="1"/>
      <c r="V41" s="1"/>
      <c r="W41" s="1"/>
      <c r="X41" s="1"/>
      <c r="Y41" s="1"/>
      <c r="Z41" s="1"/>
    </row>
    <row r="42" spans="1:26" x14ac:dyDescent="0.25">
      <c r="A42" s="14"/>
      <c r="B42" s="9"/>
      <c r="C42" s="5" t="str">
        <f t="shared" si="5"/>
        <v/>
      </c>
      <c r="D42" s="5" t="str">
        <f>IFERROR(INDEX(Stammdaten!$A$12:$A$23,MATCH(C42,Stammdaten!$B$12:$B$23,0)),"")</f>
        <v/>
      </c>
      <c r="E42" s="5"/>
      <c r="F42" s="5" t="str">
        <f>IFERROR(INDEX(Stammdaten!$B$5:$B$7,MATCH(E42,Stammdaten!$A$5:$A$7,0)),"")</f>
        <v/>
      </c>
      <c r="G42" s="5"/>
      <c r="H42" s="5" t="str">
        <f>IFERROR(INDEX(Stammdaten!$H$5:$H$7,MATCH(G42,Stammdaten!$G$5:$G$7,0)),"")</f>
        <v/>
      </c>
      <c r="I42" s="5"/>
      <c r="J42" s="5"/>
      <c r="K42" s="22"/>
      <c r="L42" s="22"/>
      <c r="M42" s="22" t="str">
        <f t="shared" si="6"/>
        <v/>
      </c>
      <c r="N42" s="25"/>
      <c r="O42" s="22" t="str">
        <f t="shared" si="7"/>
        <v/>
      </c>
      <c r="P42" s="7" t="str">
        <f>IF(C42="","",IF(INDEX(Stammdaten!$G$12:$G$23,MATCH(C42,Stammdaten!$B$12:$B$23,0))="Strompreispauschale",INDEX(Stammdaten!$F$12:$F$23,MATCH(C42,Stammdaten!$B$12:$B$23,0)),INDEX(Stammdaten!$C$12:$C$23,MATCH(C42,Stammdaten!$B$12:$B$23,0))))</f>
        <v/>
      </c>
      <c r="Q42" s="7" t="str">
        <f t="shared" si="8"/>
        <v/>
      </c>
      <c r="R42" s="5"/>
      <c r="S42" s="5"/>
      <c r="T42" s="15" t="str">
        <f t="shared" si="9"/>
        <v/>
      </c>
      <c r="U42" s="1"/>
      <c r="V42" s="1"/>
      <c r="W42" s="1"/>
      <c r="X42" s="1"/>
      <c r="Y42" s="1"/>
      <c r="Z42" s="1"/>
    </row>
    <row r="43" spans="1:26" x14ac:dyDescent="0.25">
      <c r="A43" s="14"/>
      <c r="B43" s="9"/>
      <c r="C43" s="5" t="str">
        <f t="shared" si="5"/>
        <v/>
      </c>
      <c r="D43" s="5" t="str">
        <f>IFERROR(INDEX(Stammdaten!$A$12:$A$23,MATCH(C43,Stammdaten!$B$12:$B$23,0)),"")</f>
        <v/>
      </c>
      <c r="E43" s="5"/>
      <c r="F43" s="5" t="str">
        <f>IFERROR(INDEX(Stammdaten!$B$5:$B$7,MATCH(E43,Stammdaten!$A$5:$A$7,0)),"")</f>
        <v/>
      </c>
      <c r="G43" s="5"/>
      <c r="H43" s="5" t="str">
        <f>IFERROR(INDEX(Stammdaten!$H$5:$H$7,MATCH(G43,Stammdaten!$G$5:$G$7,0)),"")</f>
        <v/>
      </c>
      <c r="I43" s="5"/>
      <c r="J43" s="5"/>
      <c r="K43" s="22"/>
      <c r="L43" s="22"/>
      <c r="M43" s="22" t="str">
        <f t="shared" si="6"/>
        <v/>
      </c>
      <c r="N43" s="25"/>
      <c r="O43" s="22" t="str">
        <f t="shared" si="7"/>
        <v/>
      </c>
      <c r="P43" s="7" t="str">
        <f>IF(C43="","",IF(INDEX(Stammdaten!$G$12:$G$23,MATCH(C43,Stammdaten!$B$12:$B$23,0))="Strompreispauschale",INDEX(Stammdaten!$F$12:$F$23,MATCH(C43,Stammdaten!$B$12:$B$23,0)),INDEX(Stammdaten!$C$12:$C$23,MATCH(C43,Stammdaten!$B$12:$B$23,0))))</f>
        <v/>
      </c>
      <c r="Q43" s="7" t="str">
        <f t="shared" si="8"/>
        <v/>
      </c>
      <c r="R43" s="5"/>
      <c r="S43" s="5"/>
      <c r="T43" s="15" t="str">
        <f t="shared" si="9"/>
        <v/>
      </c>
      <c r="U43" s="1"/>
      <c r="V43" s="1"/>
      <c r="W43" s="1"/>
      <c r="X43" s="1"/>
      <c r="Y43" s="1"/>
      <c r="Z43" s="1"/>
    </row>
    <row r="44" spans="1:26" x14ac:dyDescent="0.25">
      <c r="A44" s="14"/>
      <c r="B44" s="9"/>
      <c r="C44" s="5" t="str">
        <f t="shared" si="5"/>
        <v/>
      </c>
      <c r="D44" s="5" t="str">
        <f>IFERROR(INDEX(Stammdaten!$A$12:$A$23,MATCH(C44,Stammdaten!$B$12:$B$23,0)),"")</f>
        <v/>
      </c>
      <c r="E44" s="5"/>
      <c r="F44" s="5" t="str">
        <f>IFERROR(INDEX(Stammdaten!$B$5:$B$7,MATCH(E44,Stammdaten!$A$5:$A$7,0)),"")</f>
        <v/>
      </c>
      <c r="G44" s="5"/>
      <c r="H44" s="5" t="str">
        <f>IFERROR(INDEX(Stammdaten!$H$5:$H$7,MATCH(G44,Stammdaten!$G$5:$G$7,0)),"")</f>
        <v/>
      </c>
      <c r="I44" s="5"/>
      <c r="J44" s="5"/>
      <c r="K44" s="22"/>
      <c r="L44" s="22"/>
      <c r="M44" s="22" t="str">
        <f t="shared" si="6"/>
        <v/>
      </c>
      <c r="N44" s="25"/>
      <c r="O44" s="22" t="str">
        <f t="shared" si="7"/>
        <v/>
      </c>
      <c r="P44" s="7" t="str">
        <f>IF(C44="","",IF(INDEX(Stammdaten!$G$12:$G$23,MATCH(C44,Stammdaten!$B$12:$B$23,0))="Strompreispauschale",INDEX(Stammdaten!$F$12:$F$23,MATCH(C44,Stammdaten!$B$12:$B$23,0)),INDEX(Stammdaten!$C$12:$C$23,MATCH(C44,Stammdaten!$B$12:$B$23,0))))</f>
        <v/>
      </c>
      <c r="Q44" s="7" t="str">
        <f t="shared" si="8"/>
        <v/>
      </c>
      <c r="R44" s="5"/>
      <c r="S44" s="5"/>
      <c r="T44" s="15" t="str">
        <f t="shared" si="9"/>
        <v/>
      </c>
      <c r="U44" s="1"/>
      <c r="V44" s="1"/>
      <c r="W44" s="1"/>
      <c r="X44" s="1"/>
      <c r="Y44" s="1"/>
      <c r="Z44" s="1"/>
    </row>
    <row r="45" spans="1:26" x14ac:dyDescent="0.25">
      <c r="A45" s="14"/>
      <c r="B45" s="9"/>
      <c r="C45" s="5" t="str">
        <f t="shared" si="5"/>
        <v/>
      </c>
      <c r="D45" s="5" t="str">
        <f>IFERROR(INDEX(Stammdaten!$A$12:$A$23,MATCH(C45,Stammdaten!$B$12:$B$23,0)),"")</f>
        <v/>
      </c>
      <c r="E45" s="5"/>
      <c r="F45" s="5" t="str">
        <f>IFERROR(INDEX(Stammdaten!$B$5:$B$7,MATCH(E45,Stammdaten!$A$5:$A$7,0)),"")</f>
        <v/>
      </c>
      <c r="G45" s="5"/>
      <c r="H45" s="5" t="str">
        <f>IFERROR(INDEX(Stammdaten!$H$5:$H$7,MATCH(G45,Stammdaten!$G$5:$G$7,0)),"")</f>
        <v/>
      </c>
      <c r="I45" s="5"/>
      <c r="J45" s="5"/>
      <c r="K45" s="22"/>
      <c r="L45" s="22"/>
      <c r="M45" s="22" t="str">
        <f t="shared" si="6"/>
        <v/>
      </c>
      <c r="N45" s="25"/>
      <c r="O45" s="22" t="str">
        <f t="shared" si="7"/>
        <v/>
      </c>
      <c r="P45" s="7" t="str">
        <f>IF(C45="","",IF(INDEX(Stammdaten!$G$12:$G$23,MATCH(C45,Stammdaten!$B$12:$B$23,0))="Strompreispauschale",INDEX(Stammdaten!$F$12:$F$23,MATCH(C45,Stammdaten!$B$12:$B$23,0)),INDEX(Stammdaten!$C$12:$C$23,MATCH(C45,Stammdaten!$B$12:$B$23,0))))</f>
        <v/>
      </c>
      <c r="Q45" s="7" t="str">
        <f t="shared" si="8"/>
        <v/>
      </c>
      <c r="R45" s="5"/>
      <c r="S45" s="5"/>
      <c r="T45" s="15" t="str">
        <f t="shared" si="9"/>
        <v/>
      </c>
      <c r="U45" s="1"/>
      <c r="V45" s="1"/>
      <c r="W45" s="1"/>
      <c r="X45" s="1"/>
      <c r="Y45" s="1"/>
      <c r="Z45" s="1"/>
    </row>
    <row r="46" spans="1:26" x14ac:dyDescent="0.25">
      <c r="A46" s="14"/>
      <c r="B46" s="9"/>
      <c r="C46" s="5" t="str">
        <f t="shared" si="5"/>
        <v/>
      </c>
      <c r="D46" s="5" t="str">
        <f>IFERROR(INDEX(Stammdaten!$A$12:$A$23,MATCH(C46,Stammdaten!$B$12:$B$23,0)),"")</f>
        <v/>
      </c>
      <c r="E46" s="5"/>
      <c r="F46" s="5" t="str">
        <f>IFERROR(INDEX(Stammdaten!$B$5:$B$7,MATCH(E46,Stammdaten!$A$5:$A$7,0)),"")</f>
        <v/>
      </c>
      <c r="G46" s="5"/>
      <c r="H46" s="5" t="str">
        <f>IFERROR(INDEX(Stammdaten!$H$5:$H$7,MATCH(G46,Stammdaten!$G$5:$G$7,0)),"")</f>
        <v/>
      </c>
      <c r="I46" s="5"/>
      <c r="J46" s="5"/>
      <c r="K46" s="22"/>
      <c r="L46" s="22"/>
      <c r="M46" s="22" t="str">
        <f t="shared" si="6"/>
        <v/>
      </c>
      <c r="N46" s="25"/>
      <c r="O46" s="22" t="str">
        <f t="shared" si="7"/>
        <v/>
      </c>
      <c r="P46" s="7" t="str">
        <f>IF(C46="","",IF(INDEX(Stammdaten!$G$12:$G$23,MATCH(C46,Stammdaten!$B$12:$B$23,0))="Strompreispauschale",INDEX(Stammdaten!$F$12:$F$23,MATCH(C46,Stammdaten!$B$12:$B$23,0)),INDEX(Stammdaten!$C$12:$C$23,MATCH(C46,Stammdaten!$B$12:$B$23,0))))</f>
        <v/>
      </c>
      <c r="Q46" s="7" t="str">
        <f t="shared" si="8"/>
        <v/>
      </c>
      <c r="R46" s="5"/>
      <c r="S46" s="5"/>
      <c r="T46" s="15" t="str">
        <f t="shared" si="9"/>
        <v/>
      </c>
      <c r="U46" s="1"/>
      <c r="V46" s="1"/>
      <c r="W46" s="1"/>
      <c r="X46" s="1"/>
      <c r="Y46" s="1"/>
      <c r="Z46" s="1"/>
    </row>
    <row r="47" spans="1:26" x14ac:dyDescent="0.25">
      <c r="A47" s="14"/>
      <c r="B47" s="9"/>
      <c r="C47" s="5" t="str">
        <f t="shared" si="5"/>
        <v/>
      </c>
      <c r="D47" s="5" t="str">
        <f>IFERROR(INDEX(Stammdaten!$A$12:$A$23,MATCH(C47,Stammdaten!$B$12:$B$23,0)),"")</f>
        <v/>
      </c>
      <c r="E47" s="5"/>
      <c r="F47" s="5" t="str">
        <f>IFERROR(INDEX(Stammdaten!$B$5:$B$7,MATCH(E47,Stammdaten!$A$5:$A$7,0)),"")</f>
        <v/>
      </c>
      <c r="G47" s="5"/>
      <c r="H47" s="5" t="str">
        <f>IFERROR(INDEX(Stammdaten!$H$5:$H$7,MATCH(G47,Stammdaten!$G$5:$G$7,0)),"")</f>
        <v/>
      </c>
      <c r="I47" s="5"/>
      <c r="J47" s="5"/>
      <c r="K47" s="22"/>
      <c r="L47" s="22"/>
      <c r="M47" s="22" t="str">
        <f t="shared" si="6"/>
        <v/>
      </c>
      <c r="N47" s="25"/>
      <c r="O47" s="22" t="str">
        <f t="shared" si="7"/>
        <v/>
      </c>
      <c r="P47" s="7" t="str">
        <f>IF(C47="","",IF(INDEX(Stammdaten!$G$12:$G$23,MATCH(C47,Stammdaten!$B$12:$B$23,0))="Strompreispauschale",INDEX(Stammdaten!$F$12:$F$23,MATCH(C47,Stammdaten!$B$12:$B$23,0)),INDEX(Stammdaten!$C$12:$C$23,MATCH(C47,Stammdaten!$B$12:$B$23,0))))</f>
        <v/>
      </c>
      <c r="Q47" s="7" t="str">
        <f t="shared" si="8"/>
        <v/>
      </c>
      <c r="R47" s="5"/>
      <c r="S47" s="5"/>
      <c r="T47" s="15" t="str">
        <f t="shared" si="9"/>
        <v/>
      </c>
      <c r="U47" s="1"/>
      <c r="V47" s="1"/>
      <c r="W47" s="1"/>
      <c r="X47" s="1"/>
      <c r="Y47" s="1"/>
      <c r="Z47" s="1"/>
    </row>
    <row r="48" spans="1:26" x14ac:dyDescent="0.25">
      <c r="A48" s="14"/>
      <c r="B48" s="9"/>
      <c r="C48" s="5" t="str">
        <f t="shared" si="5"/>
        <v/>
      </c>
      <c r="D48" s="5" t="str">
        <f>IFERROR(INDEX(Stammdaten!$A$12:$A$23,MATCH(C48,Stammdaten!$B$12:$B$23,0)),"")</f>
        <v/>
      </c>
      <c r="E48" s="5"/>
      <c r="F48" s="5" t="str">
        <f>IFERROR(INDEX(Stammdaten!$B$5:$B$7,MATCH(E48,Stammdaten!$A$5:$A$7,0)),"")</f>
        <v/>
      </c>
      <c r="G48" s="5"/>
      <c r="H48" s="5" t="str">
        <f>IFERROR(INDEX(Stammdaten!$H$5:$H$7,MATCH(G48,Stammdaten!$G$5:$G$7,0)),"")</f>
        <v/>
      </c>
      <c r="I48" s="5"/>
      <c r="J48" s="5"/>
      <c r="K48" s="22"/>
      <c r="L48" s="22"/>
      <c r="M48" s="22" t="str">
        <f t="shared" si="6"/>
        <v/>
      </c>
      <c r="N48" s="25"/>
      <c r="O48" s="22" t="str">
        <f t="shared" si="7"/>
        <v/>
      </c>
      <c r="P48" s="7" t="str">
        <f>IF(C48="","",IF(INDEX(Stammdaten!$G$12:$G$23,MATCH(C48,Stammdaten!$B$12:$B$23,0))="Strompreispauschale",INDEX(Stammdaten!$F$12:$F$23,MATCH(C48,Stammdaten!$B$12:$B$23,0)),INDEX(Stammdaten!$C$12:$C$23,MATCH(C48,Stammdaten!$B$12:$B$23,0))))</f>
        <v/>
      </c>
      <c r="Q48" s="7" t="str">
        <f t="shared" si="8"/>
        <v/>
      </c>
      <c r="R48" s="5"/>
      <c r="S48" s="5"/>
      <c r="T48" s="15" t="str">
        <f t="shared" si="9"/>
        <v/>
      </c>
      <c r="U48" s="1"/>
      <c r="V48" s="1"/>
      <c r="W48" s="1"/>
      <c r="X48" s="1"/>
      <c r="Y48" s="1"/>
      <c r="Z48" s="1"/>
    </row>
    <row r="49" spans="1:26" x14ac:dyDescent="0.25">
      <c r="A49" s="14"/>
      <c r="B49" s="9"/>
      <c r="C49" s="5" t="str">
        <f t="shared" si="5"/>
        <v/>
      </c>
      <c r="D49" s="5" t="str">
        <f>IFERROR(INDEX(Stammdaten!$A$12:$A$23,MATCH(C49,Stammdaten!$B$12:$B$23,0)),"")</f>
        <v/>
      </c>
      <c r="E49" s="5"/>
      <c r="F49" s="5" t="str">
        <f>IFERROR(INDEX(Stammdaten!$B$5:$B$7,MATCH(E49,Stammdaten!$A$5:$A$7,0)),"")</f>
        <v/>
      </c>
      <c r="G49" s="5"/>
      <c r="H49" s="5" t="str">
        <f>IFERROR(INDEX(Stammdaten!$H$5:$H$7,MATCH(G49,Stammdaten!$G$5:$G$7,0)),"")</f>
        <v/>
      </c>
      <c r="I49" s="5"/>
      <c r="J49" s="5"/>
      <c r="K49" s="22"/>
      <c r="L49" s="22"/>
      <c r="M49" s="22" t="str">
        <f t="shared" si="6"/>
        <v/>
      </c>
      <c r="N49" s="25"/>
      <c r="O49" s="22" t="str">
        <f t="shared" si="7"/>
        <v/>
      </c>
      <c r="P49" s="7" t="str">
        <f>IF(C49="","",IF(INDEX(Stammdaten!$G$12:$G$23,MATCH(C49,Stammdaten!$B$12:$B$23,0))="Strompreispauschale",INDEX(Stammdaten!$F$12:$F$23,MATCH(C49,Stammdaten!$B$12:$B$23,0)),INDEX(Stammdaten!$C$12:$C$23,MATCH(C49,Stammdaten!$B$12:$B$23,0))))</f>
        <v/>
      </c>
      <c r="Q49" s="7" t="str">
        <f t="shared" si="8"/>
        <v/>
      </c>
      <c r="R49" s="5"/>
      <c r="S49" s="5"/>
      <c r="T49" s="15" t="str">
        <f t="shared" si="9"/>
        <v/>
      </c>
      <c r="U49" s="1"/>
      <c r="V49" s="1"/>
      <c r="W49" s="1"/>
      <c r="X49" s="1"/>
      <c r="Y49" s="1"/>
      <c r="Z49" s="1"/>
    </row>
    <row r="50" spans="1:26" x14ac:dyDescent="0.25">
      <c r="A50" s="14"/>
      <c r="B50" s="9"/>
      <c r="C50" s="5" t="str">
        <f t="shared" si="5"/>
        <v/>
      </c>
      <c r="D50" s="5" t="str">
        <f>IFERROR(INDEX(Stammdaten!$A$12:$A$23,MATCH(C50,Stammdaten!$B$12:$B$23,0)),"")</f>
        <v/>
      </c>
      <c r="E50" s="5"/>
      <c r="F50" s="5" t="str">
        <f>IFERROR(INDEX(Stammdaten!$B$5:$B$7,MATCH(E50,Stammdaten!$A$5:$A$7,0)),"")</f>
        <v/>
      </c>
      <c r="G50" s="5"/>
      <c r="H50" s="5" t="str">
        <f>IFERROR(INDEX(Stammdaten!$H$5:$H$7,MATCH(G50,Stammdaten!$G$5:$G$7,0)),"")</f>
        <v/>
      </c>
      <c r="I50" s="5"/>
      <c r="J50" s="5"/>
      <c r="K50" s="22"/>
      <c r="L50" s="22"/>
      <c r="M50" s="22" t="str">
        <f t="shared" si="6"/>
        <v/>
      </c>
      <c r="N50" s="25"/>
      <c r="O50" s="22" t="str">
        <f t="shared" si="7"/>
        <v/>
      </c>
      <c r="P50" s="7" t="str">
        <f>IF(C50="","",IF(INDEX(Stammdaten!$G$12:$G$23,MATCH(C50,Stammdaten!$B$12:$B$23,0))="Strompreispauschale",INDEX(Stammdaten!$F$12:$F$23,MATCH(C50,Stammdaten!$B$12:$B$23,0)),INDEX(Stammdaten!$C$12:$C$23,MATCH(C50,Stammdaten!$B$12:$B$23,0))))</f>
        <v/>
      </c>
      <c r="Q50" s="7" t="str">
        <f t="shared" si="8"/>
        <v/>
      </c>
      <c r="R50" s="5"/>
      <c r="S50" s="5"/>
      <c r="T50" s="15" t="str">
        <f t="shared" si="9"/>
        <v/>
      </c>
      <c r="U50" s="1"/>
      <c r="V50" s="1"/>
      <c r="W50" s="1"/>
      <c r="X50" s="1"/>
      <c r="Y50" s="1"/>
      <c r="Z50" s="1"/>
    </row>
    <row r="51" spans="1:26" x14ac:dyDescent="0.25">
      <c r="A51" s="14"/>
      <c r="B51" s="9"/>
      <c r="C51" s="5" t="str">
        <f t="shared" si="5"/>
        <v/>
      </c>
      <c r="D51" s="5" t="str">
        <f>IFERROR(INDEX(Stammdaten!$A$12:$A$23,MATCH(C51,Stammdaten!$B$12:$B$23,0)),"")</f>
        <v/>
      </c>
      <c r="E51" s="5"/>
      <c r="F51" s="5" t="str">
        <f>IFERROR(INDEX(Stammdaten!$B$5:$B$7,MATCH(E51,Stammdaten!$A$5:$A$7,0)),"")</f>
        <v/>
      </c>
      <c r="G51" s="5"/>
      <c r="H51" s="5" t="str">
        <f>IFERROR(INDEX(Stammdaten!$H$5:$H$7,MATCH(G51,Stammdaten!$G$5:$G$7,0)),"")</f>
        <v/>
      </c>
      <c r="I51" s="5"/>
      <c r="J51" s="5"/>
      <c r="K51" s="22"/>
      <c r="L51" s="22"/>
      <c r="M51" s="22" t="str">
        <f t="shared" si="6"/>
        <v/>
      </c>
      <c r="N51" s="25"/>
      <c r="O51" s="22" t="str">
        <f t="shared" si="7"/>
        <v/>
      </c>
      <c r="P51" s="7" t="str">
        <f>IF(C51="","",IF(INDEX(Stammdaten!$G$12:$G$23,MATCH(C51,Stammdaten!$B$12:$B$23,0))="Strompreispauschale",INDEX(Stammdaten!$F$12:$F$23,MATCH(C51,Stammdaten!$B$12:$B$23,0)),INDEX(Stammdaten!$C$12:$C$23,MATCH(C51,Stammdaten!$B$12:$B$23,0))))</f>
        <v/>
      </c>
      <c r="Q51" s="7" t="str">
        <f t="shared" si="8"/>
        <v/>
      </c>
      <c r="R51" s="5"/>
      <c r="S51" s="5"/>
      <c r="T51" s="15" t="str">
        <f t="shared" si="9"/>
        <v/>
      </c>
      <c r="U51" s="1"/>
      <c r="V51" s="1"/>
      <c r="W51" s="1"/>
      <c r="X51" s="1"/>
      <c r="Y51" s="1"/>
      <c r="Z51" s="1"/>
    </row>
    <row r="52" spans="1:26" x14ac:dyDescent="0.25">
      <c r="A52" s="14"/>
      <c r="B52" s="9"/>
      <c r="C52" s="5" t="str">
        <f t="shared" si="5"/>
        <v/>
      </c>
      <c r="D52" s="5" t="str">
        <f>IFERROR(INDEX(Stammdaten!$A$12:$A$23,MATCH(C52,Stammdaten!$B$12:$B$23,0)),"")</f>
        <v/>
      </c>
      <c r="E52" s="5"/>
      <c r="F52" s="5" t="str">
        <f>IFERROR(INDEX(Stammdaten!$B$5:$B$7,MATCH(E52,Stammdaten!$A$5:$A$7,0)),"")</f>
        <v/>
      </c>
      <c r="G52" s="5"/>
      <c r="H52" s="5" t="str">
        <f>IFERROR(INDEX(Stammdaten!$H$5:$H$7,MATCH(G52,Stammdaten!$G$5:$G$7,0)),"")</f>
        <v/>
      </c>
      <c r="I52" s="5"/>
      <c r="J52" s="5"/>
      <c r="K52" s="22"/>
      <c r="L52" s="22"/>
      <c r="M52" s="22" t="str">
        <f t="shared" si="6"/>
        <v/>
      </c>
      <c r="N52" s="25"/>
      <c r="O52" s="22" t="str">
        <f t="shared" si="7"/>
        <v/>
      </c>
      <c r="P52" s="7" t="str">
        <f>IF(C52="","",IF(INDEX(Stammdaten!$G$12:$G$23,MATCH(C52,Stammdaten!$B$12:$B$23,0))="Strompreispauschale",INDEX(Stammdaten!$F$12:$F$23,MATCH(C52,Stammdaten!$B$12:$B$23,0)),INDEX(Stammdaten!$C$12:$C$23,MATCH(C52,Stammdaten!$B$12:$B$23,0))))</f>
        <v/>
      </c>
      <c r="Q52" s="7" t="str">
        <f t="shared" si="8"/>
        <v/>
      </c>
      <c r="R52" s="5"/>
      <c r="S52" s="5"/>
      <c r="T52" s="15" t="str">
        <f t="shared" si="9"/>
        <v/>
      </c>
      <c r="U52" s="1"/>
      <c r="V52" s="1"/>
      <c r="W52" s="1"/>
      <c r="X52" s="1"/>
      <c r="Y52" s="1"/>
      <c r="Z52" s="1"/>
    </row>
    <row r="53" spans="1:26" x14ac:dyDescent="0.25">
      <c r="A53" s="14"/>
      <c r="B53" s="9"/>
      <c r="C53" s="5" t="str">
        <f t="shared" si="5"/>
        <v/>
      </c>
      <c r="D53" s="5" t="str">
        <f>IFERROR(INDEX(Stammdaten!$A$12:$A$23,MATCH(C53,Stammdaten!$B$12:$B$23,0)),"")</f>
        <v/>
      </c>
      <c r="E53" s="5"/>
      <c r="F53" s="5" t="str">
        <f>IFERROR(INDEX(Stammdaten!$B$5:$B$7,MATCH(E53,Stammdaten!$A$5:$A$7,0)),"")</f>
        <v/>
      </c>
      <c r="G53" s="5"/>
      <c r="H53" s="5" t="str">
        <f>IFERROR(INDEX(Stammdaten!$H$5:$H$7,MATCH(G53,Stammdaten!$G$5:$G$7,0)),"")</f>
        <v/>
      </c>
      <c r="I53" s="5"/>
      <c r="J53" s="5"/>
      <c r="K53" s="22"/>
      <c r="L53" s="22"/>
      <c r="M53" s="22" t="str">
        <f t="shared" si="6"/>
        <v/>
      </c>
      <c r="N53" s="25"/>
      <c r="O53" s="22" t="str">
        <f t="shared" si="7"/>
        <v/>
      </c>
      <c r="P53" s="7" t="str">
        <f>IF(C53="","",IF(INDEX(Stammdaten!$G$12:$G$23,MATCH(C53,Stammdaten!$B$12:$B$23,0))="Strompreispauschale",INDEX(Stammdaten!$F$12:$F$23,MATCH(C53,Stammdaten!$B$12:$B$23,0)),INDEX(Stammdaten!$C$12:$C$23,MATCH(C53,Stammdaten!$B$12:$B$23,0))))</f>
        <v/>
      </c>
      <c r="Q53" s="7" t="str">
        <f t="shared" si="8"/>
        <v/>
      </c>
      <c r="R53" s="5"/>
      <c r="S53" s="5"/>
      <c r="T53" s="15" t="str">
        <f t="shared" si="9"/>
        <v/>
      </c>
      <c r="U53" s="1"/>
      <c r="V53" s="1"/>
      <c r="W53" s="1"/>
      <c r="X53" s="1"/>
      <c r="Y53" s="1"/>
      <c r="Z53" s="1"/>
    </row>
    <row r="54" spans="1:26" x14ac:dyDescent="0.25">
      <c r="A54" s="14"/>
      <c r="B54" s="9"/>
      <c r="C54" s="5" t="str">
        <f t="shared" si="5"/>
        <v/>
      </c>
      <c r="D54" s="5" t="str">
        <f>IFERROR(INDEX(Stammdaten!$A$12:$A$23,MATCH(C54,Stammdaten!$B$12:$B$23,0)),"")</f>
        <v/>
      </c>
      <c r="E54" s="5"/>
      <c r="F54" s="5" t="str">
        <f>IFERROR(INDEX(Stammdaten!$B$5:$B$7,MATCH(E54,Stammdaten!$A$5:$A$7,0)),"")</f>
        <v/>
      </c>
      <c r="G54" s="5"/>
      <c r="H54" s="5" t="str">
        <f>IFERROR(INDEX(Stammdaten!$H$5:$H$7,MATCH(G54,Stammdaten!$G$5:$G$7,0)),"")</f>
        <v/>
      </c>
      <c r="I54" s="5"/>
      <c r="J54" s="5"/>
      <c r="K54" s="22"/>
      <c r="L54" s="22"/>
      <c r="M54" s="22" t="str">
        <f t="shared" si="6"/>
        <v/>
      </c>
      <c r="N54" s="25"/>
      <c r="O54" s="22" t="str">
        <f t="shared" si="7"/>
        <v/>
      </c>
      <c r="P54" s="7" t="str">
        <f>IF(C54="","",IF(INDEX(Stammdaten!$G$12:$G$23,MATCH(C54,Stammdaten!$B$12:$B$23,0))="Strompreispauschale",INDEX(Stammdaten!$F$12:$F$23,MATCH(C54,Stammdaten!$B$12:$B$23,0)),INDEX(Stammdaten!$C$12:$C$23,MATCH(C54,Stammdaten!$B$12:$B$23,0))))</f>
        <v/>
      </c>
      <c r="Q54" s="7" t="str">
        <f t="shared" si="8"/>
        <v/>
      </c>
      <c r="R54" s="5"/>
      <c r="S54" s="5"/>
      <c r="T54" s="15" t="str">
        <f t="shared" si="9"/>
        <v/>
      </c>
      <c r="U54" s="1"/>
      <c r="V54" s="1"/>
      <c r="W54" s="1"/>
      <c r="X54" s="1"/>
      <c r="Y54" s="1"/>
      <c r="Z54" s="1"/>
    </row>
    <row r="55" spans="1:26" x14ac:dyDescent="0.25">
      <c r="A55" s="14"/>
      <c r="B55" s="9"/>
      <c r="C55" s="5" t="str">
        <f t="shared" si="5"/>
        <v/>
      </c>
      <c r="D55" s="5" t="str">
        <f>IFERROR(INDEX(Stammdaten!$A$12:$A$23,MATCH(C55,Stammdaten!$B$12:$B$23,0)),"")</f>
        <v/>
      </c>
      <c r="E55" s="5"/>
      <c r="F55" s="5" t="str">
        <f>IFERROR(INDEX(Stammdaten!$B$5:$B$7,MATCH(E55,Stammdaten!$A$5:$A$7,0)),"")</f>
        <v/>
      </c>
      <c r="G55" s="5"/>
      <c r="H55" s="5" t="str">
        <f>IFERROR(INDEX(Stammdaten!$H$5:$H$7,MATCH(G55,Stammdaten!$G$5:$G$7,0)),"")</f>
        <v/>
      </c>
      <c r="I55" s="5"/>
      <c r="J55" s="5"/>
      <c r="K55" s="22"/>
      <c r="L55" s="22"/>
      <c r="M55" s="22" t="str">
        <f t="shared" si="6"/>
        <v/>
      </c>
      <c r="N55" s="25"/>
      <c r="O55" s="22" t="str">
        <f t="shared" si="7"/>
        <v/>
      </c>
      <c r="P55" s="7" t="str">
        <f>IF(C55="","",IF(INDEX(Stammdaten!$G$12:$G$23,MATCH(C55,Stammdaten!$B$12:$B$23,0))="Strompreispauschale",INDEX(Stammdaten!$F$12:$F$23,MATCH(C55,Stammdaten!$B$12:$B$23,0)),INDEX(Stammdaten!$C$12:$C$23,MATCH(C55,Stammdaten!$B$12:$B$23,0))))</f>
        <v/>
      </c>
      <c r="Q55" s="7" t="str">
        <f t="shared" si="8"/>
        <v/>
      </c>
      <c r="R55" s="5"/>
      <c r="S55" s="5"/>
      <c r="T55" s="15" t="str">
        <f t="shared" si="9"/>
        <v/>
      </c>
      <c r="U55" s="1"/>
      <c r="V55" s="1"/>
      <c r="W55" s="1"/>
      <c r="X55" s="1"/>
      <c r="Y55" s="1"/>
      <c r="Z55" s="1"/>
    </row>
    <row r="56" spans="1:26" x14ac:dyDescent="0.25">
      <c r="A56" s="14"/>
      <c r="B56" s="9"/>
      <c r="C56" s="5" t="str">
        <f t="shared" si="5"/>
        <v/>
      </c>
      <c r="D56" s="5" t="str">
        <f>IFERROR(INDEX(Stammdaten!$A$12:$A$23,MATCH(C56,Stammdaten!$B$12:$B$23,0)),"")</f>
        <v/>
      </c>
      <c r="E56" s="5"/>
      <c r="F56" s="5" t="str">
        <f>IFERROR(INDEX(Stammdaten!$B$5:$B$7,MATCH(E56,Stammdaten!$A$5:$A$7,0)),"")</f>
        <v/>
      </c>
      <c r="G56" s="5"/>
      <c r="H56" s="5" t="str">
        <f>IFERROR(INDEX(Stammdaten!$H$5:$H$7,MATCH(G56,Stammdaten!$G$5:$G$7,0)),"")</f>
        <v/>
      </c>
      <c r="I56" s="5"/>
      <c r="J56" s="5"/>
      <c r="K56" s="22"/>
      <c r="L56" s="22"/>
      <c r="M56" s="22" t="str">
        <f t="shared" si="6"/>
        <v/>
      </c>
      <c r="N56" s="25"/>
      <c r="O56" s="22" t="str">
        <f t="shared" si="7"/>
        <v/>
      </c>
      <c r="P56" s="7" t="str">
        <f>IF(C56="","",IF(INDEX(Stammdaten!$G$12:$G$23,MATCH(C56,Stammdaten!$B$12:$B$23,0))="Strompreispauschale",INDEX(Stammdaten!$F$12:$F$23,MATCH(C56,Stammdaten!$B$12:$B$23,0)),INDEX(Stammdaten!$C$12:$C$23,MATCH(C56,Stammdaten!$B$12:$B$23,0))))</f>
        <v/>
      </c>
      <c r="Q56" s="7" t="str">
        <f t="shared" si="8"/>
        <v/>
      </c>
      <c r="R56" s="5"/>
      <c r="S56" s="5"/>
      <c r="T56" s="15" t="str">
        <f t="shared" si="9"/>
        <v/>
      </c>
      <c r="U56" s="1"/>
      <c r="V56" s="1"/>
      <c r="W56" s="1"/>
      <c r="X56" s="1"/>
      <c r="Y56" s="1"/>
      <c r="Z56" s="1"/>
    </row>
    <row r="57" spans="1:26" x14ac:dyDescent="0.25">
      <c r="A57" s="14"/>
      <c r="B57" s="9"/>
      <c r="C57" s="5" t="str">
        <f t="shared" si="5"/>
        <v/>
      </c>
      <c r="D57" s="5" t="str">
        <f>IFERROR(INDEX(Stammdaten!$A$12:$A$23,MATCH(C57,Stammdaten!$B$12:$B$23,0)),"")</f>
        <v/>
      </c>
      <c r="E57" s="5"/>
      <c r="F57" s="5" t="str">
        <f>IFERROR(INDEX(Stammdaten!$B$5:$B$7,MATCH(E57,Stammdaten!$A$5:$A$7,0)),"")</f>
        <v/>
      </c>
      <c r="G57" s="5"/>
      <c r="H57" s="5" t="str">
        <f>IFERROR(INDEX(Stammdaten!$H$5:$H$7,MATCH(G57,Stammdaten!$G$5:$G$7,0)),"")</f>
        <v/>
      </c>
      <c r="I57" s="5"/>
      <c r="J57" s="5"/>
      <c r="K57" s="22"/>
      <c r="L57" s="22"/>
      <c r="M57" s="22" t="str">
        <f t="shared" si="6"/>
        <v/>
      </c>
      <c r="N57" s="25"/>
      <c r="O57" s="22" t="str">
        <f t="shared" si="7"/>
        <v/>
      </c>
      <c r="P57" s="7" t="str">
        <f>IF(C57="","",IF(INDEX(Stammdaten!$G$12:$G$23,MATCH(C57,Stammdaten!$B$12:$B$23,0))="Strompreispauschale",INDEX(Stammdaten!$F$12:$F$23,MATCH(C57,Stammdaten!$B$12:$B$23,0)),INDEX(Stammdaten!$C$12:$C$23,MATCH(C57,Stammdaten!$B$12:$B$23,0))))</f>
        <v/>
      </c>
      <c r="Q57" s="7" t="str">
        <f t="shared" si="8"/>
        <v/>
      </c>
      <c r="R57" s="5"/>
      <c r="S57" s="5"/>
      <c r="T57" s="15" t="str">
        <f t="shared" si="9"/>
        <v/>
      </c>
      <c r="U57" s="1"/>
      <c r="V57" s="1"/>
      <c r="W57" s="1"/>
      <c r="X57" s="1"/>
      <c r="Y57" s="1"/>
      <c r="Z57" s="1"/>
    </row>
    <row r="58" spans="1:26" x14ac:dyDescent="0.25">
      <c r="A58" s="14"/>
      <c r="B58" s="9"/>
      <c r="C58" s="5" t="str">
        <f t="shared" si="5"/>
        <v/>
      </c>
      <c r="D58" s="5" t="str">
        <f>IFERROR(INDEX(Stammdaten!$A$12:$A$23,MATCH(C58,Stammdaten!$B$12:$B$23,0)),"")</f>
        <v/>
      </c>
      <c r="E58" s="5"/>
      <c r="F58" s="5" t="str">
        <f>IFERROR(INDEX(Stammdaten!$B$5:$B$7,MATCH(E58,Stammdaten!$A$5:$A$7,0)),"")</f>
        <v/>
      </c>
      <c r="G58" s="5"/>
      <c r="H58" s="5" t="str">
        <f>IFERROR(INDEX(Stammdaten!$H$5:$H$7,MATCH(G58,Stammdaten!$G$5:$G$7,0)),"")</f>
        <v/>
      </c>
      <c r="I58" s="5"/>
      <c r="J58" s="5"/>
      <c r="K58" s="22"/>
      <c r="L58" s="22"/>
      <c r="M58" s="22" t="str">
        <f t="shared" si="6"/>
        <v/>
      </c>
      <c r="N58" s="25"/>
      <c r="O58" s="22" t="str">
        <f t="shared" si="7"/>
        <v/>
      </c>
      <c r="P58" s="7" t="str">
        <f>IF(C58="","",IF(INDEX(Stammdaten!$G$12:$G$23,MATCH(C58,Stammdaten!$B$12:$B$23,0))="Strompreispauschale",INDEX(Stammdaten!$F$12:$F$23,MATCH(C58,Stammdaten!$B$12:$B$23,0)),INDEX(Stammdaten!$C$12:$C$23,MATCH(C58,Stammdaten!$B$12:$B$23,0))))</f>
        <v/>
      </c>
      <c r="Q58" s="7" t="str">
        <f t="shared" si="8"/>
        <v/>
      </c>
      <c r="R58" s="5"/>
      <c r="S58" s="5"/>
      <c r="T58" s="15" t="str">
        <f t="shared" si="9"/>
        <v/>
      </c>
      <c r="U58" s="1"/>
      <c r="V58" s="1"/>
      <c r="W58" s="1"/>
      <c r="X58" s="1"/>
      <c r="Y58" s="1"/>
      <c r="Z58" s="1"/>
    </row>
    <row r="59" spans="1:26" x14ac:dyDescent="0.25">
      <c r="A59" s="14"/>
      <c r="B59" s="9"/>
      <c r="C59" s="5" t="str">
        <f t="shared" si="5"/>
        <v/>
      </c>
      <c r="D59" s="5" t="str">
        <f>IFERROR(INDEX(Stammdaten!$A$12:$A$23,MATCH(C59,Stammdaten!$B$12:$B$23,0)),"")</f>
        <v/>
      </c>
      <c r="E59" s="5"/>
      <c r="F59" s="5" t="str">
        <f>IFERROR(INDEX(Stammdaten!$B$5:$B$7,MATCH(E59,Stammdaten!$A$5:$A$7,0)),"")</f>
        <v/>
      </c>
      <c r="G59" s="5"/>
      <c r="H59" s="5" t="str">
        <f>IFERROR(INDEX(Stammdaten!$H$5:$H$7,MATCH(G59,Stammdaten!$G$5:$G$7,0)),"")</f>
        <v/>
      </c>
      <c r="I59" s="5"/>
      <c r="J59" s="5"/>
      <c r="K59" s="22"/>
      <c r="L59" s="22"/>
      <c r="M59" s="22" t="str">
        <f t="shared" si="6"/>
        <v/>
      </c>
      <c r="N59" s="25"/>
      <c r="O59" s="22" t="str">
        <f t="shared" si="7"/>
        <v/>
      </c>
      <c r="P59" s="7" t="str">
        <f>IF(C59="","",IF(INDEX(Stammdaten!$G$12:$G$23,MATCH(C59,Stammdaten!$B$12:$B$23,0))="Strompreispauschale",INDEX(Stammdaten!$F$12:$F$23,MATCH(C59,Stammdaten!$B$12:$B$23,0)),INDEX(Stammdaten!$C$12:$C$23,MATCH(C59,Stammdaten!$B$12:$B$23,0))))</f>
        <v/>
      </c>
      <c r="Q59" s="7" t="str">
        <f t="shared" si="8"/>
        <v/>
      </c>
      <c r="R59" s="5"/>
      <c r="S59" s="5"/>
      <c r="T59" s="15" t="str">
        <f t="shared" si="9"/>
        <v/>
      </c>
      <c r="U59" s="1"/>
      <c r="V59" s="1"/>
      <c r="W59" s="1"/>
      <c r="X59" s="1"/>
      <c r="Y59" s="1"/>
      <c r="Z59" s="1"/>
    </row>
    <row r="60" spans="1:26" x14ac:dyDescent="0.25">
      <c r="A60" s="14"/>
      <c r="B60" s="9"/>
      <c r="C60" s="5" t="str">
        <f t="shared" si="5"/>
        <v/>
      </c>
      <c r="D60" s="5" t="str">
        <f>IFERROR(INDEX(Stammdaten!$A$12:$A$23,MATCH(C60,Stammdaten!$B$12:$B$23,0)),"")</f>
        <v/>
      </c>
      <c r="E60" s="5"/>
      <c r="F60" s="5" t="str">
        <f>IFERROR(INDEX(Stammdaten!$B$5:$B$7,MATCH(E60,Stammdaten!$A$5:$A$7,0)),"")</f>
        <v/>
      </c>
      <c r="G60" s="5"/>
      <c r="H60" s="5" t="str">
        <f>IFERROR(INDEX(Stammdaten!$H$5:$H$7,MATCH(G60,Stammdaten!$G$5:$G$7,0)),"")</f>
        <v/>
      </c>
      <c r="I60" s="5"/>
      <c r="J60" s="5"/>
      <c r="K60" s="22"/>
      <c r="L60" s="22"/>
      <c r="M60" s="22" t="str">
        <f t="shared" si="6"/>
        <v/>
      </c>
      <c r="N60" s="25"/>
      <c r="O60" s="22" t="str">
        <f t="shared" si="7"/>
        <v/>
      </c>
      <c r="P60" s="7" t="str">
        <f>IF(C60="","",IF(INDEX(Stammdaten!$G$12:$G$23,MATCH(C60,Stammdaten!$B$12:$B$23,0))="Strompreispauschale",INDEX(Stammdaten!$F$12:$F$23,MATCH(C60,Stammdaten!$B$12:$B$23,0)),INDEX(Stammdaten!$C$12:$C$23,MATCH(C60,Stammdaten!$B$12:$B$23,0))))</f>
        <v/>
      </c>
      <c r="Q60" s="7" t="str">
        <f t="shared" si="8"/>
        <v/>
      </c>
      <c r="R60" s="5"/>
      <c r="S60" s="5"/>
      <c r="T60" s="15" t="str">
        <f t="shared" si="9"/>
        <v/>
      </c>
      <c r="U60" s="1"/>
      <c r="V60" s="1"/>
      <c r="W60" s="1"/>
      <c r="X60" s="1"/>
      <c r="Y60" s="1"/>
      <c r="Z60" s="1"/>
    </row>
    <row r="61" spans="1:26" x14ac:dyDescent="0.25">
      <c r="A61" s="14"/>
      <c r="B61" s="9"/>
      <c r="C61" s="5" t="str">
        <f t="shared" si="5"/>
        <v/>
      </c>
      <c r="D61" s="5" t="str">
        <f>IFERROR(INDEX(Stammdaten!$A$12:$A$23,MATCH(C61,Stammdaten!$B$12:$B$23,0)),"")</f>
        <v/>
      </c>
      <c r="E61" s="5"/>
      <c r="F61" s="5" t="str">
        <f>IFERROR(INDEX(Stammdaten!$B$5:$B$7,MATCH(E61,Stammdaten!$A$5:$A$7,0)),"")</f>
        <v/>
      </c>
      <c r="G61" s="5"/>
      <c r="H61" s="5" t="str">
        <f>IFERROR(INDEX(Stammdaten!$H$5:$H$7,MATCH(G61,Stammdaten!$G$5:$G$7,0)),"")</f>
        <v/>
      </c>
      <c r="I61" s="5"/>
      <c r="J61" s="5"/>
      <c r="K61" s="22"/>
      <c r="L61" s="22"/>
      <c r="M61" s="22" t="str">
        <f t="shared" si="6"/>
        <v/>
      </c>
      <c r="N61" s="25"/>
      <c r="O61" s="22" t="str">
        <f t="shared" si="7"/>
        <v/>
      </c>
      <c r="P61" s="7" t="str">
        <f>IF(C61="","",IF(INDEX(Stammdaten!$G$12:$G$23,MATCH(C61,Stammdaten!$B$12:$B$23,0))="Strompreispauschale",INDEX(Stammdaten!$F$12:$F$23,MATCH(C61,Stammdaten!$B$12:$B$23,0)),INDEX(Stammdaten!$C$12:$C$23,MATCH(C61,Stammdaten!$B$12:$B$23,0))))</f>
        <v/>
      </c>
      <c r="Q61" s="7" t="str">
        <f t="shared" si="8"/>
        <v/>
      </c>
      <c r="R61" s="5"/>
      <c r="S61" s="5"/>
      <c r="T61" s="15" t="str">
        <f t="shared" si="9"/>
        <v/>
      </c>
      <c r="U61" s="1"/>
      <c r="V61" s="1"/>
      <c r="W61" s="1"/>
      <c r="X61" s="1"/>
      <c r="Y61" s="1"/>
      <c r="Z61" s="1"/>
    </row>
    <row r="62" spans="1:26" x14ac:dyDescent="0.25">
      <c r="A62" s="14"/>
      <c r="B62" s="9"/>
      <c r="C62" s="5" t="str">
        <f t="shared" si="5"/>
        <v/>
      </c>
      <c r="D62" s="5" t="str">
        <f>IFERROR(INDEX(Stammdaten!$A$12:$A$23,MATCH(C62,Stammdaten!$B$12:$B$23,0)),"")</f>
        <v/>
      </c>
      <c r="E62" s="5"/>
      <c r="F62" s="5" t="str">
        <f>IFERROR(INDEX(Stammdaten!$B$5:$B$7,MATCH(E62,Stammdaten!$A$5:$A$7,0)),"")</f>
        <v/>
      </c>
      <c r="G62" s="5"/>
      <c r="H62" s="5" t="str">
        <f>IFERROR(INDEX(Stammdaten!$H$5:$H$7,MATCH(G62,Stammdaten!$G$5:$G$7,0)),"")</f>
        <v/>
      </c>
      <c r="I62" s="5"/>
      <c r="J62" s="5"/>
      <c r="K62" s="22"/>
      <c r="L62" s="22"/>
      <c r="M62" s="22" t="str">
        <f t="shared" si="6"/>
        <v/>
      </c>
      <c r="N62" s="25"/>
      <c r="O62" s="22" t="str">
        <f t="shared" si="7"/>
        <v/>
      </c>
      <c r="P62" s="7" t="str">
        <f>IF(C62="","",IF(INDEX(Stammdaten!$G$12:$G$23,MATCH(C62,Stammdaten!$B$12:$B$23,0))="Strompreispauschale",INDEX(Stammdaten!$F$12:$F$23,MATCH(C62,Stammdaten!$B$12:$B$23,0)),INDEX(Stammdaten!$C$12:$C$23,MATCH(C62,Stammdaten!$B$12:$B$23,0))))</f>
        <v/>
      </c>
      <c r="Q62" s="7" t="str">
        <f t="shared" si="8"/>
        <v/>
      </c>
      <c r="R62" s="5"/>
      <c r="S62" s="5"/>
      <c r="T62" s="15" t="str">
        <f t="shared" si="9"/>
        <v/>
      </c>
      <c r="U62" s="1"/>
      <c r="V62" s="1"/>
      <c r="W62" s="1"/>
      <c r="X62" s="1"/>
      <c r="Y62" s="1"/>
      <c r="Z62" s="1"/>
    </row>
    <row r="63" spans="1:26" x14ac:dyDescent="0.25">
      <c r="A63" s="14"/>
      <c r="B63" s="9"/>
      <c r="C63" s="5" t="str">
        <f t="shared" si="5"/>
        <v/>
      </c>
      <c r="D63" s="5" t="str">
        <f>IFERROR(INDEX(Stammdaten!$A$12:$A$23,MATCH(C63,Stammdaten!$B$12:$B$23,0)),"")</f>
        <v/>
      </c>
      <c r="E63" s="5"/>
      <c r="F63" s="5" t="str">
        <f>IFERROR(INDEX(Stammdaten!$B$5:$B$7,MATCH(E63,Stammdaten!$A$5:$A$7,0)),"")</f>
        <v/>
      </c>
      <c r="G63" s="5"/>
      <c r="H63" s="5" t="str">
        <f>IFERROR(INDEX(Stammdaten!$H$5:$H$7,MATCH(G63,Stammdaten!$G$5:$G$7,0)),"")</f>
        <v/>
      </c>
      <c r="I63" s="5"/>
      <c r="J63" s="5"/>
      <c r="K63" s="22"/>
      <c r="L63" s="22"/>
      <c r="M63" s="22" t="str">
        <f t="shared" si="6"/>
        <v/>
      </c>
      <c r="N63" s="25"/>
      <c r="O63" s="22" t="str">
        <f t="shared" si="7"/>
        <v/>
      </c>
      <c r="P63" s="7" t="str">
        <f>IF(C63="","",IF(INDEX(Stammdaten!$G$12:$G$23,MATCH(C63,Stammdaten!$B$12:$B$23,0))="Strompreispauschale",INDEX(Stammdaten!$F$12:$F$23,MATCH(C63,Stammdaten!$B$12:$B$23,0)),INDEX(Stammdaten!$C$12:$C$23,MATCH(C63,Stammdaten!$B$12:$B$23,0))))</f>
        <v/>
      </c>
      <c r="Q63" s="7" t="str">
        <f t="shared" si="8"/>
        <v/>
      </c>
      <c r="R63" s="5"/>
      <c r="S63" s="5"/>
      <c r="T63" s="15" t="str">
        <f t="shared" si="9"/>
        <v/>
      </c>
      <c r="U63" s="1"/>
      <c r="V63" s="1"/>
      <c r="W63" s="1"/>
      <c r="X63" s="1"/>
      <c r="Y63" s="1"/>
      <c r="Z63" s="1"/>
    </row>
    <row r="64" spans="1:26" x14ac:dyDescent="0.25">
      <c r="A64" s="14"/>
      <c r="B64" s="9"/>
      <c r="C64" s="5" t="str">
        <f t="shared" si="5"/>
        <v/>
      </c>
      <c r="D64" s="5" t="str">
        <f>IFERROR(INDEX(Stammdaten!$A$12:$A$23,MATCH(C64,Stammdaten!$B$12:$B$23,0)),"")</f>
        <v/>
      </c>
      <c r="E64" s="5"/>
      <c r="F64" s="5" t="str">
        <f>IFERROR(INDEX(Stammdaten!$B$5:$B$7,MATCH(E64,Stammdaten!$A$5:$A$7,0)),"")</f>
        <v/>
      </c>
      <c r="G64" s="5"/>
      <c r="H64" s="5" t="str">
        <f>IFERROR(INDEX(Stammdaten!$H$5:$H$7,MATCH(G64,Stammdaten!$G$5:$G$7,0)),"")</f>
        <v/>
      </c>
      <c r="I64" s="5"/>
      <c r="J64" s="5"/>
      <c r="K64" s="22"/>
      <c r="L64" s="22"/>
      <c r="M64" s="22" t="str">
        <f t="shared" si="6"/>
        <v/>
      </c>
      <c r="N64" s="25"/>
      <c r="O64" s="22" t="str">
        <f t="shared" si="7"/>
        <v/>
      </c>
      <c r="P64" s="7" t="str">
        <f>IF(C64="","",IF(INDEX(Stammdaten!$G$12:$G$23,MATCH(C64,Stammdaten!$B$12:$B$23,0))="Strompreispauschale",INDEX(Stammdaten!$F$12:$F$23,MATCH(C64,Stammdaten!$B$12:$B$23,0)),INDEX(Stammdaten!$C$12:$C$23,MATCH(C64,Stammdaten!$B$12:$B$23,0))))</f>
        <v/>
      </c>
      <c r="Q64" s="7" t="str">
        <f t="shared" si="8"/>
        <v/>
      </c>
      <c r="R64" s="5"/>
      <c r="S64" s="5"/>
      <c r="T64" s="15" t="str">
        <f t="shared" si="9"/>
        <v/>
      </c>
      <c r="U64" s="1"/>
      <c r="V64" s="1"/>
      <c r="W64" s="1"/>
      <c r="X64" s="1"/>
      <c r="Y64" s="1"/>
      <c r="Z64" s="1"/>
    </row>
    <row r="65" spans="1:26" x14ac:dyDescent="0.25">
      <c r="A65" s="14"/>
      <c r="B65" s="9"/>
      <c r="C65" s="5" t="str">
        <f t="shared" si="5"/>
        <v/>
      </c>
      <c r="D65" s="5" t="str">
        <f>IFERROR(INDEX(Stammdaten!$A$12:$A$23,MATCH(C65,Stammdaten!$B$12:$B$23,0)),"")</f>
        <v/>
      </c>
      <c r="E65" s="5"/>
      <c r="F65" s="5" t="str">
        <f>IFERROR(INDEX(Stammdaten!$B$5:$B$7,MATCH(E65,Stammdaten!$A$5:$A$7,0)),"")</f>
        <v/>
      </c>
      <c r="G65" s="5"/>
      <c r="H65" s="5" t="str">
        <f>IFERROR(INDEX(Stammdaten!$H$5:$H$7,MATCH(G65,Stammdaten!$G$5:$G$7,0)),"")</f>
        <v/>
      </c>
      <c r="I65" s="5"/>
      <c r="J65" s="5"/>
      <c r="K65" s="22"/>
      <c r="L65" s="22"/>
      <c r="M65" s="22" t="str">
        <f t="shared" si="6"/>
        <v/>
      </c>
      <c r="N65" s="25"/>
      <c r="O65" s="22" t="str">
        <f t="shared" si="7"/>
        <v/>
      </c>
      <c r="P65" s="7" t="str">
        <f>IF(C65="","",IF(INDEX(Stammdaten!$G$12:$G$23,MATCH(C65,Stammdaten!$B$12:$B$23,0))="Strompreispauschale",INDEX(Stammdaten!$F$12:$F$23,MATCH(C65,Stammdaten!$B$12:$B$23,0)),INDEX(Stammdaten!$C$12:$C$23,MATCH(C65,Stammdaten!$B$12:$B$23,0))))</f>
        <v/>
      </c>
      <c r="Q65" s="7" t="str">
        <f t="shared" si="8"/>
        <v/>
      </c>
      <c r="R65" s="5"/>
      <c r="S65" s="5"/>
      <c r="T65" s="15" t="str">
        <f t="shared" si="9"/>
        <v/>
      </c>
      <c r="U65" s="1"/>
      <c r="V65" s="1"/>
      <c r="W65" s="1"/>
      <c r="X65" s="1"/>
      <c r="Y65" s="1"/>
      <c r="Z65" s="1"/>
    </row>
    <row r="66" spans="1:26" x14ac:dyDescent="0.25">
      <c r="A66" s="14"/>
      <c r="B66" s="9"/>
      <c r="C66" s="5" t="str">
        <f t="shared" si="5"/>
        <v/>
      </c>
      <c r="D66" s="5" t="str">
        <f>IFERROR(INDEX(Stammdaten!$A$12:$A$23,MATCH(C66,Stammdaten!$B$12:$B$23,0)),"")</f>
        <v/>
      </c>
      <c r="E66" s="5"/>
      <c r="F66" s="5" t="str">
        <f>IFERROR(INDEX(Stammdaten!$B$5:$B$7,MATCH(E66,Stammdaten!$A$5:$A$7,0)),"")</f>
        <v/>
      </c>
      <c r="G66" s="5"/>
      <c r="H66" s="5" t="str">
        <f>IFERROR(INDEX(Stammdaten!$H$5:$H$7,MATCH(G66,Stammdaten!$G$5:$G$7,0)),"")</f>
        <v/>
      </c>
      <c r="I66" s="5"/>
      <c r="J66" s="5"/>
      <c r="K66" s="22"/>
      <c r="L66" s="22"/>
      <c r="M66" s="22" t="str">
        <f t="shared" si="6"/>
        <v/>
      </c>
      <c r="N66" s="25"/>
      <c r="O66" s="22" t="str">
        <f t="shared" si="7"/>
        <v/>
      </c>
      <c r="P66" s="7" t="str">
        <f>IF(C66="","",IF(INDEX(Stammdaten!$G$12:$G$23,MATCH(C66,Stammdaten!$B$12:$B$23,0))="Strompreispauschale",INDEX(Stammdaten!$F$12:$F$23,MATCH(C66,Stammdaten!$B$12:$B$23,0)),INDEX(Stammdaten!$C$12:$C$23,MATCH(C66,Stammdaten!$B$12:$B$23,0))))</f>
        <v/>
      </c>
      <c r="Q66" s="7" t="str">
        <f t="shared" si="8"/>
        <v/>
      </c>
      <c r="R66" s="5"/>
      <c r="S66" s="5"/>
      <c r="T66" s="15" t="str">
        <f t="shared" si="9"/>
        <v/>
      </c>
      <c r="U66" s="1"/>
      <c r="V66" s="1"/>
      <c r="W66" s="1"/>
      <c r="X66" s="1"/>
      <c r="Y66" s="1"/>
      <c r="Z66" s="1"/>
    </row>
    <row r="67" spans="1:26" x14ac:dyDescent="0.25">
      <c r="A67" s="14"/>
      <c r="B67" s="9"/>
      <c r="C67" s="5" t="str">
        <f t="shared" si="5"/>
        <v/>
      </c>
      <c r="D67" s="5" t="str">
        <f>IFERROR(INDEX(Stammdaten!$A$12:$A$23,MATCH(C67,Stammdaten!$B$12:$B$23,0)),"")</f>
        <v/>
      </c>
      <c r="E67" s="5"/>
      <c r="F67" s="5" t="str">
        <f>IFERROR(INDEX(Stammdaten!$B$5:$B$7,MATCH(E67,Stammdaten!$A$5:$A$7,0)),"")</f>
        <v/>
      </c>
      <c r="G67" s="5"/>
      <c r="H67" s="5" t="str">
        <f>IFERROR(INDEX(Stammdaten!$H$5:$H$7,MATCH(G67,Stammdaten!$G$5:$G$7,0)),"")</f>
        <v/>
      </c>
      <c r="I67" s="5"/>
      <c r="J67" s="5"/>
      <c r="K67" s="22"/>
      <c r="L67" s="22"/>
      <c r="M67" s="22" t="str">
        <f t="shared" si="6"/>
        <v/>
      </c>
      <c r="N67" s="25"/>
      <c r="O67" s="22" t="str">
        <f t="shared" si="7"/>
        <v/>
      </c>
      <c r="P67" s="7" t="str">
        <f>IF(C67="","",IF(INDEX(Stammdaten!$G$12:$G$23,MATCH(C67,Stammdaten!$B$12:$B$23,0))="Strompreispauschale",INDEX(Stammdaten!$F$12:$F$23,MATCH(C67,Stammdaten!$B$12:$B$23,0)),INDEX(Stammdaten!$C$12:$C$23,MATCH(C67,Stammdaten!$B$12:$B$23,0))))</f>
        <v/>
      </c>
      <c r="Q67" s="7" t="str">
        <f t="shared" si="8"/>
        <v/>
      </c>
      <c r="R67" s="5"/>
      <c r="S67" s="5"/>
      <c r="T67" s="15" t="str">
        <f t="shared" si="9"/>
        <v/>
      </c>
      <c r="U67" s="1"/>
      <c r="V67" s="1"/>
      <c r="W67" s="1"/>
      <c r="X67" s="1"/>
      <c r="Y67" s="1"/>
      <c r="Z67" s="1"/>
    </row>
    <row r="68" spans="1:26" x14ac:dyDescent="0.25">
      <c r="A68" s="14"/>
      <c r="B68" s="9"/>
      <c r="C68" s="5" t="str">
        <f t="shared" si="5"/>
        <v/>
      </c>
      <c r="D68" s="5" t="str">
        <f>IFERROR(INDEX(Stammdaten!$A$12:$A$23,MATCH(C68,Stammdaten!$B$12:$B$23,0)),"")</f>
        <v/>
      </c>
      <c r="E68" s="5"/>
      <c r="F68" s="5" t="str">
        <f>IFERROR(INDEX(Stammdaten!$B$5:$B$7,MATCH(E68,Stammdaten!$A$5:$A$7,0)),"")</f>
        <v/>
      </c>
      <c r="G68" s="5"/>
      <c r="H68" s="5" t="str">
        <f>IFERROR(INDEX(Stammdaten!$H$5:$H$7,MATCH(G68,Stammdaten!$G$5:$G$7,0)),"")</f>
        <v/>
      </c>
      <c r="I68" s="5"/>
      <c r="J68" s="5"/>
      <c r="K68" s="22"/>
      <c r="L68" s="22"/>
      <c r="M68" s="22" t="str">
        <f t="shared" si="6"/>
        <v/>
      </c>
      <c r="N68" s="25"/>
      <c r="O68" s="22" t="str">
        <f t="shared" si="7"/>
        <v/>
      </c>
      <c r="P68" s="7" t="str">
        <f>IF(C68="","",IF(INDEX(Stammdaten!$G$12:$G$23,MATCH(C68,Stammdaten!$B$12:$B$23,0))="Strompreispauschale",INDEX(Stammdaten!$F$12:$F$23,MATCH(C68,Stammdaten!$B$12:$B$23,0)),INDEX(Stammdaten!$C$12:$C$23,MATCH(C68,Stammdaten!$B$12:$B$23,0))))</f>
        <v/>
      </c>
      <c r="Q68" s="7" t="str">
        <f t="shared" si="8"/>
        <v/>
      </c>
      <c r="R68" s="5"/>
      <c r="S68" s="5"/>
      <c r="T68" s="15" t="str">
        <f t="shared" si="9"/>
        <v/>
      </c>
      <c r="U68" s="1"/>
      <c r="V68" s="1"/>
      <c r="W68" s="1"/>
      <c r="X68" s="1"/>
      <c r="Y68" s="1"/>
      <c r="Z68" s="1"/>
    </row>
    <row r="69" spans="1:26" x14ac:dyDescent="0.25">
      <c r="A69" s="14"/>
      <c r="B69" s="9"/>
      <c r="C69" s="5" t="str">
        <f t="shared" si="5"/>
        <v/>
      </c>
      <c r="D69" s="5" t="str">
        <f>IFERROR(INDEX(Stammdaten!$A$12:$A$23,MATCH(C69,Stammdaten!$B$12:$B$23,0)),"")</f>
        <v/>
      </c>
      <c r="E69" s="5"/>
      <c r="F69" s="5" t="str">
        <f>IFERROR(INDEX(Stammdaten!$B$5:$B$7,MATCH(E69,Stammdaten!$A$5:$A$7,0)),"")</f>
        <v/>
      </c>
      <c r="G69" s="5"/>
      <c r="H69" s="5" t="str">
        <f>IFERROR(INDEX(Stammdaten!$H$5:$H$7,MATCH(G69,Stammdaten!$G$5:$G$7,0)),"")</f>
        <v/>
      </c>
      <c r="I69" s="5"/>
      <c r="J69" s="5"/>
      <c r="K69" s="22"/>
      <c r="L69" s="22"/>
      <c r="M69" s="22" t="str">
        <f t="shared" si="6"/>
        <v/>
      </c>
      <c r="N69" s="25"/>
      <c r="O69" s="22" t="str">
        <f t="shared" si="7"/>
        <v/>
      </c>
      <c r="P69" s="7" t="str">
        <f>IF(C69="","",IF(INDEX(Stammdaten!$G$12:$G$23,MATCH(C69,Stammdaten!$B$12:$B$23,0))="Strompreispauschale",INDEX(Stammdaten!$F$12:$F$23,MATCH(C69,Stammdaten!$B$12:$B$23,0)),INDEX(Stammdaten!$C$12:$C$23,MATCH(C69,Stammdaten!$B$12:$B$23,0))))</f>
        <v/>
      </c>
      <c r="Q69" s="7" t="str">
        <f t="shared" si="8"/>
        <v/>
      </c>
      <c r="R69" s="5"/>
      <c r="S69" s="5"/>
      <c r="T69" s="15" t="str">
        <f t="shared" si="9"/>
        <v/>
      </c>
      <c r="U69" s="1"/>
      <c r="V69" s="1"/>
      <c r="W69" s="1"/>
      <c r="X69" s="1"/>
      <c r="Y69" s="1"/>
      <c r="Z69" s="1"/>
    </row>
    <row r="70" spans="1:26" x14ac:dyDescent="0.25">
      <c r="A70" s="14"/>
      <c r="B70" s="9"/>
      <c r="C70" s="5" t="str">
        <f t="shared" ref="C70:C101" si="10">IF(B70="","",MONTH(B70))</f>
        <v/>
      </c>
      <c r="D70" s="5" t="str">
        <f>IFERROR(INDEX(Stammdaten!$A$12:$A$23,MATCH(C70,Stammdaten!$B$12:$B$23,0)),"")</f>
        <v/>
      </c>
      <c r="E70" s="5"/>
      <c r="F70" s="5" t="str">
        <f>IFERROR(INDEX(Stammdaten!$B$5:$B$7,MATCH(E70,Stammdaten!$A$5:$A$7,0)),"")</f>
        <v/>
      </c>
      <c r="G70" s="5"/>
      <c r="H70" s="5" t="str">
        <f>IFERROR(INDEX(Stammdaten!$H$5:$H$7,MATCH(G70,Stammdaten!$G$5:$G$7,0)),"")</f>
        <v/>
      </c>
      <c r="I70" s="5"/>
      <c r="J70" s="5"/>
      <c r="K70" s="22"/>
      <c r="L70" s="22"/>
      <c r="M70" s="22" t="str">
        <f t="shared" ref="M70:M101" si="11">IF(AND(K70&lt;&gt;"",L70&lt;&gt;""),MAX(0,L70-K70),"")</f>
        <v/>
      </c>
      <c r="N70" s="25"/>
      <c r="O70" s="22" t="str">
        <f t="shared" ref="O70:O101" si="12">IF(M70="","",M70*N70)</f>
        <v/>
      </c>
      <c r="P70" s="7" t="str">
        <f>IF(C70="","",IF(INDEX(Stammdaten!$G$12:$G$23,MATCH(C70,Stammdaten!$B$12:$B$23,0))="Strompreispauschale",INDEX(Stammdaten!$F$12:$F$23,MATCH(C70,Stammdaten!$B$12:$B$23,0)),INDEX(Stammdaten!$C$12:$C$23,MATCH(C70,Stammdaten!$B$12:$B$23,0))))</f>
        <v/>
      </c>
      <c r="Q70" s="7" t="str">
        <f t="shared" ref="Q70:Q101" si="13">IF(O70="","",O70*P70)</f>
        <v/>
      </c>
      <c r="R70" s="5"/>
      <c r="S70" s="5"/>
      <c r="T70" s="15" t="str">
        <f t="shared" ref="T70:T101" si="14">IF(A70="","",IF(I70&lt;&gt;"Zuhause","nicht abrechnen",IF(OR(E70="",G70="",R70="",M70=""),"prüfen",IF(R70="Vollständig","ok","Nachweis prüfen"))))</f>
        <v/>
      </c>
      <c r="U70" s="1"/>
      <c r="V70" s="1"/>
      <c r="W70" s="1"/>
      <c r="X70" s="1"/>
      <c r="Y70" s="1"/>
      <c r="Z70" s="1"/>
    </row>
    <row r="71" spans="1:26" x14ac:dyDescent="0.25">
      <c r="A71" s="14"/>
      <c r="B71" s="9"/>
      <c r="C71" s="5" t="str">
        <f t="shared" si="10"/>
        <v/>
      </c>
      <c r="D71" s="5" t="str">
        <f>IFERROR(INDEX(Stammdaten!$A$12:$A$23,MATCH(C71,Stammdaten!$B$12:$B$23,0)),"")</f>
        <v/>
      </c>
      <c r="E71" s="5"/>
      <c r="F71" s="5" t="str">
        <f>IFERROR(INDEX(Stammdaten!$B$5:$B$7,MATCH(E71,Stammdaten!$A$5:$A$7,0)),"")</f>
        <v/>
      </c>
      <c r="G71" s="5"/>
      <c r="H71" s="5" t="str">
        <f>IFERROR(INDEX(Stammdaten!$H$5:$H$7,MATCH(G71,Stammdaten!$G$5:$G$7,0)),"")</f>
        <v/>
      </c>
      <c r="I71" s="5"/>
      <c r="J71" s="5"/>
      <c r="K71" s="22"/>
      <c r="L71" s="22"/>
      <c r="M71" s="22" t="str">
        <f t="shared" si="11"/>
        <v/>
      </c>
      <c r="N71" s="25"/>
      <c r="O71" s="22" t="str">
        <f t="shared" si="12"/>
        <v/>
      </c>
      <c r="P71" s="7" t="str">
        <f>IF(C71="","",IF(INDEX(Stammdaten!$G$12:$G$23,MATCH(C71,Stammdaten!$B$12:$B$23,0))="Strompreispauschale",INDEX(Stammdaten!$F$12:$F$23,MATCH(C71,Stammdaten!$B$12:$B$23,0)),INDEX(Stammdaten!$C$12:$C$23,MATCH(C71,Stammdaten!$B$12:$B$23,0))))</f>
        <v/>
      </c>
      <c r="Q71" s="7" t="str">
        <f t="shared" si="13"/>
        <v/>
      </c>
      <c r="R71" s="5"/>
      <c r="S71" s="5"/>
      <c r="T71" s="15" t="str">
        <f t="shared" si="14"/>
        <v/>
      </c>
      <c r="U71" s="1"/>
      <c r="V71" s="1"/>
      <c r="W71" s="1"/>
      <c r="X71" s="1"/>
      <c r="Y71" s="1"/>
      <c r="Z71" s="1"/>
    </row>
    <row r="72" spans="1:26" x14ac:dyDescent="0.25">
      <c r="A72" s="14"/>
      <c r="B72" s="9"/>
      <c r="C72" s="5" t="str">
        <f t="shared" si="10"/>
        <v/>
      </c>
      <c r="D72" s="5" t="str">
        <f>IFERROR(INDEX(Stammdaten!$A$12:$A$23,MATCH(C72,Stammdaten!$B$12:$B$23,0)),"")</f>
        <v/>
      </c>
      <c r="E72" s="5"/>
      <c r="F72" s="5" t="str">
        <f>IFERROR(INDEX(Stammdaten!$B$5:$B$7,MATCH(E72,Stammdaten!$A$5:$A$7,0)),"")</f>
        <v/>
      </c>
      <c r="G72" s="5"/>
      <c r="H72" s="5" t="str">
        <f>IFERROR(INDEX(Stammdaten!$H$5:$H$7,MATCH(G72,Stammdaten!$G$5:$G$7,0)),"")</f>
        <v/>
      </c>
      <c r="I72" s="5"/>
      <c r="J72" s="5"/>
      <c r="K72" s="22"/>
      <c r="L72" s="22"/>
      <c r="M72" s="22" t="str">
        <f t="shared" si="11"/>
        <v/>
      </c>
      <c r="N72" s="25"/>
      <c r="O72" s="22" t="str">
        <f t="shared" si="12"/>
        <v/>
      </c>
      <c r="P72" s="7" t="str">
        <f>IF(C72="","",IF(INDEX(Stammdaten!$G$12:$G$23,MATCH(C72,Stammdaten!$B$12:$B$23,0))="Strompreispauschale",INDEX(Stammdaten!$F$12:$F$23,MATCH(C72,Stammdaten!$B$12:$B$23,0)),INDEX(Stammdaten!$C$12:$C$23,MATCH(C72,Stammdaten!$B$12:$B$23,0))))</f>
        <v/>
      </c>
      <c r="Q72" s="7" t="str">
        <f t="shared" si="13"/>
        <v/>
      </c>
      <c r="R72" s="5"/>
      <c r="S72" s="5"/>
      <c r="T72" s="15" t="str">
        <f t="shared" si="14"/>
        <v/>
      </c>
      <c r="U72" s="1"/>
      <c r="V72" s="1"/>
      <c r="W72" s="1"/>
      <c r="X72" s="1"/>
      <c r="Y72" s="1"/>
      <c r="Z72" s="1"/>
    </row>
    <row r="73" spans="1:26" x14ac:dyDescent="0.25">
      <c r="A73" s="14"/>
      <c r="B73" s="9"/>
      <c r="C73" s="5" t="str">
        <f t="shared" si="10"/>
        <v/>
      </c>
      <c r="D73" s="5" t="str">
        <f>IFERROR(INDEX(Stammdaten!$A$12:$A$23,MATCH(C73,Stammdaten!$B$12:$B$23,0)),"")</f>
        <v/>
      </c>
      <c r="E73" s="5"/>
      <c r="F73" s="5" t="str">
        <f>IFERROR(INDEX(Stammdaten!$B$5:$B$7,MATCH(E73,Stammdaten!$A$5:$A$7,0)),"")</f>
        <v/>
      </c>
      <c r="G73" s="5"/>
      <c r="H73" s="5" t="str">
        <f>IFERROR(INDEX(Stammdaten!$H$5:$H$7,MATCH(G73,Stammdaten!$G$5:$G$7,0)),"")</f>
        <v/>
      </c>
      <c r="I73" s="5"/>
      <c r="J73" s="5"/>
      <c r="K73" s="22"/>
      <c r="L73" s="22"/>
      <c r="M73" s="22" t="str">
        <f t="shared" si="11"/>
        <v/>
      </c>
      <c r="N73" s="25"/>
      <c r="O73" s="22" t="str">
        <f t="shared" si="12"/>
        <v/>
      </c>
      <c r="P73" s="7" t="str">
        <f>IF(C73="","",IF(INDEX(Stammdaten!$G$12:$G$23,MATCH(C73,Stammdaten!$B$12:$B$23,0))="Strompreispauschale",INDEX(Stammdaten!$F$12:$F$23,MATCH(C73,Stammdaten!$B$12:$B$23,0)),INDEX(Stammdaten!$C$12:$C$23,MATCH(C73,Stammdaten!$B$12:$B$23,0))))</f>
        <v/>
      </c>
      <c r="Q73" s="7" t="str">
        <f t="shared" si="13"/>
        <v/>
      </c>
      <c r="R73" s="5"/>
      <c r="S73" s="5"/>
      <c r="T73" s="15" t="str">
        <f t="shared" si="14"/>
        <v/>
      </c>
      <c r="U73" s="1"/>
      <c r="V73" s="1"/>
      <c r="W73" s="1"/>
      <c r="X73" s="1"/>
      <c r="Y73" s="1"/>
      <c r="Z73" s="1"/>
    </row>
    <row r="74" spans="1:26" x14ac:dyDescent="0.25">
      <c r="A74" s="14"/>
      <c r="B74" s="9"/>
      <c r="C74" s="5" t="str">
        <f t="shared" si="10"/>
        <v/>
      </c>
      <c r="D74" s="5" t="str">
        <f>IFERROR(INDEX(Stammdaten!$A$12:$A$23,MATCH(C74,Stammdaten!$B$12:$B$23,0)),"")</f>
        <v/>
      </c>
      <c r="E74" s="5"/>
      <c r="F74" s="5" t="str">
        <f>IFERROR(INDEX(Stammdaten!$B$5:$B$7,MATCH(E74,Stammdaten!$A$5:$A$7,0)),"")</f>
        <v/>
      </c>
      <c r="G74" s="5"/>
      <c r="H74" s="5" t="str">
        <f>IFERROR(INDEX(Stammdaten!$H$5:$H$7,MATCH(G74,Stammdaten!$G$5:$G$7,0)),"")</f>
        <v/>
      </c>
      <c r="I74" s="5"/>
      <c r="J74" s="5"/>
      <c r="K74" s="22"/>
      <c r="L74" s="22"/>
      <c r="M74" s="22" t="str">
        <f t="shared" si="11"/>
        <v/>
      </c>
      <c r="N74" s="25"/>
      <c r="O74" s="22" t="str">
        <f t="shared" si="12"/>
        <v/>
      </c>
      <c r="P74" s="7" t="str">
        <f>IF(C74="","",IF(INDEX(Stammdaten!$G$12:$G$23,MATCH(C74,Stammdaten!$B$12:$B$23,0))="Strompreispauschale",INDEX(Stammdaten!$F$12:$F$23,MATCH(C74,Stammdaten!$B$12:$B$23,0)),INDEX(Stammdaten!$C$12:$C$23,MATCH(C74,Stammdaten!$B$12:$B$23,0))))</f>
        <v/>
      </c>
      <c r="Q74" s="7" t="str">
        <f t="shared" si="13"/>
        <v/>
      </c>
      <c r="R74" s="5"/>
      <c r="S74" s="5"/>
      <c r="T74" s="15" t="str">
        <f t="shared" si="14"/>
        <v/>
      </c>
      <c r="U74" s="1"/>
      <c r="V74" s="1"/>
      <c r="W74" s="1"/>
      <c r="X74" s="1"/>
      <c r="Y74" s="1"/>
      <c r="Z74" s="1"/>
    </row>
    <row r="75" spans="1:26" x14ac:dyDescent="0.25">
      <c r="A75" s="14"/>
      <c r="B75" s="9"/>
      <c r="C75" s="5" t="str">
        <f t="shared" si="10"/>
        <v/>
      </c>
      <c r="D75" s="5" t="str">
        <f>IFERROR(INDEX(Stammdaten!$A$12:$A$23,MATCH(C75,Stammdaten!$B$12:$B$23,0)),"")</f>
        <v/>
      </c>
      <c r="E75" s="5"/>
      <c r="F75" s="5" t="str">
        <f>IFERROR(INDEX(Stammdaten!$B$5:$B$7,MATCH(E75,Stammdaten!$A$5:$A$7,0)),"")</f>
        <v/>
      </c>
      <c r="G75" s="5"/>
      <c r="H75" s="5" t="str">
        <f>IFERROR(INDEX(Stammdaten!$H$5:$H$7,MATCH(G75,Stammdaten!$G$5:$G$7,0)),"")</f>
        <v/>
      </c>
      <c r="I75" s="5"/>
      <c r="J75" s="5"/>
      <c r="K75" s="22"/>
      <c r="L75" s="22"/>
      <c r="M75" s="22" t="str">
        <f t="shared" si="11"/>
        <v/>
      </c>
      <c r="N75" s="25"/>
      <c r="O75" s="22" t="str">
        <f t="shared" si="12"/>
        <v/>
      </c>
      <c r="P75" s="7" t="str">
        <f>IF(C75="","",IF(INDEX(Stammdaten!$G$12:$G$23,MATCH(C75,Stammdaten!$B$12:$B$23,0))="Strompreispauschale",INDEX(Stammdaten!$F$12:$F$23,MATCH(C75,Stammdaten!$B$12:$B$23,0)),INDEX(Stammdaten!$C$12:$C$23,MATCH(C75,Stammdaten!$B$12:$B$23,0))))</f>
        <v/>
      </c>
      <c r="Q75" s="7" t="str">
        <f t="shared" si="13"/>
        <v/>
      </c>
      <c r="R75" s="5"/>
      <c r="S75" s="5"/>
      <c r="T75" s="15" t="str">
        <f t="shared" si="14"/>
        <v/>
      </c>
      <c r="U75" s="1"/>
      <c r="V75" s="1"/>
      <c r="W75" s="1"/>
      <c r="X75" s="1"/>
      <c r="Y75" s="1"/>
      <c r="Z75" s="1"/>
    </row>
    <row r="76" spans="1:26" x14ac:dyDescent="0.25">
      <c r="A76" s="14"/>
      <c r="B76" s="9"/>
      <c r="C76" s="5" t="str">
        <f t="shared" si="10"/>
        <v/>
      </c>
      <c r="D76" s="5" t="str">
        <f>IFERROR(INDEX(Stammdaten!$A$12:$A$23,MATCH(C76,Stammdaten!$B$12:$B$23,0)),"")</f>
        <v/>
      </c>
      <c r="E76" s="5"/>
      <c r="F76" s="5" t="str">
        <f>IFERROR(INDEX(Stammdaten!$B$5:$B$7,MATCH(E76,Stammdaten!$A$5:$A$7,0)),"")</f>
        <v/>
      </c>
      <c r="G76" s="5"/>
      <c r="H76" s="5" t="str">
        <f>IFERROR(INDEX(Stammdaten!$H$5:$H$7,MATCH(G76,Stammdaten!$G$5:$G$7,0)),"")</f>
        <v/>
      </c>
      <c r="I76" s="5"/>
      <c r="J76" s="5"/>
      <c r="K76" s="22"/>
      <c r="L76" s="22"/>
      <c r="M76" s="22" t="str">
        <f t="shared" si="11"/>
        <v/>
      </c>
      <c r="N76" s="25"/>
      <c r="O76" s="22" t="str">
        <f t="shared" si="12"/>
        <v/>
      </c>
      <c r="P76" s="7" t="str">
        <f>IF(C76="","",IF(INDEX(Stammdaten!$G$12:$G$23,MATCH(C76,Stammdaten!$B$12:$B$23,0))="Strompreispauschale",INDEX(Stammdaten!$F$12:$F$23,MATCH(C76,Stammdaten!$B$12:$B$23,0)),INDEX(Stammdaten!$C$12:$C$23,MATCH(C76,Stammdaten!$B$12:$B$23,0))))</f>
        <v/>
      </c>
      <c r="Q76" s="7" t="str">
        <f t="shared" si="13"/>
        <v/>
      </c>
      <c r="R76" s="5"/>
      <c r="S76" s="5"/>
      <c r="T76" s="15" t="str">
        <f t="shared" si="14"/>
        <v/>
      </c>
      <c r="U76" s="1"/>
      <c r="V76" s="1"/>
      <c r="W76" s="1"/>
      <c r="X76" s="1"/>
      <c r="Y76" s="1"/>
      <c r="Z76" s="1"/>
    </row>
    <row r="77" spans="1:26" x14ac:dyDescent="0.25">
      <c r="A77" s="14"/>
      <c r="B77" s="9"/>
      <c r="C77" s="5" t="str">
        <f t="shared" si="10"/>
        <v/>
      </c>
      <c r="D77" s="5" t="str">
        <f>IFERROR(INDEX(Stammdaten!$A$12:$A$23,MATCH(C77,Stammdaten!$B$12:$B$23,0)),"")</f>
        <v/>
      </c>
      <c r="E77" s="5"/>
      <c r="F77" s="5" t="str">
        <f>IFERROR(INDEX(Stammdaten!$B$5:$B$7,MATCH(E77,Stammdaten!$A$5:$A$7,0)),"")</f>
        <v/>
      </c>
      <c r="G77" s="5"/>
      <c r="H77" s="5" t="str">
        <f>IFERROR(INDEX(Stammdaten!$H$5:$H$7,MATCH(G77,Stammdaten!$G$5:$G$7,0)),"")</f>
        <v/>
      </c>
      <c r="I77" s="5"/>
      <c r="J77" s="5"/>
      <c r="K77" s="22"/>
      <c r="L77" s="22"/>
      <c r="M77" s="22" t="str">
        <f t="shared" si="11"/>
        <v/>
      </c>
      <c r="N77" s="25"/>
      <c r="O77" s="22" t="str">
        <f t="shared" si="12"/>
        <v/>
      </c>
      <c r="P77" s="7" t="str">
        <f>IF(C77="","",IF(INDEX(Stammdaten!$G$12:$G$23,MATCH(C77,Stammdaten!$B$12:$B$23,0))="Strompreispauschale",INDEX(Stammdaten!$F$12:$F$23,MATCH(C77,Stammdaten!$B$12:$B$23,0)),INDEX(Stammdaten!$C$12:$C$23,MATCH(C77,Stammdaten!$B$12:$B$23,0))))</f>
        <v/>
      </c>
      <c r="Q77" s="7" t="str">
        <f t="shared" si="13"/>
        <v/>
      </c>
      <c r="R77" s="5"/>
      <c r="S77" s="5"/>
      <c r="T77" s="15" t="str">
        <f t="shared" si="14"/>
        <v/>
      </c>
      <c r="U77" s="1"/>
      <c r="V77" s="1"/>
      <c r="W77" s="1"/>
      <c r="X77" s="1"/>
      <c r="Y77" s="1"/>
      <c r="Z77" s="1"/>
    </row>
    <row r="78" spans="1:26" x14ac:dyDescent="0.25">
      <c r="A78" s="14"/>
      <c r="B78" s="9"/>
      <c r="C78" s="5" t="str">
        <f t="shared" si="10"/>
        <v/>
      </c>
      <c r="D78" s="5" t="str">
        <f>IFERROR(INDEX(Stammdaten!$A$12:$A$23,MATCH(C78,Stammdaten!$B$12:$B$23,0)),"")</f>
        <v/>
      </c>
      <c r="E78" s="5"/>
      <c r="F78" s="5" t="str">
        <f>IFERROR(INDEX(Stammdaten!$B$5:$B$7,MATCH(E78,Stammdaten!$A$5:$A$7,0)),"")</f>
        <v/>
      </c>
      <c r="G78" s="5"/>
      <c r="H78" s="5" t="str">
        <f>IFERROR(INDEX(Stammdaten!$H$5:$H$7,MATCH(G78,Stammdaten!$G$5:$G$7,0)),"")</f>
        <v/>
      </c>
      <c r="I78" s="5"/>
      <c r="J78" s="5"/>
      <c r="K78" s="22"/>
      <c r="L78" s="22"/>
      <c r="M78" s="22" t="str">
        <f t="shared" si="11"/>
        <v/>
      </c>
      <c r="N78" s="25"/>
      <c r="O78" s="22" t="str">
        <f t="shared" si="12"/>
        <v/>
      </c>
      <c r="P78" s="7" t="str">
        <f>IF(C78="","",IF(INDEX(Stammdaten!$G$12:$G$23,MATCH(C78,Stammdaten!$B$12:$B$23,0))="Strompreispauschale",INDEX(Stammdaten!$F$12:$F$23,MATCH(C78,Stammdaten!$B$12:$B$23,0)),INDEX(Stammdaten!$C$12:$C$23,MATCH(C78,Stammdaten!$B$12:$B$23,0))))</f>
        <v/>
      </c>
      <c r="Q78" s="7" t="str">
        <f t="shared" si="13"/>
        <v/>
      </c>
      <c r="R78" s="5"/>
      <c r="S78" s="5"/>
      <c r="T78" s="15" t="str">
        <f t="shared" si="14"/>
        <v/>
      </c>
      <c r="U78" s="1"/>
      <c r="V78" s="1"/>
      <c r="W78" s="1"/>
      <c r="X78" s="1"/>
      <c r="Y78" s="1"/>
      <c r="Z78" s="1"/>
    </row>
    <row r="79" spans="1:26" x14ac:dyDescent="0.25">
      <c r="A79" s="14"/>
      <c r="B79" s="9"/>
      <c r="C79" s="5" t="str">
        <f t="shared" si="10"/>
        <v/>
      </c>
      <c r="D79" s="5" t="str">
        <f>IFERROR(INDEX(Stammdaten!$A$12:$A$23,MATCH(C79,Stammdaten!$B$12:$B$23,0)),"")</f>
        <v/>
      </c>
      <c r="E79" s="5"/>
      <c r="F79" s="5" t="str">
        <f>IFERROR(INDEX(Stammdaten!$B$5:$B$7,MATCH(E79,Stammdaten!$A$5:$A$7,0)),"")</f>
        <v/>
      </c>
      <c r="G79" s="5"/>
      <c r="H79" s="5" t="str">
        <f>IFERROR(INDEX(Stammdaten!$H$5:$H$7,MATCH(G79,Stammdaten!$G$5:$G$7,0)),"")</f>
        <v/>
      </c>
      <c r="I79" s="5"/>
      <c r="J79" s="5"/>
      <c r="K79" s="22"/>
      <c r="L79" s="22"/>
      <c r="M79" s="22" t="str">
        <f t="shared" si="11"/>
        <v/>
      </c>
      <c r="N79" s="25"/>
      <c r="O79" s="22" t="str">
        <f t="shared" si="12"/>
        <v/>
      </c>
      <c r="P79" s="7" t="str">
        <f>IF(C79="","",IF(INDEX(Stammdaten!$G$12:$G$23,MATCH(C79,Stammdaten!$B$12:$B$23,0))="Strompreispauschale",INDEX(Stammdaten!$F$12:$F$23,MATCH(C79,Stammdaten!$B$12:$B$23,0)),INDEX(Stammdaten!$C$12:$C$23,MATCH(C79,Stammdaten!$B$12:$B$23,0))))</f>
        <v/>
      </c>
      <c r="Q79" s="7" t="str">
        <f t="shared" si="13"/>
        <v/>
      </c>
      <c r="R79" s="5"/>
      <c r="S79" s="5"/>
      <c r="T79" s="15" t="str">
        <f t="shared" si="14"/>
        <v/>
      </c>
      <c r="U79" s="1"/>
      <c r="V79" s="1"/>
      <c r="W79" s="1"/>
      <c r="X79" s="1"/>
      <c r="Y79" s="1"/>
      <c r="Z79" s="1"/>
    </row>
    <row r="80" spans="1:26" x14ac:dyDescent="0.25">
      <c r="A80" s="14"/>
      <c r="B80" s="9"/>
      <c r="C80" s="5" t="str">
        <f t="shared" si="10"/>
        <v/>
      </c>
      <c r="D80" s="5" t="str">
        <f>IFERROR(INDEX(Stammdaten!$A$12:$A$23,MATCH(C80,Stammdaten!$B$12:$B$23,0)),"")</f>
        <v/>
      </c>
      <c r="E80" s="5"/>
      <c r="F80" s="5" t="str">
        <f>IFERROR(INDEX(Stammdaten!$B$5:$B$7,MATCH(E80,Stammdaten!$A$5:$A$7,0)),"")</f>
        <v/>
      </c>
      <c r="G80" s="5"/>
      <c r="H80" s="5" t="str">
        <f>IFERROR(INDEX(Stammdaten!$H$5:$H$7,MATCH(G80,Stammdaten!$G$5:$G$7,0)),"")</f>
        <v/>
      </c>
      <c r="I80" s="5"/>
      <c r="J80" s="5"/>
      <c r="K80" s="22"/>
      <c r="L80" s="22"/>
      <c r="M80" s="22" t="str">
        <f t="shared" si="11"/>
        <v/>
      </c>
      <c r="N80" s="25"/>
      <c r="O80" s="22" t="str">
        <f t="shared" si="12"/>
        <v/>
      </c>
      <c r="P80" s="7" t="str">
        <f>IF(C80="","",IF(INDEX(Stammdaten!$G$12:$G$23,MATCH(C80,Stammdaten!$B$12:$B$23,0))="Strompreispauschale",INDEX(Stammdaten!$F$12:$F$23,MATCH(C80,Stammdaten!$B$12:$B$23,0)),INDEX(Stammdaten!$C$12:$C$23,MATCH(C80,Stammdaten!$B$12:$B$23,0))))</f>
        <v/>
      </c>
      <c r="Q80" s="7" t="str">
        <f t="shared" si="13"/>
        <v/>
      </c>
      <c r="R80" s="5"/>
      <c r="S80" s="5"/>
      <c r="T80" s="15" t="str">
        <f t="shared" si="14"/>
        <v/>
      </c>
      <c r="U80" s="1"/>
      <c r="V80" s="1"/>
      <c r="W80" s="1"/>
      <c r="X80" s="1"/>
      <c r="Y80" s="1"/>
      <c r="Z80" s="1"/>
    </row>
    <row r="81" spans="1:26" x14ac:dyDescent="0.25">
      <c r="A81" s="14"/>
      <c r="B81" s="9"/>
      <c r="C81" s="5" t="str">
        <f t="shared" si="10"/>
        <v/>
      </c>
      <c r="D81" s="5" t="str">
        <f>IFERROR(INDEX(Stammdaten!$A$12:$A$23,MATCH(C81,Stammdaten!$B$12:$B$23,0)),"")</f>
        <v/>
      </c>
      <c r="E81" s="5"/>
      <c r="F81" s="5" t="str">
        <f>IFERROR(INDEX(Stammdaten!$B$5:$B$7,MATCH(E81,Stammdaten!$A$5:$A$7,0)),"")</f>
        <v/>
      </c>
      <c r="G81" s="5"/>
      <c r="H81" s="5" t="str">
        <f>IFERROR(INDEX(Stammdaten!$H$5:$H$7,MATCH(G81,Stammdaten!$G$5:$G$7,0)),"")</f>
        <v/>
      </c>
      <c r="I81" s="5"/>
      <c r="J81" s="5"/>
      <c r="K81" s="22"/>
      <c r="L81" s="22"/>
      <c r="M81" s="22" t="str">
        <f t="shared" si="11"/>
        <v/>
      </c>
      <c r="N81" s="25"/>
      <c r="O81" s="22" t="str">
        <f t="shared" si="12"/>
        <v/>
      </c>
      <c r="P81" s="7" t="str">
        <f>IF(C81="","",IF(INDEX(Stammdaten!$G$12:$G$23,MATCH(C81,Stammdaten!$B$12:$B$23,0))="Strompreispauschale",INDEX(Stammdaten!$F$12:$F$23,MATCH(C81,Stammdaten!$B$12:$B$23,0)),INDEX(Stammdaten!$C$12:$C$23,MATCH(C81,Stammdaten!$B$12:$B$23,0))))</f>
        <v/>
      </c>
      <c r="Q81" s="7" t="str">
        <f t="shared" si="13"/>
        <v/>
      </c>
      <c r="R81" s="5"/>
      <c r="S81" s="5"/>
      <c r="T81" s="15" t="str">
        <f t="shared" si="14"/>
        <v/>
      </c>
      <c r="U81" s="1"/>
      <c r="V81" s="1"/>
      <c r="W81" s="1"/>
      <c r="X81" s="1"/>
      <c r="Y81" s="1"/>
      <c r="Z81" s="1"/>
    </row>
    <row r="82" spans="1:26" x14ac:dyDescent="0.25">
      <c r="A82" s="14"/>
      <c r="B82" s="9"/>
      <c r="C82" s="5" t="str">
        <f t="shared" si="10"/>
        <v/>
      </c>
      <c r="D82" s="5" t="str">
        <f>IFERROR(INDEX(Stammdaten!$A$12:$A$23,MATCH(C82,Stammdaten!$B$12:$B$23,0)),"")</f>
        <v/>
      </c>
      <c r="E82" s="5"/>
      <c r="F82" s="5" t="str">
        <f>IFERROR(INDEX(Stammdaten!$B$5:$B$7,MATCH(E82,Stammdaten!$A$5:$A$7,0)),"")</f>
        <v/>
      </c>
      <c r="G82" s="5"/>
      <c r="H82" s="5" t="str">
        <f>IFERROR(INDEX(Stammdaten!$H$5:$H$7,MATCH(G82,Stammdaten!$G$5:$G$7,0)),"")</f>
        <v/>
      </c>
      <c r="I82" s="5"/>
      <c r="J82" s="5"/>
      <c r="K82" s="22"/>
      <c r="L82" s="22"/>
      <c r="M82" s="22" t="str">
        <f t="shared" si="11"/>
        <v/>
      </c>
      <c r="N82" s="25"/>
      <c r="O82" s="22" t="str">
        <f t="shared" si="12"/>
        <v/>
      </c>
      <c r="P82" s="7" t="str">
        <f>IF(C82="","",IF(INDEX(Stammdaten!$G$12:$G$23,MATCH(C82,Stammdaten!$B$12:$B$23,0))="Strompreispauschale",INDEX(Stammdaten!$F$12:$F$23,MATCH(C82,Stammdaten!$B$12:$B$23,0)),INDEX(Stammdaten!$C$12:$C$23,MATCH(C82,Stammdaten!$B$12:$B$23,0))))</f>
        <v/>
      </c>
      <c r="Q82" s="7" t="str">
        <f t="shared" si="13"/>
        <v/>
      </c>
      <c r="R82" s="5"/>
      <c r="S82" s="5"/>
      <c r="T82" s="15" t="str">
        <f t="shared" si="14"/>
        <v/>
      </c>
      <c r="U82" s="1"/>
      <c r="V82" s="1"/>
      <c r="W82" s="1"/>
      <c r="X82" s="1"/>
      <c r="Y82" s="1"/>
      <c r="Z82" s="1"/>
    </row>
    <row r="83" spans="1:26" x14ac:dyDescent="0.25">
      <c r="A83" s="14"/>
      <c r="B83" s="9"/>
      <c r="C83" s="5" t="str">
        <f t="shared" si="10"/>
        <v/>
      </c>
      <c r="D83" s="5" t="str">
        <f>IFERROR(INDEX(Stammdaten!$A$12:$A$23,MATCH(C83,Stammdaten!$B$12:$B$23,0)),"")</f>
        <v/>
      </c>
      <c r="E83" s="5"/>
      <c r="F83" s="5" t="str">
        <f>IFERROR(INDEX(Stammdaten!$B$5:$B$7,MATCH(E83,Stammdaten!$A$5:$A$7,0)),"")</f>
        <v/>
      </c>
      <c r="G83" s="5"/>
      <c r="H83" s="5" t="str">
        <f>IFERROR(INDEX(Stammdaten!$H$5:$H$7,MATCH(G83,Stammdaten!$G$5:$G$7,0)),"")</f>
        <v/>
      </c>
      <c r="I83" s="5"/>
      <c r="J83" s="5"/>
      <c r="K83" s="22"/>
      <c r="L83" s="22"/>
      <c r="M83" s="22" t="str">
        <f t="shared" si="11"/>
        <v/>
      </c>
      <c r="N83" s="25"/>
      <c r="O83" s="22" t="str">
        <f t="shared" si="12"/>
        <v/>
      </c>
      <c r="P83" s="7" t="str">
        <f>IF(C83="","",IF(INDEX(Stammdaten!$G$12:$G$23,MATCH(C83,Stammdaten!$B$12:$B$23,0))="Strompreispauschale",INDEX(Stammdaten!$F$12:$F$23,MATCH(C83,Stammdaten!$B$12:$B$23,0)),INDEX(Stammdaten!$C$12:$C$23,MATCH(C83,Stammdaten!$B$12:$B$23,0))))</f>
        <v/>
      </c>
      <c r="Q83" s="7" t="str">
        <f t="shared" si="13"/>
        <v/>
      </c>
      <c r="R83" s="5"/>
      <c r="S83" s="5"/>
      <c r="T83" s="15" t="str">
        <f t="shared" si="14"/>
        <v/>
      </c>
      <c r="U83" s="1"/>
      <c r="V83" s="1"/>
      <c r="W83" s="1"/>
      <c r="X83" s="1"/>
      <c r="Y83" s="1"/>
      <c r="Z83" s="1"/>
    </row>
    <row r="84" spans="1:26" x14ac:dyDescent="0.25">
      <c r="A84" s="14"/>
      <c r="B84" s="9"/>
      <c r="C84" s="5" t="str">
        <f t="shared" si="10"/>
        <v/>
      </c>
      <c r="D84" s="5" t="str">
        <f>IFERROR(INDEX(Stammdaten!$A$12:$A$23,MATCH(C84,Stammdaten!$B$12:$B$23,0)),"")</f>
        <v/>
      </c>
      <c r="E84" s="5"/>
      <c r="F84" s="5" t="str">
        <f>IFERROR(INDEX(Stammdaten!$B$5:$B$7,MATCH(E84,Stammdaten!$A$5:$A$7,0)),"")</f>
        <v/>
      </c>
      <c r="G84" s="5"/>
      <c r="H84" s="5" t="str">
        <f>IFERROR(INDEX(Stammdaten!$H$5:$H$7,MATCH(G84,Stammdaten!$G$5:$G$7,0)),"")</f>
        <v/>
      </c>
      <c r="I84" s="5"/>
      <c r="J84" s="5"/>
      <c r="K84" s="22"/>
      <c r="L84" s="22"/>
      <c r="M84" s="22" t="str">
        <f t="shared" si="11"/>
        <v/>
      </c>
      <c r="N84" s="25"/>
      <c r="O84" s="22" t="str">
        <f t="shared" si="12"/>
        <v/>
      </c>
      <c r="P84" s="7" t="str">
        <f>IF(C84="","",IF(INDEX(Stammdaten!$G$12:$G$23,MATCH(C84,Stammdaten!$B$12:$B$23,0))="Strompreispauschale",INDEX(Stammdaten!$F$12:$F$23,MATCH(C84,Stammdaten!$B$12:$B$23,0)),INDEX(Stammdaten!$C$12:$C$23,MATCH(C84,Stammdaten!$B$12:$B$23,0))))</f>
        <v/>
      </c>
      <c r="Q84" s="7" t="str">
        <f t="shared" si="13"/>
        <v/>
      </c>
      <c r="R84" s="5"/>
      <c r="S84" s="5"/>
      <c r="T84" s="15" t="str">
        <f t="shared" si="14"/>
        <v/>
      </c>
      <c r="U84" s="1"/>
      <c r="V84" s="1"/>
      <c r="W84" s="1"/>
      <c r="X84" s="1"/>
      <c r="Y84" s="1"/>
      <c r="Z84" s="1"/>
    </row>
    <row r="85" spans="1:26" x14ac:dyDescent="0.25">
      <c r="A85" s="14"/>
      <c r="B85" s="9"/>
      <c r="C85" s="5" t="str">
        <f t="shared" si="10"/>
        <v/>
      </c>
      <c r="D85" s="5" t="str">
        <f>IFERROR(INDEX(Stammdaten!$A$12:$A$23,MATCH(C85,Stammdaten!$B$12:$B$23,0)),"")</f>
        <v/>
      </c>
      <c r="E85" s="5"/>
      <c r="F85" s="5" t="str">
        <f>IFERROR(INDEX(Stammdaten!$B$5:$B$7,MATCH(E85,Stammdaten!$A$5:$A$7,0)),"")</f>
        <v/>
      </c>
      <c r="G85" s="5"/>
      <c r="H85" s="5" t="str">
        <f>IFERROR(INDEX(Stammdaten!$H$5:$H$7,MATCH(G85,Stammdaten!$G$5:$G$7,0)),"")</f>
        <v/>
      </c>
      <c r="I85" s="5"/>
      <c r="J85" s="5"/>
      <c r="K85" s="22"/>
      <c r="L85" s="22"/>
      <c r="M85" s="22" t="str">
        <f t="shared" si="11"/>
        <v/>
      </c>
      <c r="N85" s="25"/>
      <c r="O85" s="22" t="str">
        <f t="shared" si="12"/>
        <v/>
      </c>
      <c r="P85" s="7" t="str">
        <f>IF(C85="","",IF(INDEX(Stammdaten!$G$12:$G$23,MATCH(C85,Stammdaten!$B$12:$B$23,0))="Strompreispauschale",INDEX(Stammdaten!$F$12:$F$23,MATCH(C85,Stammdaten!$B$12:$B$23,0)),INDEX(Stammdaten!$C$12:$C$23,MATCH(C85,Stammdaten!$B$12:$B$23,0))))</f>
        <v/>
      </c>
      <c r="Q85" s="7" t="str">
        <f t="shared" si="13"/>
        <v/>
      </c>
      <c r="R85" s="5"/>
      <c r="S85" s="5"/>
      <c r="T85" s="15" t="str">
        <f t="shared" si="14"/>
        <v/>
      </c>
      <c r="U85" s="1"/>
      <c r="V85" s="1"/>
      <c r="W85" s="1"/>
      <c r="X85" s="1"/>
      <c r="Y85" s="1"/>
      <c r="Z85" s="1"/>
    </row>
    <row r="86" spans="1:26" x14ac:dyDescent="0.25">
      <c r="A86" s="14"/>
      <c r="B86" s="9"/>
      <c r="C86" s="5" t="str">
        <f t="shared" si="10"/>
        <v/>
      </c>
      <c r="D86" s="5" t="str">
        <f>IFERROR(INDEX(Stammdaten!$A$12:$A$23,MATCH(C86,Stammdaten!$B$12:$B$23,0)),"")</f>
        <v/>
      </c>
      <c r="E86" s="5"/>
      <c r="F86" s="5" t="str">
        <f>IFERROR(INDEX(Stammdaten!$B$5:$B$7,MATCH(E86,Stammdaten!$A$5:$A$7,0)),"")</f>
        <v/>
      </c>
      <c r="G86" s="5"/>
      <c r="H86" s="5" t="str">
        <f>IFERROR(INDEX(Stammdaten!$H$5:$H$7,MATCH(G86,Stammdaten!$G$5:$G$7,0)),"")</f>
        <v/>
      </c>
      <c r="I86" s="5"/>
      <c r="J86" s="5"/>
      <c r="K86" s="22"/>
      <c r="L86" s="22"/>
      <c r="M86" s="22" t="str">
        <f t="shared" si="11"/>
        <v/>
      </c>
      <c r="N86" s="25"/>
      <c r="O86" s="22" t="str">
        <f t="shared" si="12"/>
        <v/>
      </c>
      <c r="P86" s="7" t="str">
        <f>IF(C86="","",IF(INDEX(Stammdaten!$G$12:$G$23,MATCH(C86,Stammdaten!$B$12:$B$23,0))="Strompreispauschale",INDEX(Stammdaten!$F$12:$F$23,MATCH(C86,Stammdaten!$B$12:$B$23,0)),INDEX(Stammdaten!$C$12:$C$23,MATCH(C86,Stammdaten!$B$12:$B$23,0))))</f>
        <v/>
      </c>
      <c r="Q86" s="7" t="str">
        <f t="shared" si="13"/>
        <v/>
      </c>
      <c r="R86" s="5"/>
      <c r="S86" s="5"/>
      <c r="T86" s="15" t="str">
        <f t="shared" si="14"/>
        <v/>
      </c>
      <c r="U86" s="1"/>
      <c r="V86" s="1"/>
      <c r="W86" s="1"/>
      <c r="X86" s="1"/>
      <c r="Y86" s="1"/>
      <c r="Z86" s="1"/>
    </row>
    <row r="87" spans="1:26" x14ac:dyDescent="0.25">
      <c r="A87" s="14"/>
      <c r="B87" s="9"/>
      <c r="C87" s="5" t="str">
        <f t="shared" si="10"/>
        <v/>
      </c>
      <c r="D87" s="5" t="str">
        <f>IFERROR(INDEX(Stammdaten!$A$12:$A$23,MATCH(C87,Stammdaten!$B$12:$B$23,0)),"")</f>
        <v/>
      </c>
      <c r="E87" s="5"/>
      <c r="F87" s="5" t="str">
        <f>IFERROR(INDEX(Stammdaten!$B$5:$B$7,MATCH(E87,Stammdaten!$A$5:$A$7,0)),"")</f>
        <v/>
      </c>
      <c r="G87" s="5"/>
      <c r="H87" s="5" t="str">
        <f>IFERROR(INDEX(Stammdaten!$H$5:$H$7,MATCH(G87,Stammdaten!$G$5:$G$7,0)),"")</f>
        <v/>
      </c>
      <c r="I87" s="5"/>
      <c r="J87" s="5"/>
      <c r="K87" s="22"/>
      <c r="L87" s="22"/>
      <c r="M87" s="22" t="str">
        <f t="shared" si="11"/>
        <v/>
      </c>
      <c r="N87" s="25"/>
      <c r="O87" s="22" t="str">
        <f t="shared" si="12"/>
        <v/>
      </c>
      <c r="P87" s="7" t="str">
        <f>IF(C87="","",IF(INDEX(Stammdaten!$G$12:$G$23,MATCH(C87,Stammdaten!$B$12:$B$23,0))="Strompreispauschale",INDEX(Stammdaten!$F$12:$F$23,MATCH(C87,Stammdaten!$B$12:$B$23,0)),INDEX(Stammdaten!$C$12:$C$23,MATCH(C87,Stammdaten!$B$12:$B$23,0))))</f>
        <v/>
      </c>
      <c r="Q87" s="7" t="str">
        <f t="shared" si="13"/>
        <v/>
      </c>
      <c r="R87" s="5"/>
      <c r="S87" s="5"/>
      <c r="T87" s="15" t="str">
        <f t="shared" si="14"/>
        <v/>
      </c>
      <c r="U87" s="1"/>
      <c r="V87" s="1"/>
      <c r="W87" s="1"/>
      <c r="X87" s="1"/>
      <c r="Y87" s="1"/>
      <c r="Z87" s="1"/>
    </row>
    <row r="88" spans="1:26" x14ac:dyDescent="0.25">
      <c r="A88" s="14"/>
      <c r="B88" s="9"/>
      <c r="C88" s="5" t="str">
        <f t="shared" si="10"/>
        <v/>
      </c>
      <c r="D88" s="5" t="str">
        <f>IFERROR(INDEX(Stammdaten!$A$12:$A$23,MATCH(C88,Stammdaten!$B$12:$B$23,0)),"")</f>
        <v/>
      </c>
      <c r="E88" s="5"/>
      <c r="F88" s="5" t="str">
        <f>IFERROR(INDEX(Stammdaten!$B$5:$B$7,MATCH(E88,Stammdaten!$A$5:$A$7,0)),"")</f>
        <v/>
      </c>
      <c r="G88" s="5"/>
      <c r="H88" s="5" t="str">
        <f>IFERROR(INDEX(Stammdaten!$H$5:$H$7,MATCH(G88,Stammdaten!$G$5:$G$7,0)),"")</f>
        <v/>
      </c>
      <c r="I88" s="5"/>
      <c r="J88" s="5"/>
      <c r="K88" s="22"/>
      <c r="L88" s="22"/>
      <c r="M88" s="22" t="str">
        <f t="shared" si="11"/>
        <v/>
      </c>
      <c r="N88" s="25"/>
      <c r="O88" s="22" t="str">
        <f t="shared" si="12"/>
        <v/>
      </c>
      <c r="P88" s="7" t="str">
        <f>IF(C88="","",IF(INDEX(Stammdaten!$G$12:$G$23,MATCH(C88,Stammdaten!$B$12:$B$23,0))="Strompreispauschale",INDEX(Stammdaten!$F$12:$F$23,MATCH(C88,Stammdaten!$B$12:$B$23,0)),INDEX(Stammdaten!$C$12:$C$23,MATCH(C88,Stammdaten!$B$12:$B$23,0))))</f>
        <v/>
      </c>
      <c r="Q88" s="7" t="str">
        <f t="shared" si="13"/>
        <v/>
      </c>
      <c r="R88" s="5"/>
      <c r="S88" s="5"/>
      <c r="T88" s="15" t="str">
        <f t="shared" si="14"/>
        <v/>
      </c>
      <c r="U88" s="1"/>
      <c r="V88" s="1"/>
      <c r="W88" s="1"/>
      <c r="X88" s="1"/>
      <c r="Y88" s="1"/>
      <c r="Z88" s="1"/>
    </row>
    <row r="89" spans="1:26" x14ac:dyDescent="0.25">
      <c r="A89" s="14"/>
      <c r="B89" s="9"/>
      <c r="C89" s="5" t="str">
        <f t="shared" si="10"/>
        <v/>
      </c>
      <c r="D89" s="5" t="str">
        <f>IFERROR(INDEX(Stammdaten!$A$12:$A$23,MATCH(C89,Stammdaten!$B$12:$B$23,0)),"")</f>
        <v/>
      </c>
      <c r="E89" s="5"/>
      <c r="F89" s="5" t="str">
        <f>IFERROR(INDEX(Stammdaten!$B$5:$B$7,MATCH(E89,Stammdaten!$A$5:$A$7,0)),"")</f>
        <v/>
      </c>
      <c r="G89" s="5"/>
      <c r="H89" s="5" t="str">
        <f>IFERROR(INDEX(Stammdaten!$H$5:$H$7,MATCH(G89,Stammdaten!$G$5:$G$7,0)),"")</f>
        <v/>
      </c>
      <c r="I89" s="5"/>
      <c r="J89" s="5"/>
      <c r="K89" s="22"/>
      <c r="L89" s="22"/>
      <c r="M89" s="22" t="str">
        <f t="shared" si="11"/>
        <v/>
      </c>
      <c r="N89" s="25"/>
      <c r="O89" s="22" t="str">
        <f t="shared" si="12"/>
        <v/>
      </c>
      <c r="P89" s="7" t="str">
        <f>IF(C89="","",IF(INDEX(Stammdaten!$G$12:$G$23,MATCH(C89,Stammdaten!$B$12:$B$23,0))="Strompreispauschale",INDEX(Stammdaten!$F$12:$F$23,MATCH(C89,Stammdaten!$B$12:$B$23,0)),INDEX(Stammdaten!$C$12:$C$23,MATCH(C89,Stammdaten!$B$12:$B$23,0))))</f>
        <v/>
      </c>
      <c r="Q89" s="7" t="str">
        <f t="shared" si="13"/>
        <v/>
      </c>
      <c r="R89" s="5"/>
      <c r="S89" s="5"/>
      <c r="T89" s="15" t="str">
        <f t="shared" si="14"/>
        <v/>
      </c>
      <c r="U89" s="1"/>
      <c r="V89" s="1"/>
      <c r="W89" s="1"/>
      <c r="X89" s="1"/>
      <c r="Y89" s="1"/>
      <c r="Z89" s="1"/>
    </row>
    <row r="90" spans="1:26" x14ac:dyDescent="0.25">
      <c r="A90" s="14"/>
      <c r="B90" s="9"/>
      <c r="C90" s="5" t="str">
        <f t="shared" si="10"/>
        <v/>
      </c>
      <c r="D90" s="5" t="str">
        <f>IFERROR(INDEX(Stammdaten!$A$12:$A$23,MATCH(C90,Stammdaten!$B$12:$B$23,0)),"")</f>
        <v/>
      </c>
      <c r="E90" s="5"/>
      <c r="F90" s="5" t="str">
        <f>IFERROR(INDEX(Stammdaten!$B$5:$B$7,MATCH(E90,Stammdaten!$A$5:$A$7,0)),"")</f>
        <v/>
      </c>
      <c r="G90" s="5"/>
      <c r="H90" s="5" t="str">
        <f>IFERROR(INDEX(Stammdaten!$H$5:$H$7,MATCH(G90,Stammdaten!$G$5:$G$7,0)),"")</f>
        <v/>
      </c>
      <c r="I90" s="5"/>
      <c r="J90" s="5"/>
      <c r="K90" s="22"/>
      <c r="L90" s="22"/>
      <c r="M90" s="22" t="str">
        <f t="shared" si="11"/>
        <v/>
      </c>
      <c r="N90" s="25"/>
      <c r="O90" s="22" t="str">
        <f t="shared" si="12"/>
        <v/>
      </c>
      <c r="P90" s="7" t="str">
        <f>IF(C90="","",IF(INDEX(Stammdaten!$G$12:$G$23,MATCH(C90,Stammdaten!$B$12:$B$23,0))="Strompreispauschale",INDEX(Stammdaten!$F$12:$F$23,MATCH(C90,Stammdaten!$B$12:$B$23,0)),INDEX(Stammdaten!$C$12:$C$23,MATCH(C90,Stammdaten!$B$12:$B$23,0))))</f>
        <v/>
      </c>
      <c r="Q90" s="7" t="str">
        <f t="shared" si="13"/>
        <v/>
      </c>
      <c r="R90" s="5"/>
      <c r="S90" s="5"/>
      <c r="T90" s="15" t="str">
        <f t="shared" si="14"/>
        <v/>
      </c>
      <c r="U90" s="1"/>
      <c r="V90" s="1"/>
      <c r="W90" s="1"/>
      <c r="X90" s="1"/>
      <c r="Y90" s="1"/>
      <c r="Z90" s="1"/>
    </row>
    <row r="91" spans="1:26" x14ac:dyDescent="0.25">
      <c r="A91" s="14"/>
      <c r="B91" s="9"/>
      <c r="C91" s="5" t="str">
        <f t="shared" si="10"/>
        <v/>
      </c>
      <c r="D91" s="5" t="str">
        <f>IFERROR(INDEX(Stammdaten!$A$12:$A$23,MATCH(C91,Stammdaten!$B$12:$B$23,0)),"")</f>
        <v/>
      </c>
      <c r="E91" s="5"/>
      <c r="F91" s="5" t="str">
        <f>IFERROR(INDEX(Stammdaten!$B$5:$B$7,MATCH(E91,Stammdaten!$A$5:$A$7,0)),"")</f>
        <v/>
      </c>
      <c r="G91" s="5"/>
      <c r="H91" s="5" t="str">
        <f>IFERROR(INDEX(Stammdaten!$H$5:$H$7,MATCH(G91,Stammdaten!$G$5:$G$7,0)),"")</f>
        <v/>
      </c>
      <c r="I91" s="5"/>
      <c r="J91" s="5"/>
      <c r="K91" s="22"/>
      <c r="L91" s="22"/>
      <c r="M91" s="22" t="str">
        <f t="shared" si="11"/>
        <v/>
      </c>
      <c r="N91" s="25"/>
      <c r="O91" s="22" t="str">
        <f t="shared" si="12"/>
        <v/>
      </c>
      <c r="P91" s="7" t="str">
        <f>IF(C91="","",IF(INDEX(Stammdaten!$G$12:$G$23,MATCH(C91,Stammdaten!$B$12:$B$23,0))="Strompreispauschale",INDEX(Stammdaten!$F$12:$F$23,MATCH(C91,Stammdaten!$B$12:$B$23,0)),INDEX(Stammdaten!$C$12:$C$23,MATCH(C91,Stammdaten!$B$12:$B$23,0))))</f>
        <v/>
      </c>
      <c r="Q91" s="7" t="str">
        <f t="shared" si="13"/>
        <v/>
      </c>
      <c r="R91" s="5"/>
      <c r="S91" s="5"/>
      <c r="T91" s="15" t="str">
        <f t="shared" si="14"/>
        <v/>
      </c>
      <c r="U91" s="1"/>
      <c r="V91" s="1"/>
      <c r="W91" s="1"/>
      <c r="X91" s="1"/>
      <c r="Y91" s="1"/>
      <c r="Z91" s="1"/>
    </row>
    <row r="92" spans="1:26" x14ac:dyDescent="0.25">
      <c r="A92" s="14"/>
      <c r="B92" s="9"/>
      <c r="C92" s="5" t="str">
        <f t="shared" si="10"/>
        <v/>
      </c>
      <c r="D92" s="5" t="str">
        <f>IFERROR(INDEX(Stammdaten!$A$12:$A$23,MATCH(C92,Stammdaten!$B$12:$B$23,0)),"")</f>
        <v/>
      </c>
      <c r="E92" s="5"/>
      <c r="F92" s="5" t="str">
        <f>IFERROR(INDEX(Stammdaten!$B$5:$B$7,MATCH(E92,Stammdaten!$A$5:$A$7,0)),"")</f>
        <v/>
      </c>
      <c r="G92" s="5"/>
      <c r="H92" s="5" t="str">
        <f>IFERROR(INDEX(Stammdaten!$H$5:$H$7,MATCH(G92,Stammdaten!$G$5:$G$7,0)),"")</f>
        <v/>
      </c>
      <c r="I92" s="5"/>
      <c r="J92" s="5"/>
      <c r="K92" s="22"/>
      <c r="L92" s="22"/>
      <c r="M92" s="22" t="str">
        <f t="shared" si="11"/>
        <v/>
      </c>
      <c r="N92" s="25"/>
      <c r="O92" s="22" t="str">
        <f t="shared" si="12"/>
        <v/>
      </c>
      <c r="P92" s="7" t="str">
        <f>IF(C92="","",IF(INDEX(Stammdaten!$G$12:$G$23,MATCH(C92,Stammdaten!$B$12:$B$23,0))="Strompreispauschale",INDEX(Stammdaten!$F$12:$F$23,MATCH(C92,Stammdaten!$B$12:$B$23,0)),INDEX(Stammdaten!$C$12:$C$23,MATCH(C92,Stammdaten!$B$12:$B$23,0))))</f>
        <v/>
      </c>
      <c r="Q92" s="7" t="str">
        <f t="shared" si="13"/>
        <v/>
      </c>
      <c r="R92" s="5"/>
      <c r="S92" s="5"/>
      <c r="T92" s="15" t="str">
        <f t="shared" si="14"/>
        <v/>
      </c>
      <c r="U92" s="1"/>
      <c r="V92" s="1"/>
      <c r="W92" s="1"/>
      <c r="X92" s="1"/>
      <c r="Y92" s="1"/>
      <c r="Z92" s="1"/>
    </row>
    <row r="93" spans="1:26" x14ac:dyDescent="0.25">
      <c r="A93" s="14"/>
      <c r="B93" s="9"/>
      <c r="C93" s="5" t="str">
        <f t="shared" si="10"/>
        <v/>
      </c>
      <c r="D93" s="5" t="str">
        <f>IFERROR(INDEX(Stammdaten!$A$12:$A$23,MATCH(C93,Stammdaten!$B$12:$B$23,0)),"")</f>
        <v/>
      </c>
      <c r="E93" s="5"/>
      <c r="F93" s="5" t="str">
        <f>IFERROR(INDEX(Stammdaten!$B$5:$B$7,MATCH(E93,Stammdaten!$A$5:$A$7,0)),"")</f>
        <v/>
      </c>
      <c r="G93" s="5"/>
      <c r="H93" s="5" t="str">
        <f>IFERROR(INDEX(Stammdaten!$H$5:$H$7,MATCH(G93,Stammdaten!$G$5:$G$7,0)),"")</f>
        <v/>
      </c>
      <c r="I93" s="5"/>
      <c r="J93" s="5"/>
      <c r="K93" s="22"/>
      <c r="L93" s="22"/>
      <c r="M93" s="22" t="str">
        <f t="shared" si="11"/>
        <v/>
      </c>
      <c r="N93" s="25"/>
      <c r="O93" s="22" t="str">
        <f t="shared" si="12"/>
        <v/>
      </c>
      <c r="P93" s="7" t="str">
        <f>IF(C93="","",IF(INDEX(Stammdaten!$G$12:$G$23,MATCH(C93,Stammdaten!$B$12:$B$23,0))="Strompreispauschale",INDEX(Stammdaten!$F$12:$F$23,MATCH(C93,Stammdaten!$B$12:$B$23,0)),INDEX(Stammdaten!$C$12:$C$23,MATCH(C93,Stammdaten!$B$12:$B$23,0))))</f>
        <v/>
      </c>
      <c r="Q93" s="7" t="str">
        <f t="shared" si="13"/>
        <v/>
      </c>
      <c r="R93" s="5"/>
      <c r="S93" s="5"/>
      <c r="T93" s="15" t="str">
        <f t="shared" si="14"/>
        <v/>
      </c>
      <c r="U93" s="1"/>
      <c r="V93" s="1"/>
      <c r="W93" s="1"/>
      <c r="X93" s="1"/>
      <c r="Y93" s="1"/>
      <c r="Z93" s="1"/>
    </row>
    <row r="94" spans="1:26" x14ac:dyDescent="0.25">
      <c r="A94" s="14"/>
      <c r="B94" s="9"/>
      <c r="C94" s="5" t="str">
        <f t="shared" si="10"/>
        <v/>
      </c>
      <c r="D94" s="5" t="str">
        <f>IFERROR(INDEX(Stammdaten!$A$12:$A$23,MATCH(C94,Stammdaten!$B$12:$B$23,0)),"")</f>
        <v/>
      </c>
      <c r="E94" s="5"/>
      <c r="F94" s="5" t="str">
        <f>IFERROR(INDEX(Stammdaten!$B$5:$B$7,MATCH(E94,Stammdaten!$A$5:$A$7,0)),"")</f>
        <v/>
      </c>
      <c r="G94" s="5"/>
      <c r="H94" s="5" t="str">
        <f>IFERROR(INDEX(Stammdaten!$H$5:$H$7,MATCH(G94,Stammdaten!$G$5:$G$7,0)),"")</f>
        <v/>
      </c>
      <c r="I94" s="5"/>
      <c r="J94" s="5"/>
      <c r="K94" s="22"/>
      <c r="L94" s="22"/>
      <c r="M94" s="22" t="str">
        <f t="shared" si="11"/>
        <v/>
      </c>
      <c r="N94" s="25"/>
      <c r="O94" s="22" t="str">
        <f t="shared" si="12"/>
        <v/>
      </c>
      <c r="P94" s="7" t="str">
        <f>IF(C94="","",IF(INDEX(Stammdaten!$G$12:$G$23,MATCH(C94,Stammdaten!$B$12:$B$23,0))="Strompreispauschale",INDEX(Stammdaten!$F$12:$F$23,MATCH(C94,Stammdaten!$B$12:$B$23,0)),INDEX(Stammdaten!$C$12:$C$23,MATCH(C94,Stammdaten!$B$12:$B$23,0))))</f>
        <v/>
      </c>
      <c r="Q94" s="7" t="str">
        <f t="shared" si="13"/>
        <v/>
      </c>
      <c r="R94" s="5"/>
      <c r="S94" s="5"/>
      <c r="T94" s="15" t="str">
        <f t="shared" si="14"/>
        <v/>
      </c>
      <c r="U94" s="1"/>
      <c r="V94" s="1"/>
      <c r="W94" s="1"/>
      <c r="X94" s="1"/>
      <c r="Y94" s="1"/>
      <c r="Z94" s="1"/>
    </row>
    <row r="95" spans="1:26" x14ac:dyDescent="0.25">
      <c r="A95" s="14"/>
      <c r="B95" s="9"/>
      <c r="C95" s="5" t="str">
        <f t="shared" si="10"/>
        <v/>
      </c>
      <c r="D95" s="5" t="str">
        <f>IFERROR(INDEX(Stammdaten!$A$12:$A$23,MATCH(C95,Stammdaten!$B$12:$B$23,0)),"")</f>
        <v/>
      </c>
      <c r="E95" s="5"/>
      <c r="F95" s="5" t="str">
        <f>IFERROR(INDEX(Stammdaten!$B$5:$B$7,MATCH(E95,Stammdaten!$A$5:$A$7,0)),"")</f>
        <v/>
      </c>
      <c r="G95" s="5"/>
      <c r="H95" s="5" t="str">
        <f>IFERROR(INDEX(Stammdaten!$H$5:$H$7,MATCH(G95,Stammdaten!$G$5:$G$7,0)),"")</f>
        <v/>
      </c>
      <c r="I95" s="5"/>
      <c r="J95" s="5"/>
      <c r="K95" s="22"/>
      <c r="L95" s="22"/>
      <c r="M95" s="22" t="str">
        <f t="shared" si="11"/>
        <v/>
      </c>
      <c r="N95" s="25"/>
      <c r="O95" s="22" t="str">
        <f t="shared" si="12"/>
        <v/>
      </c>
      <c r="P95" s="7" t="str">
        <f>IF(C95="","",IF(INDEX(Stammdaten!$G$12:$G$23,MATCH(C95,Stammdaten!$B$12:$B$23,0))="Strompreispauschale",INDEX(Stammdaten!$F$12:$F$23,MATCH(C95,Stammdaten!$B$12:$B$23,0)),INDEX(Stammdaten!$C$12:$C$23,MATCH(C95,Stammdaten!$B$12:$B$23,0))))</f>
        <v/>
      </c>
      <c r="Q95" s="7" t="str">
        <f t="shared" si="13"/>
        <v/>
      </c>
      <c r="R95" s="5"/>
      <c r="S95" s="5"/>
      <c r="T95" s="15" t="str">
        <f t="shared" si="14"/>
        <v/>
      </c>
      <c r="U95" s="1"/>
      <c r="V95" s="1"/>
      <c r="W95" s="1"/>
      <c r="X95" s="1"/>
      <c r="Y95" s="1"/>
      <c r="Z95" s="1"/>
    </row>
    <row r="96" spans="1:26" x14ac:dyDescent="0.25">
      <c r="A96" s="14"/>
      <c r="B96" s="9"/>
      <c r="C96" s="5" t="str">
        <f t="shared" si="10"/>
        <v/>
      </c>
      <c r="D96" s="5" t="str">
        <f>IFERROR(INDEX(Stammdaten!$A$12:$A$23,MATCH(C96,Stammdaten!$B$12:$B$23,0)),"")</f>
        <v/>
      </c>
      <c r="E96" s="5"/>
      <c r="F96" s="5" t="str">
        <f>IFERROR(INDEX(Stammdaten!$B$5:$B$7,MATCH(E96,Stammdaten!$A$5:$A$7,0)),"")</f>
        <v/>
      </c>
      <c r="G96" s="5"/>
      <c r="H96" s="5" t="str">
        <f>IFERROR(INDEX(Stammdaten!$H$5:$H$7,MATCH(G96,Stammdaten!$G$5:$G$7,0)),"")</f>
        <v/>
      </c>
      <c r="I96" s="5"/>
      <c r="J96" s="5"/>
      <c r="K96" s="22"/>
      <c r="L96" s="22"/>
      <c r="M96" s="22" t="str">
        <f t="shared" si="11"/>
        <v/>
      </c>
      <c r="N96" s="25"/>
      <c r="O96" s="22" t="str">
        <f t="shared" si="12"/>
        <v/>
      </c>
      <c r="P96" s="7" t="str">
        <f>IF(C96="","",IF(INDEX(Stammdaten!$G$12:$G$23,MATCH(C96,Stammdaten!$B$12:$B$23,0))="Strompreispauschale",INDEX(Stammdaten!$F$12:$F$23,MATCH(C96,Stammdaten!$B$12:$B$23,0)),INDEX(Stammdaten!$C$12:$C$23,MATCH(C96,Stammdaten!$B$12:$B$23,0))))</f>
        <v/>
      </c>
      <c r="Q96" s="7" t="str">
        <f t="shared" si="13"/>
        <v/>
      </c>
      <c r="R96" s="5"/>
      <c r="S96" s="5"/>
      <c r="T96" s="15" t="str">
        <f t="shared" si="14"/>
        <v/>
      </c>
      <c r="U96" s="1"/>
      <c r="V96" s="1"/>
      <c r="W96" s="1"/>
      <c r="X96" s="1"/>
      <c r="Y96" s="1"/>
      <c r="Z96" s="1"/>
    </row>
    <row r="97" spans="1:26" x14ac:dyDescent="0.25">
      <c r="A97" s="14"/>
      <c r="B97" s="9"/>
      <c r="C97" s="5" t="str">
        <f t="shared" si="10"/>
        <v/>
      </c>
      <c r="D97" s="5" t="str">
        <f>IFERROR(INDEX(Stammdaten!$A$12:$A$23,MATCH(C97,Stammdaten!$B$12:$B$23,0)),"")</f>
        <v/>
      </c>
      <c r="E97" s="5"/>
      <c r="F97" s="5" t="str">
        <f>IFERROR(INDEX(Stammdaten!$B$5:$B$7,MATCH(E97,Stammdaten!$A$5:$A$7,0)),"")</f>
        <v/>
      </c>
      <c r="G97" s="5"/>
      <c r="H97" s="5" t="str">
        <f>IFERROR(INDEX(Stammdaten!$H$5:$H$7,MATCH(G97,Stammdaten!$G$5:$G$7,0)),"")</f>
        <v/>
      </c>
      <c r="I97" s="5"/>
      <c r="J97" s="5"/>
      <c r="K97" s="22"/>
      <c r="L97" s="22"/>
      <c r="M97" s="22" t="str">
        <f t="shared" si="11"/>
        <v/>
      </c>
      <c r="N97" s="25"/>
      <c r="O97" s="22" t="str">
        <f t="shared" si="12"/>
        <v/>
      </c>
      <c r="P97" s="7" t="str">
        <f>IF(C97="","",IF(INDEX(Stammdaten!$G$12:$G$23,MATCH(C97,Stammdaten!$B$12:$B$23,0))="Strompreispauschale",INDEX(Stammdaten!$F$12:$F$23,MATCH(C97,Stammdaten!$B$12:$B$23,0)),INDEX(Stammdaten!$C$12:$C$23,MATCH(C97,Stammdaten!$B$12:$B$23,0))))</f>
        <v/>
      </c>
      <c r="Q97" s="7" t="str">
        <f t="shared" si="13"/>
        <v/>
      </c>
      <c r="R97" s="5"/>
      <c r="S97" s="5"/>
      <c r="T97" s="15" t="str">
        <f t="shared" si="14"/>
        <v/>
      </c>
      <c r="U97" s="1"/>
      <c r="V97" s="1"/>
      <c r="W97" s="1"/>
      <c r="X97" s="1"/>
      <c r="Y97" s="1"/>
      <c r="Z97" s="1"/>
    </row>
    <row r="98" spans="1:26" x14ac:dyDescent="0.25">
      <c r="A98" s="14"/>
      <c r="B98" s="9"/>
      <c r="C98" s="5" t="str">
        <f t="shared" si="10"/>
        <v/>
      </c>
      <c r="D98" s="5" t="str">
        <f>IFERROR(INDEX(Stammdaten!$A$12:$A$23,MATCH(C98,Stammdaten!$B$12:$B$23,0)),"")</f>
        <v/>
      </c>
      <c r="E98" s="5"/>
      <c r="F98" s="5" t="str">
        <f>IFERROR(INDEX(Stammdaten!$B$5:$B$7,MATCH(E98,Stammdaten!$A$5:$A$7,0)),"")</f>
        <v/>
      </c>
      <c r="G98" s="5"/>
      <c r="H98" s="5" t="str">
        <f>IFERROR(INDEX(Stammdaten!$H$5:$H$7,MATCH(G98,Stammdaten!$G$5:$G$7,0)),"")</f>
        <v/>
      </c>
      <c r="I98" s="5"/>
      <c r="J98" s="5"/>
      <c r="K98" s="22"/>
      <c r="L98" s="22"/>
      <c r="M98" s="22" t="str">
        <f t="shared" si="11"/>
        <v/>
      </c>
      <c r="N98" s="25"/>
      <c r="O98" s="22" t="str">
        <f t="shared" si="12"/>
        <v/>
      </c>
      <c r="P98" s="7" t="str">
        <f>IF(C98="","",IF(INDEX(Stammdaten!$G$12:$G$23,MATCH(C98,Stammdaten!$B$12:$B$23,0))="Strompreispauschale",INDEX(Stammdaten!$F$12:$F$23,MATCH(C98,Stammdaten!$B$12:$B$23,0)),INDEX(Stammdaten!$C$12:$C$23,MATCH(C98,Stammdaten!$B$12:$B$23,0))))</f>
        <v/>
      </c>
      <c r="Q98" s="7" t="str">
        <f t="shared" si="13"/>
        <v/>
      </c>
      <c r="R98" s="5"/>
      <c r="S98" s="5"/>
      <c r="T98" s="15" t="str">
        <f t="shared" si="14"/>
        <v/>
      </c>
      <c r="U98" s="1"/>
      <c r="V98" s="1"/>
      <c r="W98" s="1"/>
      <c r="X98" s="1"/>
      <c r="Y98" s="1"/>
      <c r="Z98" s="1"/>
    </row>
    <row r="99" spans="1:26" x14ac:dyDescent="0.25">
      <c r="A99" s="14"/>
      <c r="B99" s="9"/>
      <c r="C99" s="5" t="str">
        <f t="shared" si="10"/>
        <v/>
      </c>
      <c r="D99" s="5" t="str">
        <f>IFERROR(INDEX(Stammdaten!$A$12:$A$23,MATCH(C99,Stammdaten!$B$12:$B$23,0)),"")</f>
        <v/>
      </c>
      <c r="E99" s="5"/>
      <c r="F99" s="5" t="str">
        <f>IFERROR(INDEX(Stammdaten!$B$5:$B$7,MATCH(E99,Stammdaten!$A$5:$A$7,0)),"")</f>
        <v/>
      </c>
      <c r="G99" s="5"/>
      <c r="H99" s="5" t="str">
        <f>IFERROR(INDEX(Stammdaten!$H$5:$H$7,MATCH(G99,Stammdaten!$G$5:$G$7,0)),"")</f>
        <v/>
      </c>
      <c r="I99" s="5"/>
      <c r="J99" s="5"/>
      <c r="K99" s="22"/>
      <c r="L99" s="22"/>
      <c r="M99" s="22" t="str">
        <f t="shared" si="11"/>
        <v/>
      </c>
      <c r="N99" s="25"/>
      <c r="O99" s="22" t="str">
        <f t="shared" si="12"/>
        <v/>
      </c>
      <c r="P99" s="7" t="str">
        <f>IF(C99="","",IF(INDEX(Stammdaten!$G$12:$G$23,MATCH(C99,Stammdaten!$B$12:$B$23,0))="Strompreispauschale",INDEX(Stammdaten!$F$12:$F$23,MATCH(C99,Stammdaten!$B$12:$B$23,0)),INDEX(Stammdaten!$C$12:$C$23,MATCH(C99,Stammdaten!$B$12:$B$23,0))))</f>
        <v/>
      </c>
      <c r="Q99" s="7" t="str">
        <f t="shared" si="13"/>
        <v/>
      </c>
      <c r="R99" s="5"/>
      <c r="S99" s="5"/>
      <c r="T99" s="15" t="str">
        <f t="shared" si="14"/>
        <v/>
      </c>
      <c r="U99" s="1"/>
      <c r="V99" s="1"/>
      <c r="W99" s="1"/>
      <c r="X99" s="1"/>
      <c r="Y99" s="1"/>
      <c r="Z99" s="1"/>
    </row>
    <row r="100" spans="1:26" x14ac:dyDescent="0.25">
      <c r="A100" s="14"/>
      <c r="B100" s="9"/>
      <c r="C100" s="5" t="str">
        <f t="shared" si="10"/>
        <v/>
      </c>
      <c r="D100" s="5" t="str">
        <f>IFERROR(INDEX(Stammdaten!$A$12:$A$23,MATCH(C100,Stammdaten!$B$12:$B$23,0)),"")</f>
        <v/>
      </c>
      <c r="E100" s="5"/>
      <c r="F100" s="5" t="str">
        <f>IFERROR(INDEX(Stammdaten!$B$5:$B$7,MATCH(E100,Stammdaten!$A$5:$A$7,0)),"")</f>
        <v/>
      </c>
      <c r="G100" s="5"/>
      <c r="H100" s="5" t="str">
        <f>IFERROR(INDEX(Stammdaten!$H$5:$H$7,MATCH(G100,Stammdaten!$G$5:$G$7,0)),"")</f>
        <v/>
      </c>
      <c r="I100" s="5"/>
      <c r="J100" s="5"/>
      <c r="K100" s="22"/>
      <c r="L100" s="22"/>
      <c r="M100" s="22" t="str">
        <f t="shared" si="11"/>
        <v/>
      </c>
      <c r="N100" s="25"/>
      <c r="O100" s="22" t="str">
        <f t="shared" si="12"/>
        <v/>
      </c>
      <c r="P100" s="7" t="str">
        <f>IF(C100="","",IF(INDEX(Stammdaten!$G$12:$G$23,MATCH(C100,Stammdaten!$B$12:$B$23,0))="Strompreispauschale",INDEX(Stammdaten!$F$12:$F$23,MATCH(C100,Stammdaten!$B$12:$B$23,0)),INDEX(Stammdaten!$C$12:$C$23,MATCH(C100,Stammdaten!$B$12:$B$23,0))))</f>
        <v/>
      </c>
      <c r="Q100" s="7" t="str">
        <f t="shared" si="13"/>
        <v/>
      </c>
      <c r="R100" s="5"/>
      <c r="S100" s="5"/>
      <c r="T100" s="15" t="str">
        <f t="shared" si="14"/>
        <v/>
      </c>
      <c r="U100" s="1"/>
      <c r="V100" s="1"/>
      <c r="W100" s="1"/>
      <c r="X100" s="1"/>
      <c r="Y100" s="1"/>
      <c r="Z100" s="1"/>
    </row>
    <row r="101" spans="1:26" x14ac:dyDescent="0.25">
      <c r="A101" s="14"/>
      <c r="B101" s="9"/>
      <c r="C101" s="5" t="str">
        <f t="shared" si="10"/>
        <v/>
      </c>
      <c r="D101" s="5" t="str">
        <f>IFERROR(INDEX(Stammdaten!$A$12:$A$23,MATCH(C101,Stammdaten!$B$12:$B$23,0)),"")</f>
        <v/>
      </c>
      <c r="E101" s="5"/>
      <c r="F101" s="5" t="str">
        <f>IFERROR(INDEX(Stammdaten!$B$5:$B$7,MATCH(E101,Stammdaten!$A$5:$A$7,0)),"")</f>
        <v/>
      </c>
      <c r="G101" s="5"/>
      <c r="H101" s="5" t="str">
        <f>IFERROR(INDEX(Stammdaten!$H$5:$H$7,MATCH(G101,Stammdaten!$G$5:$G$7,0)),"")</f>
        <v/>
      </c>
      <c r="I101" s="5"/>
      <c r="J101" s="5"/>
      <c r="K101" s="22"/>
      <c r="L101" s="22"/>
      <c r="M101" s="22" t="str">
        <f t="shared" si="11"/>
        <v/>
      </c>
      <c r="N101" s="25"/>
      <c r="O101" s="22" t="str">
        <f t="shared" si="12"/>
        <v/>
      </c>
      <c r="P101" s="7" t="str">
        <f>IF(C101="","",IF(INDEX(Stammdaten!$G$12:$G$23,MATCH(C101,Stammdaten!$B$12:$B$23,0))="Strompreispauschale",INDEX(Stammdaten!$F$12:$F$23,MATCH(C101,Stammdaten!$B$12:$B$23,0)),INDEX(Stammdaten!$C$12:$C$23,MATCH(C101,Stammdaten!$B$12:$B$23,0))))</f>
        <v/>
      </c>
      <c r="Q101" s="7" t="str">
        <f t="shared" si="13"/>
        <v/>
      </c>
      <c r="R101" s="5"/>
      <c r="S101" s="5"/>
      <c r="T101" s="15" t="str">
        <f t="shared" si="14"/>
        <v/>
      </c>
      <c r="U101" s="1"/>
      <c r="V101" s="1"/>
      <c r="W101" s="1"/>
      <c r="X101" s="1"/>
      <c r="Y101" s="1"/>
      <c r="Z101" s="1"/>
    </row>
    <row r="102" spans="1:26" x14ac:dyDescent="0.25">
      <c r="A102" s="14"/>
      <c r="B102" s="9"/>
      <c r="C102" s="5" t="str">
        <f t="shared" ref="C102:C133" si="15">IF(B102="","",MONTH(B102))</f>
        <v/>
      </c>
      <c r="D102" s="5" t="str">
        <f>IFERROR(INDEX(Stammdaten!$A$12:$A$23,MATCH(C102,Stammdaten!$B$12:$B$23,0)),"")</f>
        <v/>
      </c>
      <c r="E102" s="5"/>
      <c r="F102" s="5" t="str">
        <f>IFERROR(INDEX(Stammdaten!$B$5:$B$7,MATCH(E102,Stammdaten!$A$5:$A$7,0)),"")</f>
        <v/>
      </c>
      <c r="G102" s="5"/>
      <c r="H102" s="5" t="str">
        <f>IFERROR(INDEX(Stammdaten!$H$5:$H$7,MATCH(G102,Stammdaten!$G$5:$G$7,0)),"")</f>
        <v/>
      </c>
      <c r="I102" s="5"/>
      <c r="J102" s="5"/>
      <c r="K102" s="22"/>
      <c r="L102" s="22"/>
      <c r="M102" s="22" t="str">
        <f t="shared" ref="M102:M133" si="16">IF(AND(K102&lt;&gt;"",L102&lt;&gt;""),MAX(0,L102-K102),"")</f>
        <v/>
      </c>
      <c r="N102" s="25"/>
      <c r="O102" s="22" t="str">
        <f t="shared" ref="O102:O133" si="17">IF(M102="","",M102*N102)</f>
        <v/>
      </c>
      <c r="P102" s="7" t="str">
        <f>IF(C102="","",IF(INDEX(Stammdaten!$G$12:$G$23,MATCH(C102,Stammdaten!$B$12:$B$23,0))="Strompreispauschale",INDEX(Stammdaten!$F$12:$F$23,MATCH(C102,Stammdaten!$B$12:$B$23,0)),INDEX(Stammdaten!$C$12:$C$23,MATCH(C102,Stammdaten!$B$12:$B$23,0))))</f>
        <v/>
      </c>
      <c r="Q102" s="7" t="str">
        <f t="shared" ref="Q102:Q133" si="18">IF(O102="","",O102*P102)</f>
        <v/>
      </c>
      <c r="R102" s="5"/>
      <c r="S102" s="5"/>
      <c r="T102" s="15" t="str">
        <f t="shared" ref="T102:T120" si="19">IF(A102="","",IF(I102&lt;&gt;"Zuhause","nicht abrechnen",IF(OR(E102="",G102="",R102="",M102=""),"prüfen",IF(R102="Vollständig","ok","Nachweis prüfen"))))</f>
        <v/>
      </c>
      <c r="U102" s="1"/>
      <c r="V102" s="1"/>
      <c r="W102" s="1"/>
      <c r="X102" s="1"/>
      <c r="Y102" s="1"/>
      <c r="Z102" s="1"/>
    </row>
    <row r="103" spans="1:26" x14ac:dyDescent="0.25">
      <c r="A103" s="14"/>
      <c r="B103" s="9"/>
      <c r="C103" s="5" t="str">
        <f t="shared" si="15"/>
        <v/>
      </c>
      <c r="D103" s="5" t="str">
        <f>IFERROR(INDEX(Stammdaten!$A$12:$A$23,MATCH(C103,Stammdaten!$B$12:$B$23,0)),"")</f>
        <v/>
      </c>
      <c r="E103" s="5"/>
      <c r="F103" s="5" t="str">
        <f>IFERROR(INDEX(Stammdaten!$B$5:$B$7,MATCH(E103,Stammdaten!$A$5:$A$7,0)),"")</f>
        <v/>
      </c>
      <c r="G103" s="5"/>
      <c r="H103" s="5" t="str">
        <f>IFERROR(INDEX(Stammdaten!$H$5:$H$7,MATCH(G103,Stammdaten!$G$5:$G$7,0)),"")</f>
        <v/>
      </c>
      <c r="I103" s="5"/>
      <c r="J103" s="5"/>
      <c r="K103" s="22"/>
      <c r="L103" s="22"/>
      <c r="M103" s="22" t="str">
        <f t="shared" si="16"/>
        <v/>
      </c>
      <c r="N103" s="25"/>
      <c r="O103" s="22" t="str">
        <f t="shared" si="17"/>
        <v/>
      </c>
      <c r="P103" s="7" t="str">
        <f>IF(C103="","",IF(INDEX(Stammdaten!$G$12:$G$23,MATCH(C103,Stammdaten!$B$12:$B$23,0))="Strompreispauschale",INDEX(Stammdaten!$F$12:$F$23,MATCH(C103,Stammdaten!$B$12:$B$23,0)),INDEX(Stammdaten!$C$12:$C$23,MATCH(C103,Stammdaten!$B$12:$B$23,0))))</f>
        <v/>
      </c>
      <c r="Q103" s="7" t="str">
        <f t="shared" si="18"/>
        <v/>
      </c>
      <c r="R103" s="5"/>
      <c r="S103" s="5"/>
      <c r="T103" s="15" t="str">
        <f t="shared" si="19"/>
        <v/>
      </c>
      <c r="U103" s="1"/>
      <c r="V103" s="1"/>
      <c r="W103" s="1"/>
      <c r="X103" s="1"/>
      <c r="Y103" s="1"/>
      <c r="Z103" s="1"/>
    </row>
    <row r="104" spans="1:26" x14ac:dyDescent="0.25">
      <c r="A104" s="14"/>
      <c r="B104" s="9"/>
      <c r="C104" s="5" t="str">
        <f t="shared" si="15"/>
        <v/>
      </c>
      <c r="D104" s="5" t="str">
        <f>IFERROR(INDEX(Stammdaten!$A$12:$A$23,MATCH(C104,Stammdaten!$B$12:$B$23,0)),"")</f>
        <v/>
      </c>
      <c r="E104" s="5"/>
      <c r="F104" s="5" t="str">
        <f>IFERROR(INDEX(Stammdaten!$B$5:$B$7,MATCH(E104,Stammdaten!$A$5:$A$7,0)),"")</f>
        <v/>
      </c>
      <c r="G104" s="5"/>
      <c r="H104" s="5" t="str">
        <f>IFERROR(INDEX(Stammdaten!$H$5:$H$7,MATCH(G104,Stammdaten!$G$5:$G$7,0)),"")</f>
        <v/>
      </c>
      <c r="I104" s="5"/>
      <c r="J104" s="5"/>
      <c r="K104" s="22"/>
      <c r="L104" s="22"/>
      <c r="M104" s="22" t="str">
        <f t="shared" si="16"/>
        <v/>
      </c>
      <c r="N104" s="25"/>
      <c r="O104" s="22" t="str">
        <f t="shared" si="17"/>
        <v/>
      </c>
      <c r="P104" s="7" t="str">
        <f>IF(C104="","",IF(INDEX(Stammdaten!$G$12:$G$23,MATCH(C104,Stammdaten!$B$12:$B$23,0))="Strompreispauschale",INDEX(Stammdaten!$F$12:$F$23,MATCH(C104,Stammdaten!$B$12:$B$23,0)),INDEX(Stammdaten!$C$12:$C$23,MATCH(C104,Stammdaten!$B$12:$B$23,0))))</f>
        <v/>
      </c>
      <c r="Q104" s="7" t="str">
        <f t="shared" si="18"/>
        <v/>
      </c>
      <c r="R104" s="5"/>
      <c r="S104" s="5"/>
      <c r="T104" s="15" t="str">
        <f t="shared" si="19"/>
        <v/>
      </c>
      <c r="U104" s="1"/>
      <c r="V104" s="1"/>
      <c r="W104" s="1"/>
      <c r="X104" s="1"/>
      <c r="Y104" s="1"/>
      <c r="Z104" s="1"/>
    </row>
    <row r="105" spans="1:26" x14ac:dyDescent="0.25">
      <c r="A105" s="14"/>
      <c r="B105" s="9"/>
      <c r="C105" s="5" t="str">
        <f t="shared" si="15"/>
        <v/>
      </c>
      <c r="D105" s="5" t="str">
        <f>IFERROR(INDEX(Stammdaten!$A$12:$A$23,MATCH(C105,Stammdaten!$B$12:$B$23,0)),"")</f>
        <v/>
      </c>
      <c r="E105" s="5"/>
      <c r="F105" s="5" t="str">
        <f>IFERROR(INDEX(Stammdaten!$B$5:$B$7,MATCH(E105,Stammdaten!$A$5:$A$7,0)),"")</f>
        <v/>
      </c>
      <c r="G105" s="5"/>
      <c r="H105" s="5" t="str">
        <f>IFERROR(INDEX(Stammdaten!$H$5:$H$7,MATCH(G105,Stammdaten!$G$5:$G$7,0)),"")</f>
        <v/>
      </c>
      <c r="I105" s="5"/>
      <c r="J105" s="5"/>
      <c r="K105" s="22"/>
      <c r="L105" s="22"/>
      <c r="M105" s="22" t="str">
        <f t="shared" si="16"/>
        <v/>
      </c>
      <c r="N105" s="25"/>
      <c r="O105" s="22" t="str">
        <f t="shared" si="17"/>
        <v/>
      </c>
      <c r="P105" s="7" t="str">
        <f>IF(C105="","",IF(INDEX(Stammdaten!$G$12:$G$23,MATCH(C105,Stammdaten!$B$12:$B$23,0))="Strompreispauschale",INDEX(Stammdaten!$F$12:$F$23,MATCH(C105,Stammdaten!$B$12:$B$23,0)),INDEX(Stammdaten!$C$12:$C$23,MATCH(C105,Stammdaten!$B$12:$B$23,0))))</f>
        <v/>
      </c>
      <c r="Q105" s="7" t="str">
        <f t="shared" si="18"/>
        <v/>
      </c>
      <c r="R105" s="5"/>
      <c r="S105" s="5"/>
      <c r="T105" s="15" t="str">
        <f t="shared" si="19"/>
        <v/>
      </c>
      <c r="U105" s="1"/>
      <c r="V105" s="1"/>
      <c r="W105" s="1"/>
      <c r="X105" s="1"/>
      <c r="Y105" s="1"/>
      <c r="Z105" s="1"/>
    </row>
    <row r="106" spans="1:26" x14ac:dyDescent="0.25">
      <c r="A106" s="14"/>
      <c r="B106" s="9"/>
      <c r="C106" s="5" t="str">
        <f t="shared" si="15"/>
        <v/>
      </c>
      <c r="D106" s="5" t="str">
        <f>IFERROR(INDEX(Stammdaten!$A$12:$A$23,MATCH(C106,Stammdaten!$B$12:$B$23,0)),"")</f>
        <v/>
      </c>
      <c r="E106" s="5"/>
      <c r="F106" s="5" t="str">
        <f>IFERROR(INDEX(Stammdaten!$B$5:$B$7,MATCH(E106,Stammdaten!$A$5:$A$7,0)),"")</f>
        <v/>
      </c>
      <c r="G106" s="5"/>
      <c r="H106" s="5" t="str">
        <f>IFERROR(INDEX(Stammdaten!$H$5:$H$7,MATCH(G106,Stammdaten!$G$5:$G$7,0)),"")</f>
        <v/>
      </c>
      <c r="I106" s="5"/>
      <c r="J106" s="5"/>
      <c r="K106" s="22"/>
      <c r="L106" s="22"/>
      <c r="M106" s="22" t="str">
        <f t="shared" si="16"/>
        <v/>
      </c>
      <c r="N106" s="25"/>
      <c r="O106" s="22" t="str">
        <f t="shared" si="17"/>
        <v/>
      </c>
      <c r="P106" s="7" t="str">
        <f>IF(C106="","",IF(INDEX(Stammdaten!$G$12:$G$23,MATCH(C106,Stammdaten!$B$12:$B$23,0))="Strompreispauschale",INDEX(Stammdaten!$F$12:$F$23,MATCH(C106,Stammdaten!$B$12:$B$23,0)),INDEX(Stammdaten!$C$12:$C$23,MATCH(C106,Stammdaten!$B$12:$B$23,0))))</f>
        <v/>
      </c>
      <c r="Q106" s="7" t="str">
        <f t="shared" si="18"/>
        <v/>
      </c>
      <c r="R106" s="5"/>
      <c r="S106" s="5"/>
      <c r="T106" s="15" t="str">
        <f t="shared" si="19"/>
        <v/>
      </c>
      <c r="U106" s="1"/>
      <c r="V106" s="1"/>
      <c r="W106" s="1"/>
      <c r="X106" s="1"/>
      <c r="Y106" s="1"/>
      <c r="Z106" s="1"/>
    </row>
    <row r="107" spans="1:26" x14ac:dyDescent="0.25">
      <c r="A107" s="14"/>
      <c r="B107" s="9"/>
      <c r="C107" s="5" t="str">
        <f t="shared" si="15"/>
        <v/>
      </c>
      <c r="D107" s="5" t="str">
        <f>IFERROR(INDEX(Stammdaten!$A$12:$A$23,MATCH(C107,Stammdaten!$B$12:$B$23,0)),"")</f>
        <v/>
      </c>
      <c r="E107" s="5"/>
      <c r="F107" s="5" t="str">
        <f>IFERROR(INDEX(Stammdaten!$B$5:$B$7,MATCH(E107,Stammdaten!$A$5:$A$7,0)),"")</f>
        <v/>
      </c>
      <c r="G107" s="5"/>
      <c r="H107" s="5" t="str">
        <f>IFERROR(INDEX(Stammdaten!$H$5:$H$7,MATCH(G107,Stammdaten!$G$5:$G$7,0)),"")</f>
        <v/>
      </c>
      <c r="I107" s="5"/>
      <c r="J107" s="5"/>
      <c r="K107" s="22"/>
      <c r="L107" s="22"/>
      <c r="M107" s="22" t="str">
        <f t="shared" si="16"/>
        <v/>
      </c>
      <c r="N107" s="25"/>
      <c r="O107" s="22" t="str">
        <f t="shared" si="17"/>
        <v/>
      </c>
      <c r="P107" s="7" t="str">
        <f>IF(C107="","",IF(INDEX(Stammdaten!$G$12:$G$23,MATCH(C107,Stammdaten!$B$12:$B$23,0))="Strompreispauschale",INDEX(Stammdaten!$F$12:$F$23,MATCH(C107,Stammdaten!$B$12:$B$23,0)),INDEX(Stammdaten!$C$12:$C$23,MATCH(C107,Stammdaten!$B$12:$B$23,0))))</f>
        <v/>
      </c>
      <c r="Q107" s="7" t="str">
        <f t="shared" si="18"/>
        <v/>
      </c>
      <c r="R107" s="5"/>
      <c r="S107" s="5"/>
      <c r="T107" s="15" t="str">
        <f t="shared" si="19"/>
        <v/>
      </c>
      <c r="U107" s="1"/>
      <c r="V107" s="1"/>
      <c r="W107" s="1"/>
      <c r="X107" s="1"/>
      <c r="Y107" s="1"/>
      <c r="Z107" s="1"/>
    </row>
    <row r="108" spans="1:26" x14ac:dyDescent="0.25">
      <c r="A108" s="14"/>
      <c r="B108" s="9"/>
      <c r="C108" s="5" t="str">
        <f t="shared" si="15"/>
        <v/>
      </c>
      <c r="D108" s="5" t="str">
        <f>IFERROR(INDEX(Stammdaten!$A$12:$A$23,MATCH(C108,Stammdaten!$B$12:$B$23,0)),"")</f>
        <v/>
      </c>
      <c r="E108" s="5"/>
      <c r="F108" s="5" t="str">
        <f>IFERROR(INDEX(Stammdaten!$B$5:$B$7,MATCH(E108,Stammdaten!$A$5:$A$7,0)),"")</f>
        <v/>
      </c>
      <c r="G108" s="5"/>
      <c r="H108" s="5" t="str">
        <f>IFERROR(INDEX(Stammdaten!$H$5:$H$7,MATCH(G108,Stammdaten!$G$5:$G$7,0)),"")</f>
        <v/>
      </c>
      <c r="I108" s="5"/>
      <c r="J108" s="5"/>
      <c r="K108" s="22"/>
      <c r="L108" s="22"/>
      <c r="M108" s="22" t="str">
        <f t="shared" si="16"/>
        <v/>
      </c>
      <c r="N108" s="25"/>
      <c r="O108" s="22" t="str">
        <f t="shared" si="17"/>
        <v/>
      </c>
      <c r="P108" s="7" t="str">
        <f>IF(C108="","",IF(INDEX(Stammdaten!$G$12:$G$23,MATCH(C108,Stammdaten!$B$12:$B$23,0))="Strompreispauschale",INDEX(Stammdaten!$F$12:$F$23,MATCH(C108,Stammdaten!$B$12:$B$23,0)),INDEX(Stammdaten!$C$12:$C$23,MATCH(C108,Stammdaten!$B$12:$B$23,0))))</f>
        <v/>
      </c>
      <c r="Q108" s="7" t="str">
        <f t="shared" si="18"/>
        <v/>
      </c>
      <c r="R108" s="5"/>
      <c r="S108" s="5"/>
      <c r="T108" s="15" t="str">
        <f t="shared" si="19"/>
        <v/>
      </c>
      <c r="U108" s="1"/>
      <c r="V108" s="1"/>
      <c r="W108" s="1"/>
      <c r="X108" s="1"/>
      <c r="Y108" s="1"/>
      <c r="Z108" s="1"/>
    </row>
    <row r="109" spans="1:26" x14ac:dyDescent="0.25">
      <c r="A109" s="14"/>
      <c r="B109" s="9"/>
      <c r="C109" s="5" t="str">
        <f t="shared" si="15"/>
        <v/>
      </c>
      <c r="D109" s="5" t="str">
        <f>IFERROR(INDEX(Stammdaten!$A$12:$A$23,MATCH(C109,Stammdaten!$B$12:$B$23,0)),"")</f>
        <v/>
      </c>
      <c r="E109" s="5"/>
      <c r="F109" s="5" t="str">
        <f>IFERROR(INDEX(Stammdaten!$B$5:$B$7,MATCH(E109,Stammdaten!$A$5:$A$7,0)),"")</f>
        <v/>
      </c>
      <c r="G109" s="5"/>
      <c r="H109" s="5" t="str">
        <f>IFERROR(INDEX(Stammdaten!$H$5:$H$7,MATCH(G109,Stammdaten!$G$5:$G$7,0)),"")</f>
        <v/>
      </c>
      <c r="I109" s="5"/>
      <c r="J109" s="5"/>
      <c r="K109" s="22"/>
      <c r="L109" s="22"/>
      <c r="M109" s="22" t="str">
        <f t="shared" si="16"/>
        <v/>
      </c>
      <c r="N109" s="25"/>
      <c r="O109" s="22" t="str">
        <f t="shared" si="17"/>
        <v/>
      </c>
      <c r="P109" s="7" t="str">
        <f>IF(C109="","",IF(INDEX(Stammdaten!$G$12:$G$23,MATCH(C109,Stammdaten!$B$12:$B$23,0))="Strompreispauschale",INDEX(Stammdaten!$F$12:$F$23,MATCH(C109,Stammdaten!$B$12:$B$23,0)),INDEX(Stammdaten!$C$12:$C$23,MATCH(C109,Stammdaten!$B$12:$B$23,0))))</f>
        <v/>
      </c>
      <c r="Q109" s="7" t="str">
        <f t="shared" si="18"/>
        <v/>
      </c>
      <c r="R109" s="5"/>
      <c r="S109" s="5"/>
      <c r="T109" s="15" t="str">
        <f t="shared" si="19"/>
        <v/>
      </c>
      <c r="U109" s="1"/>
      <c r="V109" s="1"/>
      <c r="W109" s="1"/>
      <c r="X109" s="1"/>
      <c r="Y109" s="1"/>
      <c r="Z109" s="1"/>
    </row>
    <row r="110" spans="1:26" x14ac:dyDescent="0.25">
      <c r="A110" s="14"/>
      <c r="B110" s="9"/>
      <c r="C110" s="5" t="str">
        <f t="shared" si="15"/>
        <v/>
      </c>
      <c r="D110" s="5" t="str">
        <f>IFERROR(INDEX(Stammdaten!$A$12:$A$23,MATCH(C110,Stammdaten!$B$12:$B$23,0)),"")</f>
        <v/>
      </c>
      <c r="E110" s="5"/>
      <c r="F110" s="5" t="str">
        <f>IFERROR(INDEX(Stammdaten!$B$5:$B$7,MATCH(E110,Stammdaten!$A$5:$A$7,0)),"")</f>
        <v/>
      </c>
      <c r="G110" s="5"/>
      <c r="H110" s="5" t="str">
        <f>IFERROR(INDEX(Stammdaten!$H$5:$H$7,MATCH(G110,Stammdaten!$G$5:$G$7,0)),"")</f>
        <v/>
      </c>
      <c r="I110" s="5"/>
      <c r="J110" s="5"/>
      <c r="K110" s="22"/>
      <c r="L110" s="22"/>
      <c r="M110" s="22" t="str">
        <f t="shared" si="16"/>
        <v/>
      </c>
      <c r="N110" s="25"/>
      <c r="O110" s="22" t="str">
        <f t="shared" si="17"/>
        <v/>
      </c>
      <c r="P110" s="7" t="str">
        <f>IF(C110="","",IF(INDEX(Stammdaten!$G$12:$G$23,MATCH(C110,Stammdaten!$B$12:$B$23,0))="Strompreispauschale",INDEX(Stammdaten!$F$12:$F$23,MATCH(C110,Stammdaten!$B$12:$B$23,0)),INDEX(Stammdaten!$C$12:$C$23,MATCH(C110,Stammdaten!$B$12:$B$23,0))))</f>
        <v/>
      </c>
      <c r="Q110" s="7" t="str">
        <f t="shared" si="18"/>
        <v/>
      </c>
      <c r="R110" s="5"/>
      <c r="S110" s="5"/>
      <c r="T110" s="15" t="str">
        <f t="shared" si="19"/>
        <v/>
      </c>
      <c r="U110" s="1"/>
      <c r="V110" s="1"/>
      <c r="W110" s="1"/>
      <c r="X110" s="1"/>
      <c r="Y110" s="1"/>
      <c r="Z110" s="1"/>
    </row>
    <row r="111" spans="1:26" x14ac:dyDescent="0.25">
      <c r="A111" s="14"/>
      <c r="B111" s="9"/>
      <c r="C111" s="5" t="str">
        <f t="shared" si="15"/>
        <v/>
      </c>
      <c r="D111" s="5" t="str">
        <f>IFERROR(INDEX(Stammdaten!$A$12:$A$23,MATCH(C111,Stammdaten!$B$12:$B$23,0)),"")</f>
        <v/>
      </c>
      <c r="E111" s="5"/>
      <c r="F111" s="5" t="str">
        <f>IFERROR(INDEX(Stammdaten!$B$5:$B$7,MATCH(E111,Stammdaten!$A$5:$A$7,0)),"")</f>
        <v/>
      </c>
      <c r="G111" s="5"/>
      <c r="H111" s="5" t="str">
        <f>IFERROR(INDEX(Stammdaten!$H$5:$H$7,MATCH(G111,Stammdaten!$G$5:$G$7,0)),"")</f>
        <v/>
      </c>
      <c r="I111" s="5"/>
      <c r="J111" s="5"/>
      <c r="K111" s="22"/>
      <c r="L111" s="22"/>
      <c r="M111" s="22" t="str">
        <f t="shared" si="16"/>
        <v/>
      </c>
      <c r="N111" s="25"/>
      <c r="O111" s="22" t="str">
        <f t="shared" si="17"/>
        <v/>
      </c>
      <c r="P111" s="7" t="str">
        <f>IF(C111="","",IF(INDEX(Stammdaten!$G$12:$G$23,MATCH(C111,Stammdaten!$B$12:$B$23,0))="Strompreispauschale",INDEX(Stammdaten!$F$12:$F$23,MATCH(C111,Stammdaten!$B$12:$B$23,0)),INDEX(Stammdaten!$C$12:$C$23,MATCH(C111,Stammdaten!$B$12:$B$23,0))))</f>
        <v/>
      </c>
      <c r="Q111" s="7" t="str">
        <f t="shared" si="18"/>
        <v/>
      </c>
      <c r="R111" s="5"/>
      <c r="S111" s="5"/>
      <c r="T111" s="15" t="str">
        <f t="shared" si="19"/>
        <v/>
      </c>
      <c r="U111" s="1"/>
      <c r="V111" s="1"/>
      <c r="W111" s="1"/>
      <c r="X111" s="1"/>
      <c r="Y111" s="1"/>
      <c r="Z111" s="1"/>
    </row>
    <row r="112" spans="1:26" x14ac:dyDescent="0.25">
      <c r="A112" s="14"/>
      <c r="B112" s="9"/>
      <c r="C112" s="5" t="str">
        <f t="shared" si="15"/>
        <v/>
      </c>
      <c r="D112" s="5" t="str">
        <f>IFERROR(INDEX(Stammdaten!$A$12:$A$23,MATCH(C112,Stammdaten!$B$12:$B$23,0)),"")</f>
        <v/>
      </c>
      <c r="E112" s="5"/>
      <c r="F112" s="5" t="str">
        <f>IFERROR(INDEX(Stammdaten!$B$5:$B$7,MATCH(E112,Stammdaten!$A$5:$A$7,0)),"")</f>
        <v/>
      </c>
      <c r="G112" s="5"/>
      <c r="H112" s="5" t="str">
        <f>IFERROR(INDEX(Stammdaten!$H$5:$H$7,MATCH(G112,Stammdaten!$G$5:$G$7,0)),"")</f>
        <v/>
      </c>
      <c r="I112" s="5"/>
      <c r="J112" s="5"/>
      <c r="K112" s="22"/>
      <c r="L112" s="22"/>
      <c r="M112" s="22" t="str">
        <f t="shared" si="16"/>
        <v/>
      </c>
      <c r="N112" s="25"/>
      <c r="O112" s="22" t="str">
        <f t="shared" si="17"/>
        <v/>
      </c>
      <c r="P112" s="7" t="str">
        <f>IF(C112="","",IF(INDEX(Stammdaten!$G$12:$G$23,MATCH(C112,Stammdaten!$B$12:$B$23,0))="Strompreispauschale",INDEX(Stammdaten!$F$12:$F$23,MATCH(C112,Stammdaten!$B$12:$B$23,0)),INDEX(Stammdaten!$C$12:$C$23,MATCH(C112,Stammdaten!$B$12:$B$23,0))))</f>
        <v/>
      </c>
      <c r="Q112" s="7" t="str">
        <f t="shared" si="18"/>
        <v/>
      </c>
      <c r="R112" s="5"/>
      <c r="S112" s="5"/>
      <c r="T112" s="15" t="str">
        <f t="shared" si="19"/>
        <v/>
      </c>
      <c r="U112" s="1"/>
      <c r="V112" s="1"/>
      <c r="W112" s="1"/>
      <c r="X112" s="1"/>
      <c r="Y112" s="1"/>
      <c r="Z112" s="1"/>
    </row>
    <row r="113" spans="1:26" x14ac:dyDescent="0.25">
      <c r="A113" s="14"/>
      <c r="B113" s="9"/>
      <c r="C113" s="5" t="str">
        <f t="shared" si="15"/>
        <v/>
      </c>
      <c r="D113" s="5" t="str">
        <f>IFERROR(INDEX(Stammdaten!$A$12:$A$23,MATCH(C113,Stammdaten!$B$12:$B$23,0)),"")</f>
        <v/>
      </c>
      <c r="E113" s="5"/>
      <c r="F113" s="5" t="str">
        <f>IFERROR(INDEX(Stammdaten!$B$5:$B$7,MATCH(E113,Stammdaten!$A$5:$A$7,0)),"")</f>
        <v/>
      </c>
      <c r="G113" s="5"/>
      <c r="H113" s="5" t="str">
        <f>IFERROR(INDEX(Stammdaten!$H$5:$H$7,MATCH(G113,Stammdaten!$G$5:$G$7,0)),"")</f>
        <v/>
      </c>
      <c r="I113" s="5"/>
      <c r="J113" s="5"/>
      <c r="K113" s="22"/>
      <c r="L113" s="22"/>
      <c r="M113" s="22" t="str">
        <f t="shared" si="16"/>
        <v/>
      </c>
      <c r="N113" s="25"/>
      <c r="O113" s="22" t="str">
        <f t="shared" si="17"/>
        <v/>
      </c>
      <c r="P113" s="7" t="str">
        <f>IF(C113="","",IF(INDEX(Stammdaten!$G$12:$G$23,MATCH(C113,Stammdaten!$B$12:$B$23,0))="Strompreispauschale",INDEX(Stammdaten!$F$12:$F$23,MATCH(C113,Stammdaten!$B$12:$B$23,0)),INDEX(Stammdaten!$C$12:$C$23,MATCH(C113,Stammdaten!$B$12:$B$23,0))))</f>
        <v/>
      </c>
      <c r="Q113" s="7" t="str">
        <f t="shared" si="18"/>
        <v/>
      </c>
      <c r="R113" s="5"/>
      <c r="S113" s="5"/>
      <c r="T113" s="15" t="str">
        <f t="shared" si="19"/>
        <v/>
      </c>
      <c r="U113" s="1"/>
      <c r="V113" s="1"/>
      <c r="W113" s="1"/>
      <c r="X113" s="1"/>
      <c r="Y113" s="1"/>
      <c r="Z113" s="1"/>
    </row>
    <row r="114" spans="1:26" x14ac:dyDescent="0.25">
      <c r="A114" s="14"/>
      <c r="B114" s="9"/>
      <c r="C114" s="5" t="str">
        <f t="shared" si="15"/>
        <v/>
      </c>
      <c r="D114" s="5" t="str">
        <f>IFERROR(INDEX(Stammdaten!$A$12:$A$23,MATCH(C114,Stammdaten!$B$12:$B$23,0)),"")</f>
        <v/>
      </c>
      <c r="E114" s="5"/>
      <c r="F114" s="5" t="str">
        <f>IFERROR(INDEX(Stammdaten!$B$5:$B$7,MATCH(E114,Stammdaten!$A$5:$A$7,0)),"")</f>
        <v/>
      </c>
      <c r="G114" s="5"/>
      <c r="H114" s="5" t="str">
        <f>IFERROR(INDEX(Stammdaten!$H$5:$H$7,MATCH(G114,Stammdaten!$G$5:$G$7,0)),"")</f>
        <v/>
      </c>
      <c r="I114" s="5"/>
      <c r="J114" s="5"/>
      <c r="K114" s="22"/>
      <c r="L114" s="22"/>
      <c r="M114" s="22" t="str">
        <f t="shared" si="16"/>
        <v/>
      </c>
      <c r="N114" s="25"/>
      <c r="O114" s="22" t="str">
        <f t="shared" si="17"/>
        <v/>
      </c>
      <c r="P114" s="7" t="str">
        <f>IF(C114="","",IF(INDEX(Stammdaten!$G$12:$G$23,MATCH(C114,Stammdaten!$B$12:$B$23,0))="Strompreispauschale",INDEX(Stammdaten!$F$12:$F$23,MATCH(C114,Stammdaten!$B$12:$B$23,0)),INDEX(Stammdaten!$C$12:$C$23,MATCH(C114,Stammdaten!$B$12:$B$23,0))))</f>
        <v/>
      </c>
      <c r="Q114" s="7" t="str">
        <f t="shared" si="18"/>
        <v/>
      </c>
      <c r="R114" s="5"/>
      <c r="S114" s="5"/>
      <c r="T114" s="15" t="str">
        <f t="shared" si="19"/>
        <v/>
      </c>
      <c r="U114" s="1"/>
      <c r="V114" s="1"/>
      <c r="W114" s="1"/>
      <c r="X114" s="1"/>
      <c r="Y114" s="1"/>
      <c r="Z114" s="1"/>
    </row>
    <row r="115" spans="1:26" x14ac:dyDescent="0.25">
      <c r="A115" s="14"/>
      <c r="B115" s="9"/>
      <c r="C115" s="5" t="str">
        <f t="shared" si="15"/>
        <v/>
      </c>
      <c r="D115" s="5" t="str">
        <f>IFERROR(INDEX(Stammdaten!$A$12:$A$23,MATCH(C115,Stammdaten!$B$12:$B$23,0)),"")</f>
        <v/>
      </c>
      <c r="E115" s="5"/>
      <c r="F115" s="5" t="str">
        <f>IFERROR(INDEX(Stammdaten!$B$5:$B$7,MATCH(E115,Stammdaten!$A$5:$A$7,0)),"")</f>
        <v/>
      </c>
      <c r="G115" s="5"/>
      <c r="H115" s="5" t="str">
        <f>IFERROR(INDEX(Stammdaten!$H$5:$H$7,MATCH(G115,Stammdaten!$G$5:$G$7,0)),"")</f>
        <v/>
      </c>
      <c r="I115" s="5"/>
      <c r="J115" s="5"/>
      <c r="K115" s="22"/>
      <c r="L115" s="22"/>
      <c r="M115" s="22" t="str">
        <f t="shared" si="16"/>
        <v/>
      </c>
      <c r="N115" s="25"/>
      <c r="O115" s="22" t="str">
        <f t="shared" si="17"/>
        <v/>
      </c>
      <c r="P115" s="7" t="str">
        <f>IF(C115="","",IF(INDEX(Stammdaten!$G$12:$G$23,MATCH(C115,Stammdaten!$B$12:$B$23,0))="Strompreispauschale",INDEX(Stammdaten!$F$12:$F$23,MATCH(C115,Stammdaten!$B$12:$B$23,0)),INDEX(Stammdaten!$C$12:$C$23,MATCH(C115,Stammdaten!$B$12:$B$23,0))))</f>
        <v/>
      </c>
      <c r="Q115" s="7" t="str">
        <f t="shared" si="18"/>
        <v/>
      </c>
      <c r="R115" s="5"/>
      <c r="S115" s="5"/>
      <c r="T115" s="15" t="str">
        <f t="shared" si="19"/>
        <v/>
      </c>
      <c r="U115" s="1"/>
      <c r="V115" s="1"/>
      <c r="W115" s="1"/>
      <c r="X115" s="1"/>
      <c r="Y115" s="1"/>
      <c r="Z115" s="1"/>
    </row>
    <row r="116" spans="1:26" x14ac:dyDescent="0.25">
      <c r="A116" s="14"/>
      <c r="B116" s="9"/>
      <c r="C116" s="5" t="str">
        <f t="shared" si="15"/>
        <v/>
      </c>
      <c r="D116" s="5" t="str">
        <f>IFERROR(INDEX(Stammdaten!$A$12:$A$23,MATCH(C116,Stammdaten!$B$12:$B$23,0)),"")</f>
        <v/>
      </c>
      <c r="E116" s="5"/>
      <c r="F116" s="5" t="str">
        <f>IFERROR(INDEX(Stammdaten!$B$5:$B$7,MATCH(E116,Stammdaten!$A$5:$A$7,0)),"")</f>
        <v/>
      </c>
      <c r="G116" s="5"/>
      <c r="H116" s="5" t="str">
        <f>IFERROR(INDEX(Stammdaten!$H$5:$H$7,MATCH(G116,Stammdaten!$G$5:$G$7,0)),"")</f>
        <v/>
      </c>
      <c r="I116" s="5"/>
      <c r="J116" s="5"/>
      <c r="K116" s="22"/>
      <c r="L116" s="22"/>
      <c r="M116" s="22" t="str">
        <f t="shared" si="16"/>
        <v/>
      </c>
      <c r="N116" s="25"/>
      <c r="O116" s="22" t="str">
        <f t="shared" si="17"/>
        <v/>
      </c>
      <c r="P116" s="7" t="str">
        <f>IF(C116="","",IF(INDEX(Stammdaten!$G$12:$G$23,MATCH(C116,Stammdaten!$B$12:$B$23,0))="Strompreispauschale",INDEX(Stammdaten!$F$12:$F$23,MATCH(C116,Stammdaten!$B$12:$B$23,0)),INDEX(Stammdaten!$C$12:$C$23,MATCH(C116,Stammdaten!$B$12:$B$23,0))))</f>
        <v/>
      </c>
      <c r="Q116" s="7" t="str">
        <f t="shared" si="18"/>
        <v/>
      </c>
      <c r="R116" s="5"/>
      <c r="S116" s="5"/>
      <c r="T116" s="15" t="str">
        <f t="shared" si="19"/>
        <v/>
      </c>
      <c r="U116" s="1"/>
      <c r="V116" s="1"/>
      <c r="W116" s="1"/>
      <c r="X116" s="1"/>
      <c r="Y116" s="1"/>
      <c r="Z116" s="1"/>
    </row>
    <row r="117" spans="1:26" x14ac:dyDescent="0.25">
      <c r="A117" s="14"/>
      <c r="B117" s="9"/>
      <c r="C117" s="5" t="str">
        <f t="shared" si="15"/>
        <v/>
      </c>
      <c r="D117" s="5" t="str">
        <f>IFERROR(INDEX(Stammdaten!$A$12:$A$23,MATCH(C117,Stammdaten!$B$12:$B$23,0)),"")</f>
        <v/>
      </c>
      <c r="E117" s="5"/>
      <c r="F117" s="5" t="str">
        <f>IFERROR(INDEX(Stammdaten!$B$5:$B$7,MATCH(E117,Stammdaten!$A$5:$A$7,0)),"")</f>
        <v/>
      </c>
      <c r="G117" s="5"/>
      <c r="H117" s="5" t="str">
        <f>IFERROR(INDEX(Stammdaten!$H$5:$H$7,MATCH(G117,Stammdaten!$G$5:$G$7,0)),"")</f>
        <v/>
      </c>
      <c r="I117" s="5"/>
      <c r="J117" s="5"/>
      <c r="K117" s="22"/>
      <c r="L117" s="22"/>
      <c r="M117" s="22" t="str">
        <f t="shared" si="16"/>
        <v/>
      </c>
      <c r="N117" s="25"/>
      <c r="O117" s="22" t="str">
        <f t="shared" si="17"/>
        <v/>
      </c>
      <c r="P117" s="7" t="str">
        <f>IF(C117="","",IF(INDEX(Stammdaten!$G$12:$G$23,MATCH(C117,Stammdaten!$B$12:$B$23,0))="Strompreispauschale",INDEX(Stammdaten!$F$12:$F$23,MATCH(C117,Stammdaten!$B$12:$B$23,0)),INDEX(Stammdaten!$C$12:$C$23,MATCH(C117,Stammdaten!$B$12:$B$23,0))))</f>
        <v/>
      </c>
      <c r="Q117" s="7" t="str">
        <f t="shared" si="18"/>
        <v/>
      </c>
      <c r="R117" s="5"/>
      <c r="S117" s="5"/>
      <c r="T117" s="15" t="str">
        <f t="shared" si="19"/>
        <v/>
      </c>
      <c r="U117" s="1"/>
      <c r="V117" s="1"/>
      <c r="W117" s="1"/>
      <c r="X117" s="1"/>
      <c r="Y117" s="1"/>
      <c r="Z117" s="1"/>
    </row>
    <row r="118" spans="1:26" x14ac:dyDescent="0.25">
      <c r="A118" s="14"/>
      <c r="B118" s="9"/>
      <c r="C118" s="5" t="str">
        <f t="shared" si="15"/>
        <v/>
      </c>
      <c r="D118" s="5" t="str">
        <f>IFERROR(INDEX(Stammdaten!$A$12:$A$23,MATCH(C118,Stammdaten!$B$12:$B$23,0)),"")</f>
        <v/>
      </c>
      <c r="E118" s="5"/>
      <c r="F118" s="5" t="str">
        <f>IFERROR(INDEX(Stammdaten!$B$5:$B$7,MATCH(E118,Stammdaten!$A$5:$A$7,0)),"")</f>
        <v/>
      </c>
      <c r="G118" s="5"/>
      <c r="H118" s="5" t="str">
        <f>IFERROR(INDEX(Stammdaten!$H$5:$H$7,MATCH(G118,Stammdaten!$G$5:$G$7,0)),"")</f>
        <v/>
      </c>
      <c r="I118" s="5"/>
      <c r="J118" s="5"/>
      <c r="K118" s="22"/>
      <c r="L118" s="22"/>
      <c r="M118" s="22" t="str">
        <f t="shared" si="16"/>
        <v/>
      </c>
      <c r="N118" s="25"/>
      <c r="O118" s="22" t="str">
        <f t="shared" si="17"/>
        <v/>
      </c>
      <c r="P118" s="7" t="str">
        <f>IF(C118="","",IF(INDEX(Stammdaten!$G$12:$G$23,MATCH(C118,Stammdaten!$B$12:$B$23,0))="Strompreispauschale",INDEX(Stammdaten!$F$12:$F$23,MATCH(C118,Stammdaten!$B$12:$B$23,0)),INDEX(Stammdaten!$C$12:$C$23,MATCH(C118,Stammdaten!$B$12:$B$23,0))))</f>
        <v/>
      </c>
      <c r="Q118" s="7" t="str">
        <f t="shared" si="18"/>
        <v/>
      </c>
      <c r="R118" s="5"/>
      <c r="S118" s="5"/>
      <c r="T118" s="15" t="str">
        <f t="shared" si="19"/>
        <v/>
      </c>
      <c r="U118" s="1"/>
      <c r="V118" s="1"/>
      <c r="W118" s="1"/>
      <c r="X118" s="1"/>
      <c r="Y118" s="1"/>
      <c r="Z118" s="1"/>
    </row>
    <row r="119" spans="1:26" x14ac:dyDescent="0.25">
      <c r="A119" s="14"/>
      <c r="B119" s="9"/>
      <c r="C119" s="5" t="str">
        <f t="shared" si="15"/>
        <v/>
      </c>
      <c r="D119" s="5" t="str">
        <f>IFERROR(INDEX(Stammdaten!$A$12:$A$23,MATCH(C119,Stammdaten!$B$12:$B$23,0)),"")</f>
        <v/>
      </c>
      <c r="E119" s="5"/>
      <c r="F119" s="5" t="str">
        <f>IFERROR(INDEX(Stammdaten!$B$5:$B$7,MATCH(E119,Stammdaten!$A$5:$A$7,0)),"")</f>
        <v/>
      </c>
      <c r="G119" s="5"/>
      <c r="H119" s="5" t="str">
        <f>IFERROR(INDEX(Stammdaten!$H$5:$H$7,MATCH(G119,Stammdaten!$G$5:$G$7,0)),"")</f>
        <v/>
      </c>
      <c r="I119" s="5"/>
      <c r="J119" s="5"/>
      <c r="K119" s="22"/>
      <c r="L119" s="22"/>
      <c r="M119" s="22" t="str">
        <f t="shared" si="16"/>
        <v/>
      </c>
      <c r="N119" s="25"/>
      <c r="O119" s="22" t="str">
        <f t="shared" si="17"/>
        <v/>
      </c>
      <c r="P119" s="7" t="str">
        <f>IF(C119="","",IF(INDEX(Stammdaten!$G$12:$G$23,MATCH(C119,Stammdaten!$B$12:$B$23,0))="Strompreispauschale",INDEX(Stammdaten!$F$12:$F$23,MATCH(C119,Stammdaten!$B$12:$B$23,0)),INDEX(Stammdaten!$C$12:$C$23,MATCH(C119,Stammdaten!$B$12:$B$23,0))))</f>
        <v/>
      </c>
      <c r="Q119" s="7" t="str">
        <f t="shared" si="18"/>
        <v/>
      </c>
      <c r="R119" s="5"/>
      <c r="S119" s="5"/>
      <c r="T119" s="15" t="str">
        <f t="shared" si="19"/>
        <v/>
      </c>
      <c r="U119" s="1"/>
      <c r="V119" s="1"/>
      <c r="W119" s="1"/>
      <c r="X119" s="1"/>
      <c r="Y119" s="1"/>
      <c r="Z119" s="1"/>
    </row>
    <row r="120" spans="1:26" x14ac:dyDescent="0.25">
      <c r="A120" s="16"/>
      <c r="B120" s="20"/>
      <c r="C120" s="17" t="str">
        <f t="shared" si="15"/>
        <v/>
      </c>
      <c r="D120" s="17" t="str">
        <f>IFERROR(INDEX(Stammdaten!$A$12:$A$23,MATCH(C120,Stammdaten!$B$12:$B$23,0)),"")</f>
        <v/>
      </c>
      <c r="E120" s="17"/>
      <c r="F120" s="17" t="str">
        <f>IFERROR(INDEX(Stammdaten!$B$5:$B$7,MATCH(E120,Stammdaten!$A$5:$A$7,0)),"")</f>
        <v/>
      </c>
      <c r="G120" s="17"/>
      <c r="H120" s="17" t="str">
        <f>IFERROR(INDEX(Stammdaten!$H$5:$H$7,MATCH(G120,Stammdaten!$G$5:$G$7,0)),"")</f>
        <v/>
      </c>
      <c r="I120" s="17"/>
      <c r="J120" s="17"/>
      <c r="K120" s="23"/>
      <c r="L120" s="23"/>
      <c r="M120" s="23" t="str">
        <f t="shared" si="16"/>
        <v/>
      </c>
      <c r="N120" s="26"/>
      <c r="O120" s="23" t="str">
        <f t="shared" si="17"/>
        <v/>
      </c>
      <c r="P120" s="28" t="str">
        <f>IF(C120="","",IF(INDEX(Stammdaten!$G$12:$G$23,MATCH(C120,Stammdaten!$B$12:$B$23,0))="Strompreispauschale",INDEX(Stammdaten!$F$12:$F$23,MATCH(C120,Stammdaten!$B$12:$B$23,0)),INDEX(Stammdaten!$C$12:$C$23,MATCH(C120,Stammdaten!$B$12:$B$23,0))))</f>
        <v/>
      </c>
      <c r="Q120" s="28" t="str">
        <f t="shared" si="18"/>
        <v/>
      </c>
      <c r="R120" s="17"/>
      <c r="S120" s="17"/>
      <c r="T120" s="18" t="str">
        <f t="shared" si="19"/>
        <v/>
      </c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">
    <mergeCell ref="A1:T1"/>
    <mergeCell ref="A2:T2"/>
  </mergeCells>
  <conditionalFormatting sqref="R6:R120">
    <cfRule type="expression" dxfId="8" priority="1">
      <formula>R6="Vollständig"</formula>
    </cfRule>
    <cfRule type="expression" dxfId="7" priority="2">
      <formula>R6="Fehlt"</formula>
    </cfRule>
    <cfRule type="expression" dxfId="6" priority="3">
      <formula>R6="Unvollständig"</formula>
    </cfRule>
  </conditionalFormatting>
  <conditionalFormatting sqref="T6:T120">
    <cfRule type="expression" dxfId="5" priority="4">
      <formula>T6="ok"</formula>
    </cfRule>
    <cfRule type="expression" dxfId="4" priority="5">
      <formula>T6&lt;&gt;"ok"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Stammdaten!$A$5:$A$7</xm:f>
          </x14:formula1>
          <xm:sqref>E6:E120</xm:sqref>
        </x14:dataValidation>
        <x14:dataValidation type="list" xr:uid="{00000000-0002-0000-0100-000001000000}">
          <x14:formula1>
            <xm:f>Stammdaten!$G$5:$G$7</xm:f>
          </x14:formula1>
          <xm:sqref>G6:G120</xm:sqref>
        </x14:dataValidation>
        <x14:dataValidation type="list" xr:uid="{00000000-0002-0000-0100-000002000000}">
          <x14:formula1>
            <xm:f>Stammdaten!$I$12:$I$14</xm:f>
          </x14:formula1>
          <xm:sqref>I6:I120</xm:sqref>
        </x14:dataValidation>
        <x14:dataValidation type="list" xr:uid="{00000000-0002-0000-0100-000003000000}">
          <x14:formula1>
            <xm:f>Stammdaten!$J$12:$J$15</xm:f>
          </x14:formula1>
          <xm:sqref>J6:J120</xm:sqref>
        </x14:dataValidation>
        <x14:dataValidation type="list" xr:uid="{00000000-0002-0000-0100-000004000000}">
          <x14:formula1>
            <xm:f>Stammdaten!$K$12:$K$14</xm:f>
          </x14:formula1>
          <xm:sqref>R6:R120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workbookViewId="0"/>
  </sheetViews>
  <sheetFormatPr baseColWidth="10" defaultColWidth="9" defaultRowHeight="15" x14ac:dyDescent="0.25"/>
  <cols>
    <col min="1" max="1" width="10" customWidth="1"/>
    <col min="2" max="2" width="12" customWidth="1"/>
    <col min="3" max="3" width="14" customWidth="1"/>
    <col min="4" max="4" width="18" customWidth="1"/>
    <col min="5" max="5" width="16" customWidth="1"/>
    <col min="6" max="7" width="13" customWidth="1"/>
    <col min="8" max="10" width="12" customWidth="1"/>
    <col min="11" max="11" width="13" customWidth="1"/>
    <col min="12" max="12" width="16" customWidth="1"/>
    <col min="13" max="14" width="17" customWidth="1"/>
    <col min="15" max="15" width="12" customWidth="1"/>
    <col min="16" max="16" width="13" customWidth="1"/>
  </cols>
  <sheetData>
    <row r="1" spans="1:26" ht="30" customHeight="1" x14ac:dyDescent="0.25">
      <c r="A1" s="5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56" t="s">
        <v>113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950000000000003" customHeight="1" x14ac:dyDescent="0.25">
      <c r="A5" s="10" t="s">
        <v>50</v>
      </c>
      <c r="B5" s="10" t="s">
        <v>20</v>
      </c>
      <c r="C5" s="10" t="s">
        <v>51</v>
      </c>
      <c r="D5" s="10" t="s">
        <v>52</v>
      </c>
      <c r="E5" s="10" t="s">
        <v>114</v>
      </c>
      <c r="F5" s="10" t="s">
        <v>53</v>
      </c>
      <c r="G5" s="10" t="s">
        <v>54</v>
      </c>
      <c r="H5" s="10" t="s">
        <v>115</v>
      </c>
      <c r="I5" s="10" t="s">
        <v>21</v>
      </c>
      <c r="J5" s="10" t="s">
        <v>62</v>
      </c>
      <c r="K5" s="10" t="s">
        <v>63</v>
      </c>
      <c r="L5" s="10" t="s">
        <v>116</v>
      </c>
      <c r="M5" s="10" t="s">
        <v>117</v>
      </c>
      <c r="N5" s="10" t="s">
        <v>64</v>
      </c>
      <c r="O5" s="10" t="s">
        <v>118</v>
      </c>
      <c r="P5" s="10" t="s">
        <v>24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1">
        <v>1</v>
      </c>
      <c r="B6" s="12" t="str">
        <f>IFERROR(INDEX(Stammdaten!$A$12:$A$23,MATCH(A6,Stammdaten!$B$12:$B$23,0)),"")</f>
        <v>Januar</v>
      </c>
      <c r="C6" s="12" t="s">
        <v>68</v>
      </c>
      <c r="D6" s="12" t="str">
        <f>IFERROR(INDEX(Stammdaten!$B$5:$B$7,MATCH(C6,Stammdaten!$A$5:$A$7,0)),"")</f>
        <v>Lena Hoffmann</v>
      </c>
      <c r="E6" s="12" t="str">
        <f>IFERROR(INDEX(Stammdaten!$C$5:$C$7,MATCH(C6,Stammdaten!$A$5:$A$7,0)),"")</f>
        <v>Vertrieb</v>
      </c>
      <c r="F6" s="12" t="s">
        <v>69</v>
      </c>
      <c r="G6" s="12" t="str">
        <f>IFERROR(INDEX(Stammdaten!$H$5:$H$7,MATCH(F6,Stammdaten!$G$5:$G$7,0)),"")</f>
        <v>B-EV 2601</v>
      </c>
      <c r="H6" s="12">
        <f>COUNTIFS(Ladevorgaenge!$C$6:$C$120,A6,Ladevorgaenge!$E$6:$E$120,C6,Ladevorgaenge!$G$6:$G$120,F6,Ladevorgaenge!$I$6:$I$120,"Zuhause")</f>
        <v>2</v>
      </c>
      <c r="I6" s="21">
        <f>SUMIFS(Ladevorgaenge!$O$6:$O$120,Ladevorgaenge!$C$6:$C$120,A6,Ladevorgaenge!$E$6:$E$120,C6,Ladevorgaenge!$G$6:$G$120,F6,Ladevorgaenge!$I$6:$I$120,"Zuhause")</f>
        <v>39.599999999999909</v>
      </c>
      <c r="J6" s="27">
        <f>IF(INDEX(Stammdaten!$G$12:$G$23,MATCH(A6,Stammdaten!$B$12:$B$23,0))="Strompreispauschale",INDEX(Stammdaten!$F$12:$F$23,MATCH(A6,Stammdaten!$B$12:$B$23,0)),INDEX(Stammdaten!$C$12:$C$23,MATCH(A6,Stammdaten!$B$12:$B$23,0)))</f>
        <v>0.32900000000000001</v>
      </c>
      <c r="K6" s="27">
        <f t="shared" ref="K6:K41" si="0">I6*J6</f>
        <v>13.028399999999971</v>
      </c>
      <c r="L6" s="27">
        <f>IF(INDEX(Stammdaten!$G$12:$G$23,MATCH(A6,Stammdaten!$B$12:$B$23,0))="Tatsächliche Stromkosten",IFERROR(INDEX(Stammdaten!$D$12:$D$23,MATCH(A6,Stammdaten!$B$12:$B$23,0))*I6/INDEX(Stammdaten!$E$12:$E$23,MATCH(A6,Stammdaten!$B$12:$B$23,0)),0),0)</f>
        <v>1.2567123287671205</v>
      </c>
      <c r="M6" s="27">
        <f t="shared" ref="M6:M41" si="1">K6+L6</f>
        <v>14.285112328767092</v>
      </c>
      <c r="N6" s="12" t="str">
        <f>IF(H6=0,"Keine Ladung",IF(COUNTIFS(Ladevorgaenge!$C$6:$C$120,A6,Ladevorgaenge!$E$6:$E$120,C6,Ladevorgaenge!$G$6:$G$120,F6,Ladevorgaenge!$R$6:$R$120,"Fehlt")&gt;0,"Nachweis fehlt",IF(COUNTIFS(Ladevorgaenge!$C$6:$C$120,A6,Ladevorgaenge!$E$6:$E$120,C6,Ladevorgaenge!$G$6:$G$120,F6,Ladevorgaenge!$R$6:$R$120,"Unvollständig")&gt;0,"Nachweis prüfen","Vollständig")))</f>
        <v>Vollständig</v>
      </c>
      <c r="O6" s="12" t="str">
        <f t="shared" ref="O6:O41" si="2">IF(M6=0,"-",IF(N6="Vollständig","freigeben","prüfen"))</f>
        <v>freigeben</v>
      </c>
      <c r="P6" s="29">
        <f t="shared" ref="P6:P41" si="3">IF(O6="freigeben",M6,0)</f>
        <v>14.285112328767092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4">
        <v>1</v>
      </c>
      <c r="B7" s="5" t="str">
        <f>IFERROR(INDEX(Stammdaten!$A$12:$A$23,MATCH(A7,Stammdaten!$B$12:$B$23,0)),"")</f>
        <v>Januar</v>
      </c>
      <c r="C7" s="5" t="s">
        <v>75</v>
      </c>
      <c r="D7" s="5" t="str">
        <f>IFERROR(INDEX(Stammdaten!$B$5:$B$7,MATCH(C7,Stammdaten!$A$5:$A$7,0)),"")</f>
        <v>Marc Bauer</v>
      </c>
      <c r="E7" s="5" t="str">
        <f>IFERROR(INDEX(Stammdaten!$C$5:$C$7,MATCH(C7,Stammdaten!$A$5:$A$7,0)),"")</f>
        <v>Service</v>
      </c>
      <c r="F7" s="5" t="s">
        <v>76</v>
      </c>
      <c r="G7" s="5" t="str">
        <f>IFERROR(INDEX(Stammdaten!$H$5:$H$7,MATCH(F7,Stammdaten!$G$5:$G$7,0)),"")</f>
        <v>HH-E 4526</v>
      </c>
      <c r="H7" s="5">
        <f>COUNTIFS(Ladevorgaenge!$C$6:$C$120,A7,Ladevorgaenge!$E$6:$E$120,C7,Ladevorgaenge!$G$6:$G$120,F7,Ladevorgaenge!$I$6:$I$120,"Zuhause")</f>
        <v>1</v>
      </c>
      <c r="I7" s="22">
        <f>SUMIFS(Ladevorgaenge!$O$6:$O$120,Ladevorgaenge!$C$6:$C$120,A7,Ladevorgaenge!$E$6:$E$120,C7,Ladevorgaenge!$G$6:$G$120,F7,Ladevorgaenge!$I$6:$I$120,"Zuhause")</f>
        <v>27.5</v>
      </c>
      <c r="J7" s="7">
        <f>IF(INDEX(Stammdaten!$G$12:$G$23,MATCH(A7,Stammdaten!$B$12:$B$23,0))="Strompreispauschale",INDEX(Stammdaten!$F$12:$F$23,MATCH(A7,Stammdaten!$B$12:$B$23,0)),INDEX(Stammdaten!$C$12:$C$23,MATCH(A7,Stammdaten!$B$12:$B$23,0)))</f>
        <v>0.32900000000000001</v>
      </c>
      <c r="K7" s="7">
        <f t="shared" si="0"/>
        <v>9.0475000000000012</v>
      </c>
      <c r="L7" s="7">
        <f>IF(INDEX(Stammdaten!$G$12:$G$23,MATCH(A7,Stammdaten!$B$12:$B$23,0))="Tatsächliche Stromkosten",IFERROR(INDEX(Stammdaten!$D$12:$D$23,MATCH(A7,Stammdaten!$B$12:$B$23,0))*I7/INDEX(Stammdaten!$E$12:$E$23,MATCH(A7,Stammdaten!$B$12:$B$23,0)),0),0)</f>
        <v>0.87271689497716898</v>
      </c>
      <c r="M7" s="7">
        <f t="shared" si="1"/>
        <v>9.9202168949771696</v>
      </c>
      <c r="N7" s="5" t="str">
        <f>IF(H7=0,"Keine Ladung",IF(COUNTIFS(Ladevorgaenge!$C$6:$C$120,A7,Ladevorgaenge!$E$6:$E$120,C7,Ladevorgaenge!$G$6:$G$120,F7,Ladevorgaenge!$R$6:$R$120,"Fehlt")&gt;0,"Nachweis fehlt",IF(COUNTIFS(Ladevorgaenge!$C$6:$C$120,A7,Ladevorgaenge!$E$6:$E$120,C7,Ladevorgaenge!$G$6:$G$120,F7,Ladevorgaenge!$R$6:$R$120,"Unvollständig")&gt;0,"Nachweis prüfen","Vollständig")))</f>
        <v>Vollständig</v>
      </c>
      <c r="O7" s="5" t="str">
        <f t="shared" si="2"/>
        <v>freigeben</v>
      </c>
      <c r="P7" s="30">
        <f t="shared" si="3"/>
        <v>9.9202168949771696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4">
        <v>1</v>
      </c>
      <c r="B8" s="5" t="str">
        <f>IFERROR(INDEX(Stammdaten!$A$12:$A$23,MATCH(A8,Stammdaten!$B$12:$B$23,0)),"")</f>
        <v>Januar</v>
      </c>
      <c r="C8" s="5" t="s">
        <v>82</v>
      </c>
      <c r="D8" s="5" t="str">
        <f>IFERROR(INDEX(Stammdaten!$B$5:$B$7,MATCH(C8,Stammdaten!$A$5:$A$7,0)),"")</f>
        <v>Deniz Keller</v>
      </c>
      <c r="E8" s="5" t="str">
        <f>IFERROR(INDEX(Stammdaten!$C$5:$C$7,MATCH(C8,Stammdaten!$A$5:$A$7,0)),"")</f>
        <v>Projektleitung</v>
      </c>
      <c r="F8" s="5" t="s">
        <v>83</v>
      </c>
      <c r="G8" s="5" t="str">
        <f>IFERROR(INDEX(Stammdaten!$H$5:$H$7,MATCH(F8,Stammdaten!$G$5:$G$7,0)),"")</f>
        <v>M-HY 9042</v>
      </c>
      <c r="H8" s="5">
        <f>COUNTIFS(Ladevorgaenge!$C$6:$C$120,A8,Ladevorgaenge!$E$6:$E$120,C8,Ladevorgaenge!$G$6:$G$120,F8,Ladevorgaenge!$I$6:$I$120,"Zuhause")</f>
        <v>0</v>
      </c>
      <c r="I8" s="22">
        <f>SUMIFS(Ladevorgaenge!$O$6:$O$120,Ladevorgaenge!$C$6:$C$120,A8,Ladevorgaenge!$E$6:$E$120,C8,Ladevorgaenge!$G$6:$G$120,F8,Ladevorgaenge!$I$6:$I$120,"Zuhause")</f>
        <v>0</v>
      </c>
      <c r="J8" s="7">
        <f>IF(INDEX(Stammdaten!$G$12:$G$23,MATCH(A8,Stammdaten!$B$12:$B$23,0))="Strompreispauschale",INDEX(Stammdaten!$F$12:$F$23,MATCH(A8,Stammdaten!$B$12:$B$23,0)),INDEX(Stammdaten!$C$12:$C$23,MATCH(A8,Stammdaten!$B$12:$B$23,0)))</f>
        <v>0.32900000000000001</v>
      </c>
      <c r="K8" s="7">
        <f t="shared" si="0"/>
        <v>0</v>
      </c>
      <c r="L8" s="7">
        <f>IF(INDEX(Stammdaten!$G$12:$G$23,MATCH(A8,Stammdaten!$B$12:$B$23,0))="Tatsächliche Stromkosten",IFERROR(INDEX(Stammdaten!$D$12:$D$23,MATCH(A8,Stammdaten!$B$12:$B$23,0))*I8/INDEX(Stammdaten!$E$12:$E$23,MATCH(A8,Stammdaten!$B$12:$B$23,0)),0),0)</f>
        <v>0</v>
      </c>
      <c r="M8" s="7">
        <f t="shared" si="1"/>
        <v>0</v>
      </c>
      <c r="N8" s="5" t="str">
        <f>IF(H8=0,"Keine Ladung",IF(COUNTIFS(Ladevorgaenge!$C$6:$C$120,A8,Ladevorgaenge!$E$6:$E$120,C8,Ladevorgaenge!$G$6:$G$120,F8,Ladevorgaenge!$R$6:$R$120,"Fehlt")&gt;0,"Nachweis fehlt",IF(COUNTIFS(Ladevorgaenge!$C$6:$C$120,A8,Ladevorgaenge!$E$6:$E$120,C8,Ladevorgaenge!$G$6:$G$120,F8,Ladevorgaenge!$R$6:$R$120,"Unvollständig")&gt;0,"Nachweis prüfen","Vollständig")))</f>
        <v>Keine Ladung</v>
      </c>
      <c r="O8" s="5" t="str">
        <f t="shared" si="2"/>
        <v>-</v>
      </c>
      <c r="P8" s="30">
        <f t="shared" si="3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4">
        <v>2</v>
      </c>
      <c r="B9" s="5" t="str">
        <f>IFERROR(INDEX(Stammdaten!$A$12:$A$23,MATCH(A9,Stammdaten!$B$12:$B$23,0)),"")</f>
        <v>Februar</v>
      </c>
      <c r="C9" s="5" t="s">
        <v>68</v>
      </c>
      <c r="D9" s="5" t="str">
        <f>IFERROR(INDEX(Stammdaten!$B$5:$B$7,MATCH(C9,Stammdaten!$A$5:$A$7,0)),"")</f>
        <v>Lena Hoffmann</v>
      </c>
      <c r="E9" s="5" t="str">
        <f>IFERROR(INDEX(Stammdaten!$C$5:$C$7,MATCH(C9,Stammdaten!$A$5:$A$7,0)),"")</f>
        <v>Vertrieb</v>
      </c>
      <c r="F9" s="5" t="s">
        <v>69</v>
      </c>
      <c r="G9" s="5" t="str">
        <f>IFERROR(INDEX(Stammdaten!$H$5:$H$7,MATCH(F9,Stammdaten!$G$5:$G$7,0)),"")</f>
        <v>B-EV 2601</v>
      </c>
      <c r="H9" s="5">
        <f>COUNTIFS(Ladevorgaenge!$C$6:$C$120,A9,Ladevorgaenge!$E$6:$E$120,C9,Ladevorgaenge!$G$6:$G$120,F9,Ladevorgaenge!$I$6:$I$120,"Zuhause")</f>
        <v>1</v>
      </c>
      <c r="I9" s="22">
        <f>SUMIFS(Ladevorgaenge!$O$6:$O$120,Ladevorgaenge!$C$6:$C$120,A9,Ladevorgaenge!$E$6:$E$120,C9,Ladevorgaenge!$G$6:$G$120,F9,Ladevorgaenge!$I$6:$I$120,"Zuhause")</f>
        <v>22.200000000000045</v>
      </c>
      <c r="J9" s="7">
        <f>IF(INDEX(Stammdaten!$G$12:$G$23,MATCH(A9,Stammdaten!$B$12:$B$23,0))="Strompreispauschale",INDEX(Stammdaten!$F$12:$F$23,MATCH(A9,Stammdaten!$B$12:$B$23,0)),INDEX(Stammdaten!$C$12:$C$23,MATCH(A9,Stammdaten!$B$12:$B$23,0)))</f>
        <v>0.33300000000000002</v>
      </c>
      <c r="K9" s="7">
        <f t="shared" si="0"/>
        <v>7.3926000000000158</v>
      </c>
      <c r="L9" s="7">
        <f>IF(INDEX(Stammdaten!$G$12:$G$23,MATCH(A9,Stammdaten!$B$12:$B$23,0))="Tatsächliche Stromkosten",IFERROR(INDEX(Stammdaten!$D$12:$D$23,MATCH(A9,Stammdaten!$B$12:$B$23,0))*I9/INDEX(Stammdaten!$E$12:$E$23,MATCH(A9,Stammdaten!$B$12:$B$23,0)),0),0)</f>
        <v>0.67671052631579098</v>
      </c>
      <c r="M9" s="7">
        <f t="shared" si="1"/>
        <v>8.0693105263158067</v>
      </c>
      <c r="N9" s="5" t="str">
        <f>IF(H9=0,"Keine Ladung",IF(COUNTIFS(Ladevorgaenge!$C$6:$C$120,A9,Ladevorgaenge!$E$6:$E$120,C9,Ladevorgaenge!$G$6:$G$120,F9,Ladevorgaenge!$R$6:$R$120,"Fehlt")&gt;0,"Nachweis fehlt",IF(COUNTIFS(Ladevorgaenge!$C$6:$C$120,A9,Ladevorgaenge!$E$6:$E$120,C9,Ladevorgaenge!$G$6:$G$120,F9,Ladevorgaenge!$R$6:$R$120,"Unvollständig")&gt;0,"Nachweis prüfen","Vollständig")))</f>
        <v>Nachweis fehlt</v>
      </c>
      <c r="O9" s="5" t="str">
        <f t="shared" si="2"/>
        <v>prüfen</v>
      </c>
      <c r="P9" s="30">
        <f t="shared" si="3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4">
        <v>2</v>
      </c>
      <c r="B10" s="5" t="str">
        <f>IFERROR(INDEX(Stammdaten!$A$12:$A$23,MATCH(A10,Stammdaten!$B$12:$B$23,0)),"")</f>
        <v>Februar</v>
      </c>
      <c r="C10" s="5" t="s">
        <v>75</v>
      </c>
      <c r="D10" s="5" t="str">
        <f>IFERROR(INDEX(Stammdaten!$B$5:$B$7,MATCH(C10,Stammdaten!$A$5:$A$7,0)),"")</f>
        <v>Marc Bauer</v>
      </c>
      <c r="E10" s="5" t="str">
        <f>IFERROR(INDEX(Stammdaten!$C$5:$C$7,MATCH(C10,Stammdaten!$A$5:$A$7,0)),"")</f>
        <v>Service</v>
      </c>
      <c r="F10" s="5" t="s">
        <v>76</v>
      </c>
      <c r="G10" s="5" t="str">
        <f>IFERROR(INDEX(Stammdaten!$H$5:$H$7,MATCH(F10,Stammdaten!$G$5:$G$7,0)),"")</f>
        <v>HH-E 4526</v>
      </c>
      <c r="H10" s="5">
        <f>COUNTIFS(Ladevorgaenge!$C$6:$C$120,A10,Ladevorgaenge!$E$6:$E$120,C10,Ladevorgaenge!$G$6:$G$120,F10,Ladevorgaenge!$I$6:$I$120,"Zuhause")</f>
        <v>1</v>
      </c>
      <c r="I10" s="22">
        <f>SUMIFS(Ladevorgaenge!$O$6:$O$120,Ladevorgaenge!$C$6:$C$120,A10,Ladevorgaenge!$E$6:$E$120,C10,Ladevorgaenge!$G$6:$G$120,F10,Ladevorgaenge!$I$6:$I$120,"Zuhause")</f>
        <v>27.299999999999955</v>
      </c>
      <c r="J10" s="7">
        <f>IF(INDEX(Stammdaten!$G$12:$G$23,MATCH(A10,Stammdaten!$B$12:$B$23,0))="Strompreispauschale",INDEX(Stammdaten!$F$12:$F$23,MATCH(A10,Stammdaten!$B$12:$B$23,0)),INDEX(Stammdaten!$C$12:$C$23,MATCH(A10,Stammdaten!$B$12:$B$23,0)))</f>
        <v>0.33300000000000002</v>
      </c>
      <c r="K10" s="7">
        <f t="shared" si="0"/>
        <v>9.0908999999999853</v>
      </c>
      <c r="L10" s="7">
        <f>IF(INDEX(Stammdaten!$G$12:$G$23,MATCH(A10,Stammdaten!$B$12:$B$23,0))="Tatsächliche Stromkosten",IFERROR(INDEX(Stammdaten!$D$12:$D$23,MATCH(A10,Stammdaten!$B$12:$B$23,0))*I10/INDEX(Stammdaten!$E$12:$E$23,MATCH(A10,Stammdaten!$B$12:$B$23,0)),0),0)</f>
        <v>0.83217105263157765</v>
      </c>
      <c r="M10" s="7">
        <f t="shared" si="1"/>
        <v>9.9230710526315633</v>
      </c>
      <c r="N10" s="5" t="str">
        <f>IF(H10=0,"Keine Ladung",IF(COUNTIFS(Ladevorgaenge!$C$6:$C$120,A10,Ladevorgaenge!$E$6:$E$120,C10,Ladevorgaenge!$G$6:$G$120,F10,Ladevorgaenge!$R$6:$R$120,"Fehlt")&gt;0,"Nachweis fehlt",IF(COUNTIFS(Ladevorgaenge!$C$6:$C$120,A10,Ladevorgaenge!$E$6:$E$120,C10,Ladevorgaenge!$G$6:$G$120,F10,Ladevorgaenge!$R$6:$R$120,"Unvollständig")&gt;0,"Nachweis prüfen","Vollständig")))</f>
        <v>Vollständig</v>
      </c>
      <c r="O10" s="5" t="str">
        <f t="shared" si="2"/>
        <v>freigeben</v>
      </c>
      <c r="P10" s="30">
        <f t="shared" si="3"/>
        <v>9.9230710526315633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">
        <v>2</v>
      </c>
      <c r="B11" s="5" t="str">
        <f>IFERROR(INDEX(Stammdaten!$A$12:$A$23,MATCH(A11,Stammdaten!$B$12:$B$23,0)),"")</f>
        <v>Februar</v>
      </c>
      <c r="C11" s="5" t="s">
        <v>82</v>
      </c>
      <c r="D11" s="5" t="str">
        <f>IFERROR(INDEX(Stammdaten!$B$5:$B$7,MATCH(C11,Stammdaten!$A$5:$A$7,0)),"")</f>
        <v>Deniz Keller</v>
      </c>
      <c r="E11" s="5" t="str">
        <f>IFERROR(INDEX(Stammdaten!$C$5:$C$7,MATCH(C11,Stammdaten!$A$5:$A$7,0)),"")</f>
        <v>Projektleitung</v>
      </c>
      <c r="F11" s="5" t="s">
        <v>83</v>
      </c>
      <c r="G11" s="5" t="str">
        <f>IFERROR(INDEX(Stammdaten!$H$5:$H$7,MATCH(F11,Stammdaten!$G$5:$G$7,0)),"")</f>
        <v>M-HY 9042</v>
      </c>
      <c r="H11" s="5">
        <f>COUNTIFS(Ladevorgaenge!$C$6:$C$120,A11,Ladevorgaenge!$E$6:$E$120,C11,Ladevorgaenge!$G$6:$G$120,F11,Ladevorgaenge!$I$6:$I$120,"Zuhause")</f>
        <v>1</v>
      </c>
      <c r="I11" s="22">
        <f>SUMIFS(Ladevorgaenge!$O$6:$O$120,Ladevorgaenge!$C$6:$C$120,A11,Ladevorgaenge!$E$6:$E$120,C11,Ladevorgaenge!$G$6:$G$120,F11,Ladevorgaenge!$I$6:$I$120,"Zuhause")</f>
        <v>10.159999999999991</v>
      </c>
      <c r="J11" s="7">
        <f>IF(INDEX(Stammdaten!$G$12:$G$23,MATCH(A11,Stammdaten!$B$12:$B$23,0))="Strompreispauschale",INDEX(Stammdaten!$F$12:$F$23,MATCH(A11,Stammdaten!$B$12:$B$23,0)),INDEX(Stammdaten!$C$12:$C$23,MATCH(A11,Stammdaten!$B$12:$B$23,0)))</f>
        <v>0.33300000000000002</v>
      </c>
      <c r="K11" s="7">
        <f t="shared" si="0"/>
        <v>3.3832799999999974</v>
      </c>
      <c r="L11" s="7">
        <f>IF(INDEX(Stammdaten!$G$12:$G$23,MATCH(A11,Stammdaten!$B$12:$B$23,0))="Tatsächliche Stromkosten",IFERROR(INDEX(Stammdaten!$D$12:$D$23,MATCH(A11,Stammdaten!$B$12:$B$23,0))*I11/INDEX(Stammdaten!$E$12:$E$23,MATCH(A11,Stammdaten!$B$12:$B$23,0)),0),0)</f>
        <v>0.30970175438596464</v>
      </c>
      <c r="M11" s="7">
        <f t="shared" si="1"/>
        <v>3.6929817543859622</v>
      </c>
      <c r="N11" s="5" t="str">
        <f>IF(H11=0,"Keine Ladung",IF(COUNTIFS(Ladevorgaenge!$C$6:$C$120,A11,Ladevorgaenge!$E$6:$E$120,C11,Ladevorgaenge!$G$6:$G$120,F11,Ladevorgaenge!$R$6:$R$120,"Fehlt")&gt;0,"Nachweis fehlt",IF(COUNTIFS(Ladevorgaenge!$C$6:$C$120,A11,Ladevorgaenge!$E$6:$E$120,C11,Ladevorgaenge!$G$6:$G$120,F11,Ladevorgaenge!$R$6:$R$120,"Unvollständig")&gt;0,"Nachweis prüfen","Vollständig")))</f>
        <v>Vollständig</v>
      </c>
      <c r="O11" s="5" t="str">
        <f t="shared" si="2"/>
        <v>freigeben</v>
      </c>
      <c r="P11" s="30">
        <f t="shared" si="3"/>
        <v>3.6929817543859622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4">
        <v>3</v>
      </c>
      <c r="B12" s="5" t="str">
        <f>IFERROR(INDEX(Stammdaten!$A$12:$A$23,MATCH(A12,Stammdaten!$B$12:$B$23,0)),"")</f>
        <v>März</v>
      </c>
      <c r="C12" s="5" t="s">
        <v>68</v>
      </c>
      <c r="D12" s="5" t="str">
        <f>IFERROR(INDEX(Stammdaten!$B$5:$B$7,MATCH(C12,Stammdaten!$A$5:$A$7,0)),"")</f>
        <v>Lena Hoffmann</v>
      </c>
      <c r="E12" s="5" t="str">
        <f>IFERROR(INDEX(Stammdaten!$C$5:$C$7,MATCH(C12,Stammdaten!$A$5:$A$7,0)),"")</f>
        <v>Vertrieb</v>
      </c>
      <c r="F12" s="5" t="s">
        <v>69</v>
      </c>
      <c r="G12" s="5" t="str">
        <f>IFERROR(INDEX(Stammdaten!$H$5:$H$7,MATCH(F12,Stammdaten!$G$5:$G$7,0)),"")</f>
        <v>B-EV 2601</v>
      </c>
      <c r="H12" s="5">
        <f>COUNTIFS(Ladevorgaenge!$C$6:$C$120,A12,Ladevorgaenge!$E$6:$E$120,C12,Ladevorgaenge!$G$6:$G$120,F12,Ladevorgaenge!$I$6:$I$120,"Zuhause")</f>
        <v>1</v>
      </c>
      <c r="I12" s="22">
        <f>SUMIFS(Ladevorgaenge!$O$6:$O$120,Ladevorgaenge!$C$6:$C$120,A12,Ladevorgaenge!$E$6:$E$120,C12,Ladevorgaenge!$G$6:$G$120,F12,Ladevorgaenge!$I$6:$I$120,"Zuhause")</f>
        <v>23.700000000000045</v>
      </c>
      <c r="J12" s="7">
        <f>IF(INDEX(Stammdaten!$G$12:$G$23,MATCH(A12,Stammdaten!$B$12:$B$23,0))="Strompreispauschale",INDEX(Stammdaten!$F$12:$F$23,MATCH(A12,Stammdaten!$B$12:$B$23,0)),INDEX(Stammdaten!$C$12:$C$23,MATCH(A12,Stammdaten!$B$12:$B$23,0)))</f>
        <v>0.33700000000000002</v>
      </c>
      <c r="K12" s="7">
        <f t="shared" si="0"/>
        <v>7.9869000000000154</v>
      </c>
      <c r="L12" s="7">
        <f>IF(INDEX(Stammdaten!$G$12:$G$23,MATCH(A12,Stammdaten!$B$12:$B$23,0))="Tatsächliche Stromkosten",IFERROR(INDEX(Stammdaten!$D$12:$D$23,MATCH(A12,Stammdaten!$B$12:$B$23,0))*I12/INDEX(Stammdaten!$E$12:$E$23,MATCH(A12,Stammdaten!$B$12:$B$23,0)),0),0)</f>
        <v>0.69500000000000128</v>
      </c>
      <c r="M12" s="7">
        <f t="shared" si="1"/>
        <v>8.6819000000000166</v>
      </c>
      <c r="N12" s="5" t="str">
        <f>IF(H12=0,"Keine Ladung",IF(COUNTIFS(Ladevorgaenge!$C$6:$C$120,A12,Ladevorgaenge!$E$6:$E$120,C12,Ladevorgaenge!$G$6:$G$120,F12,Ladevorgaenge!$R$6:$R$120,"Fehlt")&gt;0,"Nachweis fehlt",IF(COUNTIFS(Ladevorgaenge!$C$6:$C$120,A12,Ladevorgaenge!$E$6:$E$120,C12,Ladevorgaenge!$G$6:$G$120,F12,Ladevorgaenge!$R$6:$R$120,"Unvollständig")&gt;0,"Nachweis prüfen","Vollständig")))</f>
        <v>Vollständig</v>
      </c>
      <c r="O12" s="5" t="str">
        <f t="shared" si="2"/>
        <v>freigeben</v>
      </c>
      <c r="P12" s="30">
        <f t="shared" si="3"/>
        <v>8.6819000000000166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4">
        <v>3</v>
      </c>
      <c r="B13" s="5" t="str">
        <f>IFERROR(INDEX(Stammdaten!$A$12:$A$23,MATCH(A13,Stammdaten!$B$12:$B$23,0)),"")</f>
        <v>März</v>
      </c>
      <c r="C13" s="5" t="s">
        <v>75</v>
      </c>
      <c r="D13" s="5" t="str">
        <f>IFERROR(INDEX(Stammdaten!$B$5:$B$7,MATCH(C13,Stammdaten!$A$5:$A$7,0)),"")</f>
        <v>Marc Bauer</v>
      </c>
      <c r="E13" s="5" t="str">
        <f>IFERROR(INDEX(Stammdaten!$C$5:$C$7,MATCH(C13,Stammdaten!$A$5:$A$7,0)),"")</f>
        <v>Service</v>
      </c>
      <c r="F13" s="5" t="s">
        <v>76</v>
      </c>
      <c r="G13" s="5" t="str">
        <f>IFERROR(INDEX(Stammdaten!$H$5:$H$7,MATCH(F13,Stammdaten!$G$5:$G$7,0)),"")</f>
        <v>HH-E 4526</v>
      </c>
      <c r="H13" s="5">
        <f>COUNTIFS(Ladevorgaenge!$C$6:$C$120,A13,Ladevorgaenge!$E$6:$E$120,C13,Ladevorgaenge!$G$6:$G$120,F13,Ladevorgaenge!$I$6:$I$120,"Zuhause")</f>
        <v>1</v>
      </c>
      <c r="I13" s="22">
        <f>SUMIFS(Ladevorgaenge!$O$6:$O$120,Ladevorgaenge!$C$6:$C$120,A13,Ladevorgaenge!$E$6:$E$120,C13,Ladevorgaenge!$G$6:$G$120,F13,Ladevorgaenge!$I$6:$I$120,"Zuhause")</f>
        <v>26.600000000000023</v>
      </c>
      <c r="J13" s="7">
        <f>IF(INDEX(Stammdaten!$G$12:$G$23,MATCH(A13,Stammdaten!$B$12:$B$23,0))="Strompreispauschale",INDEX(Stammdaten!$F$12:$F$23,MATCH(A13,Stammdaten!$B$12:$B$23,0)),INDEX(Stammdaten!$C$12:$C$23,MATCH(A13,Stammdaten!$B$12:$B$23,0)))</f>
        <v>0.33700000000000002</v>
      </c>
      <c r="K13" s="7">
        <f t="shared" si="0"/>
        <v>8.9642000000000088</v>
      </c>
      <c r="L13" s="7">
        <f>IF(INDEX(Stammdaten!$G$12:$G$23,MATCH(A13,Stammdaten!$B$12:$B$23,0))="Tatsächliche Stromkosten",IFERROR(INDEX(Stammdaten!$D$12:$D$23,MATCH(A13,Stammdaten!$B$12:$B$23,0))*I13/INDEX(Stammdaten!$E$12:$E$23,MATCH(A13,Stammdaten!$B$12:$B$23,0)),0),0)</f>
        <v>0.78004219409282771</v>
      </c>
      <c r="M13" s="7">
        <f t="shared" si="1"/>
        <v>9.7442421940928359</v>
      </c>
      <c r="N13" s="5" t="str">
        <f>IF(H13=0,"Keine Ladung",IF(COUNTIFS(Ladevorgaenge!$C$6:$C$120,A13,Ladevorgaenge!$E$6:$E$120,C13,Ladevorgaenge!$G$6:$G$120,F13,Ladevorgaenge!$R$6:$R$120,"Fehlt")&gt;0,"Nachweis fehlt",IF(COUNTIFS(Ladevorgaenge!$C$6:$C$120,A13,Ladevorgaenge!$E$6:$E$120,C13,Ladevorgaenge!$G$6:$G$120,F13,Ladevorgaenge!$R$6:$R$120,"Unvollständig")&gt;0,"Nachweis prüfen","Vollständig")))</f>
        <v>Vollständig</v>
      </c>
      <c r="O13" s="5" t="str">
        <f t="shared" si="2"/>
        <v>freigeben</v>
      </c>
      <c r="P13" s="30">
        <f t="shared" si="3"/>
        <v>9.7442421940928359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4">
        <v>3</v>
      </c>
      <c r="B14" s="5" t="str">
        <f>IFERROR(INDEX(Stammdaten!$A$12:$A$23,MATCH(A14,Stammdaten!$B$12:$B$23,0)),"")</f>
        <v>März</v>
      </c>
      <c r="C14" s="5" t="s">
        <v>82</v>
      </c>
      <c r="D14" s="5" t="str">
        <f>IFERROR(INDEX(Stammdaten!$B$5:$B$7,MATCH(C14,Stammdaten!$A$5:$A$7,0)),"")</f>
        <v>Deniz Keller</v>
      </c>
      <c r="E14" s="5" t="str">
        <f>IFERROR(INDEX(Stammdaten!$C$5:$C$7,MATCH(C14,Stammdaten!$A$5:$A$7,0)),"")</f>
        <v>Projektleitung</v>
      </c>
      <c r="F14" s="5" t="s">
        <v>83</v>
      </c>
      <c r="G14" s="5" t="str">
        <f>IFERROR(INDEX(Stammdaten!$H$5:$H$7,MATCH(F14,Stammdaten!$G$5:$G$7,0)),"")</f>
        <v>M-HY 9042</v>
      </c>
      <c r="H14" s="5">
        <f>COUNTIFS(Ladevorgaenge!$C$6:$C$120,A14,Ladevorgaenge!$E$6:$E$120,C14,Ladevorgaenge!$G$6:$G$120,F14,Ladevorgaenge!$I$6:$I$120,"Zuhause")</f>
        <v>1</v>
      </c>
      <c r="I14" s="22">
        <f>SUMIFS(Ladevorgaenge!$O$6:$O$120,Ladevorgaenge!$C$6:$C$120,A14,Ladevorgaenge!$E$6:$E$120,C14,Ladevorgaenge!$G$6:$G$120,F14,Ladevorgaenge!$I$6:$I$120,"Zuhause")</f>
        <v>10.274999999999991</v>
      </c>
      <c r="J14" s="7">
        <f>IF(INDEX(Stammdaten!$G$12:$G$23,MATCH(A14,Stammdaten!$B$12:$B$23,0))="Strompreispauschale",INDEX(Stammdaten!$F$12:$F$23,MATCH(A14,Stammdaten!$B$12:$B$23,0)),INDEX(Stammdaten!$C$12:$C$23,MATCH(A14,Stammdaten!$B$12:$B$23,0)))</f>
        <v>0.33700000000000002</v>
      </c>
      <c r="K14" s="7">
        <f t="shared" si="0"/>
        <v>3.4626749999999973</v>
      </c>
      <c r="L14" s="7">
        <f>IF(INDEX(Stammdaten!$G$12:$G$23,MATCH(A14,Stammdaten!$B$12:$B$23,0))="Tatsächliche Stromkosten",IFERROR(INDEX(Stammdaten!$D$12:$D$23,MATCH(A14,Stammdaten!$B$12:$B$23,0))*I14/INDEX(Stammdaten!$E$12:$E$23,MATCH(A14,Stammdaten!$B$12:$B$23,0)),0),0)</f>
        <v>0.30131329113924027</v>
      </c>
      <c r="M14" s="7">
        <f t="shared" si="1"/>
        <v>3.7639882911392375</v>
      </c>
      <c r="N14" s="5" t="str">
        <f>IF(H14=0,"Keine Ladung",IF(COUNTIFS(Ladevorgaenge!$C$6:$C$120,A14,Ladevorgaenge!$E$6:$E$120,C14,Ladevorgaenge!$G$6:$G$120,F14,Ladevorgaenge!$R$6:$R$120,"Fehlt")&gt;0,"Nachweis fehlt",IF(COUNTIFS(Ladevorgaenge!$C$6:$C$120,A14,Ladevorgaenge!$E$6:$E$120,C14,Ladevorgaenge!$G$6:$G$120,F14,Ladevorgaenge!$R$6:$R$120,"Unvollständig")&gt;0,"Nachweis prüfen","Vollständig")))</f>
        <v>Nachweis prüfen</v>
      </c>
      <c r="O14" s="5" t="str">
        <f t="shared" si="2"/>
        <v>prüfen</v>
      </c>
      <c r="P14" s="30">
        <f t="shared" si="3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4">
        <v>4</v>
      </c>
      <c r="B15" s="5" t="str">
        <f>IFERROR(INDEX(Stammdaten!$A$12:$A$23,MATCH(A15,Stammdaten!$B$12:$B$23,0)),"")</f>
        <v>April</v>
      </c>
      <c r="C15" s="5" t="s">
        <v>68</v>
      </c>
      <c r="D15" s="5" t="str">
        <f>IFERROR(INDEX(Stammdaten!$B$5:$B$7,MATCH(C15,Stammdaten!$A$5:$A$7,0)),"")</f>
        <v>Lena Hoffmann</v>
      </c>
      <c r="E15" s="5" t="str">
        <f>IFERROR(INDEX(Stammdaten!$C$5:$C$7,MATCH(C15,Stammdaten!$A$5:$A$7,0)),"")</f>
        <v>Vertrieb</v>
      </c>
      <c r="F15" s="5" t="s">
        <v>69</v>
      </c>
      <c r="G15" s="5" t="str">
        <f>IFERROR(INDEX(Stammdaten!$H$5:$H$7,MATCH(F15,Stammdaten!$G$5:$G$7,0)),"")</f>
        <v>B-EV 2601</v>
      </c>
      <c r="H15" s="5">
        <f>COUNTIFS(Ladevorgaenge!$C$6:$C$120,A15,Ladevorgaenge!$E$6:$E$120,C15,Ladevorgaenge!$G$6:$G$120,F15,Ladevorgaenge!$I$6:$I$120,"Zuhause")</f>
        <v>1</v>
      </c>
      <c r="I15" s="22">
        <f>SUMIFS(Ladevorgaenge!$O$6:$O$120,Ladevorgaenge!$C$6:$C$120,A15,Ladevorgaenge!$E$6:$E$120,C15,Ladevorgaenge!$G$6:$G$120,F15,Ladevorgaenge!$I$6:$I$120,"Zuhause")</f>
        <v>24.699999999999818</v>
      </c>
      <c r="J15" s="7">
        <f>IF(INDEX(Stammdaten!$G$12:$G$23,MATCH(A15,Stammdaten!$B$12:$B$23,0))="Strompreispauschale",INDEX(Stammdaten!$F$12:$F$23,MATCH(A15,Stammdaten!$B$12:$B$23,0)),INDEX(Stammdaten!$C$12:$C$23,MATCH(A15,Stammdaten!$B$12:$B$23,0)))</f>
        <v>0.32500000000000001</v>
      </c>
      <c r="K15" s="7">
        <f t="shared" si="0"/>
        <v>8.0274999999999412</v>
      </c>
      <c r="L15" s="7">
        <f>IF(INDEX(Stammdaten!$G$12:$G$23,MATCH(A15,Stammdaten!$B$12:$B$23,0))="Tatsächliche Stromkosten",IFERROR(INDEX(Stammdaten!$D$12:$D$23,MATCH(A15,Stammdaten!$B$12:$B$23,0))*I15/INDEX(Stammdaten!$E$12:$E$23,MATCH(A15,Stammdaten!$B$12:$B$23,0)),0),0)</f>
        <v>0.69782520325202746</v>
      </c>
      <c r="M15" s="7">
        <f t="shared" si="1"/>
        <v>8.7253252032519679</v>
      </c>
      <c r="N15" s="5" t="str">
        <f>IF(H15=0,"Keine Ladung",IF(COUNTIFS(Ladevorgaenge!$C$6:$C$120,A15,Ladevorgaenge!$E$6:$E$120,C15,Ladevorgaenge!$G$6:$G$120,F15,Ladevorgaenge!$R$6:$R$120,"Fehlt")&gt;0,"Nachweis fehlt",IF(COUNTIFS(Ladevorgaenge!$C$6:$C$120,A15,Ladevorgaenge!$E$6:$E$120,C15,Ladevorgaenge!$G$6:$G$120,F15,Ladevorgaenge!$R$6:$R$120,"Unvollständig")&gt;0,"Nachweis prüfen","Vollständig")))</f>
        <v>Vollständig</v>
      </c>
      <c r="O15" s="5" t="str">
        <f t="shared" si="2"/>
        <v>freigeben</v>
      </c>
      <c r="P15" s="30">
        <f t="shared" si="3"/>
        <v>8.7253252032519679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4">
        <v>4</v>
      </c>
      <c r="B16" s="5" t="str">
        <f>IFERROR(INDEX(Stammdaten!$A$12:$A$23,MATCH(A16,Stammdaten!$B$12:$B$23,0)),"")</f>
        <v>April</v>
      </c>
      <c r="C16" s="5" t="s">
        <v>75</v>
      </c>
      <c r="D16" s="5" t="str">
        <f>IFERROR(INDEX(Stammdaten!$B$5:$B$7,MATCH(C16,Stammdaten!$A$5:$A$7,0)),"")</f>
        <v>Marc Bauer</v>
      </c>
      <c r="E16" s="5" t="str">
        <f>IFERROR(INDEX(Stammdaten!$C$5:$C$7,MATCH(C16,Stammdaten!$A$5:$A$7,0)),"")</f>
        <v>Service</v>
      </c>
      <c r="F16" s="5" t="s">
        <v>76</v>
      </c>
      <c r="G16" s="5" t="str">
        <f>IFERROR(INDEX(Stammdaten!$H$5:$H$7,MATCH(F16,Stammdaten!$G$5:$G$7,0)),"")</f>
        <v>HH-E 4526</v>
      </c>
      <c r="H16" s="5">
        <f>COUNTIFS(Ladevorgaenge!$C$6:$C$120,A16,Ladevorgaenge!$E$6:$E$120,C16,Ladevorgaenge!$G$6:$G$120,F16,Ladevorgaenge!$I$6:$I$120,"Zuhause")</f>
        <v>1</v>
      </c>
      <c r="I16" s="22">
        <f>SUMIFS(Ladevorgaenge!$O$6:$O$120,Ladevorgaenge!$C$6:$C$120,A16,Ladevorgaenge!$E$6:$E$120,C16,Ladevorgaenge!$G$6:$G$120,F16,Ladevorgaenge!$I$6:$I$120,"Zuhause")</f>
        <v>27.200000000000045</v>
      </c>
      <c r="J16" s="7">
        <f>IF(INDEX(Stammdaten!$G$12:$G$23,MATCH(A16,Stammdaten!$B$12:$B$23,0))="Strompreispauschale",INDEX(Stammdaten!$F$12:$F$23,MATCH(A16,Stammdaten!$B$12:$B$23,0)),INDEX(Stammdaten!$C$12:$C$23,MATCH(A16,Stammdaten!$B$12:$B$23,0)))</f>
        <v>0.32500000000000001</v>
      </c>
      <c r="K16" s="7">
        <f t="shared" si="0"/>
        <v>8.8400000000000158</v>
      </c>
      <c r="L16" s="7">
        <f>IF(INDEX(Stammdaten!$G$12:$G$23,MATCH(A16,Stammdaten!$B$12:$B$23,0))="Tatsächliche Stromkosten",IFERROR(INDEX(Stammdaten!$D$12:$D$23,MATCH(A16,Stammdaten!$B$12:$B$23,0))*I16/INDEX(Stammdaten!$E$12:$E$23,MATCH(A16,Stammdaten!$B$12:$B$23,0)),0),0)</f>
        <v>0.76845528455284684</v>
      </c>
      <c r="M16" s="7">
        <f t="shared" si="1"/>
        <v>9.6084552845528624</v>
      </c>
      <c r="N16" s="5" t="str">
        <f>IF(H16=0,"Keine Ladung",IF(COUNTIFS(Ladevorgaenge!$C$6:$C$120,A16,Ladevorgaenge!$E$6:$E$120,C16,Ladevorgaenge!$G$6:$G$120,F16,Ladevorgaenge!$R$6:$R$120,"Fehlt")&gt;0,"Nachweis fehlt",IF(COUNTIFS(Ladevorgaenge!$C$6:$C$120,A16,Ladevorgaenge!$E$6:$E$120,C16,Ladevorgaenge!$G$6:$G$120,F16,Ladevorgaenge!$R$6:$R$120,"Unvollständig")&gt;0,"Nachweis prüfen","Vollständig")))</f>
        <v>Vollständig</v>
      </c>
      <c r="O16" s="5" t="str">
        <f t="shared" si="2"/>
        <v>freigeben</v>
      </c>
      <c r="P16" s="30">
        <f t="shared" si="3"/>
        <v>9.6084552845528624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4">
        <v>4</v>
      </c>
      <c r="B17" s="5" t="str">
        <f>IFERROR(INDEX(Stammdaten!$A$12:$A$23,MATCH(A17,Stammdaten!$B$12:$B$23,0)),"")</f>
        <v>April</v>
      </c>
      <c r="C17" s="5" t="s">
        <v>82</v>
      </c>
      <c r="D17" s="5" t="str">
        <f>IFERROR(INDEX(Stammdaten!$B$5:$B$7,MATCH(C17,Stammdaten!$A$5:$A$7,0)),"")</f>
        <v>Deniz Keller</v>
      </c>
      <c r="E17" s="5" t="str">
        <f>IFERROR(INDEX(Stammdaten!$C$5:$C$7,MATCH(C17,Stammdaten!$A$5:$A$7,0)),"")</f>
        <v>Projektleitung</v>
      </c>
      <c r="F17" s="5" t="s">
        <v>83</v>
      </c>
      <c r="G17" s="5" t="str">
        <f>IFERROR(INDEX(Stammdaten!$H$5:$H$7,MATCH(F17,Stammdaten!$G$5:$G$7,0)),"")</f>
        <v>M-HY 9042</v>
      </c>
      <c r="H17" s="5">
        <f>COUNTIFS(Ladevorgaenge!$C$6:$C$120,A17,Ladevorgaenge!$E$6:$E$120,C17,Ladevorgaenge!$G$6:$G$120,F17,Ladevorgaenge!$I$6:$I$120,"Zuhause")</f>
        <v>0</v>
      </c>
      <c r="I17" s="22">
        <f>SUMIFS(Ladevorgaenge!$O$6:$O$120,Ladevorgaenge!$C$6:$C$120,A17,Ladevorgaenge!$E$6:$E$120,C17,Ladevorgaenge!$G$6:$G$120,F17,Ladevorgaenge!$I$6:$I$120,"Zuhause")</f>
        <v>0</v>
      </c>
      <c r="J17" s="7">
        <f>IF(INDEX(Stammdaten!$G$12:$G$23,MATCH(A17,Stammdaten!$B$12:$B$23,0))="Strompreispauschale",INDEX(Stammdaten!$F$12:$F$23,MATCH(A17,Stammdaten!$B$12:$B$23,0)),INDEX(Stammdaten!$C$12:$C$23,MATCH(A17,Stammdaten!$B$12:$B$23,0)))</f>
        <v>0.32500000000000001</v>
      </c>
      <c r="K17" s="7">
        <f t="shared" si="0"/>
        <v>0</v>
      </c>
      <c r="L17" s="7">
        <f>IF(INDEX(Stammdaten!$G$12:$G$23,MATCH(A17,Stammdaten!$B$12:$B$23,0))="Tatsächliche Stromkosten",IFERROR(INDEX(Stammdaten!$D$12:$D$23,MATCH(A17,Stammdaten!$B$12:$B$23,0))*I17/INDEX(Stammdaten!$E$12:$E$23,MATCH(A17,Stammdaten!$B$12:$B$23,0)),0),0)</f>
        <v>0</v>
      </c>
      <c r="M17" s="7">
        <f t="shared" si="1"/>
        <v>0</v>
      </c>
      <c r="N17" s="5" t="str">
        <f>IF(H17=0,"Keine Ladung",IF(COUNTIFS(Ladevorgaenge!$C$6:$C$120,A17,Ladevorgaenge!$E$6:$E$120,C17,Ladevorgaenge!$G$6:$G$120,F17,Ladevorgaenge!$R$6:$R$120,"Fehlt")&gt;0,"Nachweis fehlt",IF(COUNTIFS(Ladevorgaenge!$C$6:$C$120,A17,Ladevorgaenge!$E$6:$E$120,C17,Ladevorgaenge!$G$6:$G$120,F17,Ladevorgaenge!$R$6:$R$120,"Unvollständig")&gt;0,"Nachweis prüfen","Vollständig")))</f>
        <v>Keine Ladung</v>
      </c>
      <c r="O17" s="5" t="str">
        <f t="shared" si="2"/>
        <v>-</v>
      </c>
      <c r="P17" s="30">
        <f t="shared" si="3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4">
        <v>5</v>
      </c>
      <c r="B18" s="5" t="str">
        <f>IFERROR(INDEX(Stammdaten!$A$12:$A$23,MATCH(A18,Stammdaten!$B$12:$B$23,0)),"")</f>
        <v>Mai</v>
      </c>
      <c r="C18" s="5" t="s">
        <v>68</v>
      </c>
      <c r="D18" s="5" t="str">
        <f>IFERROR(INDEX(Stammdaten!$B$5:$B$7,MATCH(C18,Stammdaten!$A$5:$A$7,0)),"")</f>
        <v>Lena Hoffmann</v>
      </c>
      <c r="E18" s="5" t="str">
        <f>IFERROR(INDEX(Stammdaten!$C$5:$C$7,MATCH(C18,Stammdaten!$A$5:$A$7,0)),"")</f>
        <v>Vertrieb</v>
      </c>
      <c r="F18" s="5" t="s">
        <v>69</v>
      </c>
      <c r="G18" s="5" t="str">
        <f>IFERROR(INDEX(Stammdaten!$H$5:$H$7,MATCH(F18,Stammdaten!$G$5:$G$7,0)),"")</f>
        <v>B-EV 2601</v>
      </c>
      <c r="H18" s="5">
        <f>COUNTIFS(Ladevorgaenge!$C$6:$C$120,A18,Ladevorgaenge!$E$6:$E$120,C18,Ladevorgaenge!$G$6:$G$120,F18,Ladevorgaenge!$I$6:$I$120,"Zuhause")</f>
        <v>0</v>
      </c>
      <c r="I18" s="22">
        <f>SUMIFS(Ladevorgaenge!$O$6:$O$120,Ladevorgaenge!$C$6:$C$120,A18,Ladevorgaenge!$E$6:$E$120,C18,Ladevorgaenge!$G$6:$G$120,F18,Ladevorgaenge!$I$6:$I$120,"Zuhause")</f>
        <v>0</v>
      </c>
      <c r="J18" s="7">
        <f>IF(INDEX(Stammdaten!$G$12:$G$23,MATCH(A18,Stammdaten!$B$12:$B$23,0))="Strompreispauschale",INDEX(Stammdaten!$F$12:$F$23,MATCH(A18,Stammdaten!$B$12:$B$23,0)),INDEX(Stammdaten!$C$12:$C$23,MATCH(A18,Stammdaten!$B$12:$B$23,0)))</f>
        <v>0.32900000000000001</v>
      </c>
      <c r="K18" s="7">
        <f t="shared" si="0"/>
        <v>0</v>
      </c>
      <c r="L18" s="7">
        <f>IF(INDEX(Stammdaten!$G$12:$G$23,MATCH(A18,Stammdaten!$B$12:$B$23,0))="Tatsächliche Stromkosten",IFERROR(INDEX(Stammdaten!$D$12:$D$23,MATCH(A18,Stammdaten!$B$12:$B$23,0))*I18/INDEX(Stammdaten!$E$12:$E$23,MATCH(A18,Stammdaten!$B$12:$B$23,0)),0),0)</f>
        <v>0</v>
      </c>
      <c r="M18" s="7">
        <f t="shared" si="1"/>
        <v>0</v>
      </c>
      <c r="N18" s="5" t="str">
        <f>IF(H18=0,"Keine Ladung",IF(COUNTIFS(Ladevorgaenge!$C$6:$C$120,A18,Ladevorgaenge!$E$6:$E$120,C18,Ladevorgaenge!$G$6:$G$120,F18,Ladevorgaenge!$R$6:$R$120,"Fehlt")&gt;0,"Nachweis fehlt",IF(COUNTIFS(Ladevorgaenge!$C$6:$C$120,A18,Ladevorgaenge!$E$6:$E$120,C18,Ladevorgaenge!$G$6:$G$120,F18,Ladevorgaenge!$R$6:$R$120,"Unvollständig")&gt;0,"Nachweis prüfen","Vollständig")))</f>
        <v>Keine Ladung</v>
      </c>
      <c r="O18" s="5" t="str">
        <f t="shared" si="2"/>
        <v>-</v>
      </c>
      <c r="P18" s="30">
        <f t="shared" si="3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4">
        <v>5</v>
      </c>
      <c r="B19" s="5" t="str">
        <f>IFERROR(INDEX(Stammdaten!$A$12:$A$23,MATCH(A19,Stammdaten!$B$12:$B$23,0)),"")</f>
        <v>Mai</v>
      </c>
      <c r="C19" s="5" t="s">
        <v>75</v>
      </c>
      <c r="D19" s="5" t="str">
        <f>IFERROR(INDEX(Stammdaten!$B$5:$B$7,MATCH(C19,Stammdaten!$A$5:$A$7,0)),"")</f>
        <v>Marc Bauer</v>
      </c>
      <c r="E19" s="5" t="str">
        <f>IFERROR(INDEX(Stammdaten!$C$5:$C$7,MATCH(C19,Stammdaten!$A$5:$A$7,0)),"")</f>
        <v>Service</v>
      </c>
      <c r="F19" s="5" t="s">
        <v>76</v>
      </c>
      <c r="G19" s="5" t="str">
        <f>IFERROR(INDEX(Stammdaten!$H$5:$H$7,MATCH(F19,Stammdaten!$G$5:$G$7,0)),"")</f>
        <v>HH-E 4526</v>
      </c>
      <c r="H19" s="5">
        <f>COUNTIFS(Ladevorgaenge!$C$6:$C$120,A19,Ladevorgaenge!$E$6:$E$120,C19,Ladevorgaenge!$G$6:$G$120,F19,Ladevorgaenge!$I$6:$I$120,"Zuhause")</f>
        <v>1</v>
      </c>
      <c r="I19" s="22">
        <f>SUMIFS(Ladevorgaenge!$O$6:$O$120,Ladevorgaenge!$C$6:$C$120,A19,Ladevorgaenge!$E$6:$E$120,C19,Ladevorgaenge!$G$6:$G$120,F19,Ladevorgaenge!$I$6:$I$120,"Zuhause")</f>
        <v>27.299999999999955</v>
      </c>
      <c r="J19" s="7">
        <f>IF(INDEX(Stammdaten!$G$12:$G$23,MATCH(A19,Stammdaten!$B$12:$B$23,0))="Strompreispauschale",INDEX(Stammdaten!$F$12:$F$23,MATCH(A19,Stammdaten!$B$12:$B$23,0)),INDEX(Stammdaten!$C$12:$C$23,MATCH(A19,Stammdaten!$B$12:$B$23,0)))</f>
        <v>0.32900000000000001</v>
      </c>
      <c r="K19" s="7">
        <f t="shared" si="0"/>
        <v>8.9816999999999858</v>
      </c>
      <c r="L19" s="7">
        <f>IF(INDEX(Stammdaten!$G$12:$G$23,MATCH(A19,Stammdaten!$B$12:$B$23,0))="Tatsächliche Stromkosten",IFERROR(INDEX(Stammdaten!$D$12:$D$23,MATCH(A19,Stammdaten!$B$12:$B$23,0))*I19/INDEX(Stammdaten!$E$12:$E$23,MATCH(A19,Stammdaten!$B$12:$B$23,0)),0),0)</f>
        <v>0.90349999999999853</v>
      </c>
      <c r="M19" s="7">
        <f t="shared" si="1"/>
        <v>9.8851999999999851</v>
      </c>
      <c r="N19" s="5" t="str">
        <f>IF(H19=0,"Keine Ladung",IF(COUNTIFS(Ladevorgaenge!$C$6:$C$120,A19,Ladevorgaenge!$E$6:$E$120,C19,Ladevorgaenge!$G$6:$G$120,F19,Ladevorgaenge!$R$6:$R$120,"Fehlt")&gt;0,"Nachweis fehlt",IF(COUNTIFS(Ladevorgaenge!$C$6:$C$120,A19,Ladevorgaenge!$E$6:$E$120,C19,Ladevorgaenge!$G$6:$G$120,F19,Ladevorgaenge!$R$6:$R$120,"Unvollständig")&gt;0,"Nachweis prüfen","Vollständig")))</f>
        <v>Vollständig</v>
      </c>
      <c r="O19" s="5" t="str">
        <f t="shared" si="2"/>
        <v>freigeben</v>
      </c>
      <c r="P19" s="30">
        <f t="shared" si="3"/>
        <v>9.8851999999999851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4">
        <v>5</v>
      </c>
      <c r="B20" s="5" t="str">
        <f>IFERROR(INDEX(Stammdaten!$A$12:$A$23,MATCH(A20,Stammdaten!$B$12:$B$23,0)),"")</f>
        <v>Mai</v>
      </c>
      <c r="C20" s="5" t="s">
        <v>82</v>
      </c>
      <c r="D20" s="5" t="str">
        <f>IFERROR(INDEX(Stammdaten!$B$5:$B$7,MATCH(C20,Stammdaten!$A$5:$A$7,0)),"")</f>
        <v>Deniz Keller</v>
      </c>
      <c r="E20" s="5" t="str">
        <f>IFERROR(INDEX(Stammdaten!$C$5:$C$7,MATCH(C20,Stammdaten!$A$5:$A$7,0)),"")</f>
        <v>Projektleitung</v>
      </c>
      <c r="F20" s="5" t="s">
        <v>83</v>
      </c>
      <c r="G20" s="5" t="str">
        <f>IFERROR(INDEX(Stammdaten!$H$5:$H$7,MATCH(F20,Stammdaten!$G$5:$G$7,0)),"")</f>
        <v>M-HY 9042</v>
      </c>
      <c r="H20" s="5">
        <f>COUNTIFS(Ladevorgaenge!$C$6:$C$120,A20,Ladevorgaenge!$E$6:$E$120,C20,Ladevorgaenge!$G$6:$G$120,F20,Ladevorgaenge!$I$6:$I$120,"Zuhause")</f>
        <v>1</v>
      </c>
      <c r="I20" s="22">
        <f>SUMIFS(Ladevorgaenge!$O$6:$O$120,Ladevorgaenge!$C$6:$C$120,A20,Ladevorgaenge!$E$6:$E$120,C20,Ladevorgaenge!$G$6:$G$120,F20,Ladevorgaenge!$I$6:$I$120,"Zuhause")</f>
        <v>10.240000000000009</v>
      </c>
      <c r="J20" s="7">
        <f>IF(INDEX(Stammdaten!$G$12:$G$23,MATCH(A20,Stammdaten!$B$12:$B$23,0))="Strompreispauschale",INDEX(Stammdaten!$F$12:$F$23,MATCH(A20,Stammdaten!$B$12:$B$23,0)),INDEX(Stammdaten!$C$12:$C$23,MATCH(A20,Stammdaten!$B$12:$B$23,0)))</f>
        <v>0.32900000000000001</v>
      </c>
      <c r="K20" s="7">
        <f t="shared" si="0"/>
        <v>3.3689600000000031</v>
      </c>
      <c r="L20" s="7">
        <f>IF(INDEX(Stammdaten!$G$12:$G$23,MATCH(A20,Stammdaten!$B$12:$B$23,0))="Tatsächliche Stromkosten",IFERROR(INDEX(Stammdaten!$D$12:$D$23,MATCH(A20,Stammdaten!$B$12:$B$23,0))*I20/INDEX(Stammdaten!$E$12:$E$23,MATCH(A20,Stammdaten!$B$12:$B$23,0)),0),0)</f>
        <v>0.33889523809523842</v>
      </c>
      <c r="M20" s="7">
        <f t="shared" si="1"/>
        <v>3.7078552380952416</v>
      </c>
      <c r="N20" s="5" t="str">
        <f>IF(H20=0,"Keine Ladung",IF(COUNTIFS(Ladevorgaenge!$C$6:$C$120,A20,Ladevorgaenge!$E$6:$E$120,C20,Ladevorgaenge!$G$6:$G$120,F20,Ladevorgaenge!$R$6:$R$120,"Fehlt")&gt;0,"Nachweis fehlt",IF(COUNTIFS(Ladevorgaenge!$C$6:$C$120,A20,Ladevorgaenge!$E$6:$E$120,C20,Ladevorgaenge!$G$6:$G$120,F20,Ladevorgaenge!$R$6:$R$120,"Unvollständig")&gt;0,"Nachweis prüfen","Vollständig")))</f>
        <v>Vollständig</v>
      </c>
      <c r="O20" s="5" t="str">
        <f t="shared" si="2"/>
        <v>freigeben</v>
      </c>
      <c r="P20" s="30">
        <f t="shared" si="3"/>
        <v>3.7078552380952416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4">
        <v>6</v>
      </c>
      <c r="B21" s="5" t="str">
        <f>IFERROR(INDEX(Stammdaten!$A$12:$A$23,MATCH(A21,Stammdaten!$B$12:$B$23,0)),"")</f>
        <v>Juni</v>
      </c>
      <c r="C21" s="5" t="s">
        <v>68</v>
      </c>
      <c r="D21" s="5" t="str">
        <f>IFERROR(INDEX(Stammdaten!$B$5:$B$7,MATCH(C21,Stammdaten!$A$5:$A$7,0)),"")</f>
        <v>Lena Hoffmann</v>
      </c>
      <c r="E21" s="5" t="str">
        <f>IFERROR(INDEX(Stammdaten!$C$5:$C$7,MATCH(C21,Stammdaten!$A$5:$A$7,0)),"")</f>
        <v>Vertrieb</v>
      </c>
      <c r="F21" s="5" t="s">
        <v>69</v>
      </c>
      <c r="G21" s="5" t="str">
        <f>IFERROR(INDEX(Stammdaten!$H$5:$H$7,MATCH(F21,Stammdaten!$G$5:$G$7,0)),"")</f>
        <v>B-EV 2601</v>
      </c>
      <c r="H21" s="5">
        <f>COUNTIFS(Ladevorgaenge!$C$6:$C$120,A21,Ladevorgaenge!$E$6:$E$120,C21,Ladevorgaenge!$G$6:$G$120,F21,Ladevorgaenge!$I$6:$I$120,"Zuhause")</f>
        <v>1</v>
      </c>
      <c r="I21" s="22">
        <f>SUMIFS(Ladevorgaenge!$O$6:$O$120,Ladevorgaenge!$C$6:$C$120,A21,Ladevorgaenge!$E$6:$E$120,C21,Ladevorgaenge!$G$6:$G$120,F21,Ladevorgaenge!$I$6:$I$120,"Zuhause")</f>
        <v>27.5</v>
      </c>
      <c r="J21" s="7">
        <f>IF(INDEX(Stammdaten!$G$12:$G$23,MATCH(A21,Stammdaten!$B$12:$B$23,0))="Strompreispauschale",INDEX(Stammdaten!$F$12:$F$23,MATCH(A21,Stammdaten!$B$12:$B$23,0)),INDEX(Stammdaten!$C$12:$C$23,MATCH(A21,Stammdaten!$B$12:$B$23,0)))</f>
        <v>0.33300000000000002</v>
      </c>
      <c r="K21" s="7">
        <f t="shared" si="0"/>
        <v>9.1575000000000006</v>
      </c>
      <c r="L21" s="7">
        <f>IF(INDEX(Stammdaten!$G$12:$G$23,MATCH(A21,Stammdaten!$B$12:$B$23,0))="Tatsächliche Stromkosten",IFERROR(INDEX(Stammdaten!$D$12:$D$23,MATCH(A21,Stammdaten!$B$12:$B$23,0))*I21/INDEX(Stammdaten!$E$12:$E$23,MATCH(A21,Stammdaten!$B$12:$B$23,0)),0),0)</f>
        <v>0.87271689497716898</v>
      </c>
      <c r="M21" s="7">
        <f t="shared" si="1"/>
        <v>10.030216894977169</v>
      </c>
      <c r="N21" s="5" t="str">
        <f>IF(H21=0,"Keine Ladung",IF(COUNTIFS(Ladevorgaenge!$C$6:$C$120,A21,Ladevorgaenge!$E$6:$E$120,C21,Ladevorgaenge!$G$6:$G$120,F21,Ladevorgaenge!$R$6:$R$120,"Fehlt")&gt;0,"Nachweis fehlt",IF(COUNTIFS(Ladevorgaenge!$C$6:$C$120,A21,Ladevorgaenge!$E$6:$E$120,C21,Ladevorgaenge!$G$6:$G$120,F21,Ladevorgaenge!$R$6:$R$120,"Unvollständig")&gt;0,"Nachweis prüfen","Vollständig")))</f>
        <v>Vollständig</v>
      </c>
      <c r="O21" s="5" t="str">
        <f t="shared" si="2"/>
        <v>freigeben</v>
      </c>
      <c r="P21" s="30">
        <f t="shared" si="3"/>
        <v>10.030216894977169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4">
        <v>6</v>
      </c>
      <c r="B22" s="5" t="str">
        <f>IFERROR(INDEX(Stammdaten!$A$12:$A$23,MATCH(A22,Stammdaten!$B$12:$B$23,0)),"")</f>
        <v>Juni</v>
      </c>
      <c r="C22" s="5" t="s">
        <v>75</v>
      </c>
      <c r="D22" s="5" t="str">
        <f>IFERROR(INDEX(Stammdaten!$B$5:$B$7,MATCH(C22,Stammdaten!$A$5:$A$7,0)),"")</f>
        <v>Marc Bauer</v>
      </c>
      <c r="E22" s="5" t="str">
        <f>IFERROR(INDEX(Stammdaten!$C$5:$C$7,MATCH(C22,Stammdaten!$A$5:$A$7,0)),"")</f>
        <v>Service</v>
      </c>
      <c r="F22" s="5" t="s">
        <v>76</v>
      </c>
      <c r="G22" s="5" t="str">
        <f>IFERROR(INDEX(Stammdaten!$H$5:$H$7,MATCH(F22,Stammdaten!$G$5:$G$7,0)),"")</f>
        <v>HH-E 4526</v>
      </c>
      <c r="H22" s="5">
        <f>COUNTIFS(Ladevorgaenge!$C$6:$C$120,A22,Ladevorgaenge!$E$6:$E$120,C22,Ladevorgaenge!$G$6:$G$120,F22,Ladevorgaenge!$I$6:$I$120,"Zuhause")</f>
        <v>1</v>
      </c>
      <c r="I22" s="22">
        <f>SUMIFS(Ladevorgaenge!$O$6:$O$120,Ladevorgaenge!$C$6:$C$120,A22,Ladevorgaenge!$E$6:$E$120,C22,Ladevorgaenge!$G$6:$G$120,F22,Ladevorgaenge!$I$6:$I$120,"Zuhause")</f>
        <v>26.400000000000091</v>
      </c>
      <c r="J22" s="7">
        <f>IF(INDEX(Stammdaten!$G$12:$G$23,MATCH(A22,Stammdaten!$B$12:$B$23,0))="Strompreispauschale",INDEX(Stammdaten!$F$12:$F$23,MATCH(A22,Stammdaten!$B$12:$B$23,0)),INDEX(Stammdaten!$C$12:$C$23,MATCH(A22,Stammdaten!$B$12:$B$23,0)))</f>
        <v>0.33300000000000002</v>
      </c>
      <c r="K22" s="7">
        <f t="shared" si="0"/>
        <v>8.7912000000000301</v>
      </c>
      <c r="L22" s="7">
        <f>IF(INDEX(Stammdaten!$G$12:$G$23,MATCH(A22,Stammdaten!$B$12:$B$23,0))="Tatsächliche Stromkosten",IFERROR(INDEX(Stammdaten!$D$12:$D$23,MATCH(A22,Stammdaten!$B$12:$B$23,0))*I22/INDEX(Stammdaten!$E$12:$E$23,MATCH(A22,Stammdaten!$B$12:$B$23,0)),0),0)</f>
        <v>0.83780821917808512</v>
      </c>
      <c r="M22" s="7">
        <f t="shared" si="1"/>
        <v>9.6290082191781146</v>
      </c>
      <c r="N22" s="5" t="str">
        <f>IF(H22=0,"Keine Ladung",IF(COUNTIFS(Ladevorgaenge!$C$6:$C$120,A22,Ladevorgaenge!$E$6:$E$120,C22,Ladevorgaenge!$G$6:$G$120,F22,Ladevorgaenge!$R$6:$R$120,"Fehlt")&gt;0,"Nachweis fehlt",IF(COUNTIFS(Ladevorgaenge!$C$6:$C$120,A22,Ladevorgaenge!$E$6:$E$120,C22,Ladevorgaenge!$G$6:$G$120,F22,Ladevorgaenge!$R$6:$R$120,"Unvollständig")&gt;0,"Nachweis prüfen","Vollständig")))</f>
        <v>Nachweis fehlt</v>
      </c>
      <c r="O22" s="5" t="str">
        <f t="shared" si="2"/>
        <v>prüfen</v>
      </c>
      <c r="P22" s="30">
        <f t="shared" si="3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4">
        <v>6</v>
      </c>
      <c r="B23" s="5" t="str">
        <f>IFERROR(INDEX(Stammdaten!$A$12:$A$23,MATCH(A23,Stammdaten!$B$12:$B$23,0)),"")</f>
        <v>Juni</v>
      </c>
      <c r="C23" s="5" t="s">
        <v>82</v>
      </c>
      <c r="D23" s="5" t="str">
        <f>IFERROR(INDEX(Stammdaten!$B$5:$B$7,MATCH(C23,Stammdaten!$A$5:$A$7,0)),"")</f>
        <v>Deniz Keller</v>
      </c>
      <c r="E23" s="5" t="str">
        <f>IFERROR(INDEX(Stammdaten!$C$5:$C$7,MATCH(C23,Stammdaten!$A$5:$A$7,0)),"")</f>
        <v>Projektleitung</v>
      </c>
      <c r="F23" s="5" t="s">
        <v>83</v>
      </c>
      <c r="G23" s="5" t="str">
        <f>IFERROR(INDEX(Stammdaten!$H$5:$H$7,MATCH(F23,Stammdaten!$G$5:$G$7,0)),"")</f>
        <v>M-HY 9042</v>
      </c>
      <c r="H23" s="5">
        <f>COUNTIFS(Ladevorgaenge!$C$6:$C$120,A23,Ladevorgaenge!$E$6:$E$120,C23,Ladevorgaenge!$G$6:$G$120,F23,Ladevorgaenge!$I$6:$I$120,"Zuhause")</f>
        <v>0</v>
      </c>
      <c r="I23" s="22">
        <f>SUMIFS(Ladevorgaenge!$O$6:$O$120,Ladevorgaenge!$C$6:$C$120,A23,Ladevorgaenge!$E$6:$E$120,C23,Ladevorgaenge!$G$6:$G$120,F23,Ladevorgaenge!$I$6:$I$120,"Zuhause")</f>
        <v>0</v>
      </c>
      <c r="J23" s="7">
        <f>IF(INDEX(Stammdaten!$G$12:$G$23,MATCH(A23,Stammdaten!$B$12:$B$23,0))="Strompreispauschale",INDEX(Stammdaten!$F$12:$F$23,MATCH(A23,Stammdaten!$B$12:$B$23,0)),INDEX(Stammdaten!$C$12:$C$23,MATCH(A23,Stammdaten!$B$12:$B$23,0)))</f>
        <v>0.33300000000000002</v>
      </c>
      <c r="K23" s="7">
        <f t="shared" si="0"/>
        <v>0</v>
      </c>
      <c r="L23" s="7">
        <f>IF(INDEX(Stammdaten!$G$12:$G$23,MATCH(A23,Stammdaten!$B$12:$B$23,0))="Tatsächliche Stromkosten",IFERROR(INDEX(Stammdaten!$D$12:$D$23,MATCH(A23,Stammdaten!$B$12:$B$23,0))*I23/INDEX(Stammdaten!$E$12:$E$23,MATCH(A23,Stammdaten!$B$12:$B$23,0)),0),0)</f>
        <v>0</v>
      </c>
      <c r="M23" s="7">
        <f t="shared" si="1"/>
        <v>0</v>
      </c>
      <c r="N23" s="5" t="str">
        <f>IF(H23=0,"Keine Ladung",IF(COUNTIFS(Ladevorgaenge!$C$6:$C$120,A23,Ladevorgaenge!$E$6:$E$120,C23,Ladevorgaenge!$G$6:$G$120,F23,Ladevorgaenge!$R$6:$R$120,"Fehlt")&gt;0,"Nachweis fehlt",IF(COUNTIFS(Ladevorgaenge!$C$6:$C$120,A23,Ladevorgaenge!$E$6:$E$120,C23,Ladevorgaenge!$G$6:$G$120,F23,Ladevorgaenge!$R$6:$R$120,"Unvollständig")&gt;0,"Nachweis prüfen","Vollständig")))</f>
        <v>Keine Ladung</v>
      </c>
      <c r="O23" s="5" t="str">
        <f t="shared" si="2"/>
        <v>-</v>
      </c>
      <c r="P23" s="30">
        <f t="shared" si="3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4">
        <v>7</v>
      </c>
      <c r="B24" s="5" t="str">
        <f>IFERROR(INDEX(Stammdaten!$A$12:$A$23,MATCH(A24,Stammdaten!$B$12:$B$23,0)),"")</f>
        <v>Juli</v>
      </c>
      <c r="C24" s="5" t="s">
        <v>68</v>
      </c>
      <c r="D24" s="5" t="str">
        <f>IFERROR(INDEX(Stammdaten!$B$5:$B$7,MATCH(C24,Stammdaten!$A$5:$A$7,0)),"")</f>
        <v>Lena Hoffmann</v>
      </c>
      <c r="E24" s="5" t="str">
        <f>IFERROR(INDEX(Stammdaten!$C$5:$C$7,MATCH(C24,Stammdaten!$A$5:$A$7,0)),"")</f>
        <v>Vertrieb</v>
      </c>
      <c r="F24" s="5" t="s">
        <v>69</v>
      </c>
      <c r="G24" s="5" t="str">
        <f>IFERROR(INDEX(Stammdaten!$H$5:$H$7,MATCH(F24,Stammdaten!$G$5:$G$7,0)),"")</f>
        <v>B-EV 2601</v>
      </c>
      <c r="H24" s="5">
        <f>COUNTIFS(Ladevorgaenge!$C$6:$C$120,A24,Ladevorgaenge!$E$6:$E$120,C24,Ladevorgaenge!$G$6:$G$120,F24,Ladevorgaenge!$I$6:$I$120,"Zuhause")</f>
        <v>0</v>
      </c>
      <c r="I24" s="22">
        <f>SUMIFS(Ladevorgaenge!$O$6:$O$120,Ladevorgaenge!$C$6:$C$120,A24,Ladevorgaenge!$E$6:$E$120,C24,Ladevorgaenge!$G$6:$G$120,F24,Ladevorgaenge!$I$6:$I$120,"Zuhause")</f>
        <v>0</v>
      </c>
      <c r="J24" s="7">
        <f>IF(INDEX(Stammdaten!$G$12:$G$23,MATCH(A24,Stammdaten!$B$12:$B$23,0))="Strompreispauschale",INDEX(Stammdaten!$F$12:$F$23,MATCH(A24,Stammdaten!$B$12:$B$23,0)),INDEX(Stammdaten!$C$12:$C$23,MATCH(A24,Stammdaten!$B$12:$B$23,0)))</f>
        <v>0.33700000000000002</v>
      </c>
      <c r="K24" s="7">
        <f t="shared" si="0"/>
        <v>0</v>
      </c>
      <c r="L24" s="7">
        <f>IF(INDEX(Stammdaten!$G$12:$G$23,MATCH(A24,Stammdaten!$B$12:$B$23,0))="Tatsächliche Stromkosten",IFERROR(INDEX(Stammdaten!$D$12:$D$23,MATCH(A24,Stammdaten!$B$12:$B$23,0))*I24/INDEX(Stammdaten!$E$12:$E$23,MATCH(A24,Stammdaten!$B$12:$B$23,0)),0),0)</f>
        <v>0</v>
      </c>
      <c r="M24" s="7">
        <f t="shared" si="1"/>
        <v>0</v>
      </c>
      <c r="N24" s="5" t="str">
        <f>IF(H24=0,"Keine Ladung",IF(COUNTIFS(Ladevorgaenge!$C$6:$C$120,A24,Ladevorgaenge!$E$6:$E$120,C24,Ladevorgaenge!$G$6:$G$120,F24,Ladevorgaenge!$R$6:$R$120,"Fehlt")&gt;0,"Nachweis fehlt",IF(COUNTIFS(Ladevorgaenge!$C$6:$C$120,A24,Ladevorgaenge!$E$6:$E$120,C24,Ladevorgaenge!$G$6:$G$120,F24,Ladevorgaenge!$R$6:$R$120,"Unvollständig")&gt;0,"Nachweis prüfen","Vollständig")))</f>
        <v>Keine Ladung</v>
      </c>
      <c r="O24" s="5" t="str">
        <f t="shared" si="2"/>
        <v>-</v>
      </c>
      <c r="P24" s="30">
        <f t="shared" si="3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4">
        <v>7</v>
      </c>
      <c r="B25" s="5" t="str">
        <f>IFERROR(INDEX(Stammdaten!$A$12:$A$23,MATCH(A25,Stammdaten!$B$12:$B$23,0)),"")</f>
        <v>Juli</v>
      </c>
      <c r="C25" s="5" t="s">
        <v>75</v>
      </c>
      <c r="D25" s="5" t="str">
        <f>IFERROR(INDEX(Stammdaten!$B$5:$B$7,MATCH(C25,Stammdaten!$A$5:$A$7,0)),"")</f>
        <v>Marc Bauer</v>
      </c>
      <c r="E25" s="5" t="str">
        <f>IFERROR(INDEX(Stammdaten!$C$5:$C$7,MATCH(C25,Stammdaten!$A$5:$A$7,0)),"")</f>
        <v>Service</v>
      </c>
      <c r="F25" s="5" t="s">
        <v>76</v>
      </c>
      <c r="G25" s="5" t="str">
        <f>IFERROR(INDEX(Stammdaten!$H$5:$H$7,MATCH(F25,Stammdaten!$G$5:$G$7,0)),"")</f>
        <v>HH-E 4526</v>
      </c>
      <c r="H25" s="5">
        <f>COUNTIFS(Ladevorgaenge!$C$6:$C$120,A25,Ladevorgaenge!$E$6:$E$120,C25,Ladevorgaenge!$G$6:$G$120,F25,Ladevorgaenge!$I$6:$I$120,"Zuhause")</f>
        <v>0</v>
      </c>
      <c r="I25" s="22">
        <f>SUMIFS(Ladevorgaenge!$O$6:$O$120,Ladevorgaenge!$C$6:$C$120,A25,Ladevorgaenge!$E$6:$E$120,C25,Ladevorgaenge!$G$6:$G$120,F25,Ladevorgaenge!$I$6:$I$120,"Zuhause")</f>
        <v>0</v>
      </c>
      <c r="J25" s="7">
        <f>IF(INDEX(Stammdaten!$G$12:$G$23,MATCH(A25,Stammdaten!$B$12:$B$23,0))="Strompreispauschale",INDEX(Stammdaten!$F$12:$F$23,MATCH(A25,Stammdaten!$B$12:$B$23,0)),INDEX(Stammdaten!$C$12:$C$23,MATCH(A25,Stammdaten!$B$12:$B$23,0)))</f>
        <v>0.33700000000000002</v>
      </c>
      <c r="K25" s="7">
        <f t="shared" si="0"/>
        <v>0</v>
      </c>
      <c r="L25" s="7">
        <f>IF(INDEX(Stammdaten!$G$12:$G$23,MATCH(A25,Stammdaten!$B$12:$B$23,0))="Tatsächliche Stromkosten",IFERROR(INDEX(Stammdaten!$D$12:$D$23,MATCH(A25,Stammdaten!$B$12:$B$23,0))*I25/INDEX(Stammdaten!$E$12:$E$23,MATCH(A25,Stammdaten!$B$12:$B$23,0)),0),0)</f>
        <v>0</v>
      </c>
      <c r="M25" s="7">
        <f t="shared" si="1"/>
        <v>0</v>
      </c>
      <c r="N25" s="5" t="str">
        <f>IF(H25=0,"Keine Ladung",IF(COUNTIFS(Ladevorgaenge!$C$6:$C$120,A25,Ladevorgaenge!$E$6:$E$120,C25,Ladevorgaenge!$G$6:$G$120,F25,Ladevorgaenge!$R$6:$R$120,"Fehlt")&gt;0,"Nachweis fehlt",IF(COUNTIFS(Ladevorgaenge!$C$6:$C$120,A25,Ladevorgaenge!$E$6:$E$120,C25,Ladevorgaenge!$G$6:$G$120,F25,Ladevorgaenge!$R$6:$R$120,"Unvollständig")&gt;0,"Nachweis prüfen","Vollständig")))</f>
        <v>Keine Ladung</v>
      </c>
      <c r="O25" s="5" t="str">
        <f t="shared" si="2"/>
        <v>-</v>
      </c>
      <c r="P25" s="30">
        <f t="shared" si="3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4">
        <v>7</v>
      </c>
      <c r="B26" s="5" t="str">
        <f>IFERROR(INDEX(Stammdaten!$A$12:$A$23,MATCH(A26,Stammdaten!$B$12:$B$23,0)),"")</f>
        <v>Juli</v>
      </c>
      <c r="C26" s="5" t="s">
        <v>82</v>
      </c>
      <c r="D26" s="5" t="str">
        <f>IFERROR(INDEX(Stammdaten!$B$5:$B$7,MATCH(C26,Stammdaten!$A$5:$A$7,0)),"")</f>
        <v>Deniz Keller</v>
      </c>
      <c r="E26" s="5" t="str">
        <f>IFERROR(INDEX(Stammdaten!$C$5:$C$7,MATCH(C26,Stammdaten!$A$5:$A$7,0)),"")</f>
        <v>Projektleitung</v>
      </c>
      <c r="F26" s="5" t="s">
        <v>83</v>
      </c>
      <c r="G26" s="5" t="str">
        <f>IFERROR(INDEX(Stammdaten!$H$5:$H$7,MATCH(F26,Stammdaten!$G$5:$G$7,0)),"")</f>
        <v>M-HY 9042</v>
      </c>
      <c r="H26" s="5">
        <f>COUNTIFS(Ladevorgaenge!$C$6:$C$120,A26,Ladevorgaenge!$E$6:$E$120,C26,Ladevorgaenge!$G$6:$G$120,F26,Ladevorgaenge!$I$6:$I$120,"Zuhause")</f>
        <v>0</v>
      </c>
      <c r="I26" s="22">
        <f>SUMIFS(Ladevorgaenge!$O$6:$O$120,Ladevorgaenge!$C$6:$C$120,A26,Ladevorgaenge!$E$6:$E$120,C26,Ladevorgaenge!$G$6:$G$120,F26,Ladevorgaenge!$I$6:$I$120,"Zuhause")</f>
        <v>0</v>
      </c>
      <c r="J26" s="7">
        <f>IF(INDEX(Stammdaten!$G$12:$G$23,MATCH(A26,Stammdaten!$B$12:$B$23,0))="Strompreispauschale",INDEX(Stammdaten!$F$12:$F$23,MATCH(A26,Stammdaten!$B$12:$B$23,0)),INDEX(Stammdaten!$C$12:$C$23,MATCH(A26,Stammdaten!$B$12:$B$23,0)))</f>
        <v>0.33700000000000002</v>
      </c>
      <c r="K26" s="7">
        <f t="shared" si="0"/>
        <v>0</v>
      </c>
      <c r="L26" s="7">
        <f>IF(INDEX(Stammdaten!$G$12:$G$23,MATCH(A26,Stammdaten!$B$12:$B$23,0))="Tatsächliche Stromkosten",IFERROR(INDEX(Stammdaten!$D$12:$D$23,MATCH(A26,Stammdaten!$B$12:$B$23,0))*I26/INDEX(Stammdaten!$E$12:$E$23,MATCH(A26,Stammdaten!$B$12:$B$23,0)),0),0)</f>
        <v>0</v>
      </c>
      <c r="M26" s="7">
        <f t="shared" si="1"/>
        <v>0</v>
      </c>
      <c r="N26" s="5" t="str">
        <f>IF(H26=0,"Keine Ladung",IF(COUNTIFS(Ladevorgaenge!$C$6:$C$120,A26,Ladevorgaenge!$E$6:$E$120,C26,Ladevorgaenge!$G$6:$G$120,F26,Ladevorgaenge!$R$6:$R$120,"Fehlt")&gt;0,"Nachweis fehlt",IF(COUNTIFS(Ladevorgaenge!$C$6:$C$120,A26,Ladevorgaenge!$E$6:$E$120,C26,Ladevorgaenge!$G$6:$G$120,F26,Ladevorgaenge!$R$6:$R$120,"Unvollständig")&gt;0,"Nachweis prüfen","Vollständig")))</f>
        <v>Keine Ladung</v>
      </c>
      <c r="O26" s="5" t="str">
        <f t="shared" si="2"/>
        <v>-</v>
      </c>
      <c r="P26" s="30">
        <f t="shared" si="3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4">
        <v>8</v>
      </c>
      <c r="B27" s="5" t="str">
        <f>IFERROR(INDEX(Stammdaten!$A$12:$A$23,MATCH(A27,Stammdaten!$B$12:$B$23,0)),"")</f>
        <v>August</v>
      </c>
      <c r="C27" s="5" t="s">
        <v>68</v>
      </c>
      <c r="D27" s="5" t="str">
        <f>IFERROR(INDEX(Stammdaten!$B$5:$B$7,MATCH(C27,Stammdaten!$A$5:$A$7,0)),"")</f>
        <v>Lena Hoffmann</v>
      </c>
      <c r="E27" s="5" t="str">
        <f>IFERROR(INDEX(Stammdaten!$C$5:$C$7,MATCH(C27,Stammdaten!$A$5:$A$7,0)),"")</f>
        <v>Vertrieb</v>
      </c>
      <c r="F27" s="5" t="s">
        <v>69</v>
      </c>
      <c r="G27" s="5" t="str">
        <f>IFERROR(INDEX(Stammdaten!$H$5:$H$7,MATCH(F27,Stammdaten!$G$5:$G$7,0)),"")</f>
        <v>B-EV 2601</v>
      </c>
      <c r="H27" s="5">
        <f>COUNTIFS(Ladevorgaenge!$C$6:$C$120,A27,Ladevorgaenge!$E$6:$E$120,C27,Ladevorgaenge!$G$6:$G$120,F27,Ladevorgaenge!$I$6:$I$120,"Zuhause")</f>
        <v>0</v>
      </c>
      <c r="I27" s="22">
        <f>SUMIFS(Ladevorgaenge!$O$6:$O$120,Ladevorgaenge!$C$6:$C$120,A27,Ladevorgaenge!$E$6:$E$120,C27,Ladevorgaenge!$G$6:$G$120,F27,Ladevorgaenge!$I$6:$I$120,"Zuhause")</f>
        <v>0</v>
      </c>
      <c r="J27" s="7">
        <f>IF(INDEX(Stammdaten!$G$12:$G$23,MATCH(A27,Stammdaten!$B$12:$B$23,0))="Strompreispauschale",INDEX(Stammdaten!$F$12:$F$23,MATCH(A27,Stammdaten!$B$12:$B$23,0)),INDEX(Stammdaten!$C$12:$C$23,MATCH(A27,Stammdaten!$B$12:$B$23,0)))</f>
        <v>0.32500000000000001</v>
      </c>
      <c r="K27" s="7">
        <f t="shared" si="0"/>
        <v>0</v>
      </c>
      <c r="L27" s="7">
        <f>IF(INDEX(Stammdaten!$G$12:$G$23,MATCH(A27,Stammdaten!$B$12:$B$23,0))="Tatsächliche Stromkosten",IFERROR(INDEX(Stammdaten!$D$12:$D$23,MATCH(A27,Stammdaten!$B$12:$B$23,0))*I27/INDEX(Stammdaten!$E$12:$E$23,MATCH(A27,Stammdaten!$B$12:$B$23,0)),0),0)</f>
        <v>0</v>
      </c>
      <c r="M27" s="7">
        <f t="shared" si="1"/>
        <v>0</v>
      </c>
      <c r="N27" s="5" t="str">
        <f>IF(H27=0,"Keine Ladung",IF(COUNTIFS(Ladevorgaenge!$C$6:$C$120,A27,Ladevorgaenge!$E$6:$E$120,C27,Ladevorgaenge!$G$6:$G$120,F27,Ladevorgaenge!$R$6:$R$120,"Fehlt")&gt;0,"Nachweis fehlt",IF(COUNTIFS(Ladevorgaenge!$C$6:$C$120,A27,Ladevorgaenge!$E$6:$E$120,C27,Ladevorgaenge!$G$6:$G$120,F27,Ladevorgaenge!$R$6:$R$120,"Unvollständig")&gt;0,"Nachweis prüfen","Vollständig")))</f>
        <v>Keine Ladung</v>
      </c>
      <c r="O27" s="5" t="str">
        <f t="shared" si="2"/>
        <v>-</v>
      </c>
      <c r="P27" s="30">
        <f t="shared" si="3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4">
        <v>8</v>
      </c>
      <c r="B28" s="5" t="str">
        <f>IFERROR(INDEX(Stammdaten!$A$12:$A$23,MATCH(A28,Stammdaten!$B$12:$B$23,0)),"")</f>
        <v>August</v>
      </c>
      <c r="C28" s="5" t="s">
        <v>75</v>
      </c>
      <c r="D28" s="5" t="str">
        <f>IFERROR(INDEX(Stammdaten!$B$5:$B$7,MATCH(C28,Stammdaten!$A$5:$A$7,0)),"")</f>
        <v>Marc Bauer</v>
      </c>
      <c r="E28" s="5" t="str">
        <f>IFERROR(INDEX(Stammdaten!$C$5:$C$7,MATCH(C28,Stammdaten!$A$5:$A$7,0)),"")</f>
        <v>Service</v>
      </c>
      <c r="F28" s="5" t="s">
        <v>76</v>
      </c>
      <c r="G28" s="5" t="str">
        <f>IFERROR(INDEX(Stammdaten!$H$5:$H$7,MATCH(F28,Stammdaten!$G$5:$G$7,0)),"")</f>
        <v>HH-E 4526</v>
      </c>
      <c r="H28" s="5">
        <f>COUNTIFS(Ladevorgaenge!$C$6:$C$120,A28,Ladevorgaenge!$E$6:$E$120,C28,Ladevorgaenge!$G$6:$G$120,F28,Ladevorgaenge!$I$6:$I$120,"Zuhause")</f>
        <v>0</v>
      </c>
      <c r="I28" s="22">
        <f>SUMIFS(Ladevorgaenge!$O$6:$O$120,Ladevorgaenge!$C$6:$C$120,A28,Ladevorgaenge!$E$6:$E$120,C28,Ladevorgaenge!$G$6:$G$120,F28,Ladevorgaenge!$I$6:$I$120,"Zuhause")</f>
        <v>0</v>
      </c>
      <c r="J28" s="7">
        <f>IF(INDEX(Stammdaten!$G$12:$G$23,MATCH(A28,Stammdaten!$B$12:$B$23,0))="Strompreispauschale",INDEX(Stammdaten!$F$12:$F$23,MATCH(A28,Stammdaten!$B$12:$B$23,0)),INDEX(Stammdaten!$C$12:$C$23,MATCH(A28,Stammdaten!$B$12:$B$23,0)))</f>
        <v>0.32500000000000001</v>
      </c>
      <c r="K28" s="7">
        <f t="shared" si="0"/>
        <v>0</v>
      </c>
      <c r="L28" s="7">
        <f>IF(INDEX(Stammdaten!$G$12:$G$23,MATCH(A28,Stammdaten!$B$12:$B$23,0))="Tatsächliche Stromkosten",IFERROR(INDEX(Stammdaten!$D$12:$D$23,MATCH(A28,Stammdaten!$B$12:$B$23,0))*I28/INDEX(Stammdaten!$E$12:$E$23,MATCH(A28,Stammdaten!$B$12:$B$23,0)),0),0)</f>
        <v>0</v>
      </c>
      <c r="M28" s="7">
        <f t="shared" si="1"/>
        <v>0</v>
      </c>
      <c r="N28" s="5" t="str">
        <f>IF(H28=0,"Keine Ladung",IF(COUNTIFS(Ladevorgaenge!$C$6:$C$120,A28,Ladevorgaenge!$E$6:$E$120,C28,Ladevorgaenge!$G$6:$G$120,F28,Ladevorgaenge!$R$6:$R$120,"Fehlt")&gt;0,"Nachweis fehlt",IF(COUNTIFS(Ladevorgaenge!$C$6:$C$120,A28,Ladevorgaenge!$E$6:$E$120,C28,Ladevorgaenge!$G$6:$G$120,F28,Ladevorgaenge!$R$6:$R$120,"Unvollständig")&gt;0,"Nachweis prüfen","Vollständig")))</f>
        <v>Keine Ladung</v>
      </c>
      <c r="O28" s="5" t="str">
        <f t="shared" si="2"/>
        <v>-</v>
      </c>
      <c r="P28" s="30">
        <f t="shared" si="3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4">
        <v>8</v>
      </c>
      <c r="B29" s="5" t="str">
        <f>IFERROR(INDEX(Stammdaten!$A$12:$A$23,MATCH(A29,Stammdaten!$B$12:$B$23,0)),"")</f>
        <v>August</v>
      </c>
      <c r="C29" s="5" t="s">
        <v>82</v>
      </c>
      <c r="D29" s="5" t="str">
        <f>IFERROR(INDEX(Stammdaten!$B$5:$B$7,MATCH(C29,Stammdaten!$A$5:$A$7,0)),"")</f>
        <v>Deniz Keller</v>
      </c>
      <c r="E29" s="5" t="str">
        <f>IFERROR(INDEX(Stammdaten!$C$5:$C$7,MATCH(C29,Stammdaten!$A$5:$A$7,0)),"")</f>
        <v>Projektleitung</v>
      </c>
      <c r="F29" s="5" t="s">
        <v>83</v>
      </c>
      <c r="G29" s="5" t="str">
        <f>IFERROR(INDEX(Stammdaten!$H$5:$H$7,MATCH(F29,Stammdaten!$G$5:$G$7,0)),"")</f>
        <v>M-HY 9042</v>
      </c>
      <c r="H29" s="5">
        <f>COUNTIFS(Ladevorgaenge!$C$6:$C$120,A29,Ladevorgaenge!$E$6:$E$120,C29,Ladevorgaenge!$G$6:$G$120,F29,Ladevorgaenge!$I$6:$I$120,"Zuhause")</f>
        <v>0</v>
      </c>
      <c r="I29" s="22">
        <f>SUMIFS(Ladevorgaenge!$O$6:$O$120,Ladevorgaenge!$C$6:$C$120,A29,Ladevorgaenge!$E$6:$E$120,C29,Ladevorgaenge!$G$6:$G$120,F29,Ladevorgaenge!$I$6:$I$120,"Zuhause")</f>
        <v>0</v>
      </c>
      <c r="J29" s="7">
        <f>IF(INDEX(Stammdaten!$G$12:$G$23,MATCH(A29,Stammdaten!$B$12:$B$23,0))="Strompreispauschale",INDEX(Stammdaten!$F$12:$F$23,MATCH(A29,Stammdaten!$B$12:$B$23,0)),INDEX(Stammdaten!$C$12:$C$23,MATCH(A29,Stammdaten!$B$12:$B$23,0)))</f>
        <v>0.32500000000000001</v>
      </c>
      <c r="K29" s="7">
        <f t="shared" si="0"/>
        <v>0</v>
      </c>
      <c r="L29" s="7">
        <f>IF(INDEX(Stammdaten!$G$12:$G$23,MATCH(A29,Stammdaten!$B$12:$B$23,0))="Tatsächliche Stromkosten",IFERROR(INDEX(Stammdaten!$D$12:$D$23,MATCH(A29,Stammdaten!$B$12:$B$23,0))*I29/INDEX(Stammdaten!$E$12:$E$23,MATCH(A29,Stammdaten!$B$12:$B$23,0)),0),0)</f>
        <v>0</v>
      </c>
      <c r="M29" s="7">
        <f t="shared" si="1"/>
        <v>0</v>
      </c>
      <c r="N29" s="5" t="str">
        <f>IF(H29=0,"Keine Ladung",IF(COUNTIFS(Ladevorgaenge!$C$6:$C$120,A29,Ladevorgaenge!$E$6:$E$120,C29,Ladevorgaenge!$G$6:$G$120,F29,Ladevorgaenge!$R$6:$R$120,"Fehlt")&gt;0,"Nachweis fehlt",IF(COUNTIFS(Ladevorgaenge!$C$6:$C$120,A29,Ladevorgaenge!$E$6:$E$120,C29,Ladevorgaenge!$G$6:$G$120,F29,Ladevorgaenge!$R$6:$R$120,"Unvollständig")&gt;0,"Nachweis prüfen","Vollständig")))</f>
        <v>Keine Ladung</v>
      </c>
      <c r="O29" s="5" t="str">
        <f t="shared" si="2"/>
        <v>-</v>
      </c>
      <c r="P29" s="30">
        <f t="shared" si="3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4">
        <v>9</v>
      </c>
      <c r="B30" s="5" t="str">
        <f>IFERROR(INDEX(Stammdaten!$A$12:$A$23,MATCH(A30,Stammdaten!$B$12:$B$23,0)),"")</f>
        <v>September</v>
      </c>
      <c r="C30" s="5" t="s">
        <v>68</v>
      </c>
      <c r="D30" s="5" t="str">
        <f>IFERROR(INDEX(Stammdaten!$B$5:$B$7,MATCH(C30,Stammdaten!$A$5:$A$7,0)),"")</f>
        <v>Lena Hoffmann</v>
      </c>
      <c r="E30" s="5" t="str">
        <f>IFERROR(INDEX(Stammdaten!$C$5:$C$7,MATCH(C30,Stammdaten!$A$5:$A$7,0)),"")</f>
        <v>Vertrieb</v>
      </c>
      <c r="F30" s="5" t="s">
        <v>69</v>
      </c>
      <c r="G30" s="5" t="str">
        <f>IFERROR(INDEX(Stammdaten!$H$5:$H$7,MATCH(F30,Stammdaten!$G$5:$G$7,0)),"")</f>
        <v>B-EV 2601</v>
      </c>
      <c r="H30" s="5">
        <f>COUNTIFS(Ladevorgaenge!$C$6:$C$120,A30,Ladevorgaenge!$E$6:$E$120,C30,Ladevorgaenge!$G$6:$G$120,F30,Ladevorgaenge!$I$6:$I$120,"Zuhause")</f>
        <v>0</v>
      </c>
      <c r="I30" s="22">
        <f>SUMIFS(Ladevorgaenge!$O$6:$O$120,Ladevorgaenge!$C$6:$C$120,A30,Ladevorgaenge!$E$6:$E$120,C30,Ladevorgaenge!$G$6:$G$120,F30,Ladevorgaenge!$I$6:$I$120,"Zuhause")</f>
        <v>0</v>
      </c>
      <c r="J30" s="7">
        <f>IF(INDEX(Stammdaten!$G$12:$G$23,MATCH(A30,Stammdaten!$B$12:$B$23,0))="Strompreispauschale",INDEX(Stammdaten!$F$12:$F$23,MATCH(A30,Stammdaten!$B$12:$B$23,0)),INDEX(Stammdaten!$C$12:$C$23,MATCH(A30,Stammdaten!$B$12:$B$23,0)))</f>
        <v>0.32900000000000001</v>
      </c>
      <c r="K30" s="7">
        <f t="shared" si="0"/>
        <v>0</v>
      </c>
      <c r="L30" s="7">
        <f>IF(INDEX(Stammdaten!$G$12:$G$23,MATCH(A30,Stammdaten!$B$12:$B$23,0))="Tatsächliche Stromkosten",IFERROR(INDEX(Stammdaten!$D$12:$D$23,MATCH(A30,Stammdaten!$B$12:$B$23,0))*I30/INDEX(Stammdaten!$E$12:$E$23,MATCH(A30,Stammdaten!$B$12:$B$23,0)),0),0)</f>
        <v>0</v>
      </c>
      <c r="M30" s="7">
        <f t="shared" si="1"/>
        <v>0</v>
      </c>
      <c r="N30" s="5" t="str">
        <f>IF(H30=0,"Keine Ladung",IF(COUNTIFS(Ladevorgaenge!$C$6:$C$120,A30,Ladevorgaenge!$E$6:$E$120,C30,Ladevorgaenge!$G$6:$G$120,F30,Ladevorgaenge!$R$6:$R$120,"Fehlt")&gt;0,"Nachweis fehlt",IF(COUNTIFS(Ladevorgaenge!$C$6:$C$120,A30,Ladevorgaenge!$E$6:$E$120,C30,Ladevorgaenge!$G$6:$G$120,F30,Ladevorgaenge!$R$6:$R$120,"Unvollständig")&gt;0,"Nachweis prüfen","Vollständig")))</f>
        <v>Keine Ladung</v>
      </c>
      <c r="O30" s="5" t="str">
        <f t="shared" si="2"/>
        <v>-</v>
      </c>
      <c r="P30" s="30">
        <f t="shared" si="3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4">
        <v>9</v>
      </c>
      <c r="B31" s="5" t="str">
        <f>IFERROR(INDEX(Stammdaten!$A$12:$A$23,MATCH(A31,Stammdaten!$B$12:$B$23,0)),"")</f>
        <v>September</v>
      </c>
      <c r="C31" s="5" t="s">
        <v>75</v>
      </c>
      <c r="D31" s="5" t="str">
        <f>IFERROR(INDEX(Stammdaten!$B$5:$B$7,MATCH(C31,Stammdaten!$A$5:$A$7,0)),"")</f>
        <v>Marc Bauer</v>
      </c>
      <c r="E31" s="5" t="str">
        <f>IFERROR(INDEX(Stammdaten!$C$5:$C$7,MATCH(C31,Stammdaten!$A$5:$A$7,0)),"")</f>
        <v>Service</v>
      </c>
      <c r="F31" s="5" t="s">
        <v>76</v>
      </c>
      <c r="G31" s="5" t="str">
        <f>IFERROR(INDEX(Stammdaten!$H$5:$H$7,MATCH(F31,Stammdaten!$G$5:$G$7,0)),"")</f>
        <v>HH-E 4526</v>
      </c>
      <c r="H31" s="5">
        <f>COUNTIFS(Ladevorgaenge!$C$6:$C$120,A31,Ladevorgaenge!$E$6:$E$120,C31,Ladevorgaenge!$G$6:$G$120,F31,Ladevorgaenge!$I$6:$I$120,"Zuhause")</f>
        <v>0</v>
      </c>
      <c r="I31" s="22">
        <f>SUMIFS(Ladevorgaenge!$O$6:$O$120,Ladevorgaenge!$C$6:$C$120,A31,Ladevorgaenge!$E$6:$E$120,C31,Ladevorgaenge!$G$6:$G$120,F31,Ladevorgaenge!$I$6:$I$120,"Zuhause")</f>
        <v>0</v>
      </c>
      <c r="J31" s="7">
        <f>IF(INDEX(Stammdaten!$G$12:$G$23,MATCH(A31,Stammdaten!$B$12:$B$23,0))="Strompreispauschale",INDEX(Stammdaten!$F$12:$F$23,MATCH(A31,Stammdaten!$B$12:$B$23,0)),INDEX(Stammdaten!$C$12:$C$23,MATCH(A31,Stammdaten!$B$12:$B$23,0)))</f>
        <v>0.32900000000000001</v>
      </c>
      <c r="K31" s="7">
        <f t="shared" si="0"/>
        <v>0</v>
      </c>
      <c r="L31" s="7">
        <f>IF(INDEX(Stammdaten!$G$12:$G$23,MATCH(A31,Stammdaten!$B$12:$B$23,0))="Tatsächliche Stromkosten",IFERROR(INDEX(Stammdaten!$D$12:$D$23,MATCH(A31,Stammdaten!$B$12:$B$23,0))*I31/INDEX(Stammdaten!$E$12:$E$23,MATCH(A31,Stammdaten!$B$12:$B$23,0)),0),0)</f>
        <v>0</v>
      </c>
      <c r="M31" s="7">
        <f t="shared" si="1"/>
        <v>0</v>
      </c>
      <c r="N31" s="5" t="str">
        <f>IF(H31=0,"Keine Ladung",IF(COUNTIFS(Ladevorgaenge!$C$6:$C$120,A31,Ladevorgaenge!$E$6:$E$120,C31,Ladevorgaenge!$G$6:$G$120,F31,Ladevorgaenge!$R$6:$R$120,"Fehlt")&gt;0,"Nachweis fehlt",IF(COUNTIFS(Ladevorgaenge!$C$6:$C$120,A31,Ladevorgaenge!$E$6:$E$120,C31,Ladevorgaenge!$G$6:$G$120,F31,Ladevorgaenge!$R$6:$R$120,"Unvollständig")&gt;0,"Nachweis prüfen","Vollständig")))</f>
        <v>Keine Ladung</v>
      </c>
      <c r="O31" s="5" t="str">
        <f t="shared" si="2"/>
        <v>-</v>
      </c>
      <c r="P31" s="30">
        <f t="shared" si="3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4">
        <v>9</v>
      </c>
      <c r="B32" s="5" t="str">
        <f>IFERROR(INDEX(Stammdaten!$A$12:$A$23,MATCH(A32,Stammdaten!$B$12:$B$23,0)),"")</f>
        <v>September</v>
      </c>
      <c r="C32" s="5" t="s">
        <v>82</v>
      </c>
      <c r="D32" s="5" t="str">
        <f>IFERROR(INDEX(Stammdaten!$B$5:$B$7,MATCH(C32,Stammdaten!$A$5:$A$7,0)),"")</f>
        <v>Deniz Keller</v>
      </c>
      <c r="E32" s="5" t="str">
        <f>IFERROR(INDEX(Stammdaten!$C$5:$C$7,MATCH(C32,Stammdaten!$A$5:$A$7,0)),"")</f>
        <v>Projektleitung</v>
      </c>
      <c r="F32" s="5" t="s">
        <v>83</v>
      </c>
      <c r="G32" s="5" t="str">
        <f>IFERROR(INDEX(Stammdaten!$H$5:$H$7,MATCH(F32,Stammdaten!$G$5:$G$7,0)),"")</f>
        <v>M-HY 9042</v>
      </c>
      <c r="H32" s="5">
        <f>COUNTIFS(Ladevorgaenge!$C$6:$C$120,A32,Ladevorgaenge!$E$6:$E$120,C32,Ladevorgaenge!$G$6:$G$120,F32,Ladevorgaenge!$I$6:$I$120,"Zuhause")</f>
        <v>0</v>
      </c>
      <c r="I32" s="22">
        <f>SUMIFS(Ladevorgaenge!$O$6:$O$120,Ladevorgaenge!$C$6:$C$120,A32,Ladevorgaenge!$E$6:$E$120,C32,Ladevorgaenge!$G$6:$G$120,F32,Ladevorgaenge!$I$6:$I$120,"Zuhause")</f>
        <v>0</v>
      </c>
      <c r="J32" s="7">
        <f>IF(INDEX(Stammdaten!$G$12:$G$23,MATCH(A32,Stammdaten!$B$12:$B$23,0))="Strompreispauschale",INDEX(Stammdaten!$F$12:$F$23,MATCH(A32,Stammdaten!$B$12:$B$23,0)),INDEX(Stammdaten!$C$12:$C$23,MATCH(A32,Stammdaten!$B$12:$B$23,0)))</f>
        <v>0.32900000000000001</v>
      </c>
      <c r="K32" s="7">
        <f t="shared" si="0"/>
        <v>0</v>
      </c>
      <c r="L32" s="7">
        <f>IF(INDEX(Stammdaten!$G$12:$G$23,MATCH(A32,Stammdaten!$B$12:$B$23,0))="Tatsächliche Stromkosten",IFERROR(INDEX(Stammdaten!$D$12:$D$23,MATCH(A32,Stammdaten!$B$12:$B$23,0))*I32/INDEX(Stammdaten!$E$12:$E$23,MATCH(A32,Stammdaten!$B$12:$B$23,0)),0),0)</f>
        <v>0</v>
      </c>
      <c r="M32" s="7">
        <f t="shared" si="1"/>
        <v>0</v>
      </c>
      <c r="N32" s="5" t="str">
        <f>IF(H32=0,"Keine Ladung",IF(COUNTIFS(Ladevorgaenge!$C$6:$C$120,A32,Ladevorgaenge!$E$6:$E$120,C32,Ladevorgaenge!$G$6:$G$120,F32,Ladevorgaenge!$R$6:$R$120,"Fehlt")&gt;0,"Nachweis fehlt",IF(COUNTIFS(Ladevorgaenge!$C$6:$C$120,A32,Ladevorgaenge!$E$6:$E$120,C32,Ladevorgaenge!$G$6:$G$120,F32,Ladevorgaenge!$R$6:$R$120,"Unvollständig")&gt;0,"Nachweis prüfen","Vollständig")))</f>
        <v>Keine Ladung</v>
      </c>
      <c r="O32" s="5" t="str">
        <f t="shared" si="2"/>
        <v>-</v>
      </c>
      <c r="P32" s="30">
        <f t="shared" si="3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4">
        <v>10</v>
      </c>
      <c r="B33" s="5" t="str">
        <f>IFERROR(INDEX(Stammdaten!$A$12:$A$23,MATCH(A33,Stammdaten!$B$12:$B$23,0)),"")</f>
        <v>Oktober</v>
      </c>
      <c r="C33" s="5" t="s">
        <v>68</v>
      </c>
      <c r="D33" s="5" t="str">
        <f>IFERROR(INDEX(Stammdaten!$B$5:$B$7,MATCH(C33,Stammdaten!$A$5:$A$7,0)),"")</f>
        <v>Lena Hoffmann</v>
      </c>
      <c r="E33" s="5" t="str">
        <f>IFERROR(INDEX(Stammdaten!$C$5:$C$7,MATCH(C33,Stammdaten!$A$5:$A$7,0)),"")</f>
        <v>Vertrieb</v>
      </c>
      <c r="F33" s="5" t="s">
        <v>69</v>
      </c>
      <c r="G33" s="5" t="str">
        <f>IFERROR(INDEX(Stammdaten!$H$5:$H$7,MATCH(F33,Stammdaten!$G$5:$G$7,0)),"")</f>
        <v>B-EV 2601</v>
      </c>
      <c r="H33" s="5">
        <f>COUNTIFS(Ladevorgaenge!$C$6:$C$120,A33,Ladevorgaenge!$E$6:$E$120,C33,Ladevorgaenge!$G$6:$G$120,F33,Ladevorgaenge!$I$6:$I$120,"Zuhause")</f>
        <v>0</v>
      </c>
      <c r="I33" s="22">
        <f>SUMIFS(Ladevorgaenge!$O$6:$O$120,Ladevorgaenge!$C$6:$C$120,A33,Ladevorgaenge!$E$6:$E$120,C33,Ladevorgaenge!$G$6:$G$120,F33,Ladevorgaenge!$I$6:$I$120,"Zuhause")</f>
        <v>0</v>
      </c>
      <c r="J33" s="7">
        <f>IF(INDEX(Stammdaten!$G$12:$G$23,MATCH(A33,Stammdaten!$B$12:$B$23,0))="Strompreispauschale",INDEX(Stammdaten!$F$12:$F$23,MATCH(A33,Stammdaten!$B$12:$B$23,0)),INDEX(Stammdaten!$C$12:$C$23,MATCH(A33,Stammdaten!$B$12:$B$23,0)))</f>
        <v>0.33300000000000002</v>
      </c>
      <c r="K33" s="7">
        <f t="shared" si="0"/>
        <v>0</v>
      </c>
      <c r="L33" s="7">
        <f>IF(INDEX(Stammdaten!$G$12:$G$23,MATCH(A33,Stammdaten!$B$12:$B$23,0))="Tatsächliche Stromkosten",IFERROR(INDEX(Stammdaten!$D$12:$D$23,MATCH(A33,Stammdaten!$B$12:$B$23,0))*I33/INDEX(Stammdaten!$E$12:$E$23,MATCH(A33,Stammdaten!$B$12:$B$23,0)),0),0)</f>
        <v>0</v>
      </c>
      <c r="M33" s="7">
        <f t="shared" si="1"/>
        <v>0</v>
      </c>
      <c r="N33" s="5" t="str">
        <f>IF(H33=0,"Keine Ladung",IF(COUNTIFS(Ladevorgaenge!$C$6:$C$120,A33,Ladevorgaenge!$E$6:$E$120,C33,Ladevorgaenge!$G$6:$G$120,F33,Ladevorgaenge!$R$6:$R$120,"Fehlt")&gt;0,"Nachweis fehlt",IF(COUNTIFS(Ladevorgaenge!$C$6:$C$120,A33,Ladevorgaenge!$E$6:$E$120,C33,Ladevorgaenge!$G$6:$G$120,F33,Ladevorgaenge!$R$6:$R$120,"Unvollständig")&gt;0,"Nachweis prüfen","Vollständig")))</f>
        <v>Keine Ladung</v>
      </c>
      <c r="O33" s="5" t="str">
        <f t="shared" si="2"/>
        <v>-</v>
      </c>
      <c r="P33" s="30">
        <f t="shared" si="3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4">
        <v>10</v>
      </c>
      <c r="B34" s="5" t="str">
        <f>IFERROR(INDEX(Stammdaten!$A$12:$A$23,MATCH(A34,Stammdaten!$B$12:$B$23,0)),"")</f>
        <v>Oktober</v>
      </c>
      <c r="C34" s="5" t="s">
        <v>75</v>
      </c>
      <c r="D34" s="5" t="str">
        <f>IFERROR(INDEX(Stammdaten!$B$5:$B$7,MATCH(C34,Stammdaten!$A$5:$A$7,0)),"")</f>
        <v>Marc Bauer</v>
      </c>
      <c r="E34" s="5" t="str">
        <f>IFERROR(INDEX(Stammdaten!$C$5:$C$7,MATCH(C34,Stammdaten!$A$5:$A$7,0)),"")</f>
        <v>Service</v>
      </c>
      <c r="F34" s="5" t="s">
        <v>76</v>
      </c>
      <c r="G34" s="5" t="str">
        <f>IFERROR(INDEX(Stammdaten!$H$5:$H$7,MATCH(F34,Stammdaten!$G$5:$G$7,0)),"")</f>
        <v>HH-E 4526</v>
      </c>
      <c r="H34" s="5">
        <f>COUNTIFS(Ladevorgaenge!$C$6:$C$120,A34,Ladevorgaenge!$E$6:$E$120,C34,Ladevorgaenge!$G$6:$G$120,F34,Ladevorgaenge!$I$6:$I$120,"Zuhause")</f>
        <v>0</v>
      </c>
      <c r="I34" s="22">
        <f>SUMIFS(Ladevorgaenge!$O$6:$O$120,Ladevorgaenge!$C$6:$C$120,A34,Ladevorgaenge!$E$6:$E$120,C34,Ladevorgaenge!$G$6:$G$120,F34,Ladevorgaenge!$I$6:$I$120,"Zuhause")</f>
        <v>0</v>
      </c>
      <c r="J34" s="7">
        <f>IF(INDEX(Stammdaten!$G$12:$G$23,MATCH(A34,Stammdaten!$B$12:$B$23,0))="Strompreispauschale",INDEX(Stammdaten!$F$12:$F$23,MATCH(A34,Stammdaten!$B$12:$B$23,0)),INDEX(Stammdaten!$C$12:$C$23,MATCH(A34,Stammdaten!$B$12:$B$23,0)))</f>
        <v>0.33300000000000002</v>
      </c>
      <c r="K34" s="7">
        <f t="shared" si="0"/>
        <v>0</v>
      </c>
      <c r="L34" s="7">
        <f>IF(INDEX(Stammdaten!$G$12:$G$23,MATCH(A34,Stammdaten!$B$12:$B$23,0))="Tatsächliche Stromkosten",IFERROR(INDEX(Stammdaten!$D$12:$D$23,MATCH(A34,Stammdaten!$B$12:$B$23,0))*I34/INDEX(Stammdaten!$E$12:$E$23,MATCH(A34,Stammdaten!$B$12:$B$23,0)),0),0)</f>
        <v>0</v>
      </c>
      <c r="M34" s="7">
        <f t="shared" si="1"/>
        <v>0</v>
      </c>
      <c r="N34" s="5" t="str">
        <f>IF(H34=0,"Keine Ladung",IF(COUNTIFS(Ladevorgaenge!$C$6:$C$120,A34,Ladevorgaenge!$E$6:$E$120,C34,Ladevorgaenge!$G$6:$G$120,F34,Ladevorgaenge!$R$6:$R$120,"Fehlt")&gt;0,"Nachweis fehlt",IF(COUNTIFS(Ladevorgaenge!$C$6:$C$120,A34,Ladevorgaenge!$E$6:$E$120,C34,Ladevorgaenge!$G$6:$G$120,F34,Ladevorgaenge!$R$6:$R$120,"Unvollständig")&gt;0,"Nachweis prüfen","Vollständig")))</f>
        <v>Keine Ladung</v>
      </c>
      <c r="O34" s="5" t="str">
        <f t="shared" si="2"/>
        <v>-</v>
      </c>
      <c r="P34" s="30">
        <f t="shared" si="3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4">
        <v>10</v>
      </c>
      <c r="B35" s="5" t="str">
        <f>IFERROR(INDEX(Stammdaten!$A$12:$A$23,MATCH(A35,Stammdaten!$B$12:$B$23,0)),"")</f>
        <v>Oktober</v>
      </c>
      <c r="C35" s="5" t="s">
        <v>82</v>
      </c>
      <c r="D35" s="5" t="str">
        <f>IFERROR(INDEX(Stammdaten!$B$5:$B$7,MATCH(C35,Stammdaten!$A$5:$A$7,0)),"")</f>
        <v>Deniz Keller</v>
      </c>
      <c r="E35" s="5" t="str">
        <f>IFERROR(INDEX(Stammdaten!$C$5:$C$7,MATCH(C35,Stammdaten!$A$5:$A$7,0)),"")</f>
        <v>Projektleitung</v>
      </c>
      <c r="F35" s="5" t="s">
        <v>83</v>
      </c>
      <c r="G35" s="5" t="str">
        <f>IFERROR(INDEX(Stammdaten!$H$5:$H$7,MATCH(F35,Stammdaten!$G$5:$G$7,0)),"")</f>
        <v>M-HY 9042</v>
      </c>
      <c r="H35" s="5">
        <f>COUNTIFS(Ladevorgaenge!$C$6:$C$120,A35,Ladevorgaenge!$E$6:$E$120,C35,Ladevorgaenge!$G$6:$G$120,F35,Ladevorgaenge!$I$6:$I$120,"Zuhause")</f>
        <v>0</v>
      </c>
      <c r="I35" s="22">
        <f>SUMIFS(Ladevorgaenge!$O$6:$O$120,Ladevorgaenge!$C$6:$C$120,A35,Ladevorgaenge!$E$6:$E$120,C35,Ladevorgaenge!$G$6:$G$120,F35,Ladevorgaenge!$I$6:$I$120,"Zuhause")</f>
        <v>0</v>
      </c>
      <c r="J35" s="7">
        <f>IF(INDEX(Stammdaten!$G$12:$G$23,MATCH(A35,Stammdaten!$B$12:$B$23,0))="Strompreispauschale",INDEX(Stammdaten!$F$12:$F$23,MATCH(A35,Stammdaten!$B$12:$B$23,0)),INDEX(Stammdaten!$C$12:$C$23,MATCH(A35,Stammdaten!$B$12:$B$23,0)))</f>
        <v>0.33300000000000002</v>
      </c>
      <c r="K35" s="7">
        <f t="shared" si="0"/>
        <v>0</v>
      </c>
      <c r="L35" s="7">
        <f>IF(INDEX(Stammdaten!$G$12:$G$23,MATCH(A35,Stammdaten!$B$12:$B$23,0))="Tatsächliche Stromkosten",IFERROR(INDEX(Stammdaten!$D$12:$D$23,MATCH(A35,Stammdaten!$B$12:$B$23,0))*I35/INDEX(Stammdaten!$E$12:$E$23,MATCH(A35,Stammdaten!$B$12:$B$23,0)),0),0)</f>
        <v>0</v>
      </c>
      <c r="M35" s="7">
        <f t="shared" si="1"/>
        <v>0</v>
      </c>
      <c r="N35" s="5" t="str">
        <f>IF(H35=0,"Keine Ladung",IF(COUNTIFS(Ladevorgaenge!$C$6:$C$120,A35,Ladevorgaenge!$E$6:$E$120,C35,Ladevorgaenge!$G$6:$G$120,F35,Ladevorgaenge!$R$6:$R$120,"Fehlt")&gt;0,"Nachweis fehlt",IF(COUNTIFS(Ladevorgaenge!$C$6:$C$120,A35,Ladevorgaenge!$E$6:$E$120,C35,Ladevorgaenge!$G$6:$G$120,F35,Ladevorgaenge!$R$6:$R$120,"Unvollständig")&gt;0,"Nachweis prüfen","Vollständig")))</f>
        <v>Keine Ladung</v>
      </c>
      <c r="O35" s="5" t="str">
        <f t="shared" si="2"/>
        <v>-</v>
      </c>
      <c r="P35" s="30">
        <f t="shared" si="3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4">
        <v>11</v>
      </c>
      <c r="B36" s="5" t="str">
        <f>IFERROR(INDEX(Stammdaten!$A$12:$A$23,MATCH(A36,Stammdaten!$B$12:$B$23,0)),"")</f>
        <v>November</v>
      </c>
      <c r="C36" s="5" t="s">
        <v>68</v>
      </c>
      <c r="D36" s="5" t="str">
        <f>IFERROR(INDEX(Stammdaten!$B$5:$B$7,MATCH(C36,Stammdaten!$A$5:$A$7,0)),"")</f>
        <v>Lena Hoffmann</v>
      </c>
      <c r="E36" s="5" t="str">
        <f>IFERROR(INDEX(Stammdaten!$C$5:$C$7,MATCH(C36,Stammdaten!$A$5:$A$7,0)),"")</f>
        <v>Vertrieb</v>
      </c>
      <c r="F36" s="5" t="s">
        <v>69</v>
      </c>
      <c r="G36" s="5" t="str">
        <f>IFERROR(INDEX(Stammdaten!$H$5:$H$7,MATCH(F36,Stammdaten!$G$5:$G$7,0)),"")</f>
        <v>B-EV 2601</v>
      </c>
      <c r="H36" s="5">
        <f>COUNTIFS(Ladevorgaenge!$C$6:$C$120,A36,Ladevorgaenge!$E$6:$E$120,C36,Ladevorgaenge!$G$6:$G$120,F36,Ladevorgaenge!$I$6:$I$120,"Zuhause")</f>
        <v>0</v>
      </c>
      <c r="I36" s="22">
        <f>SUMIFS(Ladevorgaenge!$O$6:$O$120,Ladevorgaenge!$C$6:$C$120,A36,Ladevorgaenge!$E$6:$E$120,C36,Ladevorgaenge!$G$6:$G$120,F36,Ladevorgaenge!$I$6:$I$120,"Zuhause")</f>
        <v>0</v>
      </c>
      <c r="J36" s="7">
        <f>IF(INDEX(Stammdaten!$G$12:$G$23,MATCH(A36,Stammdaten!$B$12:$B$23,0))="Strompreispauschale",INDEX(Stammdaten!$F$12:$F$23,MATCH(A36,Stammdaten!$B$12:$B$23,0)),INDEX(Stammdaten!$C$12:$C$23,MATCH(A36,Stammdaten!$B$12:$B$23,0)))</f>
        <v>0.33700000000000002</v>
      </c>
      <c r="K36" s="7">
        <f t="shared" si="0"/>
        <v>0</v>
      </c>
      <c r="L36" s="7">
        <f>IF(INDEX(Stammdaten!$G$12:$G$23,MATCH(A36,Stammdaten!$B$12:$B$23,0))="Tatsächliche Stromkosten",IFERROR(INDEX(Stammdaten!$D$12:$D$23,MATCH(A36,Stammdaten!$B$12:$B$23,0))*I36/INDEX(Stammdaten!$E$12:$E$23,MATCH(A36,Stammdaten!$B$12:$B$23,0)),0),0)</f>
        <v>0</v>
      </c>
      <c r="M36" s="7">
        <f t="shared" si="1"/>
        <v>0</v>
      </c>
      <c r="N36" s="5" t="str">
        <f>IF(H36=0,"Keine Ladung",IF(COUNTIFS(Ladevorgaenge!$C$6:$C$120,A36,Ladevorgaenge!$E$6:$E$120,C36,Ladevorgaenge!$G$6:$G$120,F36,Ladevorgaenge!$R$6:$R$120,"Fehlt")&gt;0,"Nachweis fehlt",IF(COUNTIFS(Ladevorgaenge!$C$6:$C$120,A36,Ladevorgaenge!$E$6:$E$120,C36,Ladevorgaenge!$G$6:$G$120,F36,Ladevorgaenge!$R$6:$R$120,"Unvollständig")&gt;0,"Nachweis prüfen","Vollständig")))</f>
        <v>Keine Ladung</v>
      </c>
      <c r="O36" s="5" t="str">
        <f t="shared" si="2"/>
        <v>-</v>
      </c>
      <c r="P36" s="30">
        <f t="shared" si="3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4">
        <v>11</v>
      </c>
      <c r="B37" s="5" t="str">
        <f>IFERROR(INDEX(Stammdaten!$A$12:$A$23,MATCH(A37,Stammdaten!$B$12:$B$23,0)),"")</f>
        <v>November</v>
      </c>
      <c r="C37" s="5" t="s">
        <v>75</v>
      </c>
      <c r="D37" s="5" t="str">
        <f>IFERROR(INDEX(Stammdaten!$B$5:$B$7,MATCH(C37,Stammdaten!$A$5:$A$7,0)),"")</f>
        <v>Marc Bauer</v>
      </c>
      <c r="E37" s="5" t="str">
        <f>IFERROR(INDEX(Stammdaten!$C$5:$C$7,MATCH(C37,Stammdaten!$A$5:$A$7,0)),"")</f>
        <v>Service</v>
      </c>
      <c r="F37" s="5" t="s">
        <v>76</v>
      </c>
      <c r="G37" s="5" t="str">
        <f>IFERROR(INDEX(Stammdaten!$H$5:$H$7,MATCH(F37,Stammdaten!$G$5:$G$7,0)),"")</f>
        <v>HH-E 4526</v>
      </c>
      <c r="H37" s="5">
        <f>COUNTIFS(Ladevorgaenge!$C$6:$C$120,A37,Ladevorgaenge!$E$6:$E$120,C37,Ladevorgaenge!$G$6:$G$120,F37,Ladevorgaenge!$I$6:$I$120,"Zuhause")</f>
        <v>0</v>
      </c>
      <c r="I37" s="22">
        <f>SUMIFS(Ladevorgaenge!$O$6:$O$120,Ladevorgaenge!$C$6:$C$120,A37,Ladevorgaenge!$E$6:$E$120,C37,Ladevorgaenge!$G$6:$G$120,F37,Ladevorgaenge!$I$6:$I$120,"Zuhause")</f>
        <v>0</v>
      </c>
      <c r="J37" s="7">
        <f>IF(INDEX(Stammdaten!$G$12:$G$23,MATCH(A37,Stammdaten!$B$12:$B$23,0))="Strompreispauschale",INDEX(Stammdaten!$F$12:$F$23,MATCH(A37,Stammdaten!$B$12:$B$23,0)),INDEX(Stammdaten!$C$12:$C$23,MATCH(A37,Stammdaten!$B$12:$B$23,0)))</f>
        <v>0.33700000000000002</v>
      </c>
      <c r="K37" s="7">
        <f t="shared" si="0"/>
        <v>0</v>
      </c>
      <c r="L37" s="7">
        <f>IF(INDEX(Stammdaten!$G$12:$G$23,MATCH(A37,Stammdaten!$B$12:$B$23,0))="Tatsächliche Stromkosten",IFERROR(INDEX(Stammdaten!$D$12:$D$23,MATCH(A37,Stammdaten!$B$12:$B$23,0))*I37/INDEX(Stammdaten!$E$12:$E$23,MATCH(A37,Stammdaten!$B$12:$B$23,0)),0),0)</f>
        <v>0</v>
      </c>
      <c r="M37" s="7">
        <f t="shared" si="1"/>
        <v>0</v>
      </c>
      <c r="N37" s="5" t="str">
        <f>IF(H37=0,"Keine Ladung",IF(COUNTIFS(Ladevorgaenge!$C$6:$C$120,A37,Ladevorgaenge!$E$6:$E$120,C37,Ladevorgaenge!$G$6:$G$120,F37,Ladevorgaenge!$R$6:$R$120,"Fehlt")&gt;0,"Nachweis fehlt",IF(COUNTIFS(Ladevorgaenge!$C$6:$C$120,A37,Ladevorgaenge!$E$6:$E$120,C37,Ladevorgaenge!$G$6:$G$120,F37,Ladevorgaenge!$R$6:$R$120,"Unvollständig")&gt;0,"Nachweis prüfen","Vollständig")))</f>
        <v>Keine Ladung</v>
      </c>
      <c r="O37" s="5" t="str">
        <f t="shared" si="2"/>
        <v>-</v>
      </c>
      <c r="P37" s="30">
        <f t="shared" si="3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4">
        <v>11</v>
      </c>
      <c r="B38" s="5" t="str">
        <f>IFERROR(INDEX(Stammdaten!$A$12:$A$23,MATCH(A38,Stammdaten!$B$12:$B$23,0)),"")</f>
        <v>November</v>
      </c>
      <c r="C38" s="5" t="s">
        <v>82</v>
      </c>
      <c r="D38" s="5" t="str">
        <f>IFERROR(INDEX(Stammdaten!$B$5:$B$7,MATCH(C38,Stammdaten!$A$5:$A$7,0)),"")</f>
        <v>Deniz Keller</v>
      </c>
      <c r="E38" s="5" t="str">
        <f>IFERROR(INDEX(Stammdaten!$C$5:$C$7,MATCH(C38,Stammdaten!$A$5:$A$7,0)),"")</f>
        <v>Projektleitung</v>
      </c>
      <c r="F38" s="5" t="s">
        <v>83</v>
      </c>
      <c r="G38" s="5" t="str">
        <f>IFERROR(INDEX(Stammdaten!$H$5:$H$7,MATCH(F38,Stammdaten!$G$5:$G$7,0)),"")</f>
        <v>M-HY 9042</v>
      </c>
      <c r="H38" s="5">
        <f>COUNTIFS(Ladevorgaenge!$C$6:$C$120,A38,Ladevorgaenge!$E$6:$E$120,C38,Ladevorgaenge!$G$6:$G$120,F38,Ladevorgaenge!$I$6:$I$120,"Zuhause")</f>
        <v>0</v>
      </c>
      <c r="I38" s="22">
        <f>SUMIFS(Ladevorgaenge!$O$6:$O$120,Ladevorgaenge!$C$6:$C$120,A38,Ladevorgaenge!$E$6:$E$120,C38,Ladevorgaenge!$G$6:$G$120,F38,Ladevorgaenge!$I$6:$I$120,"Zuhause")</f>
        <v>0</v>
      </c>
      <c r="J38" s="7">
        <f>IF(INDEX(Stammdaten!$G$12:$G$23,MATCH(A38,Stammdaten!$B$12:$B$23,0))="Strompreispauschale",INDEX(Stammdaten!$F$12:$F$23,MATCH(A38,Stammdaten!$B$12:$B$23,0)),INDEX(Stammdaten!$C$12:$C$23,MATCH(A38,Stammdaten!$B$12:$B$23,0)))</f>
        <v>0.33700000000000002</v>
      </c>
      <c r="K38" s="7">
        <f t="shared" si="0"/>
        <v>0</v>
      </c>
      <c r="L38" s="7">
        <f>IF(INDEX(Stammdaten!$G$12:$G$23,MATCH(A38,Stammdaten!$B$12:$B$23,0))="Tatsächliche Stromkosten",IFERROR(INDEX(Stammdaten!$D$12:$D$23,MATCH(A38,Stammdaten!$B$12:$B$23,0))*I38/INDEX(Stammdaten!$E$12:$E$23,MATCH(A38,Stammdaten!$B$12:$B$23,0)),0),0)</f>
        <v>0</v>
      </c>
      <c r="M38" s="7">
        <f t="shared" si="1"/>
        <v>0</v>
      </c>
      <c r="N38" s="5" t="str">
        <f>IF(H38=0,"Keine Ladung",IF(COUNTIFS(Ladevorgaenge!$C$6:$C$120,A38,Ladevorgaenge!$E$6:$E$120,C38,Ladevorgaenge!$G$6:$G$120,F38,Ladevorgaenge!$R$6:$R$120,"Fehlt")&gt;0,"Nachweis fehlt",IF(COUNTIFS(Ladevorgaenge!$C$6:$C$120,A38,Ladevorgaenge!$E$6:$E$120,C38,Ladevorgaenge!$G$6:$G$120,F38,Ladevorgaenge!$R$6:$R$120,"Unvollständig")&gt;0,"Nachweis prüfen","Vollständig")))</f>
        <v>Keine Ladung</v>
      </c>
      <c r="O38" s="5" t="str">
        <f t="shared" si="2"/>
        <v>-</v>
      </c>
      <c r="P38" s="30">
        <f t="shared" si="3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4">
        <v>12</v>
      </c>
      <c r="B39" s="5" t="str">
        <f>IFERROR(INDEX(Stammdaten!$A$12:$A$23,MATCH(A39,Stammdaten!$B$12:$B$23,0)),"")</f>
        <v>Dezember</v>
      </c>
      <c r="C39" s="5" t="s">
        <v>68</v>
      </c>
      <c r="D39" s="5" t="str">
        <f>IFERROR(INDEX(Stammdaten!$B$5:$B$7,MATCH(C39,Stammdaten!$A$5:$A$7,0)),"")</f>
        <v>Lena Hoffmann</v>
      </c>
      <c r="E39" s="5" t="str">
        <f>IFERROR(INDEX(Stammdaten!$C$5:$C$7,MATCH(C39,Stammdaten!$A$5:$A$7,0)),"")</f>
        <v>Vertrieb</v>
      </c>
      <c r="F39" s="5" t="s">
        <v>69</v>
      </c>
      <c r="G39" s="5" t="str">
        <f>IFERROR(INDEX(Stammdaten!$H$5:$H$7,MATCH(F39,Stammdaten!$G$5:$G$7,0)),"")</f>
        <v>B-EV 2601</v>
      </c>
      <c r="H39" s="5">
        <f>COUNTIFS(Ladevorgaenge!$C$6:$C$120,A39,Ladevorgaenge!$E$6:$E$120,C39,Ladevorgaenge!$G$6:$G$120,F39,Ladevorgaenge!$I$6:$I$120,"Zuhause")</f>
        <v>0</v>
      </c>
      <c r="I39" s="22">
        <f>SUMIFS(Ladevorgaenge!$O$6:$O$120,Ladevorgaenge!$C$6:$C$120,A39,Ladevorgaenge!$E$6:$E$120,C39,Ladevorgaenge!$G$6:$G$120,F39,Ladevorgaenge!$I$6:$I$120,"Zuhause")</f>
        <v>0</v>
      </c>
      <c r="J39" s="7">
        <f>IF(INDEX(Stammdaten!$G$12:$G$23,MATCH(A39,Stammdaten!$B$12:$B$23,0))="Strompreispauschale",INDEX(Stammdaten!$F$12:$F$23,MATCH(A39,Stammdaten!$B$12:$B$23,0)),INDEX(Stammdaten!$C$12:$C$23,MATCH(A39,Stammdaten!$B$12:$B$23,0)))</f>
        <v>0.32500000000000001</v>
      </c>
      <c r="K39" s="7">
        <f t="shared" si="0"/>
        <v>0</v>
      </c>
      <c r="L39" s="7">
        <f>IF(INDEX(Stammdaten!$G$12:$G$23,MATCH(A39,Stammdaten!$B$12:$B$23,0))="Tatsächliche Stromkosten",IFERROR(INDEX(Stammdaten!$D$12:$D$23,MATCH(A39,Stammdaten!$B$12:$B$23,0))*I39/INDEX(Stammdaten!$E$12:$E$23,MATCH(A39,Stammdaten!$B$12:$B$23,0)),0),0)</f>
        <v>0</v>
      </c>
      <c r="M39" s="7">
        <f t="shared" si="1"/>
        <v>0</v>
      </c>
      <c r="N39" s="5" t="str">
        <f>IF(H39=0,"Keine Ladung",IF(COUNTIFS(Ladevorgaenge!$C$6:$C$120,A39,Ladevorgaenge!$E$6:$E$120,C39,Ladevorgaenge!$G$6:$G$120,F39,Ladevorgaenge!$R$6:$R$120,"Fehlt")&gt;0,"Nachweis fehlt",IF(COUNTIFS(Ladevorgaenge!$C$6:$C$120,A39,Ladevorgaenge!$E$6:$E$120,C39,Ladevorgaenge!$G$6:$G$120,F39,Ladevorgaenge!$R$6:$R$120,"Unvollständig")&gt;0,"Nachweis prüfen","Vollständig")))</f>
        <v>Keine Ladung</v>
      </c>
      <c r="O39" s="5" t="str">
        <f t="shared" si="2"/>
        <v>-</v>
      </c>
      <c r="P39" s="30">
        <f t="shared" si="3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4">
        <v>12</v>
      </c>
      <c r="B40" s="5" t="str">
        <f>IFERROR(INDEX(Stammdaten!$A$12:$A$23,MATCH(A40,Stammdaten!$B$12:$B$23,0)),"")</f>
        <v>Dezember</v>
      </c>
      <c r="C40" s="5" t="s">
        <v>75</v>
      </c>
      <c r="D40" s="5" t="str">
        <f>IFERROR(INDEX(Stammdaten!$B$5:$B$7,MATCH(C40,Stammdaten!$A$5:$A$7,0)),"")</f>
        <v>Marc Bauer</v>
      </c>
      <c r="E40" s="5" t="str">
        <f>IFERROR(INDEX(Stammdaten!$C$5:$C$7,MATCH(C40,Stammdaten!$A$5:$A$7,0)),"")</f>
        <v>Service</v>
      </c>
      <c r="F40" s="5" t="s">
        <v>76</v>
      </c>
      <c r="G40" s="5" t="str">
        <f>IFERROR(INDEX(Stammdaten!$H$5:$H$7,MATCH(F40,Stammdaten!$G$5:$G$7,0)),"")</f>
        <v>HH-E 4526</v>
      </c>
      <c r="H40" s="5">
        <f>COUNTIFS(Ladevorgaenge!$C$6:$C$120,A40,Ladevorgaenge!$E$6:$E$120,C40,Ladevorgaenge!$G$6:$G$120,F40,Ladevorgaenge!$I$6:$I$120,"Zuhause")</f>
        <v>0</v>
      </c>
      <c r="I40" s="22">
        <f>SUMIFS(Ladevorgaenge!$O$6:$O$120,Ladevorgaenge!$C$6:$C$120,A40,Ladevorgaenge!$E$6:$E$120,C40,Ladevorgaenge!$G$6:$G$120,F40,Ladevorgaenge!$I$6:$I$120,"Zuhause")</f>
        <v>0</v>
      </c>
      <c r="J40" s="7">
        <f>IF(INDEX(Stammdaten!$G$12:$G$23,MATCH(A40,Stammdaten!$B$12:$B$23,0))="Strompreispauschale",INDEX(Stammdaten!$F$12:$F$23,MATCH(A40,Stammdaten!$B$12:$B$23,0)),INDEX(Stammdaten!$C$12:$C$23,MATCH(A40,Stammdaten!$B$12:$B$23,0)))</f>
        <v>0.32500000000000001</v>
      </c>
      <c r="K40" s="7">
        <f t="shared" si="0"/>
        <v>0</v>
      </c>
      <c r="L40" s="7">
        <f>IF(INDEX(Stammdaten!$G$12:$G$23,MATCH(A40,Stammdaten!$B$12:$B$23,0))="Tatsächliche Stromkosten",IFERROR(INDEX(Stammdaten!$D$12:$D$23,MATCH(A40,Stammdaten!$B$12:$B$23,0))*I40/INDEX(Stammdaten!$E$12:$E$23,MATCH(A40,Stammdaten!$B$12:$B$23,0)),0),0)</f>
        <v>0</v>
      </c>
      <c r="M40" s="7">
        <f t="shared" si="1"/>
        <v>0</v>
      </c>
      <c r="N40" s="5" t="str">
        <f>IF(H40=0,"Keine Ladung",IF(COUNTIFS(Ladevorgaenge!$C$6:$C$120,A40,Ladevorgaenge!$E$6:$E$120,C40,Ladevorgaenge!$G$6:$G$120,F40,Ladevorgaenge!$R$6:$R$120,"Fehlt")&gt;0,"Nachweis fehlt",IF(COUNTIFS(Ladevorgaenge!$C$6:$C$120,A40,Ladevorgaenge!$E$6:$E$120,C40,Ladevorgaenge!$G$6:$G$120,F40,Ladevorgaenge!$R$6:$R$120,"Unvollständig")&gt;0,"Nachweis prüfen","Vollständig")))</f>
        <v>Keine Ladung</v>
      </c>
      <c r="O40" s="5" t="str">
        <f t="shared" si="2"/>
        <v>-</v>
      </c>
      <c r="P40" s="30">
        <f t="shared" si="3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6">
        <v>12</v>
      </c>
      <c r="B41" s="17" t="str">
        <f>IFERROR(INDEX(Stammdaten!$A$12:$A$23,MATCH(A41,Stammdaten!$B$12:$B$23,0)),"")</f>
        <v>Dezember</v>
      </c>
      <c r="C41" s="17" t="s">
        <v>82</v>
      </c>
      <c r="D41" s="17" t="str">
        <f>IFERROR(INDEX(Stammdaten!$B$5:$B$7,MATCH(C41,Stammdaten!$A$5:$A$7,0)),"")</f>
        <v>Deniz Keller</v>
      </c>
      <c r="E41" s="17" t="str">
        <f>IFERROR(INDEX(Stammdaten!$C$5:$C$7,MATCH(C41,Stammdaten!$A$5:$A$7,0)),"")</f>
        <v>Projektleitung</v>
      </c>
      <c r="F41" s="17" t="s">
        <v>83</v>
      </c>
      <c r="G41" s="17" t="str">
        <f>IFERROR(INDEX(Stammdaten!$H$5:$H$7,MATCH(F41,Stammdaten!$G$5:$G$7,0)),"")</f>
        <v>M-HY 9042</v>
      </c>
      <c r="H41" s="17">
        <f>COUNTIFS(Ladevorgaenge!$C$6:$C$120,A41,Ladevorgaenge!$E$6:$E$120,C41,Ladevorgaenge!$G$6:$G$120,F41,Ladevorgaenge!$I$6:$I$120,"Zuhause")</f>
        <v>0</v>
      </c>
      <c r="I41" s="23">
        <f>SUMIFS(Ladevorgaenge!$O$6:$O$120,Ladevorgaenge!$C$6:$C$120,A41,Ladevorgaenge!$E$6:$E$120,C41,Ladevorgaenge!$G$6:$G$120,F41,Ladevorgaenge!$I$6:$I$120,"Zuhause")</f>
        <v>0</v>
      </c>
      <c r="J41" s="28">
        <f>IF(INDEX(Stammdaten!$G$12:$G$23,MATCH(A41,Stammdaten!$B$12:$B$23,0))="Strompreispauschale",INDEX(Stammdaten!$F$12:$F$23,MATCH(A41,Stammdaten!$B$12:$B$23,0)),INDEX(Stammdaten!$C$12:$C$23,MATCH(A41,Stammdaten!$B$12:$B$23,0)))</f>
        <v>0.32500000000000001</v>
      </c>
      <c r="K41" s="28">
        <f t="shared" si="0"/>
        <v>0</v>
      </c>
      <c r="L41" s="28">
        <f>IF(INDEX(Stammdaten!$G$12:$G$23,MATCH(A41,Stammdaten!$B$12:$B$23,0))="Tatsächliche Stromkosten",IFERROR(INDEX(Stammdaten!$D$12:$D$23,MATCH(A41,Stammdaten!$B$12:$B$23,0))*I41/INDEX(Stammdaten!$E$12:$E$23,MATCH(A41,Stammdaten!$B$12:$B$23,0)),0),0)</f>
        <v>0</v>
      </c>
      <c r="M41" s="28">
        <f t="shared" si="1"/>
        <v>0</v>
      </c>
      <c r="N41" s="17" t="str">
        <f>IF(H41=0,"Keine Ladung",IF(COUNTIFS(Ladevorgaenge!$C$6:$C$120,A41,Ladevorgaenge!$E$6:$E$120,C41,Ladevorgaenge!$G$6:$G$120,F41,Ladevorgaenge!$R$6:$R$120,"Fehlt")&gt;0,"Nachweis fehlt",IF(COUNTIFS(Ladevorgaenge!$C$6:$C$120,A41,Ladevorgaenge!$E$6:$E$120,C41,Ladevorgaenge!$G$6:$G$120,F41,Ladevorgaenge!$R$6:$R$120,"Unvollständig")&gt;0,"Nachweis prüfen","Vollständig")))</f>
        <v>Keine Ladung</v>
      </c>
      <c r="O41" s="17" t="str">
        <f t="shared" si="2"/>
        <v>-</v>
      </c>
      <c r="P41" s="31">
        <f t="shared" si="3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">
    <mergeCell ref="A1:P1"/>
    <mergeCell ref="A2:P2"/>
  </mergeCells>
  <conditionalFormatting sqref="N6:N41">
    <cfRule type="expression" dxfId="3" priority="1">
      <formula>N6="Vollständig"</formula>
    </cfRule>
    <cfRule type="expression" dxfId="2" priority="2">
      <formula>N6="Nachweis fehlt"</formula>
    </cfRule>
    <cfRule type="expression" dxfId="1" priority="3">
      <formula>N6="Nachweis prüfen"</formula>
    </cfRule>
  </conditionalFormatting>
  <conditionalFormatting sqref="O6:O41">
    <cfRule type="expression" dxfId="0" priority="4">
      <formula>O6="freigeben"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0"/>
  <sheetViews>
    <sheetView workbookViewId="0"/>
  </sheetViews>
  <sheetFormatPr baseColWidth="10" defaultColWidth="9" defaultRowHeight="15" x14ac:dyDescent="0.25"/>
  <cols>
    <col min="1" max="1" width="15" customWidth="1"/>
    <col min="2" max="2" width="18" customWidth="1"/>
    <col min="3" max="3" width="16" customWidth="1"/>
    <col min="4" max="4" width="14" customWidth="1"/>
    <col min="5" max="5" width="26" customWidth="1"/>
    <col min="7" max="7" width="14" customWidth="1"/>
    <col min="8" max="8" width="13" customWidth="1"/>
    <col min="9" max="9" width="17" customWidth="1"/>
    <col min="10" max="10" width="14" customWidth="1"/>
    <col min="11" max="11" width="12" customWidth="1"/>
    <col min="12" max="13" width="14" customWidth="1"/>
    <col min="14" max="14" width="16" customWidth="1"/>
    <col min="15" max="15" width="14" customWidth="1"/>
  </cols>
  <sheetData>
    <row r="1" spans="1:26" ht="30" customHeight="1" x14ac:dyDescent="0.25">
      <c r="A1" s="57" t="s">
        <v>119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95" customHeight="1" x14ac:dyDescent="0.25">
      <c r="A2" s="56" t="s">
        <v>120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 t="s">
        <v>51</v>
      </c>
      <c r="B4" s="3" t="s">
        <v>121</v>
      </c>
      <c r="C4" s="3" t="s">
        <v>114</v>
      </c>
      <c r="D4" s="3" t="s">
        <v>122</v>
      </c>
      <c r="E4" s="3" t="s">
        <v>123</v>
      </c>
      <c r="F4" s="1"/>
      <c r="G4" s="3" t="s">
        <v>53</v>
      </c>
      <c r="H4" s="3" t="s">
        <v>54</v>
      </c>
      <c r="I4" s="3" t="s">
        <v>124</v>
      </c>
      <c r="J4" s="3" t="s">
        <v>125</v>
      </c>
      <c r="K4" s="3" t="s">
        <v>126</v>
      </c>
      <c r="L4" s="3" t="s">
        <v>127</v>
      </c>
      <c r="M4" s="3" t="s">
        <v>128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5" t="s">
        <v>68</v>
      </c>
      <c r="B5" s="5" t="s">
        <v>129</v>
      </c>
      <c r="C5" s="5" t="s">
        <v>130</v>
      </c>
      <c r="D5" s="5" t="s">
        <v>131</v>
      </c>
      <c r="E5" s="5" t="s">
        <v>132</v>
      </c>
      <c r="F5" s="1"/>
      <c r="G5" s="5" t="s">
        <v>69</v>
      </c>
      <c r="H5" s="5" t="s">
        <v>133</v>
      </c>
      <c r="I5" s="5" t="s">
        <v>134</v>
      </c>
      <c r="J5" s="5" t="s">
        <v>135</v>
      </c>
      <c r="K5" s="5" t="s">
        <v>136</v>
      </c>
      <c r="L5" s="5" t="s">
        <v>137</v>
      </c>
      <c r="M5" s="9" t="s">
        <v>138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5" t="s">
        <v>75</v>
      </c>
      <c r="B6" s="5" t="s">
        <v>139</v>
      </c>
      <c r="C6" s="5" t="s">
        <v>140</v>
      </c>
      <c r="D6" s="5" t="s">
        <v>141</v>
      </c>
      <c r="E6" s="5" t="s">
        <v>142</v>
      </c>
      <c r="F6" s="1"/>
      <c r="G6" s="5" t="s">
        <v>76</v>
      </c>
      <c r="H6" s="5" t="s">
        <v>143</v>
      </c>
      <c r="I6" s="5" t="s">
        <v>144</v>
      </c>
      <c r="J6" s="5" t="s">
        <v>135</v>
      </c>
      <c r="K6" s="5" t="s">
        <v>145</v>
      </c>
      <c r="L6" s="5" t="s">
        <v>137</v>
      </c>
      <c r="M6" s="9" t="s">
        <v>138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5" t="s">
        <v>82</v>
      </c>
      <c r="B7" s="5" t="s">
        <v>146</v>
      </c>
      <c r="C7" s="5" t="s">
        <v>147</v>
      </c>
      <c r="D7" s="5" t="s">
        <v>148</v>
      </c>
      <c r="E7" s="5" t="s">
        <v>149</v>
      </c>
      <c r="F7" s="1"/>
      <c r="G7" s="5" t="s">
        <v>83</v>
      </c>
      <c r="H7" s="5" t="s">
        <v>150</v>
      </c>
      <c r="I7" s="5" t="s">
        <v>151</v>
      </c>
      <c r="J7" s="5" t="s">
        <v>152</v>
      </c>
      <c r="K7" s="5" t="s">
        <v>153</v>
      </c>
      <c r="L7" s="5" t="s">
        <v>137</v>
      </c>
      <c r="M7" s="9" t="s">
        <v>154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 t="s">
        <v>20</v>
      </c>
      <c r="B11" s="3" t="s">
        <v>50</v>
      </c>
      <c r="C11" s="3" t="s">
        <v>155</v>
      </c>
      <c r="D11" s="3" t="s">
        <v>156</v>
      </c>
      <c r="E11" s="3" t="s">
        <v>157</v>
      </c>
      <c r="F11" s="3" t="s">
        <v>158</v>
      </c>
      <c r="G11" s="3" t="s">
        <v>159</v>
      </c>
      <c r="H11" s="1"/>
      <c r="I11" s="3" t="s">
        <v>55</v>
      </c>
      <c r="J11" s="3" t="s">
        <v>56</v>
      </c>
      <c r="K11" s="3" t="s">
        <v>160</v>
      </c>
      <c r="L11" s="3" t="s">
        <v>161</v>
      </c>
      <c r="M11" s="3" t="s">
        <v>125</v>
      </c>
      <c r="N11" s="3" t="s">
        <v>159</v>
      </c>
      <c r="O11" s="3" t="s">
        <v>118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x14ac:dyDescent="0.25">
      <c r="A12" s="5" t="s">
        <v>26</v>
      </c>
      <c r="B12" s="5">
        <v>1</v>
      </c>
      <c r="C12" s="6">
        <v>0.32900000000000001</v>
      </c>
      <c r="D12" s="7">
        <v>13.9</v>
      </c>
      <c r="E12" s="8">
        <v>438</v>
      </c>
      <c r="F12" s="6">
        <v>0.34</v>
      </c>
      <c r="G12" s="5" t="s">
        <v>162</v>
      </c>
      <c r="H12" s="1"/>
      <c r="I12" s="5" t="s">
        <v>70</v>
      </c>
      <c r="J12" s="5" t="s">
        <v>71</v>
      </c>
      <c r="K12" s="5" t="s">
        <v>72</v>
      </c>
      <c r="L12" s="5" t="s">
        <v>163</v>
      </c>
      <c r="M12" s="5" t="s">
        <v>135</v>
      </c>
      <c r="N12" s="5" t="s">
        <v>162</v>
      </c>
      <c r="O12" s="5" t="s">
        <v>31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x14ac:dyDescent="0.25">
      <c r="A13" s="5" t="s">
        <v>30</v>
      </c>
      <c r="B13" s="5">
        <v>2</v>
      </c>
      <c r="C13" s="6">
        <v>0.33300000000000002</v>
      </c>
      <c r="D13" s="7">
        <v>13.9</v>
      </c>
      <c r="E13" s="8">
        <v>456</v>
      </c>
      <c r="F13" s="6">
        <v>0.34</v>
      </c>
      <c r="G13" s="5" t="s">
        <v>162</v>
      </c>
      <c r="H13" s="1"/>
      <c r="I13" s="5" t="s">
        <v>103</v>
      </c>
      <c r="J13" s="5" t="s">
        <v>84</v>
      </c>
      <c r="K13" s="5" t="s">
        <v>89</v>
      </c>
      <c r="L13" s="5" t="s">
        <v>164</v>
      </c>
      <c r="M13" s="5" t="s">
        <v>152</v>
      </c>
      <c r="N13" s="5" t="s">
        <v>165</v>
      </c>
      <c r="O13" s="5" t="s">
        <v>33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x14ac:dyDescent="0.25">
      <c r="A14" s="5" t="s">
        <v>32</v>
      </c>
      <c r="B14" s="5">
        <v>3</v>
      </c>
      <c r="C14" s="6">
        <v>0.33700000000000002</v>
      </c>
      <c r="D14" s="7">
        <v>13.9</v>
      </c>
      <c r="E14" s="8">
        <v>474</v>
      </c>
      <c r="F14" s="6">
        <v>0.34</v>
      </c>
      <c r="G14" s="5" t="s">
        <v>162</v>
      </c>
      <c r="H14" s="1"/>
      <c r="I14" s="5" t="s">
        <v>166</v>
      </c>
      <c r="J14" s="5" t="s">
        <v>79</v>
      </c>
      <c r="K14" s="5" t="s">
        <v>96</v>
      </c>
      <c r="L14" s="5" t="s">
        <v>167</v>
      </c>
      <c r="M14" s="5"/>
      <c r="N14" s="5"/>
      <c r="O14" s="5" t="s">
        <v>168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x14ac:dyDescent="0.25">
      <c r="A15" s="5" t="s">
        <v>34</v>
      </c>
      <c r="B15" s="5">
        <v>4</v>
      </c>
      <c r="C15" s="6">
        <v>0.32500000000000001</v>
      </c>
      <c r="D15" s="7">
        <v>13.9</v>
      </c>
      <c r="E15" s="8">
        <v>492</v>
      </c>
      <c r="F15" s="6">
        <v>0.34</v>
      </c>
      <c r="G15" s="5" t="s">
        <v>162</v>
      </c>
      <c r="H15" s="1"/>
      <c r="I15" s="5"/>
      <c r="J15" s="5" t="s">
        <v>91</v>
      </c>
      <c r="K15" s="5"/>
      <c r="L15" s="5"/>
      <c r="M15" s="5"/>
      <c r="N15" s="5"/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x14ac:dyDescent="0.25">
      <c r="A16" s="5" t="s">
        <v>36</v>
      </c>
      <c r="B16" s="5">
        <v>5</v>
      </c>
      <c r="C16" s="6">
        <v>0.32900000000000001</v>
      </c>
      <c r="D16" s="7">
        <v>13.9</v>
      </c>
      <c r="E16" s="8">
        <v>420</v>
      </c>
      <c r="F16" s="6">
        <v>0.34</v>
      </c>
      <c r="G16" s="5" t="s">
        <v>162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x14ac:dyDescent="0.25">
      <c r="A17" s="5" t="s">
        <v>38</v>
      </c>
      <c r="B17" s="5">
        <v>6</v>
      </c>
      <c r="C17" s="6">
        <v>0.33300000000000002</v>
      </c>
      <c r="D17" s="7">
        <v>13.9</v>
      </c>
      <c r="E17" s="8">
        <v>438</v>
      </c>
      <c r="F17" s="6">
        <v>0.34</v>
      </c>
      <c r="G17" s="5" t="s">
        <v>162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x14ac:dyDescent="0.25">
      <c r="A18" s="5" t="s">
        <v>40</v>
      </c>
      <c r="B18" s="5">
        <v>7</v>
      </c>
      <c r="C18" s="6">
        <v>0.33700000000000002</v>
      </c>
      <c r="D18" s="7">
        <v>13.9</v>
      </c>
      <c r="E18" s="8">
        <v>456</v>
      </c>
      <c r="F18" s="6">
        <v>0.34</v>
      </c>
      <c r="G18" s="5" t="s">
        <v>162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x14ac:dyDescent="0.25">
      <c r="A19" s="5" t="s">
        <v>41</v>
      </c>
      <c r="B19" s="5">
        <v>8</v>
      </c>
      <c r="C19" s="6">
        <v>0.32500000000000001</v>
      </c>
      <c r="D19" s="7">
        <v>13.9</v>
      </c>
      <c r="E19" s="8">
        <v>474</v>
      </c>
      <c r="F19" s="6">
        <v>0.34</v>
      </c>
      <c r="G19" s="5" t="s">
        <v>162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x14ac:dyDescent="0.25">
      <c r="A20" s="5" t="s">
        <v>42</v>
      </c>
      <c r="B20" s="5">
        <v>9</v>
      </c>
      <c r="C20" s="6">
        <v>0.32900000000000001</v>
      </c>
      <c r="D20" s="7">
        <v>13.9</v>
      </c>
      <c r="E20" s="8">
        <v>492</v>
      </c>
      <c r="F20" s="6">
        <v>0.34</v>
      </c>
      <c r="G20" s="5" t="s">
        <v>162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x14ac:dyDescent="0.25">
      <c r="A21" s="5" t="s">
        <v>43</v>
      </c>
      <c r="B21" s="5">
        <v>10</v>
      </c>
      <c r="C21" s="6">
        <v>0.33300000000000002</v>
      </c>
      <c r="D21" s="7">
        <v>13.9</v>
      </c>
      <c r="E21" s="8">
        <v>420</v>
      </c>
      <c r="F21" s="6">
        <v>0.34</v>
      </c>
      <c r="G21" s="5" t="s">
        <v>162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x14ac:dyDescent="0.25">
      <c r="A22" s="5" t="s">
        <v>44</v>
      </c>
      <c r="B22" s="5">
        <v>11</v>
      </c>
      <c r="C22" s="6">
        <v>0.33700000000000002</v>
      </c>
      <c r="D22" s="7">
        <v>13.9</v>
      </c>
      <c r="E22" s="8">
        <v>438</v>
      </c>
      <c r="F22" s="6">
        <v>0.34</v>
      </c>
      <c r="G22" s="5" t="s">
        <v>162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x14ac:dyDescent="0.25">
      <c r="A23" s="5" t="s">
        <v>45</v>
      </c>
      <c r="B23" s="5">
        <v>12</v>
      </c>
      <c r="C23" s="6">
        <v>0.32500000000000001</v>
      </c>
      <c r="D23" s="7">
        <v>13.9</v>
      </c>
      <c r="E23" s="8">
        <v>456</v>
      </c>
      <c r="F23" s="6">
        <v>0.34</v>
      </c>
      <c r="G23" s="5" t="s">
        <v>162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">
    <mergeCell ref="A1:P1"/>
    <mergeCell ref="A2:P2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Cockpit</vt:lpstr>
      <vt:lpstr>Ladevorgaenge</vt:lpstr>
      <vt:lpstr>Monatsabrechnung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2026-06-17T09:10:56Z</dcterms:modified>
</cp:coreProperties>
</file>