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BD8FA3EC-0CF5-45B0-BF9E-0B6E5D0741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Baukosten" sheetId="2" r:id="rId2"/>
    <sheet name="Lis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2" l="1"/>
  <c r="G27" i="2"/>
  <c r="I27" i="2" s="1"/>
  <c r="N27" i="2" s="1"/>
  <c r="O27" i="2" s="1"/>
  <c r="M26" i="2"/>
  <c r="N26" i="2" s="1"/>
  <c r="O26" i="2" s="1"/>
  <c r="G26" i="2"/>
  <c r="I26" i="2" s="1"/>
  <c r="M25" i="2"/>
  <c r="N25" i="2" s="1"/>
  <c r="O25" i="2" s="1"/>
  <c r="I25" i="2"/>
  <c r="G25" i="2"/>
  <c r="M24" i="2"/>
  <c r="G24" i="2"/>
  <c r="I24" i="2" s="1"/>
  <c r="C20" i="1" s="1"/>
  <c r="M23" i="2"/>
  <c r="I23" i="2"/>
  <c r="N23" i="2" s="1"/>
  <c r="O23" i="2" s="1"/>
  <c r="G23" i="2"/>
  <c r="M22" i="2"/>
  <c r="G22" i="2"/>
  <c r="I22" i="2" s="1"/>
  <c r="M21" i="2"/>
  <c r="I21" i="2"/>
  <c r="N21" i="2" s="1"/>
  <c r="O21" i="2" s="1"/>
  <c r="G21" i="2"/>
  <c r="I20" i="2"/>
  <c r="M20" i="2" s="1"/>
  <c r="G20" i="2"/>
  <c r="M19" i="2"/>
  <c r="I19" i="2"/>
  <c r="N19" i="2" s="1"/>
  <c r="O19" i="2" s="1"/>
  <c r="G19" i="2"/>
  <c r="M18" i="2"/>
  <c r="G18" i="2"/>
  <c r="I18" i="2" s="1"/>
  <c r="M17" i="2"/>
  <c r="I17" i="2"/>
  <c r="N17" i="2" s="1"/>
  <c r="O17" i="2" s="1"/>
  <c r="G17" i="2"/>
  <c r="M16" i="2"/>
  <c r="I16" i="2"/>
  <c r="N16" i="2" s="1"/>
  <c r="O16" i="2" s="1"/>
  <c r="G16" i="2"/>
  <c r="M15" i="2"/>
  <c r="I15" i="2"/>
  <c r="N15" i="2" s="1"/>
  <c r="O15" i="2" s="1"/>
  <c r="G15" i="2"/>
  <c r="M14" i="2"/>
  <c r="G14" i="2"/>
  <c r="I14" i="2" s="1"/>
  <c r="M13" i="2"/>
  <c r="I13" i="2"/>
  <c r="N13" i="2" s="1"/>
  <c r="O13" i="2" s="1"/>
  <c r="G13" i="2"/>
  <c r="M12" i="2"/>
  <c r="I12" i="2"/>
  <c r="N12" i="2" s="1"/>
  <c r="O12" i="2" s="1"/>
  <c r="G12" i="2"/>
  <c r="M11" i="2"/>
  <c r="I11" i="2"/>
  <c r="N11" i="2" s="1"/>
  <c r="O11" i="2" s="1"/>
  <c r="G11" i="2"/>
  <c r="M10" i="2"/>
  <c r="G10" i="2"/>
  <c r="I10" i="2" s="1"/>
  <c r="M9" i="2"/>
  <c r="I9" i="2"/>
  <c r="N9" i="2" s="1"/>
  <c r="O9" i="2" s="1"/>
  <c r="G9" i="2"/>
  <c r="M8" i="2"/>
  <c r="I8" i="2"/>
  <c r="N8" i="2" s="1"/>
  <c r="O8" i="2" s="1"/>
  <c r="G8" i="2"/>
  <c r="M7" i="2"/>
  <c r="I7" i="2"/>
  <c r="N7" i="2" s="1"/>
  <c r="O7" i="2" s="1"/>
  <c r="G7" i="2"/>
  <c r="M6" i="2"/>
  <c r="G6" i="2"/>
  <c r="I6" i="2" s="1"/>
  <c r="M5" i="2"/>
  <c r="I5" i="2"/>
  <c r="N5" i="2" s="1"/>
  <c r="O5" i="2" s="1"/>
  <c r="G5" i="2"/>
  <c r="M4" i="2"/>
  <c r="N4" i="2" s="1"/>
  <c r="O4" i="2" s="1"/>
  <c r="I4" i="2"/>
  <c r="G4" i="2"/>
  <c r="E20" i="1"/>
  <c r="D20" i="1"/>
  <c r="J19" i="1"/>
  <c r="E19" i="1"/>
  <c r="D19" i="1"/>
  <c r="J18" i="1"/>
  <c r="E18" i="1"/>
  <c r="J17" i="1"/>
  <c r="E17" i="1"/>
  <c r="D17" i="1"/>
  <c r="J16" i="1"/>
  <c r="E16" i="1"/>
  <c r="D16" i="1"/>
  <c r="J15" i="1"/>
  <c r="E15" i="1"/>
  <c r="D15" i="1"/>
  <c r="J14" i="1"/>
  <c r="E14" i="1"/>
  <c r="D14" i="1"/>
  <c r="F14" i="1" s="1"/>
  <c r="C14" i="1"/>
  <c r="C10" i="1"/>
  <c r="C16" i="1" l="1"/>
  <c r="N10" i="2"/>
  <c r="O10" i="2" s="1"/>
  <c r="F20" i="1"/>
  <c r="N18" i="2"/>
  <c r="O18" i="2" s="1"/>
  <c r="C18" i="1"/>
  <c r="G18" i="1" s="1"/>
  <c r="A10" i="1"/>
  <c r="N6" i="2"/>
  <c r="O6" i="2" s="1"/>
  <c r="C15" i="1"/>
  <c r="G15" i="1" s="1"/>
  <c r="N24" i="2"/>
  <c r="O24" i="2" s="1"/>
  <c r="B10" i="1"/>
  <c r="E10" i="1" s="1"/>
  <c r="H5" i="1" s="1"/>
  <c r="D18" i="1"/>
  <c r="F18" i="1" s="1"/>
  <c r="N20" i="2"/>
  <c r="O20" i="2" s="1"/>
  <c r="F16" i="1"/>
  <c r="N14" i="2"/>
  <c r="O14" i="2" s="1"/>
  <c r="C17" i="1"/>
  <c r="G17" i="1" s="1"/>
  <c r="N22" i="2"/>
  <c r="O22" i="2" s="1"/>
  <c r="C19" i="1"/>
  <c r="F19" i="1" s="1"/>
  <c r="G14" i="1" l="1"/>
  <c r="D10" i="1"/>
  <c r="F15" i="1"/>
  <c r="F10" i="1"/>
  <c r="G16" i="1"/>
  <c r="G20" i="1"/>
  <c r="G19" i="1"/>
  <c r="F17" i="1"/>
</calcChain>
</file>

<file path=xl/sharedStrings.xml><?xml version="1.0" encoding="utf-8"?>
<sst xmlns="http://schemas.openxmlformats.org/spreadsheetml/2006/main" count="253" uniqueCount="127">
  <si>
    <t>Baukosten Tabelle Excel Vorlage</t>
  </si>
  <si>
    <t>Corporate Dashboard für Budget, Prognose, Ist-Kosten und Kostenabweichungen – Beispieljahr 2026</t>
  </si>
  <si>
    <t>Projekt</t>
  </si>
  <si>
    <t>Musterprojekt Bauvorhaben</t>
  </si>
  <si>
    <t>Kostenstatus</t>
  </si>
  <si>
    <t>Stand</t>
  </si>
  <si>
    <t>18.06.2026</t>
  </si>
  <si>
    <t>Bearbeiter</t>
  </si>
  <si>
    <t>Projektteam</t>
  </si>
  <si>
    <t>Währung</t>
  </si>
  <si>
    <t>EUR</t>
  </si>
  <si>
    <t>Budget inkl. Reserve</t>
  </si>
  <si>
    <t>Prognosekosten</t>
  </si>
  <si>
    <t>Bezahlt</t>
  </si>
  <si>
    <t>Restbudget</t>
  </si>
  <si>
    <t>Abweichung</t>
  </si>
  <si>
    <t>Bezahlt in %</t>
  </si>
  <si>
    <t>KG</t>
  </si>
  <si>
    <t>Kostenbereich</t>
  </si>
  <si>
    <t>Budget</t>
  </si>
  <si>
    <t>Prognose</t>
  </si>
  <si>
    <t>Anteil Budget</t>
  </si>
  <si>
    <t>Status</t>
  </si>
  <si>
    <t>Anzahl</t>
  </si>
  <si>
    <t>100</t>
  </si>
  <si>
    <t>Grundstück</t>
  </si>
  <si>
    <t>Geplant</t>
  </si>
  <si>
    <t>200</t>
  </si>
  <si>
    <t>Vorbereitende Maßnahmen</t>
  </si>
  <si>
    <t>Angebot angefragt</t>
  </si>
  <si>
    <t>300</t>
  </si>
  <si>
    <t>Bauwerk – Baukonstruktionen</t>
  </si>
  <si>
    <t>Beauftragt</t>
  </si>
  <si>
    <t>400</t>
  </si>
  <si>
    <t>Bauwerk – Technische Anlagen</t>
  </si>
  <si>
    <t>In Ausführung</t>
  </si>
  <si>
    <t>500</t>
  </si>
  <si>
    <t>Außenanlagen</t>
  </si>
  <si>
    <t>600</t>
  </si>
  <si>
    <t>Ausstattung</t>
  </si>
  <si>
    <t>Abgeschlossen</t>
  </si>
  <si>
    <t>700</t>
  </si>
  <si>
    <t>Baunebenkosten</t>
  </si>
  <si>
    <t>So nutzt man die Vorlage</t>
  </si>
  <si>
    <t>1. In „Baukosten“ Positionen, Mengen und Einheitspreise anpassen.
2. Das Budget wird automatisch aus Menge × Einheitspreis berechnet.
3. Beauftragt, bezahlt und erwartete offene Kosten eintragen, sobald Angebote oder Rechnungen vorliegen.
4. Die Übersicht aktualisiert Budget, Prognose, Abweichung und Status automatisch.</t>
  </si>
  <si>
    <t>2. Budget wird automatisch aus Menge × Einheitspreis berechnet.</t>
  </si>
  <si>
    <t>3. Beauftragt, bezahlt und erwartete offene Kosten eintragen, sobald Angebote oder Rechnungen vorliegen.</t>
  </si>
  <si>
    <t>4. Die Übersicht aktualisiert Budget, Prognose, Abweichung und Status automatisch.</t>
  </si>
  <si>
    <t>Baukosten Tabelle 2026</t>
  </si>
  <si>
    <t>Generische Vorlage zur Budgetplanung, Kostenkontrolle und Prognose für Bauprojekte</t>
  </si>
  <si>
    <t>Position</t>
  </si>
  <si>
    <t>Einheit</t>
  </si>
  <si>
    <t>Menge</t>
  </si>
  <si>
    <t>Einheitspreis netto</t>
  </si>
  <si>
    <t>Budget netto</t>
  </si>
  <si>
    <t>Reserve %</t>
  </si>
  <si>
    <t>Beauftragt netto</t>
  </si>
  <si>
    <t>Bezahlt netto</t>
  </si>
  <si>
    <t>Erwartet offen</t>
  </si>
  <si>
    <t>Prognose netto</t>
  </si>
  <si>
    <t>Abweichung €</t>
  </si>
  <si>
    <t>Abweichung %</t>
  </si>
  <si>
    <t>Fälligkeit</t>
  </si>
  <si>
    <t>Kommentar</t>
  </si>
  <si>
    <t>Grundstückserwerb / Kaufnebenkosten</t>
  </si>
  <si>
    <t>pauschal</t>
  </si>
  <si>
    <t>30.01.2026</t>
  </si>
  <si>
    <t>Beispielwert, frei anpassbar</t>
  </si>
  <si>
    <t>Vermessung und Lageplan</t>
  </si>
  <si>
    <t>20.02.2026</t>
  </si>
  <si>
    <t>Baustelleneinrichtung</t>
  </si>
  <si>
    <t>15.03.2026</t>
  </si>
  <si>
    <t>Abriss / Rückbau kleiner Bestände</t>
  </si>
  <si>
    <t>m²</t>
  </si>
  <si>
    <t>28.03.2026</t>
  </si>
  <si>
    <t>Erdarbeiten und Aushub</t>
  </si>
  <si>
    <t>m³</t>
  </si>
  <si>
    <t>10.04.2026</t>
  </si>
  <si>
    <t>Fundament / Bodenplatte</t>
  </si>
  <si>
    <t>25.04.2026</t>
  </si>
  <si>
    <t>Außenwände / Rohbau</t>
  </si>
  <si>
    <t>20.05.2026</t>
  </si>
  <si>
    <t>Dachkonstruktion und Eindeckung</t>
  </si>
  <si>
    <t>15.06.2026</t>
  </si>
  <si>
    <t>Fenster und Außentüren</t>
  </si>
  <si>
    <t>Stk.</t>
  </si>
  <si>
    <t>03.07.2026</t>
  </si>
  <si>
    <t>Innenputz / Trockenbau</t>
  </si>
  <si>
    <t>12.08.2026</t>
  </si>
  <si>
    <t>Elektroinstallation</t>
  </si>
  <si>
    <t>28.08.2026</t>
  </si>
  <si>
    <t>Heizung / Wärmeerzeugung</t>
  </si>
  <si>
    <t>15.09.2026</t>
  </si>
  <si>
    <t>Sanitärinstallation</t>
  </si>
  <si>
    <t>25.09.2026</t>
  </si>
  <si>
    <t>Lüftung / Nebenanlagen</t>
  </si>
  <si>
    <t>10.10.2026</t>
  </si>
  <si>
    <t>Zuwegung und Einfahrt</t>
  </si>
  <si>
    <t>30.10.2026</t>
  </si>
  <si>
    <t>Entwässerung außen</t>
  </si>
  <si>
    <t>08.11.2026</t>
  </si>
  <si>
    <t>Terrasse / einfache Außenflächen</t>
  </si>
  <si>
    <t>22.11.2026</t>
  </si>
  <si>
    <t>Einbaumöbel / feste Ausstattung</t>
  </si>
  <si>
    <t>05.12.2026</t>
  </si>
  <si>
    <t>Beleuchtung / Ausstattungspaket</t>
  </si>
  <si>
    <t>12.12.2026</t>
  </si>
  <si>
    <t>Architektur / Planung</t>
  </si>
  <si>
    <t>18.12.2026</t>
  </si>
  <si>
    <t>Statik / Fachplanung</t>
  </si>
  <si>
    <t>20.07.2026</t>
  </si>
  <si>
    <t>Genehmigungen / Gebühren</t>
  </si>
  <si>
    <t>05.03.2026</t>
  </si>
  <si>
    <t>Versicherungen / Gutachten</t>
  </si>
  <si>
    <t>25.06.2026</t>
  </si>
  <si>
    <t>Finanzierungs- und Reservetopf</t>
  </si>
  <si>
    <t>31.12.2026</t>
  </si>
  <si>
    <t>Allgemeiner Puffer</t>
  </si>
  <si>
    <t>Kostengruppe</t>
  </si>
  <si>
    <t>Priorität</t>
  </si>
  <si>
    <t>Hoch</t>
  </si>
  <si>
    <t>Mittel</t>
  </si>
  <si>
    <t>Niedrig</t>
  </si>
  <si>
    <t>lfm</t>
  </si>
  <si>
    <t>Std.</t>
  </si>
  <si>
    <t>kg</t>
  </si>
  <si>
    <t>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</si>
</sst>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\€"/>
    <numFmt numFmtId="165" formatCode="0.0%"/>
    <numFmt numFmtId="167" formatCode="#,##0\ \€"/>
  </numFmts>
  <fonts count="9" x14ac:knownFonts="1">
    <font>
      <sz val="11"/>
      <name val="Carlito"/>
    </font>
    <font>
      <b/>
      <sz val="11"/>
      <color rgb="FFFFFFFF"/>
      <name val="Calibri"/>
    </font>
    <font>
      <sz val="11"/>
      <color rgb="FF1F2933"/>
      <name val="Calibri"/>
    </font>
    <font>
      <b/>
      <sz val="20"/>
      <color rgb="FFFFFFFF"/>
      <name val="Calibri"/>
    </font>
    <font>
      <sz val="10"/>
      <color rgb="FFDDE6EE"/>
      <name val="Calibri"/>
    </font>
    <font>
      <b/>
      <sz val="10"/>
      <color rgb="FFFFFFFF"/>
      <name val="Calibri"/>
    </font>
    <font>
      <b/>
      <sz val="11"/>
      <color rgb="FF1F2933"/>
      <name val="Calibri"/>
    </font>
    <font>
      <sz val="11"/>
      <name val="Carlito"/>
    </font>
    <font>
      <b/>
      <sz val="22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72A3A"/>
      </patternFill>
    </fill>
    <fill>
      <patternFill patternType="solid">
        <fgColor rgb="FF23364A"/>
      </patternFill>
    </fill>
    <fill>
      <patternFill patternType="solid">
        <fgColor rgb="FFC9A46A"/>
      </patternFill>
    </fill>
    <fill>
      <patternFill patternType="solid">
        <fgColor rgb="FFF7F2E8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2" borderId="0" xfId="1" applyFont="1" applyFill="1" applyAlignment="1">
      <alignment horizontal="center"/>
    </xf>
    <xf numFmtId="0" fontId="2" fillId="0" borderId="0" xfId="1" applyFont="1"/>
    <xf numFmtId="0" fontId="5" fillId="4" borderId="0" xfId="1" applyFont="1" applyFill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2" fontId="2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9" fontId="2" fillId="0" borderId="0" xfId="1" applyNumberFormat="1" applyFont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6" fillId="5" borderId="0" xfId="1" applyFont="1" applyFill="1"/>
    <xf numFmtId="0" fontId="2" fillId="6" borderId="0" xfId="1" applyFont="1" applyFill="1"/>
    <xf numFmtId="0" fontId="5" fillId="2" borderId="0" xfId="1" applyFont="1" applyFill="1" applyAlignment="1">
      <alignment horizontal="center" vertical="center" wrapText="1"/>
    </xf>
    <xf numFmtId="0" fontId="1" fillId="4" borderId="0" xfId="1" applyFont="1" applyFill="1" applyAlignment="1">
      <alignment horizontal="center" vertical="center"/>
    </xf>
    <xf numFmtId="167" fontId="2" fillId="0" borderId="0" xfId="1" applyNumberFormat="1" applyFont="1" applyAlignment="1">
      <alignment vertical="center" wrapText="1"/>
    </xf>
    <xf numFmtId="0" fontId="6" fillId="4" borderId="0" xfId="1" applyFont="1" applyFill="1" applyAlignment="1">
      <alignment horizontal="center"/>
    </xf>
    <xf numFmtId="0" fontId="6" fillId="6" borderId="0" xfId="1" applyFont="1" applyFill="1" applyAlignment="1">
      <alignment horizontal="center"/>
    </xf>
    <xf numFmtId="167" fontId="6" fillId="6" borderId="0" xfId="1" applyNumberFormat="1" applyFont="1" applyFill="1" applyAlignment="1">
      <alignment horizontal="center" vertical="center"/>
    </xf>
    <xf numFmtId="165" fontId="6" fillId="6" borderId="0" xfId="1" applyNumberFormat="1" applyFont="1" applyFill="1" applyAlignment="1">
      <alignment horizontal="center" vertical="center"/>
    </xf>
    <xf numFmtId="49" fontId="2" fillId="6" borderId="0" xfId="1" applyNumberFormat="1" applyFont="1" applyFill="1"/>
    <xf numFmtId="49" fontId="2" fillId="0" borderId="0" xfId="1" applyNumberFormat="1" applyFont="1" applyAlignment="1">
      <alignment vertical="center" wrapText="1"/>
    </xf>
    <xf numFmtId="0" fontId="3" fillId="2" borderId="0" xfId="1" applyFont="1" applyFill="1" applyAlignment="1">
      <alignment horizontal="left" vertical="center"/>
    </xf>
    <xf numFmtId="0" fontId="4" fillId="3" borderId="0" xfId="1" applyFont="1" applyFill="1"/>
    <xf numFmtId="0" fontId="6" fillId="2" borderId="0" xfId="1" applyFont="1" applyFill="1"/>
    <xf numFmtId="0" fontId="2" fillId="5" borderId="0" xfId="1" applyFont="1" applyFill="1" applyAlignment="1">
      <alignment horizontal="left" vertical="top" wrapText="1"/>
    </xf>
    <xf numFmtId="0" fontId="4" fillId="3" borderId="0" xfId="1" applyFont="1" applyFill="1" applyAlignment="1">
      <alignment vertical="center"/>
    </xf>
    <xf numFmtId="0" fontId="2" fillId="7" borderId="0" xfId="1" applyFont="1" applyFill="1"/>
    <xf numFmtId="0" fontId="0" fillId="7" borderId="0" xfId="0" applyFill="1"/>
    <xf numFmtId="0" fontId="1" fillId="7" borderId="0" xfId="1" applyFont="1" applyFill="1" applyAlignment="1">
      <alignment horizontal="center"/>
    </xf>
    <xf numFmtId="1" fontId="2" fillId="7" borderId="0" xfId="1" applyNumberFormat="1" applyFont="1" applyFill="1"/>
    <xf numFmtId="0" fontId="8" fillId="2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8">
    <dxf>
      <fill>
        <patternFill patternType="solid">
          <bgColor rgb="FFF4F6F8"/>
        </patternFill>
      </fill>
    </dxf>
    <dxf>
      <fill>
        <patternFill patternType="solid">
          <bgColor rgb="FFE5F4EA"/>
        </patternFill>
      </fill>
    </dxf>
    <dxf>
      <font>
        <color rgb="FF166534"/>
      </font>
      <fill>
        <patternFill patternType="solid">
          <bgColor rgb="FFE5F4EA"/>
        </patternFill>
      </fill>
    </dxf>
    <dxf>
      <font>
        <color rgb="FFA61B1B"/>
      </font>
      <fill>
        <patternFill patternType="solid">
          <bgColor rgb="FFFBEAEA"/>
        </patternFill>
      </fill>
    </dxf>
    <dxf>
      <font>
        <color rgb="FF166534"/>
      </font>
      <fill>
        <patternFill patternType="solid">
          <bgColor rgb="FFE5F4EA"/>
        </patternFill>
      </fill>
    </dxf>
    <dxf>
      <font>
        <color rgb="FFA61B1B"/>
      </font>
      <fill>
        <patternFill patternType="solid">
          <bgColor rgb="FFFBEAEA"/>
        </patternFill>
      </fill>
    </dxf>
    <dxf>
      <font>
        <color rgb="FF166534"/>
      </font>
      <fill>
        <patternFill patternType="solid">
          <bgColor rgb="FFE5F4EA"/>
        </patternFill>
      </fill>
    </dxf>
    <dxf>
      <font>
        <color rgb="FFA61B1B"/>
      </font>
      <fill>
        <patternFill patternType="solid">
          <bgColor rgb="FFFB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1"/>
          <c:cat>
            <c:strRef>
              <c:f>Übersicht!$A$14:$A$20</c:f>
              <c:strCache>
                <c:ptCount val="7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</c:strCache>
            </c:strRef>
          </c:cat>
          <c:val>
            <c:numRef>
              <c:f>Übersicht!$C$14:$C$20</c:f>
              <c:numCache>
                <c:formatCode>#,##0\ \€</c:formatCode>
                <c:ptCount val="7"/>
                <c:pt idx="0">
                  <c:v>192060</c:v>
                </c:pt>
                <c:pt idx="1">
                  <c:v>17748.400000000001</c:v>
                </c:pt>
                <c:pt idx="2">
                  <c:v>141749</c:v>
                </c:pt>
                <c:pt idx="3">
                  <c:v>89362</c:v>
                </c:pt>
                <c:pt idx="4">
                  <c:v>21840.600000000002</c:v>
                </c:pt>
                <c:pt idx="5">
                  <c:v>13716</c:v>
                </c:pt>
                <c:pt idx="6">
                  <c:v>77001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9-4995-BE69-47D1912B5E55}"/>
            </c:ext>
          </c:extLst>
        </c:ser>
        <c:ser>
          <c:idx val="1"/>
          <c:order val="1"/>
          <c:tx>
            <c:v>Prognose</c:v>
          </c:tx>
          <c:invertIfNegative val="1"/>
          <c:cat>
            <c:strRef>
              <c:f>Übersicht!$A$14:$A$20</c:f>
              <c:strCache>
                <c:ptCount val="7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</c:strCache>
            </c:strRef>
          </c:cat>
          <c:val>
            <c:numRef>
              <c:f>Übersicht!$D$14:$D$20</c:f>
              <c:numCache>
                <c:formatCode>#,##0\ \€</c:formatCode>
                <c:ptCount val="7"/>
                <c:pt idx="0">
                  <c:v>188100</c:v>
                </c:pt>
                <c:pt idx="1">
                  <c:v>21700</c:v>
                </c:pt>
                <c:pt idx="2">
                  <c:v>136200</c:v>
                </c:pt>
                <c:pt idx="3">
                  <c:v>83300</c:v>
                </c:pt>
                <c:pt idx="4">
                  <c:v>20713</c:v>
                </c:pt>
                <c:pt idx="5">
                  <c:v>13000</c:v>
                </c:pt>
                <c:pt idx="6">
                  <c:v>99600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9-4995-BE69-47D1912B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bg2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Anzahl</c:v>
          </c:tx>
          <c:invertIfNegative val="1"/>
          <c:cat>
            <c:strRef>
              <c:f>Übersicht!$I$14:$I$19</c:f>
              <c:strCache>
                <c:ptCount val="6"/>
                <c:pt idx="0">
                  <c:v>Geplant</c:v>
                </c:pt>
                <c:pt idx="1">
                  <c:v>Angebot angefragt</c:v>
                </c:pt>
                <c:pt idx="2">
                  <c:v>Beauftragt</c:v>
                </c:pt>
                <c:pt idx="3">
                  <c:v>In Ausführung</c:v>
                </c:pt>
                <c:pt idx="4">
                  <c:v>Bezahlt</c:v>
                </c:pt>
                <c:pt idx="5">
                  <c:v>Abgeschlossen</c:v>
                </c:pt>
              </c:strCache>
            </c:strRef>
          </c:cat>
          <c:val>
            <c:numRef>
              <c:f>Übersicht!$J$14:$J$19</c:f>
              <c:numCache>
                <c:formatCode>0</c:formatCode>
                <c:ptCount val="6"/>
                <c:pt idx="0">
                  <c:v>10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8-4E81-8958-EDC13F366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bg2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ukostenTabelle" displayName="BaukostenTabelle" ref="A3:R27">
  <tableColumns count="18">
    <tableColumn id="1" xr3:uid="{00000000-0010-0000-0000-000001000000}" name="KG"/>
    <tableColumn id="2" xr3:uid="{00000000-0010-0000-0000-000002000000}" name="Kostenbereich"/>
    <tableColumn id="3" xr3:uid="{00000000-0010-0000-0000-000003000000}" name="Position"/>
    <tableColumn id="4" xr3:uid="{00000000-0010-0000-0000-000004000000}" name="Einheit"/>
    <tableColumn id="5" xr3:uid="{00000000-0010-0000-0000-000005000000}" name="Menge"/>
    <tableColumn id="6" xr3:uid="{00000000-0010-0000-0000-000006000000}" name="Einheitspreis netto"/>
    <tableColumn id="7" xr3:uid="{00000000-0010-0000-0000-000007000000}" name="Budget netto"/>
    <tableColumn id="8" xr3:uid="{00000000-0010-0000-0000-000008000000}" name="Reserve %"/>
    <tableColumn id="9" xr3:uid="{00000000-0010-0000-0000-000009000000}" name="Budget inkl. Reserve"/>
    <tableColumn id="10" xr3:uid="{00000000-0010-0000-0000-00000A000000}" name="Beauftragt netto"/>
    <tableColumn id="11" xr3:uid="{00000000-0010-0000-0000-00000B000000}" name="Bezahlt netto"/>
    <tableColumn id="12" xr3:uid="{00000000-0010-0000-0000-00000C000000}" name="Erwartet offen"/>
    <tableColumn id="13" xr3:uid="{00000000-0010-0000-0000-00000D000000}" name="Prognose netto"/>
    <tableColumn id="14" xr3:uid="{00000000-0010-0000-0000-00000E000000}" name="Abweichung €"/>
    <tableColumn id="15" xr3:uid="{00000000-0010-0000-0000-00000F000000}" name="Abweichung %"/>
    <tableColumn id="16" xr3:uid="{00000000-0010-0000-0000-000010000000}" name="Status"/>
    <tableColumn id="17" xr3:uid="{00000000-0010-0000-0000-000011000000}" name="Fälligkeit"/>
    <tableColumn id="18" xr3:uid="{00000000-0010-0000-0000-000012000000}" name="Komment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"/>
  <sheetViews>
    <sheetView tabSelected="1" workbookViewId="0">
      <selection sqref="A1:H1"/>
    </sheetView>
  </sheetViews>
  <sheetFormatPr baseColWidth="10" defaultColWidth="9" defaultRowHeight="15" x14ac:dyDescent="0.25"/>
  <cols>
    <col min="1" max="1" width="9.125" bestFit="1" customWidth="1"/>
    <col min="2" max="2" width="24.875" bestFit="1" customWidth="1"/>
    <col min="3" max="3" width="7.875" bestFit="1" customWidth="1"/>
    <col min="4" max="4" width="8.75" bestFit="1" customWidth="1"/>
    <col min="5" max="5" width="9.25" bestFit="1" customWidth="1"/>
    <col min="6" max="6" width="10.5" bestFit="1" customWidth="1"/>
    <col min="7" max="7" width="11.5" bestFit="1" customWidth="1"/>
    <col min="8" max="8" width="10.875" bestFit="1" customWidth="1"/>
    <col min="9" max="9" width="15.25" style="27" bestFit="1" customWidth="1"/>
    <col min="10" max="10" width="6.125" style="27" bestFit="1" customWidth="1"/>
    <col min="11" max="21" width="9" style="27"/>
  </cols>
  <sheetData>
    <row r="1" spans="1:26" ht="38.1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"/>
      <c r="W1" s="2"/>
      <c r="X1" s="2"/>
      <c r="Y1" s="2"/>
      <c r="Z1" s="2"/>
    </row>
    <row r="2" spans="1:26" ht="21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"/>
      <c r="W2" s="2"/>
      <c r="X2" s="2"/>
      <c r="Y2" s="2"/>
      <c r="Z2" s="2"/>
    </row>
    <row r="3" spans="1:26" s="27" customForma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5">
      <c r="A4" s="10" t="s">
        <v>2</v>
      </c>
      <c r="B4" s="11" t="s">
        <v>3</v>
      </c>
      <c r="C4" s="26"/>
      <c r="D4" s="26"/>
      <c r="E4" s="26"/>
      <c r="F4" s="26"/>
      <c r="G4" s="26"/>
      <c r="H4" s="15" t="s">
        <v>4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"/>
      <c r="W4" s="2"/>
      <c r="X4" s="2"/>
      <c r="Y4" s="2"/>
      <c r="Z4" s="2"/>
    </row>
    <row r="5" spans="1:26" x14ac:dyDescent="0.25">
      <c r="A5" s="10" t="s">
        <v>5</v>
      </c>
      <c r="B5" s="19" t="s">
        <v>6</v>
      </c>
      <c r="C5" s="26"/>
      <c r="D5" s="26"/>
      <c r="E5" s="26"/>
      <c r="F5" s="26"/>
      <c r="G5" s="26"/>
      <c r="H5" s="16" t="str">
        <f>IF(E10&gt;0,"Über Budget","Im Budget")</f>
        <v>Über Budget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"/>
      <c r="W5" s="2"/>
      <c r="X5" s="2"/>
      <c r="Y5" s="2"/>
      <c r="Z5" s="2"/>
    </row>
    <row r="6" spans="1:26" x14ac:dyDescent="0.25">
      <c r="A6" s="10" t="s">
        <v>7</v>
      </c>
      <c r="B6" s="11" t="s">
        <v>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"/>
      <c r="W6" s="2"/>
      <c r="X6" s="2"/>
      <c r="Y6" s="2"/>
      <c r="Z6" s="2"/>
    </row>
    <row r="7" spans="1:26" x14ac:dyDescent="0.25">
      <c r="A7" s="10" t="s">
        <v>9</v>
      </c>
      <c r="B7" s="11" t="s">
        <v>10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"/>
      <c r="W7" s="2"/>
      <c r="X7" s="2"/>
      <c r="Y7" s="2"/>
      <c r="Z7" s="2"/>
    </row>
    <row r="8" spans="1:26" s="27" customForma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32.1" customHeight="1" x14ac:dyDescent="0.25">
      <c r="A9" s="12" t="s">
        <v>11</v>
      </c>
      <c r="B9" s="12" t="s">
        <v>12</v>
      </c>
      <c r="C9" s="12" t="s">
        <v>13</v>
      </c>
      <c r="D9" s="12" t="s">
        <v>14</v>
      </c>
      <c r="E9" s="12" t="s">
        <v>15</v>
      </c>
      <c r="F9" s="12" t="s">
        <v>16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"/>
      <c r="W9" s="2"/>
      <c r="X9" s="2"/>
      <c r="Y9" s="2"/>
      <c r="Z9" s="2"/>
    </row>
    <row r="10" spans="1:26" ht="30" customHeight="1" x14ac:dyDescent="0.25">
      <c r="A10" s="17">
        <f>SUM(Baukosten!I4:I27)</f>
        <v>553477</v>
      </c>
      <c r="B10" s="17">
        <f>SUM(Baukosten!M4:M27)</f>
        <v>562613</v>
      </c>
      <c r="C10" s="17">
        <f>SUM(Baukosten!K4:K27)</f>
        <v>220600</v>
      </c>
      <c r="D10" s="17">
        <f>A10-B10</f>
        <v>-9136</v>
      </c>
      <c r="E10" s="17">
        <f>B10-A10</f>
        <v>9136</v>
      </c>
      <c r="F10" s="18">
        <f>IFERROR(C10/A10,0)</f>
        <v>0.39857121434133669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"/>
      <c r="W10" s="2"/>
      <c r="X10" s="2"/>
      <c r="Y10" s="2"/>
      <c r="Z10" s="2"/>
    </row>
    <row r="11" spans="1:26" x14ac:dyDescent="0.25">
      <c r="A11" s="2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"/>
      <c r="W11" s="2"/>
      <c r="X11" s="2"/>
      <c r="Y11" s="2"/>
      <c r="Z11" s="2"/>
    </row>
    <row r="12" spans="1:26" s="27" customForma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27.95" customHeight="1" x14ac:dyDescent="0.25">
      <c r="A13" s="13" t="s">
        <v>17</v>
      </c>
      <c r="B13" s="13" t="s">
        <v>18</v>
      </c>
      <c r="C13" s="13" t="s">
        <v>19</v>
      </c>
      <c r="D13" s="13" t="s">
        <v>20</v>
      </c>
      <c r="E13" s="13" t="s">
        <v>13</v>
      </c>
      <c r="F13" s="13" t="s">
        <v>15</v>
      </c>
      <c r="G13" s="13" t="s">
        <v>21</v>
      </c>
      <c r="H13" s="26"/>
      <c r="I13" s="28" t="s">
        <v>22</v>
      </c>
      <c r="J13" s="28" t="s">
        <v>23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"/>
      <c r="W13" s="2"/>
      <c r="X13" s="2"/>
      <c r="Y13" s="2"/>
      <c r="Z13" s="2"/>
    </row>
    <row r="14" spans="1:26" x14ac:dyDescent="0.25">
      <c r="A14" s="9" t="s">
        <v>24</v>
      </c>
      <c r="B14" s="4" t="s">
        <v>25</v>
      </c>
      <c r="C14" s="14">
        <f>SUMIFS(Baukosten!$I$4:$I$27,Baukosten!$A$4:$A$27,A14)</f>
        <v>192060</v>
      </c>
      <c r="D14" s="14">
        <f>SUMIFS(Baukosten!$M$4:$M$27,Baukosten!$A$4:$A$27,A14)</f>
        <v>188100</v>
      </c>
      <c r="E14" s="14">
        <f>SUMIFS(Baukosten!$K$4:$K$27,Baukosten!$A$4:$A$27,A14)</f>
        <v>188100</v>
      </c>
      <c r="F14" s="14">
        <f t="shared" ref="F14:F20" si="0">D14-C14</f>
        <v>-3960</v>
      </c>
      <c r="G14" s="8">
        <f t="shared" ref="G14:G20" si="1">IFERROR(C14/$A$10,0)</f>
        <v>0.34700628933090266</v>
      </c>
      <c r="H14" s="26"/>
      <c r="I14" s="26" t="s">
        <v>26</v>
      </c>
      <c r="J14" s="29">
        <f>COUNTIF(Baukosten!$P$4:$P$27,I14)</f>
        <v>10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"/>
      <c r="W14" s="2"/>
      <c r="X14" s="2"/>
      <c r="Y14" s="2"/>
      <c r="Z14" s="2"/>
    </row>
    <row r="15" spans="1:26" x14ac:dyDescent="0.25">
      <c r="A15" s="9" t="s">
        <v>27</v>
      </c>
      <c r="B15" s="4" t="s">
        <v>28</v>
      </c>
      <c r="C15" s="14">
        <f>SUMIFS(Baukosten!$I$4:$I$27,Baukosten!$A$4:$A$27,A15)</f>
        <v>17748.400000000001</v>
      </c>
      <c r="D15" s="14">
        <f>SUMIFS(Baukosten!$M$4:$M$27,Baukosten!$A$4:$A$27,A15)</f>
        <v>21700</v>
      </c>
      <c r="E15" s="14">
        <f>SUMIFS(Baukosten!$K$4:$K$27,Baukosten!$A$4:$A$27,A15)</f>
        <v>6000</v>
      </c>
      <c r="F15" s="14">
        <f t="shared" si="0"/>
        <v>3951.5999999999985</v>
      </c>
      <c r="G15" s="8">
        <f t="shared" si="1"/>
        <v>3.2067095832347146E-2</v>
      </c>
      <c r="H15" s="26"/>
      <c r="I15" s="26" t="s">
        <v>29</v>
      </c>
      <c r="J15" s="29">
        <f>COUNTIF(Baukosten!$P$4:$P$27,I15)</f>
        <v>2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"/>
      <c r="W15" s="2"/>
      <c r="X15" s="2"/>
      <c r="Y15" s="2"/>
      <c r="Z15" s="2"/>
    </row>
    <row r="16" spans="1:26" x14ac:dyDescent="0.25">
      <c r="A16" s="9" t="s">
        <v>30</v>
      </c>
      <c r="B16" s="4" t="s">
        <v>31</v>
      </c>
      <c r="C16" s="14">
        <f>SUMIFS(Baukosten!$I$4:$I$27,Baukosten!$A$4:$A$27,A16)</f>
        <v>141749</v>
      </c>
      <c r="D16" s="14">
        <f>SUMIFS(Baukosten!$M$4:$M$27,Baukosten!$A$4:$A$27,A16)</f>
        <v>136200</v>
      </c>
      <c r="E16" s="14">
        <f>SUMIFS(Baukosten!$K$4:$K$27,Baukosten!$A$4:$A$27,A16)</f>
        <v>4000</v>
      </c>
      <c r="F16" s="14">
        <f t="shared" si="0"/>
        <v>-5549</v>
      </c>
      <c r="G16" s="8">
        <f t="shared" si="1"/>
        <v>0.25610639647175942</v>
      </c>
      <c r="H16" s="26"/>
      <c r="I16" s="26" t="s">
        <v>32</v>
      </c>
      <c r="J16" s="29">
        <f>COUNTIF(Baukosten!$P$4:$P$27,I16)</f>
        <v>5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"/>
      <c r="W16" s="2"/>
      <c r="X16" s="2"/>
      <c r="Y16" s="2"/>
      <c r="Z16" s="2"/>
    </row>
    <row r="17" spans="1:26" x14ac:dyDescent="0.25">
      <c r="A17" s="9" t="s">
        <v>33</v>
      </c>
      <c r="B17" s="4" t="s">
        <v>34</v>
      </c>
      <c r="C17" s="14">
        <f>SUMIFS(Baukosten!$I$4:$I$27,Baukosten!$A$4:$A$27,A17)</f>
        <v>89362</v>
      </c>
      <c r="D17" s="14">
        <f>SUMIFS(Baukosten!$M$4:$M$27,Baukosten!$A$4:$A$27,A17)</f>
        <v>83300</v>
      </c>
      <c r="E17" s="14">
        <f>SUMIFS(Baukosten!$K$4:$K$27,Baukosten!$A$4:$A$27,A17)</f>
        <v>0</v>
      </c>
      <c r="F17" s="14">
        <f t="shared" si="0"/>
        <v>-6062</v>
      </c>
      <c r="G17" s="8">
        <f t="shared" si="1"/>
        <v>0.16145567024465335</v>
      </c>
      <c r="H17" s="26"/>
      <c r="I17" s="26" t="s">
        <v>35</v>
      </c>
      <c r="J17" s="29">
        <f>COUNTIF(Baukosten!$P$4:$P$27,I17)</f>
        <v>4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"/>
      <c r="W17" s="2"/>
      <c r="X17" s="2"/>
      <c r="Y17" s="2"/>
      <c r="Z17" s="2"/>
    </row>
    <row r="18" spans="1:26" x14ac:dyDescent="0.25">
      <c r="A18" s="9" t="s">
        <v>36</v>
      </c>
      <c r="B18" s="4" t="s">
        <v>37</v>
      </c>
      <c r="C18" s="14">
        <f>SUMIFS(Baukosten!$I$4:$I$27,Baukosten!$A$4:$A$27,A18)</f>
        <v>21840.600000000002</v>
      </c>
      <c r="D18" s="14">
        <f>SUMIFS(Baukosten!$M$4:$M$27,Baukosten!$A$4:$A$27,A18)</f>
        <v>20713</v>
      </c>
      <c r="E18" s="14">
        <f>SUMIFS(Baukosten!$K$4:$K$27,Baukosten!$A$4:$A$27,A18)</f>
        <v>0</v>
      </c>
      <c r="F18" s="14">
        <f t="shared" si="0"/>
        <v>-1127.6000000000022</v>
      </c>
      <c r="G18" s="8">
        <f t="shared" si="1"/>
        <v>3.9460718331565725E-2</v>
      </c>
      <c r="H18" s="26"/>
      <c r="I18" s="26" t="s">
        <v>13</v>
      </c>
      <c r="J18" s="29">
        <f>COUNTIF(Baukosten!$P$4:$P$27,I18)</f>
        <v>2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"/>
      <c r="W18" s="2"/>
      <c r="X18" s="2"/>
      <c r="Y18" s="2"/>
      <c r="Z18" s="2"/>
    </row>
    <row r="19" spans="1:26" x14ac:dyDescent="0.25">
      <c r="A19" s="9" t="s">
        <v>38</v>
      </c>
      <c r="B19" s="4" t="s">
        <v>39</v>
      </c>
      <c r="C19" s="14">
        <f>SUMIFS(Baukosten!$I$4:$I$27,Baukosten!$A$4:$A$27,A19)</f>
        <v>13716</v>
      </c>
      <c r="D19" s="14">
        <f>SUMIFS(Baukosten!$M$4:$M$27,Baukosten!$A$4:$A$27,A19)</f>
        <v>13000</v>
      </c>
      <c r="E19" s="14">
        <f>SUMIFS(Baukosten!$K$4:$K$27,Baukosten!$A$4:$A$27,A19)</f>
        <v>0</v>
      </c>
      <c r="F19" s="14">
        <f t="shared" si="0"/>
        <v>-716</v>
      </c>
      <c r="G19" s="8">
        <f t="shared" si="1"/>
        <v>2.4781517569835782E-2</v>
      </c>
      <c r="H19" s="26"/>
      <c r="I19" s="26" t="s">
        <v>40</v>
      </c>
      <c r="J19" s="29">
        <f>COUNTIF(Baukosten!$P$4:$P$27,I19)</f>
        <v>1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"/>
      <c r="W19" s="2"/>
      <c r="X19" s="2"/>
      <c r="Y19" s="2"/>
      <c r="Z19" s="2"/>
    </row>
    <row r="20" spans="1:26" x14ac:dyDescent="0.25">
      <c r="A20" s="9" t="s">
        <v>41</v>
      </c>
      <c r="B20" s="4" t="s">
        <v>42</v>
      </c>
      <c r="C20" s="14">
        <f>SUMIFS(Baukosten!$I$4:$I$27,Baukosten!$A$4:$A$27,A20)</f>
        <v>77001</v>
      </c>
      <c r="D20" s="14">
        <f>SUMIFS(Baukosten!$M$4:$M$27,Baukosten!$A$4:$A$27,A20)</f>
        <v>99600</v>
      </c>
      <c r="E20" s="14">
        <f>SUMIFS(Baukosten!$K$4:$K$27,Baukosten!$A$4:$A$27,A20)</f>
        <v>22500</v>
      </c>
      <c r="F20" s="14">
        <f t="shared" si="0"/>
        <v>22599</v>
      </c>
      <c r="G20" s="8">
        <f t="shared" si="1"/>
        <v>0.13912231221893592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"/>
      <c r="W20" s="2"/>
      <c r="X20" s="2"/>
      <c r="Y20" s="2"/>
      <c r="Z20" s="2"/>
    </row>
    <row r="21" spans="1:26" s="27" customForma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27" customForma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5">
      <c r="A23" s="23" t="s">
        <v>43</v>
      </c>
      <c r="B23" s="23"/>
      <c r="C23" s="23"/>
      <c r="D23" s="23"/>
      <c r="E23" s="23"/>
      <c r="F23" s="23"/>
      <c r="G23" s="23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"/>
      <c r="W23" s="2"/>
      <c r="X23" s="2"/>
      <c r="Y23" s="2"/>
      <c r="Z23" s="2"/>
    </row>
    <row r="24" spans="1:26" ht="27.95" customHeight="1" x14ac:dyDescent="0.25">
      <c r="A24" s="24" t="s">
        <v>44</v>
      </c>
      <c r="B24" s="24"/>
      <c r="C24" s="24"/>
      <c r="D24" s="24"/>
      <c r="E24" s="24"/>
      <c r="F24" s="24"/>
      <c r="G24" s="24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"/>
      <c r="W24" s="2"/>
      <c r="X24" s="2"/>
      <c r="Y24" s="2"/>
      <c r="Z24" s="2"/>
    </row>
    <row r="25" spans="1:26" ht="27.95" customHeight="1" x14ac:dyDescent="0.25">
      <c r="A25" s="24" t="s">
        <v>45</v>
      </c>
      <c r="B25" s="24"/>
      <c r="C25" s="24"/>
      <c r="D25" s="24"/>
      <c r="E25" s="24"/>
      <c r="F25" s="24"/>
      <c r="G25" s="24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"/>
      <c r="W25" s="2"/>
      <c r="X25" s="2"/>
      <c r="Y25" s="2"/>
      <c r="Z25" s="2"/>
    </row>
    <row r="26" spans="1:26" ht="27.95" customHeight="1" x14ac:dyDescent="0.25">
      <c r="A26" s="24" t="s">
        <v>46</v>
      </c>
      <c r="B26" s="24"/>
      <c r="C26" s="24"/>
      <c r="D26" s="24"/>
      <c r="E26" s="24"/>
      <c r="F26" s="24"/>
      <c r="G26" s="24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"/>
      <c r="W26" s="2"/>
      <c r="X26" s="2"/>
      <c r="Y26" s="2"/>
      <c r="Z26" s="2"/>
    </row>
    <row r="27" spans="1:26" ht="27.95" customHeight="1" x14ac:dyDescent="0.25">
      <c r="A27" s="24" t="s">
        <v>47</v>
      </c>
      <c r="B27" s="24"/>
      <c r="C27" s="24"/>
      <c r="D27" s="24"/>
      <c r="E27" s="24"/>
      <c r="F27" s="24"/>
      <c r="G27" s="24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"/>
      <c r="W27" s="2"/>
      <c r="X27" s="2"/>
      <c r="Y27" s="2"/>
      <c r="Z27" s="2"/>
    </row>
    <row r="28" spans="1:26" s="27" customForma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7" customForma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27" customForma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27" customForma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27" customForma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27" customForma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s="27" customForma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27" customForma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s="27" customForma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s="27" customForma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s="27" customForma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s="27" customForma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s="27" customForma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s="27" customForma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s="27" customForma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s="27" customForma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s="27" customForma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s="27" customForma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s="27" customForma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s="27" customForma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s="27" customForma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s="27" customForma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s="27" customForma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s="27" customForma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s="27" customForma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s="27" customForma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"/>
      <c r="W100" s="2"/>
      <c r="X100" s="2"/>
      <c r="Y100" s="2"/>
      <c r="Z100" s="2"/>
    </row>
  </sheetData>
  <mergeCells count="4">
    <mergeCell ref="A1:H1"/>
    <mergeCell ref="A2:H2"/>
    <mergeCell ref="A23:G23"/>
    <mergeCell ref="A24:G27"/>
  </mergeCells>
  <conditionalFormatting sqref="F14:F20">
    <cfRule type="cellIs" dxfId="7" priority="1" operator="greaterThan">
      <formula>0</formula>
    </cfRule>
    <cfRule type="cellIs" dxfId="6" priority="2" operator="lessThanOrEqual">
      <formula>0</formula>
    </cfRule>
  </conditionalFormatting>
  <conditionalFormatting sqref="G14:G20">
    <cfRule type="dataBar" priority="3">
      <dataBar>
        <cfvo type="min"/>
        <cfvo type="max"/>
        <color rgb="FF172A3A"/>
      </dataBar>
    </cfRule>
    <cfRule type="dataBar" priority="6">
      <dataBar>
        <cfvo type="min"/>
        <cfvo type="max"/>
        <color rgb="FF172A3A"/>
      </dataBar>
      <extLst>
        <ext xmlns:x14="http://schemas.microsoft.com/office/spreadsheetml/2009/9/main" uri="{B025F937-C7B1-47D3-B67F-A62EFF666E3E}">
          <x14:id>{E9E89CD5-1F98-C935-1E28-E03C49F6E9D9}</x14:id>
        </ext>
      </extLst>
    </cfRule>
  </conditionalFormatting>
  <conditionalFormatting sqref="H5">
    <cfRule type="expression" dxfId="5" priority="4">
      <formula>H5="Über Budget"</formula>
    </cfRule>
    <cfRule type="expression" dxfId="4" priority="5">
      <formula>H5="Im Budget"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E89CD5-1F98-C935-1E28-E03C49F6E9D9}">
            <x14:dataBar>
              <x14:cfvo type="min"/>
              <x14:cfvo type="max"/>
              <x14:negativeFillColor auto="1"/>
              <x14:axisColor auto="1"/>
            </x14:dataBar>
          </x14:cfRule>
          <xm:sqref>G14:G20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workbookViewId="0"/>
  </sheetViews>
  <sheetFormatPr baseColWidth="10" defaultColWidth="9" defaultRowHeight="15" x14ac:dyDescent="0.25"/>
  <cols>
    <col min="1" max="1" width="8" customWidth="1"/>
    <col min="2" max="2" width="28" customWidth="1"/>
    <col min="3" max="3" width="36" customWidth="1"/>
    <col min="4" max="4" width="12" customWidth="1"/>
    <col min="5" max="5" width="10" customWidth="1"/>
    <col min="6" max="7" width="16" customWidth="1"/>
    <col min="8" max="8" width="10" customWidth="1"/>
    <col min="9" max="9" width="18" customWidth="1"/>
    <col min="10" max="10" width="17" customWidth="1"/>
    <col min="11" max="12" width="15" customWidth="1"/>
    <col min="13" max="13" width="16" customWidth="1"/>
    <col min="14" max="14" width="14" customWidth="1"/>
    <col min="15" max="15" width="12" customWidth="1"/>
    <col min="16" max="16" width="18" customWidth="1"/>
    <col min="17" max="17" width="13" customWidth="1"/>
    <col min="18" max="18" width="30" customWidth="1"/>
  </cols>
  <sheetData>
    <row r="1" spans="1:26" ht="33.950000000000003" customHeight="1" x14ac:dyDescent="0.25">
      <c r="A1" s="21" t="s">
        <v>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"/>
      <c r="T1" s="2"/>
      <c r="U1" s="2"/>
      <c r="V1" s="2"/>
      <c r="W1" s="2"/>
      <c r="X1" s="2"/>
      <c r="Y1" s="2"/>
      <c r="Z1" s="2"/>
    </row>
    <row r="2" spans="1:26" ht="21.95" customHeight="1" x14ac:dyDescent="0.25">
      <c r="A2" s="25" t="s">
        <v>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"/>
      <c r="T2" s="2"/>
      <c r="U2" s="2"/>
      <c r="V2" s="2"/>
      <c r="W2" s="2"/>
      <c r="X2" s="2"/>
      <c r="Y2" s="2"/>
      <c r="Z2" s="2"/>
    </row>
    <row r="3" spans="1:26" ht="33.950000000000003" customHeight="1" x14ac:dyDescent="0.25">
      <c r="A3" s="3" t="s">
        <v>17</v>
      </c>
      <c r="B3" s="3" t="s">
        <v>18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11</v>
      </c>
      <c r="J3" s="3" t="s">
        <v>56</v>
      </c>
      <c r="K3" s="3" t="s">
        <v>57</v>
      </c>
      <c r="L3" s="3" t="s">
        <v>58</v>
      </c>
      <c r="M3" s="3" t="s">
        <v>59</v>
      </c>
      <c r="N3" s="3" t="s">
        <v>60</v>
      </c>
      <c r="O3" s="3" t="s">
        <v>61</v>
      </c>
      <c r="P3" s="3" t="s">
        <v>22</v>
      </c>
      <c r="Q3" s="3" t="s">
        <v>62</v>
      </c>
      <c r="R3" s="3" t="s">
        <v>63</v>
      </c>
      <c r="S3" s="2"/>
      <c r="T3" s="2"/>
      <c r="U3" s="2"/>
      <c r="V3" s="2"/>
      <c r="W3" s="2"/>
      <c r="X3" s="2"/>
      <c r="Y3" s="2"/>
      <c r="Z3" s="2"/>
    </row>
    <row r="4" spans="1:26" x14ac:dyDescent="0.25">
      <c r="A4" s="9" t="s">
        <v>24</v>
      </c>
      <c r="B4" s="4" t="s">
        <v>25</v>
      </c>
      <c r="C4" s="4" t="s">
        <v>64</v>
      </c>
      <c r="D4" s="9" t="s">
        <v>65</v>
      </c>
      <c r="E4" s="5">
        <v>1</v>
      </c>
      <c r="F4" s="6">
        <v>185000</v>
      </c>
      <c r="G4" s="6">
        <f t="shared" ref="G4:G27" si="0">E4*F4</f>
        <v>185000</v>
      </c>
      <c r="H4" s="7">
        <v>0.02</v>
      </c>
      <c r="I4" s="6">
        <f t="shared" ref="I4:I27" si="1">G4*(1+H4)</f>
        <v>188700</v>
      </c>
      <c r="J4" s="6">
        <v>185000</v>
      </c>
      <c r="K4" s="6">
        <v>185000</v>
      </c>
      <c r="L4" s="6">
        <v>0</v>
      </c>
      <c r="M4" s="6">
        <f t="shared" ref="M4:M27" si="2">IF(J4+L4&gt;0,J4+L4,I4)</f>
        <v>185000</v>
      </c>
      <c r="N4" s="6">
        <f t="shared" ref="N4:N27" si="3">M4-I4</f>
        <v>-3700</v>
      </c>
      <c r="O4" s="8">
        <f t="shared" ref="O4:O27" si="4">IFERROR(N4/I4,0)</f>
        <v>-1.9607843137254902E-2</v>
      </c>
      <c r="P4" s="9" t="s">
        <v>13</v>
      </c>
      <c r="Q4" s="20" t="s">
        <v>66</v>
      </c>
      <c r="R4" s="4" t="s">
        <v>67</v>
      </c>
      <c r="S4" s="2"/>
      <c r="T4" s="2"/>
      <c r="U4" s="2"/>
      <c r="V4" s="2"/>
      <c r="W4" s="2"/>
      <c r="X4" s="2"/>
      <c r="Y4" s="2"/>
      <c r="Z4" s="2"/>
    </row>
    <row r="5" spans="1:26" x14ac:dyDescent="0.25">
      <c r="A5" s="9" t="s">
        <v>24</v>
      </c>
      <c r="B5" s="4" t="s">
        <v>25</v>
      </c>
      <c r="C5" s="4" t="s">
        <v>68</v>
      </c>
      <c r="D5" s="9" t="s">
        <v>65</v>
      </c>
      <c r="E5" s="5">
        <v>1</v>
      </c>
      <c r="F5" s="6">
        <v>3200</v>
      </c>
      <c r="G5" s="6">
        <f t="shared" si="0"/>
        <v>3200</v>
      </c>
      <c r="H5" s="7">
        <v>0.05</v>
      </c>
      <c r="I5" s="6">
        <f t="shared" si="1"/>
        <v>3360</v>
      </c>
      <c r="J5" s="6">
        <v>3100</v>
      </c>
      <c r="K5" s="6">
        <v>3100</v>
      </c>
      <c r="L5" s="6">
        <v>0</v>
      </c>
      <c r="M5" s="6">
        <f t="shared" si="2"/>
        <v>3100</v>
      </c>
      <c r="N5" s="6">
        <f t="shared" si="3"/>
        <v>-260</v>
      </c>
      <c r="O5" s="8">
        <f t="shared" si="4"/>
        <v>-7.7380952380952384E-2</v>
      </c>
      <c r="P5" s="9" t="s">
        <v>40</v>
      </c>
      <c r="Q5" s="20" t="s">
        <v>69</v>
      </c>
      <c r="R5" s="4"/>
      <c r="S5" s="2"/>
      <c r="T5" s="2"/>
      <c r="U5" s="2"/>
      <c r="V5" s="2"/>
      <c r="W5" s="2"/>
      <c r="X5" s="2"/>
      <c r="Y5" s="2"/>
      <c r="Z5" s="2"/>
    </row>
    <row r="6" spans="1:26" x14ac:dyDescent="0.25">
      <c r="A6" s="9" t="s">
        <v>27</v>
      </c>
      <c r="B6" s="4" t="s">
        <v>28</v>
      </c>
      <c r="C6" s="4" t="s">
        <v>70</v>
      </c>
      <c r="D6" s="9" t="s">
        <v>65</v>
      </c>
      <c r="E6" s="5">
        <v>1</v>
      </c>
      <c r="F6" s="6">
        <v>12500</v>
      </c>
      <c r="G6" s="6">
        <f t="shared" si="0"/>
        <v>12500</v>
      </c>
      <c r="H6" s="7">
        <v>0.1</v>
      </c>
      <c r="I6" s="6">
        <f t="shared" si="1"/>
        <v>13750.000000000002</v>
      </c>
      <c r="J6" s="6">
        <v>11800</v>
      </c>
      <c r="K6" s="6">
        <v>6000</v>
      </c>
      <c r="L6" s="6">
        <v>6000</v>
      </c>
      <c r="M6" s="6">
        <f t="shared" si="2"/>
        <v>17800</v>
      </c>
      <c r="N6" s="6">
        <f t="shared" si="3"/>
        <v>4049.9999999999982</v>
      </c>
      <c r="O6" s="8">
        <f t="shared" si="4"/>
        <v>0.29454545454545439</v>
      </c>
      <c r="P6" s="9" t="s">
        <v>35</v>
      </c>
      <c r="Q6" s="20" t="s">
        <v>71</v>
      </c>
      <c r="R6" s="4"/>
      <c r="S6" s="2"/>
      <c r="T6" s="2"/>
      <c r="U6" s="2"/>
      <c r="V6" s="2"/>
      <c r="W6" s="2"/>
      <c r="X6" s="2"/>
      <c r="Y6" s="2"/>
      <c r="Z6" s="2"/>
    </row>
    <row r="7" spans="1:26" x14ac:dyDescent="0.25">
      <c r="A7" s="9" t="s">
        <v>27</v>
      </c>
      <c r="B7" s="4" t="s">
        <v>28</v>
      </c>
      <c r="C7" s="4" t="s">
        <v>72</v>
      </c>
      <c r="D7" s="9" t="s">
        <v>73</v>
      </c>
      <c r="E7" s="5">
        <v>85</v>
      </c>
      <c r="F7" s="6">
        <v>42</v>
      </c>
      <c r="G7" s="6">
        <f t="shared" si="0"/>
        <v>3570</v>
      </c>
      <c r="H7" s="7">
        <v>0.12</v>
      </c>
      <c r="I7" s="6">
        <f t="shared" si="1"/>
        <v>3998.4000000000005</v>
      </c>
      <c r="J7" s="6">
        <v>0</v>
      </c>
      <c r="K7" s="6">
        <v>0</v>
      </c>
      <c r="L7" s="6">
        <v>3900</v>
      </c>
      <c r="M7" s="6">
        <f t="shared" si="2"/>
        <v>3900</v>
      </c>
      <c r="N7" s="6">
        <f t="shared" si="3"/>
        <v>-98.400000000000546</v>
      </c>
      <c r="O7" s="8">
        <f t="shared" si="4"/>
        <v>-2.4609843937575163E-2</v>
      </c>
      <c r="P7" s="9" t="s">
        <v>29</v>
      </c>
      <c r="Q7" s="20" t="s">
        <v>74</v>
      </c>
      <c r="R7" s="4"/>
      <c r="S7" s="2"/>
      <c r="T7" s="2"/>
      <c r="U7" s="2"/>
      <c r="V7" s="2"/>
      <c r="W7" s="2"/>
      <c r="X7" s="2"/>
      <c r="Y7" s="2"/>
      <c r="Z7" s="2"/>
    </row>
    <row r="8" spans="1:26" x14ac:dyDescent="0.25">
      <c r="A8" s="9" t="s">
        <v>30</v>
      </c>
      <c r="B8" s="4" t="s">
        <v>31</v>
      </c>
      <c r="C8" s="4" t="s">
        <v>75</v>
      </c>
      <c r="D8" s="9" t="s">
        <v>76</v>
      </c>
      <c r="E8" s="5">
        <v>320</v>
      </c>
      <c r="F8" s="6">
        <v>29</v>
      </c>
      <c r="G8" s="6">
        <f t="shared" si="0"/>
        <v>9280</v>
      </c>
      <c r="H8" s="7">
        <v>0.1</v>
      </c>
      <c r="I8" s="6">
        <f t="shared" si="1"/>
        <v>10208</v>
      </c>
      <c r="J8" s="6">
        <v>9300</v>
      </c>
      <c r="K8" s="6">
        <v>4000</v>
      </c>
      <c r="L8" s="6">
        <v>5000</v>
      </c>
      <c r="M8" s="6">
        <f t="shared" si="2"/>
        <v>14300</v>
      </c>
      <c r="N8" s="6">
        <f t="shared" si="3"/>
        <v>4092</v>
      </c>
      <c r="O8" s="8">
        <f t="shared" si="4"/>
        <v>0.40086206896551724</v>
      </c>
      <c r="P8" s="9" t="s">
        <v>35</v>
      </c>
      <c r="Q8" s="20" t="s">
        <v>77</v>
      </c>
      <c r="R8" s="4"/>
      <c r="S8" s="2"/>
      <c r="T8" s="2"/>
      <c r="U8" s="2"/>
      <c r="V8" s="2"/>
      <c r="W8" s="2"/>
      <c r="X8" s="2"/>
      <c r="Y8" s="2"/>
      <c r="Z8" s="2"/>
    </row>
    <row r="9" spans="1:26" x14ac:dyDescent="0.25">
      <c r="A9" s="9" t="s">
        <v>30</v>
      </c>
      <c r="B9" s="4" t="s">
        <v>31</v>
      </c>
      <c r="C9" s="4" t="s">
        <v>78</v>
      </c>
      <c r="D9" s="9" t="s">
        <v>73</v>
      </c>
      <c r="E9" s="5">
        <v>145</v>
      </c>
      <c r="F9" s="6">
        <v>168</v>
      </c>
      <c r="G9" s="6">
        <f t="shared" si="0"/>
        <v>24360</v>
      </c>
      <c r="H9" s="7">
        <v>0.08</v>
      </c>
      <c r="I9" s="6">
        <f t="shared" si="1"/>
        <v>26308.800000000003</v>
      </c>
      <c r="J9" s="6">
        <v>23800</v>
      </c>
      <c r="K9" s="6">
        <v>0</v>
      </c>
      <c r="L9" s="6">
        <v>0</v>
      </c>
      <c r="M9" s="6">
        <f t="shared" si="2"/>
        <v>23800</v>
      </c>
      <c r="N9" s="6">
        <f t="shared" si="3"/>
        <v>-2508.8000000000029</v>
      </c>
      <c r="O9" s="8">
        <f t="shared" si="4"/>
        <v>-9.5359727543635683E-2</v>
      </c>
      <c r="P9" s="9" t="s">
        <v>32</v>
      </c>
      <c r="Q9" s="20" t="s">
        <v>79</v>
      </c>
      <c r="R9" s="4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9" t="s">
        <v>30</v>
      </c>
      <c r="B10" s="4" t="s">
        <v>31</v>
      </c>
      <c r="C10" s="4" t="s">
        <v>80</v>
      </c>
      <c r="D10" s="9" t="s">
        <v>73</v>
      </c>
      <c r="E10" s="5">
        <v>260</v>
      </c>
      <c r="F10" s="6">
        <v>155</v>
      </c>
      <c r="G10" s="6">
        <f t="shared" si="0"/>
        <v>40300</v>
      </c>
      <c r="H10" s="7">
        <v>0.08</v>
      </c>
      <c r="I10" s="6">
        <f t="shared" si="1"/>
        <v>43524</v>
      </c>
      <c r="J10" s="6">
        <v>39500</v>
      </c>
      <c r="K10" s="6">
        <v>0</v>
      </c>
      <c r="L10" s="6">
        <v>0</v>
      </c>
      <c r="M10" s="6">
        <f t="shared" si="2"/>
        <v>39500</v>
      </c>
      <c r="N10" s="6">
        <f t="shared" si="3"/>
        <v>-4024</v>
      </c>
      <c r="O10" s="8">
        <f t="shared" si="4"/>
        <v>-9.2454737616027932E-2</v>
      </c>
      <c r="P10" s="9" t="s">
        <v>32</v>
      </c>
      <c r="Q10" s="20" t="s">
        <v>81</v>
      </c>
      <c r="R10" s="4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9" t="s">
        <v>30</v>
      </c>
      <c r="B11" s="4" t="s">
        <v>31</v>
      </c>
      <c r="C11" s="4" t="s">
        <v>82</v>
      </c>
      <c r="D11" s="9" t="s">
        <v>73</v>
      </c>
      <c r="E11" s="5">
        <v>165</v>
      </c>
      <c r="F11" s="6">
        <v>142</v>
      </c>
      <c r="G11" s="6">
        <f t="shared" si="0"/>
        <v>23430</v>
      </c>
      <c r="H11" s="7">
        <v>0.1</v>
      </c>
      <c r="I11" s="6">
        <f t="shared" si="1"/>
        <v>25773.000000000004</v>
      </c>
      <c r="J11" s="6">
        <v>0</v>
      </c>
      <c r="K11" s="6">
        <v>0</v>
      </c>
      <c r="L11" s="6">
        <v>25000</v>
      </c>
      <c r="M11" s="6">
        <f t="shared" si="2"/>
        <v>25000</v>
      </c>
      <c r="N11" s="6">
        <f t="shared" si="3"/>
        <v>-773.00000000000364</v>
      </c>
      <c r="O11" s="8">
        <f t="shared" si="4"/>
        <v>-2.9992627943972512E-2</v>
      </c>
      <c r="P11" s="9" t="s">
        <v>26</v>
      </c>
      <c r="Q11" s="20" t="s">
        <v>83</v>
      </c>
      <c r="R11" s="4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9" t="s">
        <v>30</v>
      </c>
      <c r="B12" s="4" t="s">
        <v>31</v>
      </c>
      <c r="C12" s="4" t="s">
        <v>84</v>
      </c>
      <c r="D12" s="9" t="s">
        <v>85</v>
      </c>
      <c r="E12" s="5">
        <v>18</v>
      </c>
      <c r="F12" s="6">
        <v>980</v>
      </c>
      <c r="G12" s="6">
        <f t="shared" si="0"/>
        <v>17640</v>
      </c>
      <c r="H12" s="7">
        <v>0.1</v>
      </c>
      <c r="I12" s="6">
        <f t="shared" si="1"/>
        <v>19404</v>
      </c>
      <c r="J12" s="6">
        <v>17800</v>
      </c>
      <c r="K12" s="6">
        <v>0</v>
      </c>
      <c r="L12" s="6">
        <v>0</v>
      </c>
      <c r="M12" s="6">
        <f t="shared" si="2"/>
        <v>17800</v>
      </c>
      <c r="N12" s="6">
        <f t="shared" si="3"/>
        <v>-1604</v>
      </c>
      <c r="O12" s="8">
        <f t="shared" si="4"/>
        <v>-8.266336837765409E-2</v>
      </c>
      <c r="P12" s="9" t="s">
        <v>32</v>
      </c>
      <c r="Q12" s="20" t="s">
        <v>86</v>
      </c>
      <c r="R12" s="4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9" t="s">
        <v>30</v>
      </c>
      <c r="B13" s="4" t="s">
        <v>31</v>
      </c>
      <c r="C13" s="4" t="s">
        <v>87</v>
      </c>
      <c r="D13" s="9" t="s">
        <v>73</v>
      </c>
      <c r="E13" s="5">
        <v>410</v>
      </c>
      <c r="F13" s="6">
        <v>36</v>
      </c>
      <c r="G13" s="6">
        <f t="shared" si="0"/>
        <v>14760</v>
      </c>
      <c r="H13" s="7">
        <v>0.12</v>
      </c>
      <c r="I13" s="6">
        <f t="shared" si="1"/>
        <v>16531.2</v>
      </c>
      <c r="J13" s="6">
        <v>0</v>
      </c>
      <c r="K13" s="6">
        <v>0</v>
      </c>
      <c r="L13" s="6">
        <v>15800</v>
      </c>
      <c r="M13" s="6">
        <f t="shared" si="2"/>
        <v>15800</v>
      </c>
      <c r="N13" s="6">
        <f t="shared" si="3"/>
        <v>-731.20000000000073</v>
      </c>
      <c r="O13" s="8">
        <f t="shared" si="4"/>
        <v>-4.4231513743708907E-2</v>
      </c>
      <c r="P13" s="9" t="s">
        <v>26</v>
      </c>
      <c r="Q13" s="20" t="s">
        <v>88</v>
      </c>
      <c r="R13" s="4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9" t="s">
        <v>33</v>
      </c>
      <c r="B14" s="4" t="s">
        <v>34</v>
      </c>
      <c r="C14" s="4" t="s">
        <v>89</v>
      </c>
      <c r="D14" s="9" t="s">
        <v>65</v>
      </c>
      <c r="E14" s="5">
        <v>1</v>
      </c>
      <c r="F14" s="6">
        <v>24500</v>
      </c>
      <c r="G14" s="6">
        <f t="shared" si="0"/>
        <v>24500</v>
      </c>
      <c r="H14" s="7">
        <v>0.1</v>
      </c>
      <c r="I14" s="6">
        <f t="shared" si="1"/>
        <v>26950.000000000004</v>
      </c>
      <c r="J14" s="6">
        <v>23200</v>
      </c>
      <c r="K14" s="6">
        <v>0</v>
      </c>
      <c r="L14" s="6">
        <v>1800</v>
      </c>
      <c r="M14" s="6">
        <f t="shared" si="2"/>
        <v>25000</v>
      </c>
      <c r="N14" s="6">
        <f t="shared" si="3"/>
        <v>-1950.0000000000036</v>
      </c>
      <c r="O14" s="8">
        <f t="shared" si="4"/>
        <v>-7.2356215213358194E-2</v>
      </c>
      <c r="P14" s="9" t="s">
        <v>32</v>
      </c>
      <c r="Q14" s="20" t="s">
        <v>90</v>
      </c>
      <c r="R14" s="4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9" t="s">
        <v>33</v>
      </c>
      <c r="B15" s="4" t="s">
        <v>34</v>
      </c>
      <c r="C15" s="4" t="s">
        <v>91</v>
      </c>
      <c r="D15" s="9" t="s">
        <v>65</v>
      </c>
      <c r="E15" s="5">
        <v>1</v>
      </c>
      <c r="F15" s="6">
        <v>30500</v>
      </c>
      <c r="G15" s="6">
        <f t="shared" si="0"/>
        <v>30500</v>
      </c>
      <c r="H15" s="7">
        <v>0.1</v>
      </c>
      <c r="I15" s="6">
        <f t="shared" si="1"/>
        <v>33550</v>
      </c>
      <c r="J15" s="6">
        <v>0</v>
      </c>
      <c r="K15" s="6">
        <v>0</v>
      </c>
      <c r="L15" s="6">
        <v>31900</v>
      </c>
      <c r="M15" s="6">
        <f t="shared" si="2"/>
        <v>31900</v>
      </c>
      <c r="N15" s="6">
        <f t="shared" si="3"/>
        <v>-1650</v>
      </c>
      <c r="O15" s="8">
        <f t="shared" si="4"/>
        <v>-4.9180327868852458E-2</v>
      </c>
      <c r="P15" s="9" t="s">
        <v>26</v>
      </c>
      <c r="Q15" s="20" t="s">
        <v>92</v>
      </c>
      <c r="R15" s="4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9" t="s">
        <v>33</v>
      </c>
      <c r="B16" s="4" t="s">
        <v>34</v>
      </c>
      <c r="C16" s="4" t="s">
        <v>93</v>
      </c>
      <c r="D16" s="9" t="s">
        <v>65</v>
      </c>
      <c r="E16" s="5">
        <v>1</v>
      </c>
      <c r="F16" s="6">
        <v>18500</v>
      </c>
      <c r="G16" s="6">
        <f t="shared" si="0"/>
        <v>18500</v>
      </c>
      <c r="H16" s="7">
        <v>0.1</v>
      </c>
      <c r="I16" s="6">
        <f t="shared" si="1"/>
        <v>20350</v>
      </c>
      <c r="J16" s="6">
        <v>18200</v>
      </c>
      <c r="K16" s="6">
        <v>0</v>
      </c>
      <c r="L16" s="6">
        <v>0</v>
      </c>
      <c r="M16" s="6">
        <f t="shared" si="2"/>
        <v>18200</v>
      </c>
      <c r="N16" s="6">
        <f t="shared" si="3"/>
        <v>-2150</v>
      </c>
      <c r="O16" s="8">
        <f t="shared" si="4"/>
        <v>-0.10565110565110565</v>
      </c>
      <c r="P16" s="9" t="s">
        <v>32</v>
      </c>
      <c r="Q16" s="20" t="s">
        <v>94</v>
      </c>
      <c r="R16" s="4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9" t="s">
        <v>33</v>
      </c>
      <c r="B17" s="4" t="s">
        <v>34</v>
      </c>
      <c r="C17" s="4" t="s">
        <v>95</v>
      </c>
      <c r="D17" s="9" t="s">
        <v>65</v>
      </c>
      <c r="E17" s="5">
        <v>1</v>
      </c>
      <c r="F17" s="6">
        <v>7600</v>
      </c>
      <c r="G17" s="6">
        <f t="shared" si="0"/>
        <v>7600</v>
      </c>
      <c r="H17" s="7">
        <v>0.12</v>
      </c>
      <c r="I17" s="6">
        <f t="shared" si="1"/>
        <v>8512</v>
      </c>
      <c r="J17" s="6">
        <v>0</v>
      </c>
      <c r="K17" s="6">
        <v>0</v>
      </c>
      <c r="L17" s="6">
        <v>8200</v>
      </c>
      <c r="M17" s="6">
        <f t="shared" si="2"/>
        <v>8200</v>
      </c>
      <c r="N17" s="6">
        <f t="shared" si="3"/>
        <v>-312</v>
      </c>
      <c r="O17" s="8">
        <f t="shared" si="4"/>
        <v>-3.6654135338345863E-2</v>
      </c>
      <c r="P17" s="9" t="s">
        <v>29</v>
      </c>
      <c r="Q17" s="20" t="s">
        <v>96</v>
      </c>
      <c r="R17" s="4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9" t="s">
        <v>36</v>
      </c>
      <c r="B18" s="4" t="s">
        <v>37</v>
      </c>
      <c r="C18" s="4" t="s">
        <v>97</v>
      </c>
      <c r="D18" s="9" t="s">
        <v>73</v>
      </c>
      <c r="E18" s="5">
        <v>95</v>
      </c>
      <c r="F18" s="6">
        <v>84</v>
      </c>
      <c r="G18" s="6">
        <f t="shared" si="0"/>
        <v>7980</v>
      </c>
      <c r="H18" s="7">
        <v>0.12</v>
      </c>
      <c r="I18" s="6">
        <f t="shared" si="1"/>
        <v>8937.6</v>
      </c>
      <c r="J18" s="6">
        <v>0</v>
      </c>
      <c r="K18" s="6">
        <v>0</v>
      </c>
      <c r="L18" s="6">
        <v>8100</v>
      </c>
      <c r="M18" s="6">
        <f t="shared" si="2"/>
        <v>8100</v>
      </c>
      <c r="N18" s="6">
        <f t="shared" si="3"/>
        <v>-837.60000000000036</v>
      </c>
      <c r="O18" s="8">
        <f t="shared" si="4"/>
        <v>-9.3716433941997884E-2</v>
      </c>
      <c r="P18" s="9" t="s">
        <v>26</v>
      </c>
      <c r="Q18" s="20" t="s">
        <v>98</v>
      </c>
      <c r="R18" s="4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9" t="s">
        <v>36</v>
      </c>
      <c r="B19" s="4" t="s">
        <v>37</v>
      </c>
      <c r="C19" s="4" t="s">
        <v>99</v>
      </c>
      <c r="D19" s="9" t="s">
        <v>65</v>
      </c>
      <c r="E19" s="5">
        <v>1</v>
      </c>
      <c r="F19" s="6">
        <v>6900</v>
      </c>
      <c r="G19" s="6">
        <f t="shared" si="0"/>
        <v>6900</v>
      </c>
      <c r="H19" s="7">
        <v>0.1</v>
      </c>
      <c r="I19" s="6">
        <f t="shared" si="1"/>
        <v>7590.0000000000009</v>
      </c>
      <c r="J19" s="6">
        <v>0</v>
      </c>
      <c r="K19" s="6">
        <v>0</v>
      </c>
      <c r="L19" s="6">
        <v>7300</v>
      </c>
      <c r="M19" s="6">
        <f t="shared" si="2"/>
        <v>7300</v>
      </c>
      <c r="N19" s="6">
        <f t="shared" si="3"/>
        <v>-290.00000000000091</v>
      </c>
      <c r="O19" s="8">
        <f t="shared" si="4"/>
        <v>-3.8208168642951366E-2</v>
      </c>
      <c r="P19" s="9" t="s">
        <v>26</v>
      </c>
      <c r="Q19" s="20" t="s">
        <v>100</v>
      </c>
      <c r="R19" s="4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9" t="s">
        <v>36</v>
      </c>
      <c r="B20" s="4" t="s">
        <v>37</v>
      </c>
      <c r="C20" s="4" t="s">
        <v>101</v>
      </c>
      <c r="D20" s="9" t="s">
        <v>73</v>
      </c>
      <c r="E20" s="5">
        <v>42</v>
      </c>
      <c r="F20" s="6">
        <v>115</v>
      </c>
      <c r="G20" s="6">
        <f t="shared" si="0"/>
        <v>4830</v>
      </c>
      <c r="H20" s="7">
        <v>0.1</v>
      </c>
      <c r="I20" s="6">
        <f t="shared" si="1"/>
        <v>5313</v>
      </c>
      <c r="J20" s="6">
        <v>0</v>
      </c>
      <c r="K20" s="6">
        <v>0</v>
      </c>
      <c r="L20" s="6">
        <v>0</v>
      </c>
      <c r="M20" s="6">
        <f t="shared" si="2"/>
        <v>5313</v>
      </c>
      <c r="N20" s="6">
        <f t="shared" si="3"/>
        <v>0</v>
      </c>
      <c r="O20" s="8">
        <f t="shared" si="4"/>
        <v>0</v>
      </c>
      <c r="P20" s="9" t="s">
        <v>26</v>
      </c>
      <c r="Q20" s="20" t="s">
        <v>102</v>
      </c>
      <c r="R20" s="4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9" t="s">
        <v>38</v>
      </c>
      <c r="B21" s="4" t="s">
        <v>39</v>
      </c>
      <c r="C21" s="4" t="s">
        <v>103</v>
      </c>
      <c r="D21" s="9" t="s">
        <v>65</v>
      </c>
      <c r="E21" s="5">
        <v>1</v>
      </c>
      <c r="F21" s="6">
        <v>8500</v>
      </c>
      <c r="G21" s="6">
        <f t="shared" si="0"/>
        <v>8500</v>
      </c>
      <c r="H21" s="7">
        <v>0.08</v>
      </c>
      <c r="I21" s="6">
        <f t="shared" si="1"/>
        <v>9180</v>
      </c>
      <c r="J21" s="6">
        <v>0</v>
      </c>
      <c r="K21" s="6">
        <v>0</v>
      </c>
      <c r="L21" s="6">
        <v>8700</v>
      </c>
      <c r="M21" s="6">
        <f t="shared" si="2"/>
        <v>8700</v>
      </c>
      <c r="N21" s="6">
        <f t="shared" si="3"/>
        <v>-480</v>
      </c>
      <c r="O21" s="8">
        <f t="shared" si="4"/>
        <v>-5.2287581699346407E-2</v>
      </c>
      <c r="P21" s="9" t="s">
        <v>26</v>
      </c>
      <c r="Q21" s="20" t="s">
        <v>104</v>
      </c>
      <c r="R21" s="4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9" t="s">
        <v>38</v>
      </c>
      <c r="B22" s="4" t="s">
        <v>39</v>
      </c>
      <c r="C22" s="4" t="s">
        <v>105</v>
      </c>
      <c r="D22" s="9" t="s">
        <v>65</v>
      </c>
      <c r="E22" s="5">
        <v>1</v>
      </c>
      <c r="F22" s="6">
        <v>4200</v>
      </c>
      <c r="G22" s="6">
        <f t="shared" si="0"/>
        <v>4200</v>
      </c>
      <c r="H22" s="7">
        <v>0.08</v>
      </c>
      <c r="I22" s="6">
        <f t="shared" si="1"/>
        <v>4536</v>
      </c>
      <c r="J22" s="6">
        <v>0</v>
      </c>
      <c r="K22" s="6">
        <v>0</v>
      </c>
      <c r="L22" s="6">
        <v>4300</v>
      </c>
      <c r="M22" s="6">
        <f t="shared" si="2"/>
        <v>4300</v>
      </c>
      <c r="N22" s="6">
        <f t="shared" si="3"/>
        <v>-236</v>
      </c>
      <c r="O22" s="8">
        <f t="shared" si="4"/>
        <v>-5.2028218694885359E-2</v>
      </c>
      <c r="P22" s="9" t="s">
        <v>26</v>
      </c>
      <c r="Q22" s="20" t="s">
        <v>106</v>
      </c>
      <c r="R22" s="4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9" t="s">
        <v>41</v>
      </c>
      <c r="B23" s="4" t="s">
        <v>42</v>
      </c>
      <c r="C23" s="4" t="s">
        <v>107</v>
      </c>
      <c r="D23" s="9" t="s">
        <v>65</v>
      </c>
      <c r="E23" s="5">
        <v>1</v>
      </c>
      <c r="F23" s="6">
        <v>36500</v>
      </c>
      <c r="G23" s="6">
        <f t="shared" si="0"/>
        <v>36500</v>
      </c>
      <c r="H23" s="7">
        <v>0.05</v>
      </c>
      <c r="I23" s="6">
        <f t="shared" si="1"/>
        <v>38325</v>
      </c>
      <c r="J23" s="6">
        <v>35500</v>
      </c>
      <c r="K23" s="6">
        <v>12000</v>
      </c>
      <c r="L23" s="6">
        <v>22000</v>
      </c>
      <c r="M23" s="6">
        <f t="shared" si="2"/>
        <v>57500</v>
      </c>
      <c r="N23" s="6">
        <f t="shared" si="3"/>
        <v>19175</v>
      </c>
      <c r="O23" s="8">
        <f t="shared" si="4"/>
        <v>0.50032615786040446</v>
      </c>
      <c r="P23" s="9" t="s">
        <v>35</v>
      </c>
      <c r="Q23" s="20" t="s">
        <v>108</v>
      </c>
      <c r="R23" s="4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9" t="s">
        <v>41</v>
      </c>
      <c r="B24" s="4" t="s">
        <v>42</v>
      </c>
      <c r="C24" s="4" t="s">
        <v>109</v>
      </c>
      <c r="D24" s="9" t="s">
        <v>65</v>
      </c>
      <c r="E24" s="5">
        <v>1</v>
      </c>
      <c r="F24" s="6">
        <v>12400</v>
      </c>
      <c r="G24" s="6">
        <f t="shared" si="0"/>
        <v>12400</v>
      </c>
      <c r="H24" s="7">
        <v>0.05</v>
      </c>
      <c r="I24" s="6">
        <f t="shared" si="1"/>
        <v>13020</v>
      </c>
      <c r="J24" s="6">
        <v>11800</v>
      </c>
      <c r="K24" s="6">
        <v>5800</v>
      </c>
      <c r="L24" s="6">
        <v>5200</v>
      </c>
      <c r="M24" s="6">
        <f t="shared" si="2"/>
        <v>17000</v>
      </c>
      <c r="N24" s="6">
        <f t="shared" si="3"/>
        <v>3980</v>
      </c>
      <c r="O24" s="8">
        <f t="shared" si="4"/>
        <v>0.30568356374807987</v>
      </c>
      <c r="P24" s="9" t="s">
        <v>35</v>
      </c>
      <c r="Q24" s="20" t="s">
        <v>110</v>
      </c>
      <c r="R24" s="4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9" t="s">
        <v>41</v>
      </c>
      <c r="B25" s="4" t="s">
        <v>42</v>
      </c>
      <c r="C25" s="4" t="s">
        <v>111</v>
      </c>
      <c r="D25" s="9" t="s">
        <v>65</v>
      </c>
      <c r="E25" s="5">
        <v>1</v>
      </c>
      <c r="F25" s="6">
        <v>4800</v>
      </c>
      <c r="G25" s="6">
        <f t="shared" si="0"/>
        <v>4800</v>
      </c>
      <c r="H25" s="7">
        <v>0.05</v>
      </c>
      <c r="I25" s="6">
        <f t="shared" si="1"/>
        <v>5040</v>
      </c>
      <c r="J25" s="6">
        <v>4700</v>
      </c>
      <c r="K25" s="6">
        <v>4700</v>
      </c>
      <c r="L25" s="6">
        <v>0</v>
      </c>
      <c r="M25" s="6">
        <f t="shared" si="2"/>
        <v>4700</v>
      </c>
      <c r="N25" s="6">
        <f t="shared" si="3"/>
        <v>-340</v>
      </c>
      <c r="O25" s="8">
        <f t="shared" si="4"/>
        <v>-6.7460317460317457E-2</v>
      </c>
      <c r="P25" s="9" t="s">
        <v>13</v>
      </c>
      <c r="Q25" s="20" t="s">
        <v>112</v>
      </c>
      <c r="R25" s="4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9" t="s">
        <v>41</v>
      </c>
      <c r="B26" s="4" t="s">
        <v>42</v>
      </c>
      <c r="C26" s="4" t="s">
        <v>113</v>
      </c>
      <c r="D26" s="9" t="s">
        <v>65</v>
      </c>
      <c r="E26" s="5">
        <v>1</v>
      </c>
      <c r="F26" s="6">
        <v>5200</v>
      </c>
      <c r="G26" s="6">
        <f t="shared" si="0"/>
        <v>5200</v>
      </c>
      <c r="H26" s="7">
        <v>0.08</v>
      </c>
      <c r="I26" s="6">
        <f t="shared" si="1"/>
        <v>5616</v>
      </c>
      <c r="J26" s="6">
        <v>0</v>
      </c>
      <c r="K26" s="6">
        <v>0</v>
      </c>
      <c r="L26" s="6">
        <v>5400</v>
      </c>
      <c r="M26" s="6">
        <f t="shared" si="2"/>
        <v>5400</v>
      </c>
      <c r="N26" s="6">
        <f t="shared" si="3"/>
        <v>-216</v>
      </c>
      <c r="O26" s="8">
        <f t="shared" si="4"/>
        <v>-3.8461538461538464E-2</v>
      </c>
      <c r="P26" s="9" t="s">
        <v>26</v>
      </c>
      <c r="Q26" s="20" t="s">
        <v>114</v>
      </c>
      <c r="R26" s="4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9" t="s">
        <v>41</v>
      </c>
      <c r="B27" s="4" t="s">
        <v>42</v>
      </c>
      <c r="C27" s="4" t="s">
        <v>115</v>
      </c>
      <c r="D27" s="9" t="s">
        <v>65</v>
      </c>
      <c r="E27" s="5">
        <v>1</v>
      </c>
      <c r="F27" s="6">
        <v>15000</v>
      </c>
      <c r="G27" s="6">
        <f t="shared" si="0"/>
        <v>15000</v>
      </c>
      <c r="H27" s="7">
        <v>0</v>
      </c>
      <c r="I27" s="6">
        <f t="shared" si="1"/>
        <v>15000</v>
      </c>
      <c r="J27" s="6">
        <v>0</v>
      </c>
      <c r="K27" s="6">
        <v>0</v>
      </c>
      <c r="L27" s="6">
        <v>15000</v>
      </c>
      <c r="M27" s="6">
        <f t="shared" si="2"/>
        <v>15000</v>
      </c>
      <c r="N27" s="6">
        <f t="shared" si="3"/>
        <v>0</v>
      </c>
      <c r="O27" s="8">
        <f t="shared" si="4"/>
        <v>0</v>
      </c>
      <c r="P27" s="9" t="s">
        <v>26</v>
      </c>
      <c r="Q27" s="20" t="s">
        <v>116</v>
      </c>
      <c r="R27" s="4" t="s">
        <v>117</v>
      </c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mergeCells count="2">
    <mergeCell ref="A1:R1"/>
    <mergeCell ref="A2:R2"/>
  </mergeCells>
  <conditionalFormatting sqref="N4:N27">
    <cfRule type="cellIs" dxfId="3" priority="1" operator="greaterThan">
      <formula>0</formula>
    </cfRule>
    <cfRule type="cellIs" dxfId="2" priority="2" operator="lessThanOrEqual">
      <formula>0</formula>
    </cfRule>
  </conditionalFormatting>
  <conditionalFormatting sqref="O4:O27">
    <cfRule type="dataBar" priority="3">
      <dataBar>
        <cfvo type="min"/>
        <cfvo type="max"/>
        <color rgb="FFC9A46A"/>
      </dataBar>
    </cfRule>
    <cfRule type="dataBar" priority="6">
      <dataBar>
        <cfvo type="min"/>
        <cfvo type="max"/>
        <color rgb="FFC9A46A"/>
      </dataBar>
      <extLst>
        <ext xmlns:x14="http://schemas.microsoft.com/office/spreadsheetml/2009/9/main" uri="{B025F937-C7B1-47D3-B67F-A62EFF666E3E}">
          <x14:id>{505E985A-B8EC-174A-D376-A09F095595EA}</x14:id>
        </ext>
      </extLst>
    </cfRule>
  </conditionalFormatting>
  <conditionalFormatting sqref="P4:P27">
    <cfRule type="expression" dxfId="1" priority="4">
      <formula>P4="Bezahlt"</formula>
    </cfRule>
    <cfRule type="expression" dxfId="0" priority="5">
      <formula>P4="Geplant"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5E985A-B8EC-174A-D376-A09F095595EA}">
            <x14:dataBar>
              <x14:cfvo type="min"/>
              <x14:cfvo type="max"/>
              <x14:negativeFillColor auto="1"/>
              <x14:axisColor auto="1"/>
            </x14:dataBar>
          </x14:cfRule>
          <xm:sqref>O4:O27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Listen!$C$2:$C$7</xm:f>
          </x14:formula1>
          <xm:sqref>P4:P47</xm:sqref>
        </x14:dataValidation>
        <x14:dataValidation type="list" xr:uid="{00000000-0002-0000-0100-000001000000}">
          <x14:formula1>
            <xm:f>Listen!$E$2:$E$9</xm:f>
          </x14:formula1>
          <xm:sqref>D4:D47</xm:sqref>
        </x14:dataValidation>
        <x14:dataValidation type="list" xr:uid="{00000000-0002-0000-0100-000002000000}">
          <x14:formula1>
            <xm:f>Listen!$A$2:$A$8</xm:f>
          </x14:formula1>
          <xm:sqref>A4:A47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"/>
  <sheetViews>
    <sheetView workbookViewId="0"/>
  </sheetViews>
  <sheetFormatPr baseColWidth="10" defaultColWidth="9" defaultRowHeight="15" x14ac:dyDescent="0.25"/>
  <cols>
    <col min="1" max="1" width="11.125" customWidth="1"/>
    <col min="2" max="2" width="23.375" customWidth="1"/>
    <col min="3" max="3" width="14.375" customWidth="1"/>
    <col min="4" max="4" width="6.875" customWidth="1"/>
    <col min="5" max="5" width="7.125" customWidth="1"/>
  </cols>
  <sheetData>
    <row r="1" spans="1:26" x14ac:dyDescent="0.25">
      <c r="A1" s="1" t="s">
        <v>118</v>
      </c>
      <c r="B1" s="1" t="s">
        <v>18</v>
      </c>
      <c r="C1" s="1" t="s">
        <v>22</v>
      </c>
      <c r="D1" s="1" t="s">
        <v>119</v>
      </c>
      <c r="E1" s="1" t="s">
        <v>51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 t="s">
        <v>24</v>
      </c>
      <c r="B2" s="2" t="s">
        <v>25</v>
      </c>
      <c r="C2" s="2" t="s">
        <v>26</v>
      </c>
      <c r="D2" s="2" t="s">
        <v>120</v>
      </c>
      <c r="E2" s="2" t="s">
        <v>65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 t="s">
        <v>27</v>
      </c>
      <c r="B3" s="2" t="s">
        <v>28</v>
      </c>
      <c r="C3" s="2" t="s">
        <v>29</v>
      </c>
      <c r="D3" s="2" t="s">
        <v>121</v>
      </c>
      <c r="E3" s="2" t="s">
        <v>73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 t="s">
        <v>30</v>
      </c>
      <c r="B4" s="2" t="s">
        <v>31</v>
      </c>
      <c r="C4" s="2" t="s">
        <v>32</v>
      </c>
      <c r="D4" s="2" t="s">
        <v>122</v>
      </c>
      <c r="E4" s="2" t="s">
        <v>76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 t="s">
        <v>33</v>
      </c>
      <c r="B5" s="2" t="s">
        <v>34</v>
      </c>
      <c r="C5" s="2" t="s">
        <v>35</v>
      </c>
      <c r="D5" s="2"/>
      <c r="E5" s="2" t="s">
        <v>123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 t="s">
        <v>36</v>
      </c>
      <c r="B6" s="2" t="s">
        <v>37</v>
      </c>
      <c r="C6" s="2" t="s">
        <v>13</v>
      </c>
      <c r="D6" s="2"/>
      <c r="E6" s="2" t="s">
        <v>85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 t="s">
        <v>38</v>
      </c>
      <c r="B7" s="2" t="s">
        <v>39</v>
      </c>
      <c r="C7" s="2" t="s">
        <v>40</v>
      </c>
      <c r="D7" s="2"/>
      <c r="E7" s="2" t="s">
        <v>124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 t="s">
        <v>41</v>
      </c>
      <c r="B8" s="2" t="s">
        <v>42</v>
      </c>
      <c r="C8" s="2"/>
      <c r="D8" s="2"/>
      <c r="E8" s="2" t="s">
        <v>125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/>
      <c r="B9" s="2"/>
      <c r="C9" s="2"/>
      <c r="D9" s="2"/>
      <c r="E9" s="2" t="s">
        <v>126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Baukosten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2026-06-18T06:40:03Z</dcterms:modified>
</cp:coreProperties>
</file>