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D6E5846D-73C0-4E54-B95E-505186ABBC39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Kalkulation 2026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59" i="1" l="1"/>
  <c r="E51" i="1"/>
  <c r="L57" i="1" s="1"/>
  <c r="J43" i="1"/>
  <c r="F38" i="1"/>
  <c r="D38" i="1"/>
  <c r="J46" i="1" s="1"/>
  <c r="I37" i="1"/>
  <c r="H37" i="1"/>
  <c r="J37" i="1" s="1"/>
  <c r="G37" i="1"/>
  <c r="C37" i="1"/>
  <c r="E37" i="1" s="1"/>
  <c r="I36" i="1"/>
  <c r="G36" i="1"/>
  <c r="H36" i="1" s="1"/>
  <c r="J36" i="1" s="1"/>
  <c r="C36" i="1"/>
  <c r="E36" i="1" s="1"/>
  <c r="I35" i="1"/>
  <c r="G35" i="1"/>
  <c r="H35" i="1" s="1"/>
  <c r="J35" i="1" s="1"/>
  <c r="C35" i="1"/>
  <c r="E35" i="1" s="1"/>
  <c r="I34" i="1"/>
  <c r="G34" i="1"/>
  <c r="H34" i="1" s="1"/>
  <c r="J34" i="1" s="1"/>
  <c r="C34" i="1"/>
  <c r="E34" i="1" s="1"/>
  <c r="I33" i="1"/>
  <c r="J33" i="1" s="1"/>
  <c r="H33" i="1"/>
  <c r="G33" i="1"/>
  <c r="C33" i="1"/>
  <c r="E33" i="1" s="1"/>
  <c r="I32" i="1"/>
  <c r="G32" i="1"/>
  <c r="H32" i="1" s="1"/>
  <c r="J32" i="1" s="1"/>
  <c r="C32" i="1"/>
  <c r="E32" i="1" s="1"/>
  <c r="I31" i="1"/>
  <c r="J31" i="1" s="1"/>
  <c r="H31" i="1"/>
  <c r="G31" i="1"/>
  <c r="C31" i="1"/>
  <c r="E31" i="1" s="1"/>
  <c r="I30" i="1"/>
  <c r="G30" i="1"/>
  <c r="H30" i="1" s="1"/>
  <c r="J30" i="1" s="1"/>
  <c r="C30" i="1"/>
  <c r="E30" i="1" s="1"/>
  <c r="I29" i="1"/>
  <c r="G29" i="1"/>
  <c r="H29" i="1" s="1"/>
  <c r="J29" i="1" s="1"/>
  <c r="C29" i="1"/>
  <c r="E29" i="1" s="1"/>
  <c r="I28" i="1"/>
  <c r="I38" i="1" s="1"/>
  <c r="G28" i="1"/>
  <c r="H28" i="1" s="1"/>
  <c r="J28" i="1" s="1"/>
  <c r="C28" i="1"/>
  <c r="E28" i="1" s="1"/>
  <c r="I27" i="1"/>
  <c r="G27" i="1"/>
  <c r="H27" i="1" s="1"/>
  <c r="J27" i="1" s="1"/>
  <c r="C27" i="1"/>
  <c r="E27" i="1" s="1"/>
  <c r="I26" i="1"/>
  <c r="G26" i="1"/>
  <c r="H26" i="1" s="1"/>
  <c r="C26" i="1"/>
  <c r="C38" i="1" s="1"/>
  <c r="H38" i="1" l="1"/>
  <c r="J26" i="1"/>
  <c r="J38" i="1" s="1"/>
  <c r="J44" i="1"/>
  <c r="E26" i="1"/>
  <c r="E38" i="1"/>
  <c r="L9" i="1" s="1"/>
  <c r="J42" i="1"/>
  <c r="E67" i="1"/>
  <c r="B9" i="1" l="1"/>
  <c r="L54" i="1"/>
  <c r="G38" i="1"/>
  <c r="J47" i="1"/>
  <c r="J45" i="1"/>
  <c r="J51" i="1" s="1"/>
  <c r="L55" i="1" s="1"/>
  <c r="J67" i="1" l="1"/>
  <c r="J66" i="1"/>
  <c r="E66" i="1"/>
  <c r="L56" i="1"/>
  <c r="E68" i="1" l="1"/>
  <c r="L58" i="1"/>
  <c r="J68" i="1" l="1"/>
  <c r="L60" i="1"/>
  <c r="L61" i="1" l="1"/>
  <c r="L62" i="1" s="1"/>
  <c r="J65" i="1" l="1"/>
  <c r="E65" i="1"/>
  <c r="H9" i="1" s="1"/>
  <c r="E9" i="1"/>
</calcChain>
</file>

<file path=xl/sharedStrings.xml><?xml version="1.0" encoding="utf-8"?>
<sst xmlns="http://schemas.openxmlformats.org/spreadsheetml/2006/main" count="101" uniqueCount="100">
  <si>
    <t>KALKULATION FERIENWOHNUNG  2026</t>
  </si>
  <si>
    <t>DOKUMENT-NR.    FW-2026-DE</t>
  </si>
  <si>
    <t>Wirtschaftlichkeitsberechnung  ·  Geschäftsjahr 2026</t>
  </si>
  <si>
    <t>STAND  ·  DD.MM.YYYY</t>
  </si>
  <si>
    <t>JAHRESUMSATZ</t>
  </si>
  <si>
    <t>JAHRESGEWINN</t>
  </si>
  <si>
    <t>RENDITE</t>
  </si>
  <si>
    <t>Ø AUSLASTUNG</t>
  </si>
  <si>
    <t>ECKDATEN  &amp;  ANNAHMEN</t>
  </si>
  <si>
    <t>Objekt-Bezeichnung</t>
  </si>
  <si>
    <t>FeWo Beispielobjekt 2026</t>
  </si>
  <si>
    <t>Verfügbare Nächte / Jahr</t>
  </si>
  <si>
    <t>Standort</t>
  </si>
  <si>
    <t>Norddeutsche Küste</t>
  </si>
  <si>
    <t>Ø Mietpreis / Nacht (Basis)</t>
  </si>
  <si>
    <t>Wohnfläche (m²)</t>
  </si>
  <si>
    <t>Reinigungspauschale / Buchung</t>
  </si>
  <si>
    <t>Max. Belegung (Personen)</t>
  </si>
  <si>
    <t>Ø Aufenthaltsdauer (Nächte)</t>
  </si>
  <si>
    <t>Anschaffungswert</t>
  </si>
  <si>
    <t>Saisonzuschlag Hauptsaison</t>
  </si>
  <si>
    <t>Eigenkapital</t>
  </si>
  <si>
    <t>Plattformgebühren</t>
  </si>
  <si>
    <t>Abschreibungssatz (AfA)</t>
  </si>
  <si>
    <t>Verbrauchskosten / Nacht</t>
  </si>
  <si>
    <t>Einkommensteuersatz</t>
  </si>
  <si>
    <t>Wäschekosten / Buchung</t>
  </si>
  <si>
    <t>MONATSÜBERSICHT  ·  AUSLASTUNG &amp; EINNAHMEN</t>
  </si>
  <si>
    <t>Monat</t>
  </si>
  <si>
    <t>Verf. Nächte</t>
  </si>
  <si>
    <t>Belegte Nächte</t>
  </si>
  <si>
    <t>Auslastung</t>
  </si>
  <si>
    <t>Saisonfaktor</t>
  </si>
  <si>
    <t>Ø Preis / Nacht</t>
  </si>
  <si>
    <t>Übernachtungs- umsatz</t>
  </si>
  <si>
    <t>Reinigungs- einnahmen</t>
  </si>
  <si>
    <t>Gesamt- einnahmen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</si>
  <si>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</si>
  <si>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</si>
  <si>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</si>
  <si>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</si>
  <si>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</si>
  <si>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</si>
  <si>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</si>
  <si>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</si>
  <si>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</si>
  <si>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</si>
  <si>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</si>
  <si>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</si>
  <si>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  2026</t>
  </si>
  <si>
    <t>KOSTENSTRUKTUR</t>
  </si>
  <si>
    <t>FIXKOSTEN  (jährlich)</t>
  </si>
  <si>
    <t>VARIABLE KOSTEN  (auslastungsabhängig)</t>
  </si>
  <si>
    <t>Grundsteuer</t>
  </si>
  <si>
    <t>Endreinigung pro Buchung</t>
  </si>
  <si>
    <t>Versicherungen (Haftpflicht + Hausrat)</t>
  </si>
  <si>
    <t>Verbrauchskosten (Strom/Wasser variabel)</t>
  </si>
  <si>
    <t>Hausgeld / WEG</t>
  </si>
  <si>
    <t>Wäsche &amp; Verbrauchsmaterial</t>
  </si>
  <si>
    <t>Heizung Grundgebühr</t>
  </si>
  <si>
    <t>Strom Grundgebühr</t>
  </si>
  <si>
    <t>Gewerbliche Abgaben (Kurtaxe)</t>
  </si>
  <si>
    <t>Internet / TV / GEZ</t>
  </si>
  <si>
    <t>Sonstige variable Kosten</t>
  </si>
  <si>
    <t>Wartung &amp; Instandhaltung</t>
  </si>
  <si>
    <t>Steuerberater</t>
  </si>
  <si>
    <t>Marketing &amp; Inserate</t>
  </si>
  <si>
    <t>Summe Fixkosten</t>
  </si>
  <si>
    <t>Summe Variable Kosten</t>
  </si>
  <si>
    <t>GEWINNERMITTLUNG</t>
  </si>
  <si>
    <t>Gesamteinnahmen</t>
  </si>
  <si>
    <t>./.  Variable Kosten</t>
  </si>
  <si>
    <t>Deckungsbeitrag</t>
  </si>
  <si>
    <t>./.  Fixkosten</t>
  </si>
  <si>
    <t>Betriebsergebnis (EBIT)</t>
  </si>
  <si>
    <t>./.  Abschreibung (AfA)</t>
  </si>
  <si>
    <t>Gewinn vor Steuern (EBT)</t>
  </si>
  <si>
    <t>./.  Einkommensteuer (kalkulatorisch)</t>
  </si>
  <si>
    <t>Netto-Gewinn</t>
  </si>
  <si>
    <t>KENNZAHLEN</t>
  </si>
  <si>
    <t>Rendite auf Anschaffung</t>
  </si>
  <si>
    <t>Rendite auf Eigenkapital</t>
  </si>
  <si>
    <t>Umsatz pro belegter Nacht</t>
  </si>
  <si>
    <t>Gesamtkosten pro Nacht</t>
  </si>
  <si>
    <t>Anzahl Buchungen (Schätzung)</t>
  </si>
  <si>
    <t>Break-Even Auslastung</t>
  </si>
  <si>
    <t>Deckungsbeitragsmarge</t>
  </si>
  <si>
    <t>EBIT-Marge</t>
  </si>
  <si>
    <t>LEGENDE  &amp;  HINWEISE</t>
  </si>
  <si>
    <t>Eingabewert</t>
  </si>
  <si>
    <t>Vom Nutzer einzutragen — alle blauen Werte können individuell angepasst werden.</t>
  </si>
  <si>
    <t>Berechnet</t>
  </si>
  <si>
    <t>Automatisch über Formeln ermittelt — bitte nicht überschreiben.</t>
  </si>
  <si>
    <t>BEDIENUNG</t>
  </si>
  <si>
    <t>·   Belegte Nächte je Monat manuell eintragen — Auslastung und Umsatz werden automatisch berechnet.</t>
  </si>
  <si>
    <t>·   Der Saisonfaktor multipliziert den Ø-Mietpreis je Monat (z. B. 1,25 = +25 % in der Hauptsaison).</t>
  </si>
  <si>
    <t>·   Reinigungseinnahmen werden auf Basis Ø Aufenthaltsdauer und Reinigungspauschale geschätzt.</t>
  </si>
  <si>
    <t>·   Plattformgebühren werden prozentual auf den Übernachtungsumsatz angewendet.</t>
  </si>
  <si>
    <t>·   Abschreibung (AfA) erfolgt linear auf den Anschaffungswert; Standardsatz 2 % bei Gebäudeanteil.</t>
  </si>
  <si>
    <t>·   Einkommensteuer wird kalkulatorisch auf das positive EBT angesetzt — keine Steuerberatung.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</si>
</sst>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€&quot;"/>
    <numFmt numFmtId="165" formatCode="0.0%"/>
    <numFmt numFmtId="166" formatCode="0.0"/>
    <numFmt numFmtId="167" formatCode="#,##0.00&quot; €&quot;"/>
  </numFmts>
  <fonts count="15" x14ac:knownFonts="1">
    <font>
      <sz val="11"/>
      <color theme="1"/>
      <name val="Calibri"/>
      <family val="2"/>
      <charset val="1"/>
    </font>
    <font>
      <b/>
      <sz val="22"/>
      <color rgb="FF1F232B"/>
      <name val="Calibri"/>
      <charset val="1"/>
    </font>
    <font>
      <b/>
      <sz val="9"/>
      <color rgb="FF3A4049"/>
      <name val="Calibri"/>
      <charset val="1"/>
    </font>
    <font>
      <sz val="10"/>
      <color rgb="FF7A7F87"/>
      <name val="Calibri"/>
      <charset val="1"/>
    </font>
    <font>
      <sz val="9"/>
      <color rgb="FF7A7F87"/>
      <name val="Calibri"/>
      <charset val="1"/>
    </font>
    <font>
      <b/>
      <sz val="9"/>
      <color rgb="FF7A7F87"/>
      <name val="Calibri"/>
      <charset val="1"/>
    </font>
    <font>
      <b/>
      <sz val="26"/>
      <color rgb="FF1F232B"/>
      <name val="Calibri"/>
      <charset val="1"/>
    </font>
    <font>
      <b/>
      <sz val="11"/>
      <color rgb="FF1F232B"/>
      <name val="Calibri"/>
      <charset val="1"/>
    </font>
    <font>
      <sz val="10"/>
      <color rgb="FF3A4049"/>
      <name val="Calibri"/>
      <charset val="1"/>
    </font>
    <font>
      <b/>
      <sz val="10"/>
      <color rgb="FF1F4E79"/>
      <name val="Calibri"/>
      <charset val="1"/>
    </font>
    <font>
      <b/>
      <sz val="10"/>
      <color rgb="FFFFFFFF"/>
      <name val="Calibri"/>
      <charset val="1"/>
    </font>
    <font>
      <b/>
      <sz val="10"/>
      <color rgb="FF1F232B"/>
      <name val="Calibri"/>
      <charset val="1"/>
    </font>
    <font>
      <sz val="10"/>
      <color rgb="FF1F232B"/>
      <name val="Calibri"/>
      <charset val="1"/>
    </font>
    <font>
      <b/>
      <sz val="12"/>
      <color rgb="FFFFFFFF"/>
      <name val="Calibri"/>
      <charset val="1"/>
    </font>
    <font>
      <b/>
      <sz val="14"/>
      <color rgb="FFFFFFFF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F232B"/>
        <bgColor rgb="FF003300"/>
      </patternFill>
    </fill>
    <fill>
      <patternFill patternType="solid">
        <fgColor rgb="FFFAFAFB"/>
        <bgColor rgb="FFFFFFFF"/>
      </patternFill>
    </fill>
    <fill>
      <patternFill patternType="solid">
        <fgColor rgb="FF3A4049"/>
        <bgColor rgb="FF3F4F33"/>
      </patternFill>
    </fill>
    <fill>
      <patternFill patternType="solid">
        <fgColor rgb="FFF4F5F6"/>
        <bgColor rgb="FFEEF2F7"/>
      </patternFill>
    </fill>
    <fill>
      <patternFill patternType="solid">
        <fgColor rgb="FF5C6A52"/>
        <bgColor rgb="FF3F4F33"/>
      </patternFill>
    </fill>
    <fill>
      <patternFill patternType="solid">
        <fgColor rgb="FFEEF2F7"/>
        <bgColor rgb="FFF4F5F6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232B"/>
      </bottom>
      <diagonal/>
    </border>
    <border>
      <left/>
      <right/>
      <top/>
      <bottom style="thin">
        <color rgb="FFC8CBD0"/>
      </bottom>
      <diagonal/>
    </border>
    <border>
      <left/>
      <right/>
      <top/>
      <bottom style="medium">
        <color rgb="FF1F232B"/>
      </bottom>
      <diagonal/>
    </border>
    <border>
      <left/>
      <right/>
      <top/>
      <bottom style="medium">
        <color rgb="FF5C6A52"/>
      </bottom>
      <diagonal/>
    </border>
    <border>
      <left/>
      <right/>
      <top/>
      <bottom style="medium">
        <color rgb="FF3A4049"/>
      </bottom>
      <diagonal/>
    </border>
    <border>
      <left/>
      <right/>
      <top/>
      <bottom style="thin">
        <color rgb="FF5C6A52"/>
      </bottom>
      <diagonal/>
    </border>
    <border>
      <left/>
      <right/>
      <top style="thin">
        <color rgb="FF1F232B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8" fillId="0" borderId="2" xfId="0" applyFont="1" applyBorder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0" fontId="7" fillId="0" borderId="6" xfId="0" applyFont="1" applyBorder="1" applyAlignment="1">
      <alignment horizontal="left" vertical="center"/>
    </xf>
    <xf numFmtId="0" fontId="0" fillId="0" borderId="5" xfId="0" applyBorder="1"/>
    <xf numFmtId="0" fontId="0" fillId="0" borderId="4" xfId="0" applyBorder="1"/>
    <xf numFmtId="0" fontId="0" fillId="0" borderId="3" xfId="0" applyBorder="1"/>
    <xf numFmtId="165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0" fillId="0" borderId="2" xfId="0" applyBorder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8" fillId="0" borderId="2" xfId="0" applyFont="1" applyBorder="1" applyAlignment="1">
      <alignment horizontal="left" vertical="center" indent="1"/>
    </xf>
    <xf numFmtId="49" fontId="9" fillId="0" borderId="2" xfId="0" applyNumberFormat="1" applyFont="1" applyBorder="1" applyAlignment="1">
      <alignment horizontal="right" vertical="center" indent="1"/>
    </xf>
    <xf numFmtId="3" fontId="9" fillId="0" borderId="2" xfId="0" applyNumberFormat="1" applyFont="1" applyBorder="1" applyAlignment="1">
      <alignment horizontal="right" vertical="center" indent="1"/>
    </xf>
    <xf numFmtId="164" fontId="9" fillId="0" borderId="2" xfId="0" applyNumberFormat="1" applyFont="1" applyBorder="1" applyAlignment="1">
      <alignment horizontal="right" vertical="center" indent="1"/>
    </xf>
    <xf numFmtId="166" fontId="9" fillId="0" borderId="2" xfId="0" applyNumberFormat="1" applyFont="1" applyBorder="1" applyAlignment="1">
      <alignment horizontal="right" vertical="center" indent="1"/>
    </xf>
    <xf numFmtId="165" fontId="9" fillId="0" borderId="2" xfId="0" applyNumberFormat="1" applyFont="1" applyBorder="1" applyAlignment="1">
      <alignment horizontal="right" vertical="center" indent="1"/>
    </xf>
    <xf numFmtId="167" fontId="9" fillId="0" borderId="2" xfId="0" applyNumberFormat="1" applyFont="1" applyBorder="1" applyAlignment="1">
      <alignment horizontal="right" vertical="center" indent="1"/>
    </xf>
    <xf numFmtId="0" fontId="10" fillId="2" borderId="0" xfId="0" applyFont="1" applyFill="1" applyAlignment="1">
      <alignment horizontal="left" vertical="center" wrapText="1" inden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right" vertical="center" wrapText="1" indent="1"/>
    </xf>
    <xf numFmtId="0" fontId="11" fillId="0" borderId="2" xfId="0" applyFont="1" applyBorder="1" applyAlignment="1">
      <alignment horizontal="left" vertical="center" indent="1"/>
    </xf>
    <xf numFmtId="3" fontId="12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165" fontId="12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 indent="1"/>
    </xf>
    <xf numFmtId="164" fontId="11" fillId="0" borderId="2" xfId="0" applyNumberFormat="1" applyFont="1" applyBorder="1" applyAlignment="1">
      <alignment horizontal="right" vertical="center" indent="1"/>
    </xf>
    <xf numFmtId="0" fontId="11" fillId="3" borderId="2" xfId="0" applyFont="1" applyFill="1" applyBorder="1" applyAlignment="1">
      <alignment horizontal="left" vertical="center" indent="1"/>
    </xf>
    <xf numFmtId="3" fontId="12" fillId="3" borderId="2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165" fontId="12" fillId="3" borderId="2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/>
    </xf>
    <xf numFmtId="164" fontId="12" fillId="3" borderId="2" xfId="0" applyNumberFormat="1" applyFont="1" applyFill="1" applyBorder="1" applyAlignment="1">
      <alignment horizontal="right" vertical="center" indent="1"/>
    </xf>
    <xf numFmtId="164" fontId="11" fillId="3" borderId="2" xfId="0" applyNumberFormat="1" applyFont="1" applyFill="1" applyBorder="1" applyAlignment="1">
      <alignment horizontal="right" vertical="center" indent="1"/>
    </xf>
    <xf numFmtId="0" fontId="10" fillId="2" borderId="0" xfId="0" applyFont="1" applyFill="1" applyAlignment="1">
      <alignment horizontal="left" vertical="center" indent="1"/>
    </xf>
    <xf numFmtId="3" fontId="10" fillId="2" borderId="0" xfId="0" applyNumberFormat="1" applyFont="1" applyFill="1" applyAlignment="1">
      <alignment horizontal="center" vertical="center"/>
    </xf>
    <xf numFmtId="165" fontId="10" fillId="2" borderId="0" xfId="0" applyNumberFormat="1" applyFont="1" applyFill="1" applyAlignment="1">
      <alignment horizontal="center" vertical="center"/>
    </xf>
    <xf numFmtId="2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right" vertical="center" indent="1"/>
    </xf>
    <xf numFmtId="164" fontId="9" fillId="3" borderId="2" xfId="0" applyNumberFormat="1" applyFont="1" applyFill="1" applyBorder="1" applyAlignment="1">
      <alignment horizontal="right" vertical="center" indent="1"/>
    </xf>
    <xf numFmtId="0" fontId="0" fillId="3" borderId="0" xfId="0" applyFill="1"/>
    <xf numFmtId="165" fontId="11" fillId="0" borderId="2" xfId="0" applyNumberFormat="1" applyFont="1" applyBorder="1" applyAlignment="1">
      <alignment horizontal="right" vertical="center" indent="1"/>
    </xf>
    <xf numFmtId="3" fontId="11" fillId="0" borderId="2" xfId="0" applyNumberFormat="1" applyFont="1" applyBorder="1" applyAlignment="1">
      <alignment horizontal="right" vertical="center" indent="1"/>
    </xf>
    <xf numFmtId="165" fontId="11" fillId="3" borderId="2" xfId="0" applyNumberFormat="1" applyFont="1" applyFill="1" applyBorder="1" applyAlignment="1">
      <alignment horizontal="right" vertical="center" indent="1"/>
    </xf>
    <xf numFmtId="0" fontId="8" fillId="3" borderId="2" xfId="0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 indent="1"/>
    </xf>
    <xf numFmtId="0" fontId="11" fillId="5" borderId="0" xfId="0" applyFont="1" applyFill="1" applyAlignment="1">
      <alignment horizontal="left" vertical="center" indent="1"/>
    </xf>
    <xf numFmtId="164" fontId="7" fillId="5" borderId="7" xfId="0" applyNumberFormat="1" applyFont="1" applyFill="1" applyBorder="1" applyAlignment="1">
      <alignment horizontal="right" vertical="center" indent="1"/>
    </xf>
    <xf numFmtId="0" fontId="8" fillId="3" borderId="0" xfId="0" applyFont="1" applyFill="1" applyAlignment="1">
      <alignment horizontal="left" vertical="center" indent="2"/>
    </xf>
    <xf numFmtId="164" fontId="12" fillId="3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4" fontId="14" fillId="6" borderId="0" xfId="0" applyNumberFormat="1" applyFont="1" applyFill="1" applyAlignment="1">
      <alignment horizontal="right" vertical="center" indent="1"/>
    </xf>
    <xf numFmtId="0" fontId="9" fillId="7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11" fillId="5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right" vertical="center"/>
    </xf>
  </cellXfs>
  <cellStyles count="1">
    <cellStyle name="Standard" xfId="0" builtinId="0"/>
  </cellStyles>
  <dxfs count="4">
    <dxf>
      <font>
        <b/>
        <sz val="26"/>
        <color rgb="FF3F4F33"/>
        <name val="Calibri"/>
        <charset val="1"/>
      </font>
    </dxf>
    <dxf>
      <font>
        <b/>
        <sz val="26"/>
        <color rgb="FF7A2E27"/>
        <name val="Calibri"/>
        <charset val="1"/>
      </font>
    </dxf>
    <dxf>
      <font>
        <b/>
        <sz val="26"/>
        <color rgb="FF3F4F33"/>
        <name val="Calibri"/>
        <charset val="1"/>
      </font>
    </dxf>
    <dxf>
      <font>
        <b/>
        <sz val="26"/>
        <color rgb="FF7A2E27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BD0"/>
      <rgbColor rgb="FF7A7F87"/>
      <rgbColor rgb="FF9999FF"/>
      <rgbColor rgb="FF993366"/>
      <rgbColor rgb="FFFAFAFB"/>
      <rgbColor rgb="FFEEF2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5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A52"/>
      <rgbColor rgb="FF969696"/>
      <rgbColor rgb="FF3F4F33"/>
      <rgbColor rgb="FF339966"/>
      <rgbColor rgb="FF003300"/>
      <rgbColor rgb="FF1F232B"/>
      <rgbColor rgb="FF7A2E27"/>
      <rgbColor rgb="FF993366"/>
      <rgbColor rgb="FF1F4E79"/>
      <rgbColor rgb="FF3A404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232B"/>
    <pageSetUpPr fitToPage="1"/>
  </sheetPr>
  <dimension ref="A1:M10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9" sqref="H9:J9"/>
    </sheetView>
  </sheetViews>
  <sheetFormatPr baseColWidth="10" defaultColWidth="8.7109375" defaultRowHeight="15" x14ac:dyDescent="0.25"/>
  <cols>
    <col min="1" max="1" width="1.5703125" customWidth="1"/>
    <col min="2" max="2" width="26" customWidth="1"/>
    <col min="3" max="4" width="14" customWidth="1"/>
    <col min="5" max="6" width="12" customWidth="1"/>
    <col min="7" max="9" width="14" customWidth="1"/>
    <col min="10" max="10" width="16" customWidth="1"/>
    <col min="11" max="11" width="2" customWidth="1"/>
    <col min="12" max="12" width="26" customWidth="1"/>
    <col min="13" max="13" width="14" customWidth="1"/>
    <col min="14" max="14" width="2" customWidth="1"/>
  </cols>
  <sheetData>
    <row r="1" spans="1:13" ht="9.75" customHeight="1" x14ac:dyDescent="0.25">
      <c r="A1" s="13"/>
    </row>
    <row r="2" spans="1:13" ht="33.75" customHeight="1" x14ac:dyDescent="0.25">
      <c r="A2" s="13"/>
      <c r="B2" s="61" t="s">
        <v>0</v>
      </c>
      <c r="C2" s="61"/>
      <c r="D2" s="61"/>
      <c r="E2" s="61"/>
      <c r="F2" s="61"/>
      <c r="G2" s="61"/>
      <c r="H2" s="61"/>
      <c r="I2" s="62" t="s">
        <v>1</v>
      </c>
      <c r="J2" s="62"/>
      <c r="K2" s="62"/>
      <c r="L2" s="62"/>
      <c r="M2" s="62"/>
    </row>
    <row r="3" spans="1:13" ht="19.5" customHeight="1" x14ac:dyDescent="0.25">
      <c r="A3" s="13"/>
      <c r="B3" s="12" t="s">
        <v>2</v>
      </c>
      <c r="C3" s="12"/>
      <c r="D3" s="12"/>
      <c r="E3" s="12"/>
      <c r="F3" s="12"/>
      <c r="G3" s="12"/>
      <c r="H3" s="12"/>
      <c r="I3" s="11" t="s">
        <v>3</v>
      </c>
      <c r="J3" s="11"/>
      <c r="K3" s="11"/>
      <c r="L3" s="11"/>
      <c r="M3" s="11"/>
    </row>
    <row r="4" spans="1:13" ht="7.5" customHeight="1" x14ac:dyDescent="0.25">
      <c r="A4" s="13"/>
    </row>
    <row r="5" spans="1:13" ht="13.5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2" customHeight="1" x14ac:dyDescent="0.25">
      <c r="A6" s="13"/>
    </row>
    <row r="7" spans="1:13" ht="15.75" customHeight="1" x14ac:dyDescent="0.25">
      <c r="A7" s="13"/>
      <c r="B7" s="10" t="s">
        <v>4</v>
      </c>
      <c r="C7" s="10"/>
      <c r="D7" s="10"/>
      <c r="E7" s="10" t="s">
        <v>5</v>
      </c>
      <c r="F7" s="10"/>
      <c r="G7" s="10"/>
      <c r="H7" s="10" t="s">
        <v>6</v>
      </c>
      <c r="I7" s="10"/>
      <c r="J7" s="10"/>
      <c r="L7" s="10" t="s">
        <v>7</v>
      </c>
      <c r="M7" s="10"/>
    </row>
    <row r="8" spans="1:13" ht="13.5" customHeight="1" x14ac:dyDescent="0.25">
      <c r="A8" s="13"/>
      <c r="B8" s="9"/>
      <c r="C8" s="9"/>
      <c r="D8" s="9"/>
      <c r="E8" s="9"/>
      <c r="F8" s="9"/>
      <c r="G8" s="9"/>
      <c r="H8" s="9"/>
      <c r="I8" s="9"/>
      <c r="J8" s="9"/>
      <c r="L8" s="9"/>
      <c r="M8" s="9"/>
    </row>
    <row r="9" spans="1:13" ht="31.5" customHeight="1" x14ac:dyDescent="0.25">
      <c r="A9" s="13"/>
      <c r="B9" s="8">
        <f>J38</f>
        <v>22551.75</v>
      </c>
      <c r="C9" s="8"/>
      <c r="D9" s="8"/>
      <c r="E9" s="8">
        <f>L62</f>
        <v>1603.0466666666673</v>
      </c>
      <c r="F9" s="8"/>
      <c r="G9" s="8"/>
      <c r="H9" s="7">
        <f>E65</f>
        <v>7.2865757575757608E-3</v>
      </c>
      <c r="I9" s="7"/>
      <c r="J9" s="7"/>
      <c r="L9" s="7">
        <f>E38</f>
        <v>0.61562499999999998</v>
      </c>
      <c r="M9" s="7"/>
    </row>
    <row r="10" spans="1:13" ht="9.75" customHeight="1" x14ac:dyDescent="0.25">
      <c r="A10" s="13"/>
      <c r="B10" s="6"/>
      <c r="C10" s="6"/>
      <c r="D10" s="6"/>
      <c r="E10" s="5"/>
      <c r="F10" s="5"/>
      <c r="G10" s="5"/>
      <c r="H10" s="4"/>
      <c r="I10" s="4"/>
      <c r="J10" s="4"/>
      <c r="L10" s="5"/>
      <c r="M10" s="5"/>
    </row>
    <row r="11" spans="1:13" ht="9.75" customHeight="1" x14ac:dyDescent="0.25">
      <c r="A11" s="13"/>
    </row>
    <row r="12" spans="1:13" ht="21.75" customHeight="1" x14ac:dyDescent="0.25">
      <c r="A12" s="13"/>
      <c r="B12" s="3" t="s">
        <v>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6" customHeight="1" x14ac:dyDescent="0.25">
      <c r="A13" s="13"/>
    </row>
    <row r="14" spans="1:13" x14ac:dyDescent="0.25">
      <c r="A14" s="13"/>
      <c r="B14" s="16" t="s">
        <v>9</v>
      </c>
      <c r="C14" s="15"/>
      <c r="D14" s="15"/>
      <c r="E14" s="17" t="s">
        <v>10</v>
      </c>
      <c r="L14" s="16" t="s">
        <v>11</v>
      </c>
      <c r="M14" s="18">
        <v>320</v>
      </c>
    </row>
    <row r="15" spans="1:13" x14ac:dyDescent="0.25">
      <c r="A15" s="13"/>
      <c r="B15" s="16" t="s">
        <v>12</v>
      </c>
      <c r="C15" s="15"/>
      <c r="D15" s="15"/>
      <c r="E15" s="17" t="s">
        <v>13</v>
      </c>
      <c r="L15" s="16" t="s">
        <v>14</v>
      </c>
      <c r="M15" s="19">
        <v>95</v>
      </c>
    </row>
    <row r="16" spans="1:13" x14ac:dyDescent="0.25">
      <c r="A16" s="13"/>
      <c r="B16" s="16" t="s">
        <v>15</v>
      </c>
      <c r="C16" s="15"/>
      <c r="D16" s="15"/>
      <c r="E16" s="18">
        <v>65</v>
      </c>
      <c r="L16" s="16" t="s">
        <v>16</v>
      </c>
      <c r="M16" s="19">
        <v>45</v>
      </c>
    </row>
    <row r="17" spans="1:13" x14ac:dyDescent="0.25">
      <c r="A17" s="13"/>
      <c r="B17" s="16" t="s">
        <v>17</v>
      </c>
      <c r="C17" s="15"/>
      <c r="D17" s="15"/>
      <c r="E17" s="18">
        <v>4</v>
      </c>
      <c r="L17" s="16" t="s">
        <v>18</v>
      </c>
      <c r="M17" s="20">
        <v>4.5</v>
      </c>
    </row>
    <row r="18" spans="1:13" x14ac:dyDescent="0.25">
      <c r="A18" s="13"/>
      <c r="B18" s="16" t="s">
        <v>19</v>
      </c>
      <c r="C18" s="15"/>
      <c r="D18" s="15"/>
      <c r="E18" s="19">
        <v>220000</v>
      </c>
      <c r="L18" s="16" t="s">
        <v>20</v>
      </c>
      <c r="M18" s="21">
        <v>0.25</v>
      </c>
    </row>
    <row r="19" spans="1:13" x14ac:dyDescent="0.25">
      <c r="A19" s="13"/>
      <c r="B19" s="16" t="s">
        <v>21</v>
      </c>
      <c r="C19" s="15"/>
      <c r="D19" s="15"/>
      <c r="E19" s="19">
        <v>55000</v>
      </c>
      <c r="L19" s="16" t="s">
        <v>22</v>
      </c>
      <c r="M19" s="21">
        <v>0.18</v>
      </c>
    </row>
    <row r="20" spans="1:13" x14ac:dyDescent="0.25">
      <c r="A20" s="13"/>
      <c r="B20" s="16" t="s">
        <v>23</v>
      </c>
      <c r="C20" s="15"/>
      <c r="D20" s="15"/>
      <c r="E20" s="21">
        <v>0.02</v>
      </c>
      <c r="L20" s="16" t="s">
        <v>24</v>
      </c>
      <c r="M20" s="22">
        <v>8.5</v>
      </c>
    </row>
    <row r="21" spans="1:13" x14ac:dyDescent="0.25">
      <c r="A21" s="13"/>
      <c r="B21" s="16" t="s">
        <v>25</v>
      </c>
      <c r="C21" s="15"/>
      <c r="D21" s="15"/>
      <c r="E21" s="21">
        <v>0.3</v>
      </c>
      <c r="L21" s="16" t="s">
        <v>26</v>
      </c>
      <c r="M21" s="19">
        <v>12</v>
      </c>
    </row>
    <row r="22" spans="1:13" x14ac:dyDescent="0.25">
      <c r="A22" s="13"/>
    </row>
    <row r="23" spans="1:13" ht="13.5" customHeight="1" x14ac:dyDescent="0.25">
      <c r="A23" s="13"/>
    </row>
    <row r="24" spans="1:13" ht="21.75" customHeight="1" x14ac:dyDescent="0.25">
      <c r="A24" s="13"/>
      <c r="B24" s="3" t="s">
        <v>27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31.5" customHeight="1" x14ac:dyDescent="0.25">
      <c r="A25" s="13"/>
      <c r="B25" s="23" t="s">
        <v>28</v>
      </c>
      <c r="C25" s="24" t="s">
        <v>29</v>
      </c>
      <c r="D25" s="24" t="s">
        <v>30</v>
      </c>
      <c r="E25" s="24" t="s">
        <v>31</v>
      </c>
      <c r="F25" s="24" t="s">
        <v>32</v>
      </c>
      <c r="G25" s="25" t="s">
        <v>33</v>
      </c>
      <c r="H25" s="25" t="s">
        <v>34</v>
      </c>
      <c r="I25" s="25" t="s">
        <v>35</v>
      </c>
      <c r="J25" s="25" t="s">
        <v>36</v>
      </c>
    </row>
    <row r="26" spans="1:13" ht="21" customHeight="1" x14ac:dyDescent="0.25">
      <c r="A26" s="13"/>
      <c r="B26" s="26" t="s">
        <v>37</v>
      </c>
      <c r="C26" s="27">
        <f>ROUND(8/101*$M14,0)</f>
        <v>25</v>
      </c>
      <c r="D26" s="28">
        <v>8</v>
      </c>
      <c r="E26" s="29">
        <f t="shared" ref="E26:E38" si="0">IFERROR(D26/C26,0)</f>
        <v>0.32</v>
      </c>
      <c r="F26" s="30">
        <v>0.85</v>
      </c>
      <c r="G26" s="31">
        <f>$M15*F26</f>
        <v>80.75</v>
      </c>
      <c r="H26" s="31">
        <f t="shared" ref="H26:H37" si="1">D26*G26</f>
        <v>646</v>
      </c>
      <c r="I26" s="31">
        <f>IFERROR(D26/$M17*$M16,0)</f>
        <v>80</v>
      </c>
      <c r="J26" s="32">
        <f t="shared" ref="J26:J37" si="2">H26+I26</f>
        <v>726</v>
      </c>
    </row>
    <row r="27" spans="1:13" ht="21" customHeight="1" x14ac:dyDescent="0.25">
      <c r="A27" s="13"/>
      <c r="B27" s="33" t="s">
        <v>38</v>
      </c>
      <c r="C27" s="34">
        <f>ROUND(7.5/101*$M14,0)</f>
        <v>24</v>
      </c>
      <c r="D27" s="35">
        <v>8</v>
      </c>
      <c r="E27" s="36">
        <f t="shared" si="0"/>
        <v>0.33333333333333331</v>
      </c>
      <c r="F27" s="37">
        <v>0.85</v>
      </c>
      <c r="G27" s="38">
        <f>$M15*F27</f>
        <v>80.75</v>
      </c>
      <c r="H27" s="38">
        <f t="shared" si="1"/>
        <v>646</v>
      </c>
      <c r="I27" s="38">
        <f>IFERROR(D27/$M17*$M16,0)</f>
        <v>80</v>
      </c>
      <c r="J27" s="39">
        <f t="shared" si="2"/>
        <v>726</v>
      </c>
    </row>
    <row r="28" spans="1:13" ht="21" customHeight="1" x14ac:dyDescent="0.25">
      <c r="A28" s="13"/>
      <c r="B28" s="26" t="s">
        <v>39</v>
      </c>
      <c r="C28" s="27">
        <f>ROUND(8/101*$M14,0)</f>
        <v>25</v>
      </c>
      <c r="D28" s="28">
        <v>11</v>
      </c>
      <c r="E28" s="29">
        <f t="shared" si="0"/>
        <v>0.44</v>
      </c>
      <c r="F28" s="30">
        <v>0.95</v>
      </c>
      <c r="G28" s="31">
        <f>$M15*F28</f>
        <v>90.25</v>
      </c>
      <c r="H28" s="31">
        <f t="shared" si="1"/>
        <v>992.75</v>
      </c>
      <c r="I28" s="31">
        <f>IFERROR(D28/$M17*$M16,0)</f>
        <v>110.00000000000001</v>
      </c>
      <c r="J28" s="32">
        <f t="shared" si="2"/>
        <v>1102.75</v>
      </c>
    </row>
    <row r="29" spans="1:13" ht="21" customHeight="1" x14ac:dyDescent="0.25">
      <c r="A29" s="13"/>
      <c r="B29" s="33" t="s">
        <v>40</v>
      </c>
      <c r="C29" s="34">
        <f>ROUND(8.5/101*$M14,0)</f>
        <v>27</v>
      </c>
      <c r="D29" s="35">
        <v>16</v>
      </c>
      <c r="E29" s="36">
        <f t="shared" si="0"/>
        <v>0.59259259259259256</v>
      </c>
      <c r="F29" s="37">
        <v>1</v>
      </c>
      <c r="G29" s="38">
        <f>$M15*F29</f>
        <v>95</v>
      </c>
      <c r="H29" s="38">
        <f t="shared" si="1"/>
        <v>1520</v>
      </c>
      <c r="I29" s="38">
        <f>IFERROR(D29/$M17*$M16,0)</f>
        <v>160</v>
      </c>
      <c r="J29" s="39">
        <f t="shared" si="2"/>
        <v>1680</v>
      </c>
    </row>
    <row r="30" spans="1:13" ht="21" customHeight="1" x14ac:dyDescent="0.25">
      <c r="A30" s="13"/>
      <c r="B30" s="26" t="s">
        <v>41</v>
      </c>
      <c r="C30" s="27">
        <f>ROUND(8.5/101*$M14,0)</f>
        <v>27</v>
      </c>
      <c r="D30" s="28">
        <v>19</v>
      </c>
      <c r="E30" s="29">
        <f t="shared" si="0"/>
        <v>0.70370370370370372</v>
      </c>
      <c r="F30" s="30">
        <v>1.1000000000000001</v>
      </c>
      <c r="G30" s="31">
        <f>$M15*F30</f>
        <v>104.50000000000001</v>
      </c>
      <c r="H30" s="31">
        <f t="shared" si="1"/>
        <v>1985.5000000000002</v>
      </c>
      <c r="I30" s="31">
        <f>IFERROR(D30/$M17*$M16,0)</f>
        <v>190</v>
      </c>
      <c r="J30" s="32">
        <f t="shared" si="2"/>
        <v>2175.5</v>
      </c>
    </row>
    <row r="31" spans="1:13" ht="21" customHeight="1" x14ac:dyDescent="0.25">
      <c r="A31" s="13"/>
      <c r="B31" s="33" t="s">
        <v>42</v>
      </c>
      <c r="C31" s="34">
        <f>ROUND(9/101*$M14,0)</f>
        <v>29</v>
      </c>
      <c r="D31" s="35">
        <v>23</v>
      </c>
      <c r="E31" s="36">
        <f t="shared" si="0"/>
        <v>0.7931034482758621</v>
      </c>
      <c r="F31" s="37">
        <v>1.2</v>
      </c>
      <c r="G31" s="38">
        <f>$M15*F31</f>
        <v>114</v>
      </c>
      <c r="H31" s="38">
        <f t="shared" si="1"/>
        <v>2622</v>
      </c>
      <c r="I31" s="38">
        <f>IFERROR(D31/$M17*$M16,0)</f>
        <v>229.99999999999997</v>
      </c>
      <c r="J31" s="39">
        <f t="shared" si="2"/>
        <v>2852</v>
      </c>
    </row>
    <row r="32" spans="1:13" ht="21" customHeight="1" x14ac:dyDescent="0.25">
      <c r="A32" s="13"/>
      <c r="B32" s="26" t="s">
        <v>43</v>
      </c>
      <c r="C32" s="27">
        <f>ROUND(9.5/101*$M14,0)</f>
        <v>30</v>
      </c>
      <c r="D32" s="28">
        <v>29</v>
      </c>
      <c r="E32" s="29">
        <f t="shared" si="0"/>
        <v>0.96666666666666667</v>
      </c>
      <c r="F32" s="30">
        <v>1.25</v>
      </c>
      <c r="G32" s="31">
        <f>$M15*F32</f>
        <v>118.75</v>
      </c>
      <c r="H32" s="31">
        <f t="shared" si="1"/>
        <v>3443.75</v>
      </c>
      <c r="I32" s="31">
        <f>IFERROR(D32/$M17*$M16,0)</f>
        <v>290</v>
      </c>
      <c r="J32" s="32">
        <f t="shared" si="2"/>
        <v>3733.75</v>
      </c>
    </row>
    <row r="33" spans="1:13" ht="21" customHeight="1" x14ac:dyDescent="0.25">
      <c r="A33" s="13"/>
      <c r="B33" s="33" t="s">
        <v>44</v>
      </c>
      <c r="C33" s="34">
        <f>ROUND(9.5/101*$M14,0)</f>
        <v>30</v>
      </c>
      <c r="D33" s="35">
        <v>29</v>
      </c>
      <c r="E33" s="36">
        <f t="shared" si="0"/>
        <v>0.96666666666666667</v>
      </c>
      <c r="F33" s="37">
        <v>1.25</v>
      </c>
      <c r="G33" s="38">
        <f>$M15*F33</f>
        <v>118.75</v>
      </c>
      <c r="H33" s="38">
        <f t="shared" si="1"/>
        <v>3443.75</v>
      </c>
      <c r="I33" s="38">
        <f>IFERROR(D33/$M17*$M16,0)</f>
        <v>290</v>
      </c>
      <c r="J33" s="39">
        <f t="shared" si="2"/>
        <v>3733.75</v>
      </c>
    </row>
    <row r="34" spans="1:13" ht="21" customHeight="1" x14ac:dyDescent="0.25">
      <c r="A34" s="13"/>
      <c r="B34" s="26" t="s">
        <v>45</v>
      </c>
      <c r="C34" s="27">
        <f>ROUND(8.5/101*$M14,0)</f>
        <v>27</v>
      </c>
      <c r="D34" s="28">
        <v>20</v>
      </c>
      <c r="E34" s="29">
        <f t="shared" si="0"/>
        <v>0.7407407407407407</v>
      </c>
      <c r="F34" s="30">
        <v>1.1000000000000001</v>
      </c>
      <c r="G34" s="31">
        <f>$M15*F34</f>
        <v>104.50000000000001</v>
      </c>
      <c r="H34" s="31">
        <f t="shared" si="1"/>
        <v>2090.0000000000005</v>
      </c>
      <c r="I34" s="31">
        <f>IFERROR(D34/$M17*$M16,0)</f>
        <v>200</v>
      </c>
      <c r="J34" s="32">
        <f t="shared" si="2"/>
        <v>2290.0000000000005</v>
      </c>
    </row>
    <row r="35" spans="1:13" ht="21" customHeight="1" x14ac:dyDescent="0.25">
      <c r="A35" s="13"/>
      <c r="B35" s="33" t="s">
        <v>46</v>
      </c>
      <c r="C35" s="34">
        <f>ROUND(8/101*$M14,0)</f>
        <v>25</v>
      </c>
      <c r="D35" s="35">
        <v>14</v>
      </c>
      <c r="E35" s="36">
        <f t="shared" si="0"/>
        <v>0.56000000000000005</v>
      </c>
      <c r="F35" s="37">
        <v>1</v>
      </c>
      <c r="G35" s="38">
        <f>$M15*F35</f>
        <v>95</v>
      </c>
      <c r="H35" s="38">
        <f t="shared" si="1"/>
        <v>1330</v>
      </c>
      <c r="I35" s="38">
        <f>IFERROR(D35/$M17*$M16,0)</f>
        <v>140</v>
      </c>
      <c r="J35" s="39">
        <f t="shared" si="2"/>
        <v>1470</v>
      </c>
    </row>
    <row r="36" spans="1:13" ht="21" customHeight="1" x14ac:dyDescent="0.25">
      <c r="A36" s="13"/>
      <c r="B36" s="26" t="s">
        <v>47</v>
      </c>
      <c r="C36" s="27">
        <f>ROUND(7.5/101*$M14,0)</f>
        <v>24</v>
      </c>
      <c r="D36" s="28">
        <v>7</v>
      </c>
      <c r="E36" s="29">
        <f t="shared" si="0"/>
        <v>0.29166666666666669</v>
      </c>
      <c r="F36" s="30">
        <v>0.85</v>
      </c>
      <c r="G36" s="31">
        <f>$M15*F36</f>
        <v>80.75</v>
      </c>
      <c r="H36" s="31">
        <f t="shared" si="1"/>
        <v>565.25</v>
      </c>
      <c r="I36" s="31">
        <f>IFERROR(D36/$M17*$M16,0)</f>
        <v>70</v>
      </c>
      <c r="J36" s="32">
        <f t="shared" si="2"/>
        <v>635.25</v>
      </c>
    </row>
    <row r="37" spans="1:13" ht="21" customHeight="1" x14ac:dyDescent="0.25">
      <c r="A37" s="13"/>
      <c r="B37" s="33" t="s">
        <v>48</v>
      </c>
      <c r="C37" s="34">
        <f>ROUND(8.5/101*$M14,0)</f>
        <v>27</v>
      </c>
      <c r="D37" s="35">
        <v>13</v>
      </c>
      <c r="E37" s="36">
        <f t="shared" si="0"/>
        <v>0.48148148148148145</v>
      </c>
      <c r="F37" s="37">
        <v>1.05</v>
      </c>
      <c r="G37" s="38">
        <f>$M15*F37</f>
        <v>99.75</v>
      </c>
      <c r="H37" s="38">
        <f t="shared" si="1"/>
        <v>1296.75</v>
      </c>
      <c r="I37" s="38">
        <f>IFERROR(D37/$M17*$M16,0)</f>
        <v>130</v>
      </c>
      <c r="J37" s="39">
        <f t="shared" si="2"/>
        <v>1426.75</v>
      </c>
    </row>
    <row r="38" spans="1:13" ht="25.5" customHeight="1" x14ac:dyDescent="0.25">
      <c r="A38" s="13"/>
      <c r="B38" s="40" t="s">
        <v>49</v>
      </c>
      <c r="C38" s="41">
        <f>SUM(C26:C37)</f>
        <v>320</v>
      </c>
      <c r="D38" s="41">
        <f>SUM(D26:D37)</f>
        <v>197</v>
      </c>
      <c r="E38" s="42">
        <f t="shared" si="0"/>
        <v>0.61562499999999998</v>
      </c>
      <c r="F38" s="43">
        <f>AVERAGE(F26:F37)</f>
        <v>1.0374999999999999</v>
      </c>
      <c r="G38" s="44">
        <f>IFERROR(H38/D38,0)</f>
        <v>104.4758883248731</v>
      </c>
      <c r="H38" s="44">
        <f>SUM(H26:H37)</f>
        <v>20581.75</v>
      </c>
      <c r="I38" s="44">
        <f>SUM(I26:I37)</f>
        <v>1970</v>
      </c>
      <c r="J38" s="44">
        <f>SUM(J26:J37)</f>
        <v>22551.75</v>
      </c>
    </row>
    <row r="39" spans="1:13" ht="12" customHeight="1" x14ac:dyDescent="0.25">
      <c r="A39" s="13"/>
    </row>
    <row r="40" spans="1:13" ht="21.75" customHeight="1" x14ac:dyDescent="0.25">
      <c r="A40" s="13"/>
      <c r="B40" s="3" t="s">
        <v>50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21.75" customHeight="1" x14ac:dyDescent="0.25">
      <c r="A41" s="13"/>
      <c r="B41" s="2" t="s">
        <v>51</v>
      </c>
      <c r="C41" s="2"/>
      <c r="D41" s="2"/>
      <c r="E41" s="2"/>
      <c r="G41" s="2" t="s">
        <v>52</v>
      </c>
      <c r="H41" s="2"/>
      <c r="I41" s="2"/>
      <c r="J41" s="2"/>
    </row>
    <row r="42" spans="1:13" ht="19.5" customHeight="1" x14ac:dyDescent="0.25">
      <c r="A42" s="13"/>
      <c r="B42" s="1" t="s">
        <v>53</v>
      </c>
      <c r="C42" s="1"/>
      <c r="D42" s="1"/>
      <c r="E42" s="19">
        <v>680</v>
      </c>
      <c r="G42" s="1" t="s">
        <v>54</v>
      </c>
      <c r="H42" s="1"/>
      <c r="I42" s="1"/>
      <c r="J42" s="31">
        <f>IFERROR(D38/$M17*$M16,0)</f>
        <v>1970</v>
      </c>
    </row>
    <row r="43" spans="1:13" ht="19.5" customHeight="1" x14ac:dyDescent="0.25">
      <c r="A43" s="13"/>
      <c r="B43" s="50" t="s">
        <v>55</v>
      </c>
      <c r="C43" s="50"/>
      <c r="D43" s="50"/>
      <c r="E43" s="45">
        <v>420</v>
      </c>
      <c r="G43" s="50" t="s">
        <v>56</v>
      </c>
      <c r="H43" s="50"/>
      <c r="I43" s="50"/>
      <c r="J43" s="38">
        <f>D38*$M20</f>
        <v>1674.5</v>
      </c>
    </row>
    <row r="44" spans="1:13" ht="19.5" customHeight="1" x14ac:dyDescent="0.25">
      <c r="A44" s="13"/>
      <c r="B44" s="1" t="s">
        <v>57</v>
      </c>
      <c r="C44" s="1"/>
      <c r="D44" s="1"/>
      <c r="E44" s="19">
        <v>1560</v>
      </c>
      <c r="G44" s="1" t="s">
        <v>58</v>
      </c>
      <c r="H44" s="1"/>
      <c r="I44" s="1"/>
      <c r="J44" s="31">
        <f>IFERROR(D38/$M17*$M21,0)</f>
        <v>525.33333333333337</v>
      </c>
    </row>
    <row r="45" spans="1:13" ht="19.5" customHeight="1" x14ac:dyDescent="0.25">
      <c r="A45" s="13"/>
      <c r="B45" s="50" t="s">
        <v>59</v>
      </c>
      <c r="C45" s="50"/>
      <c r="D45" s="50"/>
      <c r="E45" s="45">
        <v>360</v>
      </c>
      <c r="G45" s="50" t="s">
        <v>22</v>
      </c>
      <c r="H45" s="50"/>
      <c r="I45" s="50"/>
      <c r="J45" s="38">
        <f>H38*$M19</f>
        <v>3704.7149999999997</v>
      </c>
    </row>
    <row r="46" spans="1:13" ht="19.5" customHeight="1" x14ac:dyDescent="0.25">
      <c r="A46" s="13"/>
      <c r="B46" s="1" t="s">
        <v>60</v>
      </c>
      <c r="C46" s="1"/>
      <c r="D46" s="1"/>
      <c r="E46" s="19">
        <v>240</v>
      </c>
      <c r="G46" s="1" t="s">
        <v>61</v>
      </c>
      <c r="H46" s="1"/>
      <c r="I46" s="1"/>
      <c r="J46" s="31">
        <f>D38*1.5</f>
        <v>295.5</v>
      </c>
    </row>
    <row r="47" spans="1:13" ht="19.5" customHeight="1" x14ac:dyDescent="0.25">
      <c r="A47" s="13"/>
      <c r="B47" s="50" t="s">
        <v>62</v>
      </c>
      <c r="C47" s="50"/>
      <c r="D47" s="50"/>
      <c r="E47" s="45">
        <v>720</v>
      </c>
      <c r="G47" s="50" t="s">
        <v>63</v>
      </c>
      <c r="H47" s="50"/>
      <c r="I47" s="50"/>
      <c r="J47" s="38">
        <f>H38*0.02</f>
        <v>411.63499999999999</v>
      </c>
    </row>
    <row r="48" spans="1:13" ht="19.5" customHeight="1" x14ac:dyDescent="0.25">
      <c r="A48" s="13"/>
      <c r="B48" s="1" t="s">
        <v>64</v>
      </c>
      <c r="C48" s="1"/>
      <c r="D48" s="1"/>
      <c r="E48" s="19">
        <v>1800</v>
      </c>
    </row>
    <row r="49" spans="1:13" ht="19.5" customHeight="1" x14ac:dyDescent="0.25">
      <c r="A49" s="13"/>
      <c r="B49" s="50" t="s">
        <v>65</v>
      </c>
      <c r="C49" s="50"/>
      <c r="D49" s="50"/>
      <c r="E49" s="45">
        <v>900</v>
      </c>
      <c r="G49" s="46"/>
      <c r="H49" s="46"/>
      <c r="I49" s="46"/>
      <c r="J49" s="46"/>
    </row>
    <row r="50" spans="1:13" ht="19.5" customHeight="1" x14ac:dyDescent="0.25">
      <c r="A50" s="13"/>
      <c r="B50" s="1" t="s">
        <v>66</v>
      </c>
      <c r="C50" s="1"/>
      <c r="D50" s="1"/>
      <c r="E50" s="19">
        <v>600</v>
      </c>
    </row>
    <row r="51" spans="1:13" ht="24" customHeight="1" x14ac:dyDescent="0.25">
      <c r="A51" s="13"/>
      <c r="B51" s="51" t="s">
        <v>67</v>
      </c>
      <c r="C51" s="51"/>
      <c r="D51" s="51"/>
      <c r="E51" s="44">
        <f>SUM(E42:E50)</f>
        <v>7280</v>
      </c>
      <c r="G51" s="51" t="s">
        <v>68</v>
      </c>
      <c r="H51" s="51"/>
      <c r="I51" s="51"/>
      <c r="J51" s="44">
        <f>SUM(J42:J47)</f>
        <v>8581.6833333333325</v>
      </c>
    </row>
    <row r="52" spans="1:13" ht="12" customHeight="1" x14ac:dyDescent="0.25">
      <c r="A52" s="13"/>
    </row>
    <row r="53" spans="1:13" ht="21.75" customHeight="1" x14ac:dyDescent="0.25">
      <c r="A53" s="13"/>
      <c r="B53" s="3" t="s">
        <v>69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21.75" customHeight="1" x14ac:dyDescent="0.25">
      <c r="A54" s="13"/>
      <c r="B54" s="52" t="s">
        <v>70</v>
      </c>
      <c r="C54" s="52"/>
      <c r="D54" s="52"/>
      <c r="E54" s="52"/>
      <c r="F54" s="52"/>
      <c r="G54" s="52"/>
      <c r="H54" s="52"/>
      <c r="I54" s="52"/>
      <c r="J54" s="52"/>
      <c r="K54" s="52"/>
      <c r="L54" s="53">
        <f>J38</f>
        <v>22551.75</v>
      </c>
      <c r="M54" s="53"/>
    </row>
    <row r="55" spans="1:13" ht="21.75" customHeight="1" x14ac:dyDescent="0.25">
      <c r="A55" s="13"/>
      <c r="B55" s="54" t="s">
        <v>71</v>
      </c>
      <c r="C55" s="54"/>
      <c r="D55" s="54"/>
      <c r="E55" s="54"/>
      <c r="F55" s="54"/>
      <c r="G55" s="54"/>
      <c r="H55" s="54"/>
      <c r="I55" s="54"/>
      <c r="J55" s="54"/>
      <c r="K55" s="54"/>
      <c r="L55" s="55">
        <f>-J51</f>
        <v>-8581.6833333333325</v>
      </c>
      <c r="M55" s="55"/>
    </row>
    <row r="56" spans="1:13" ht="21.75" customHeight="1" x14ac:dyDescent="0.25">
      <c r="A56" s="13"/>
      <c r="B56" s="52" t="s">
        <v>72</v>
      </c>
      <c r="C56" s="52"/>
      <c r="D56" s="52"/>
      <c r="E56" s="52"/>
      <c r="F56" s="52"/>
      <c r="G56" s="52"/>
      <c r="H56" s="52"/>
      <c r="I56" s="52"/>
      <c r="J56" s="52"/>
      <c r="K56" s="52"/>
      <c r="L56" s="53">
        <f>L54+L55</f>
        <v>13970.066666666668</v>
      </c>
      <c r="M56" s="53"/>
    </row>
    <row r="57" spans="1:13" ht="21.75" customHeight="1" x14ac:dyDescent="0.25">
      <c r="A57" s="13"/>
      <c r="B57" s="54" t="s">
        <v>73</v>
      </c>
      <c r="C57" s="54"/>
      <c r="D57" s="54"/>
      <c r="E57" s="54"/>
      <c r="F57" s="54"/>
      <c r="G57" s="54"/>
      <c r="H57" s="54"/>
      <c r="I57" s="54"/>
      <c r="J57" s="54"/>
      <c r="K57" s="54"/>
      <c r="L57" s="55">
        <f>-E51</f>
        <v>-7280</v>
      </c>
      <c r="M57" s="55"/>
    </row>
    <row r="58" spans="1:13" ht="21.75" customHeight="1" x14ac:dyDescent="0.25">
      <c r="A58" s="13"/>
      <c r="B58" s="52" t="s">
        <v>74</v>
      </c>
      <c r="C58" s="52"/>
      <c r="D58" s="52"/>
      <c r="E58" s="52"/>
      <c r="F58" s="52"/>
      <c r="G58" s="52"/>
      <c r="H58" s="52"/>
      <c r="I58" s="52"/>
      <c r="J58" s="52"/>
      <c r="K58" s="52"/>
      <c r="L58" s="53">
        <f>L56+L57</f>
        <v>6690.0666666666675</v>
      </c>
      <c r="M58" s="53"/>
    </row>
    <row r="59" spans="1:13" ht="21.75" customHeight="1" x14ac:dyDescent="0.25">
      <c r="A59" s="13"/>
      <c r="B59" s="54" t="s">
        <v>75</v>
      </c>
      <c r="C59" s="54"/>
      <c r="D59" s="54"/>
      <c r="E59" s="54"/>
      <c r="F59" s="54"/>
      <c r="G59" s="54"/>
      <c r="H59" s="54"/>
      <c r="I59" s="54"/>
      <c r="J59" s="54"/>
      <c r="K59" s="54"/>
      <c r="L59" s="55">
        <f>-E18*E20</f>
        <v>-4400</v>
      </c>
      <c r="M59" s="55"/>
    </row>
    <row r="60" spans="1:13" ht="21.75" customHeight="1" x14ac:dyDescent="0.25">
      <c r="A60" s="13"/>
      <c r="B60" s="52" t="s">
        <v>76</v>
      </c>
      <c r="C60" s="52"/>
      <c r="D60" s="52"/>
      <c r="E60" s="52"/>
      <c r="F60" s="52"/>
      <c r="G60" s="52"/>
      <c r="H60" s="52"/>
      <c r="I60" s="52"/>
      <c r="J60" s="52"/>
      <c r="K60" s="52"/>
      <c r="L60" s="53">
        <f>L58+L59</f>
        <v>2290.0666666666675</v>
      </c>
      <c r="M60" s="53"/>
    </row>
    <row r="61" spans="1:13" ht="21.75" customHeight="1" x14ac:dyDescent="0.25">
      <c r="A61" s="13"/>
      <c r="B61" s="54" t="s">
        <v>77</v>
      </c>
      <c r="C61" s="54"/>
      <c r="D61" s="54"/>
      <c r="E61" s="54"/>
      <c r="F61" s="54"/>
      <c r="G61" s="54"/>
      <c r="H61" s="54"/>
      <c r="I61" s="54"/>
      <c r="J61" s="54"/>
      <c r="K61" s="54"/>
      <c r="L61" s="55">
        <f>-MAX(L60,0)*E21</f>
        <v>-687.02000000000021</v>
      </c>
      <c r="M61" s="55"/>
    </row>
    <row r="62" spans="1:13" ht="21.75" customHeight="1" x14ac:dyDescent="0.25">
      <c r="A62" s="13"/>
      <c r="B62" s="56" t="s">
        <v>78</v>
      </c>
      <c r="C62" s="56"/>
      <c r="D62" s="56"/>
      <c r="E62" s="56"/>
      <c r="F62" s="56"/>
      <c r="G62" s="56"/>
      <c r="H62" s="56"/>
      <c r="I62" s="56"/>
      <c r="J62" s="56"/>
      <c r="K62" s="56"/>
      <c r="L62" s="57">
        <f>L60+L61</f>
        <v>1603.0466666666673</v>
      </c>
      <c r="M62" s="57"/>
    </row>
    <row r="63" spans="1:13" ht="12" customHeight="1" x14ac:dyDescent="0.25">
      <c r="A63" s="13"/>
    </row>
    <row r="64" spans="1:13" ht="21.75" customHeight="1" x14ac:dyDescent="0.25">
      <c r="A64" s="13"/>
      <c r="B64" s="3" t="s">
        <v>79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21.75" customHeight="1" x14ac:dyDescent="0.25">
      <c r="A65" s="13"/>
      <c r="B65" s="1" t="s">
        <v>80</v>
      </c>
      <c r="C65" s="1"/>
      <c r="D65" s="1"/>
      <c r="E65" s="47">
        <f>IFERROR(L62/E18,0)</f>
        <v>7.2865757575757608E-3</v>
      </c>
      <c r="G65" s="1" t="s">
        <v>81</v>
      </c>
      <c r="H65" s="1"/>
      <c r="I65" s="1"/>
      <c r="J65" s="47">
        <f>IFERROR(L62/E19,0)</f>
        <v>2.9146303030303043E-2</v>
      </c>
    </row>
    <row r="66" spans="1:13" ht="21.75" customHeight="1" x14ac:dyDescent="0.25">
      <c r="A66" s="13"/>
      <c r="B66" s="50" t="s">
        <v>82</v>
      </c>
      <c r="C66" s="50"/>
      <c r="D66" s="50"/>
      <c r="E66" s="39">
        <f>IFERROR(L54/D38,0)</f>
        <v>114.4758883248731</v>
      </c>
      <c r="G66" s="50" t="s">
        <v>83</v>
      </c>
      <c r="H66" s="50"/>
      <c r="I66" s="50"/>
      <c r="J66" s="39">
        <f>IFERROR((-L55-L57)/D38,0)</f>
        <v>80.51615905245346</v>
      </c>
    </row>
    <row r="67" spans="1:13" ht="21.75" customHeight="1" x14ac:dyDescent="0.25">
      <c r="A67" s="13"/>
      <c r="B67" s="1" t="s">
        <v>84</v>
      </c>
      <c r="C67" s="1"/>
      <c r="D67" s="1"/>
      <c r="E67" s="48">
        <f>IFERROR(D38/M17,0)</f>
        <v>43.777777777777779</v>
      </c>
      <c r="G67" s="1" t="s">
        <v>85</v>
      </c>
      <c r="H67" s="1"/>
      <c r="I67" s="1"/>
      <c r="J67" s="47">
        <f>IFERROR((-L55-L57-L59)/L54*E38,0)</f>
        <v>0.55311001594480846</v>
      </c>
    </row>
    <row r="68" spans="1:13" ht="21.75" customHeight="1" x14ac:dyDescent="0.25">
      <c r="A68" s="13"/>
      <c r="B68" s="50" t="s">
        <v>86</v>
      </c>
      <c r="C68" s="50"/>
      <c r="D68" s="50"/>
      <c r="E68" s="49">
        <f>IFERROR(L56/L54,0)</f>
        <v>0.619467077573433</v>
      </c>
      <c r="G68" s="50" t="s">
        <v>87</v>
      </c>
      <c r="H68" s="50"/>
      <c r="I68" s="50"/>
      <c r="J68" s="49">
        <f>IFERROR(L58/L54,0)</f>
        <v>0.29665399211443316</v>
      </c>
    </row>
    <row r="69" spans="1:13" ht="12" customHeight="1" x14ac:dyDescent="0.25">
      <c r="A69" s="13"/>
    </row>
    <row r="70" spans="1:13" ht="21.75" customHeight="1" x14ac:dyDescent="0.25">
      <c r="A70" s="13"/>
      <c r="B70" s="3" t="s">
        <v>88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24" customHeight="1" x14ac:dyDescent="0.25">
      <c r="A71" s="13"/>
      <c r="B71" s="58" t="s">
        <v>89</v>
      </c>
      <c r="C71" s="58"/>
      <c r="D71" s="59" t="s">
        <v>90</v>
      </c>
      <c r="E71" s="59"/>
      <c r="F71" s="59"/>
      <c r="G71" s="59"/>
      <c r="H71" s="59"/>
      <c r="I71" s="59"/>
      <c r="J71" s="59"/>
      <c r="K71" s="59"/>
      <c r="L71" s="59"/>
      <c r="M71" s="59"/>
    </row>
    <row r="72" spans="1:13" ht="24" customHeight="1" x14ac:dyDescent="0.25">
      <c r="A72" s="13"/>
      <c r="B72" s="60" t="s">
        <v>91</v>
      </c>
      <c r="C72" s="60"/>
      <c r="D72" s="59" t="s">
        <v>92</v>
      </c>
      <c r="E72" s="59"/>
      <c r="F72" s="59"/>
      <c r="G72" s="59"/>
      <c r="H72" s="59"/>
      <c r="I72" s="59"/>
      <c r="J72" s="59"/>
      <c r="K72" s="59"/>
      <c r="L72" s="59"/>
      <c r="M72" s="59"/>
    </row>
    <row r="73" spans="1:13" ht="18" customHeight="1" x14ac:dyDescent="0.25">
      <c r="A73" s="13"/>
      <c r="B73" s="10" t="s">
        <v>93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6.5" customHeight="1" x14ac:dyDescent="0.25">
      <c r="A74" s="13"/>
      <c r="B74" s="59" t="s">
        <v>94</v>
      </c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</row>
    <row r="75" spans="1:13" ht="16.5" customHeight="1" x14ac:dyDescent="0.25">
      <c r="A75" s="13"/>
      <c r="B75" s="59" t="s">
        <v>95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</row>
    <row r="76" spans="1:13" ht="16.5" customHeight="1" x14ac:dyDescent="0.25">
      <c r="A76" s="13"/>
      <c r="B76" s="59" t="s">
        <v>96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</row>
    <row r="77" spans="1:13" ht="16.5" customHeight="1" x14ac:dyDescent="0.25">
      <c r="A77" s="13"/>
      <c r="B77" s="59" t="s">
        <v>97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</row>
    <row r="78" spans="1:13" ht="16.5" customHeight="1" x14ac:dyDescent="0.25">
      <c r="A78" s="13"/>
      <c r="B78" s="59" t="s">
        <v>98</v>
      </c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</row>
    <row r="79" spans="1:13" ht="16.5" customHeight="1" x14ac:dyDescent="0.25">
      <c r="A79" s="13"/>
      <c r="B79" s="59" t="s">
        <v>99</v>
      </c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</row>
    <row r="80" spans="1:13" x14ac:dyDescent="0.25">
      <c r="A80" s="13"/>
    </row>
    <row r="81" spans="1:1" x14ac:dyDescent="0.25">
      <c r="A81" s="13"/>
    </row>
    <row r="82" spans="1:1" x14ac:dyDescent="0.25">
      <c r="A82" s="13"/>
    </row>
    <row r="83" spans="1:1" x14ac:dyDescent="0.25">
      <c r="A83" s="13"/>
    </row>
    <row r="84" spans="1:1" x14ac:dyDescent="0.25">
      <c r="A84" s="13"/>
    </row>
    <row r="85" spans="1:1" x14ac:dyDescent="0.25">
      <c r="A85" s="13"/>
    </row>
    <row r="86" spans="1:1" x14ac:dyDescent="0.25">
      <c r="A86" s="13"/>
    </row>
    <row r="87" spans="1:1" x14ac:dyDescent="0.25">
      <c r="A87" s="13"/>
    </row>
    <row r="88" spans="1:1" x14ac:dyDescent="0.25">
      <c r="A88" s="13"/>
    </row>
    <row r="89" spans="1:1" x14ac:dyDescent="0.25">
      <c r="A89" s="13"/>
    </row>
    <row r="90" spans="1:1" x14ac:dyDescent="0.25">
      <c r="A90" s="13"/>
    </row>
    <row r="91" spans="1:1" x14ac:dyDescent="0.25">
      <c r="A91" s="13"/>
    </row>
    <row r="92" spans="1:1" x14ac:dyDescent="0.25">
      <c r="A92" s="13"/>
    </row>
    <row r="93" spans="1:1" x14ac:dyDescent="0.25">
      <c r="A93" s="13"/>
    </row>
    <row r="94" spans="1:1" x14ac:dyDescent="0.25">
      <c r="A94" s="13"/>
    </row>
    <row r="95" spans="1:1" x14ac:dyDescent="0.25">
      <c r="A95" s="13"/>
    </row>
    <row r="96" spans="1:1" x14ac:dyDescent="0.25">
      <c r="A96" s="13"/>
    </row>
    <row r="97" spans="1:1" x14ac:dyDescent="0.25">
      <c r="A97" s="13"/>
    </row>
    <row r="98" spans="1:1" x14ac:dyDescent="0.25">
      <c r="A98" s="13"/>
    </row>
    <row r="99" spans="1:1" x14ac:dyDescent="0.25">
      <c r="A99" s="13"/>
    </row>
    <row r="100" spans="1:1" x14ac:dyDescent="0.25">
      <c r="A100" s="13"/>
    </row>
    <row r="101" spans="1:1" x14ac:dyDescent="0.25">
      <c r="A101" s="13"/>
    </row>
    <row r="102" spans="1:1" x14ac:dyDescent="0.25">
      <c r="A102" s="13"/>
    </row>
    <row r="103" spans="1:1" x14ac:dyDescent="0.25">
      <c r="A103" s="13"/>
    </row>
    <row r="104" spans="1:1" x14ac:dyDescent="0.25">
      <c r="A104" s="13"/>
    </row>
  </sheetData>
  <mergeCells count="82">
    <mergeCell ref="B79:M79"/>
    <mergeCell ref="B74:M74"/>
    <mergeCell ref="B75:M75"/>
    <mergeCell ref="B76:M76"/>
    <mergeCell ref="B77:M77"/>
    <mergeCell ref="B78:M78"/>
    <mergeCell ref="B71:C71"/>
    <mergeCell ref="D71:M71"/>
    <mergeCell ref="B72:C72"/>
    <mergeCell ref="D72:M72"/>
    <mergeCell ref="B73:M73"/>
    <mergeCell ref="B67:D67"/>
    <mergeCell ref="G67:I67"/>
    <mergeCell ref="B68:D68"/>
    <mergeCell ref="G68:I68"/>
    <mergeCell ref="B70:M70"/>
    <mergeCell ref="B64:M64"/>
    <mergeCell ref="B65:D65"/>
    <mergeCell ref="G65:I65"/>
    <mergeCell ref="B66:D66"/>
    <mergeCell ref="G66:I66"/>
    <mergeCell ref="B60:K60"/>
    <mergeCell ref="L60:M60"/>
    <mergeCell ref="B61:K61"/>
    <mergeCell ref="L61:M61"/>
    <mergeCell ref="B62:K62"/>
    <mergeCell ref="L62:M62"/>
    <mergeCell ref="B57:K57"/>
    <mergeCell ref="L57:M57"/>
    <mergeCell ref="B58:K58"/>
    <mergeCell ref="L58:M58"/>
    <mergeCell ref="B59:K59"/>
    <mergeCell ref="L59:M59"/>
    <mergeCell ref="B54:K54"/>
    <mergeCell ref="L54:M54"/>
    <mergeCell ref="B55:K55"/>
    <mergeCell ref="L55:M55"/>
    <mergeCell ref="B56:K56"/>
    <mergeCell ref="L56:M56"/>
    <mergeCell ref="B49:D49"/>
    <mergeCell ref="B50:D50"/>
    <mergeCell ref="B51:D51"/>
    <mergeCell ref="G51:I51"/>
    <mergeCell ref="B53:M53"/>
    <mergeCell ref="B46:D46"/>
    <mergeCell ref="G46:I46"/>
    <mergeCell ref="B47:D47"/>
    <mergeCell ref="G47:I47"/>
    <mergeCell ref="B48:D48"/>
    <mergeCell ref="B43:D43"/>
    <mergeCell ref="G43:I43"/>
    <mergeCell ref="B44:D44"/>
    <mergeCell ref="G44:I44"/>
    <mergeCell ref="B45:D45"/>
    <mergeCell ref="G45:I45"/>
    <mergeCell ref="B24:M24"/>
    <mergeCell ref="B40:M40"/>
    <mergeCell ref="B41:E41"/>
    <mergeCell ref="G41:J41"/>
    <mergeCell ref="B42:D42"/>
    <mergeCell ref="G42:I42"/>
    <mergeCell ref="B10:D10"/>
    <mergeCell ref="E10:G10"/>
    <mergeCell ref="H10:J10"/>
    <mergeCell ref="L10:M10"/>
    <mergeCell ref="B12:M12"/>
    <mergeCell ref="B8:D8"/>
    <mergeCell ref="E8:G8"/>
    <mergeCell ref="H8:J8"/>
    <mergeCell ref="L8:M8"/>
    <mergeCell ref="B9:D9"/>
    <mergeCell ref="E9:G9"/>
    <mergeCell ref="H9:J9"/>
    <mergeCell ref="L9:M9"/>
    <mergeCell ref="B2:H2"/>
    <mergeCell ref="I2:M2"/>
    <mergeCell ref="B3:H3"/>
    <mergeCell ref="I3:M3"/>
    <mergeCell ref="B7:D7"/>
    <mergeCell ref="E7:G7"/>
    <mergeCell ref="H7:J7"/>
    <mergeCell ref="L7:M7"/>
  </mergeCells>
  <conditionalFormatting sqref="E26:E37">
    <cfRule type="colorScale" priority="2">
      <colorScale>
        <cfvo type="num" val="0"/>
        <cfvo type="num" val="0.5"/>
        <cfvo type="num" val="1"/>
        <color rgb="FFF4E3E1"/>
        <color rgb="FFF4F0E1"/>
        <color rgb="FFE8EDE5"/>
      </colorScale>
    </cfRule>
  </conditionalFormatting>
  <conditionalFormatting sqref="E9:G9">
    <cfRule type="expression" dxfId="3" priority="3">
      <formula>$E$9&lt;0</formula>
    </cfRule>
    <cfRule type="expression" dxfId="2" priority="4">
      <formula>$E$9&gt;=0</formula>
    </cfRule>
  </conditionalFormatting>
  <conditionalFormatting sqref="H9:J9">
    <cfRule type="expression" dxfId="1" priority="5">
      <formula>$H$9&lt;0</formula>
    </cfRule>
    <cfRule type="expression" dxfId="0" priority="6">
      <formula>$H$9&gt;=0</formula>
    </cfRule>
  </conditionalFormatting>
  <dataValidations count="4">
    <dataValidation type="decimal" allowBlank="1" sqref="M18:M19 E20:E21" xr:uid="{00000000-0002-0000-0000-000000000000}">
      <formula1>0</formula1>
      <formula2>10</formula2>
    </dataValidation>
    <dataValidation type="decimal" operator="greaterThanOrEqual" allowBlank="1" sqref="M14:M17 E16:E19 M20:M21 E42:E50" xr:uid="{00000000-0002-0000-0000-000001000000}">
      <formula1>0</formula1>
      <formula2>0</formula2>
    </dataValidation>
    <dataValidation type="whole" operator="greaterThanOrEqual" allowBlank="1" sqref="D26:D37" xr:uid="{00000000-0002-0000-0000-000002000000}">
      <formula1>0</formula1>
      <formula2>0</formula2>
    </dataValidation>
    <dataValidation type="decimal" allowBlank="1" sqref="F26:F37" xr:uid="{00000000-0002-0000-0000-000003000000}">
      <formula1>0</formula1>
      <formula2>5</formula2>
    </dataValidation>
  </dataValidations>
  <printOptions horizontalCentered="1"/>
  <pageMargins left="0.4" right="0.4" top="0.5" bottom="0.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Kalkulation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2026-06-17T10:23:16Z</dcterms:created>
  <dcterms:modified xsi:type="dcterms:W3CDTF">2026-06-17T16:14:02Z</dcterms:modified>
  <dc:language>en-US</dc:language>
</cp:coreProperties>
</file>