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46280B1-D97C-444B-A45D-A7EBEEA34CB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Strategie &amp; Ziele" sheetId="2" r:id="rId2"/>
    <sheet name="Maßnahmenplan 2026" sheetId="3" r:id="rId3"/>
    <sheet name="Budget-Übersicht" sheetId="4" r:id="rId4"/>
    <sheet name="Stammdaten" sheetId="5" r:id="rId5"/>
  </sheets>
  <definedNames>
    <definedName name="Kanaele">Stammdaten!$C$7:$C$16</definedName>
    <definedName name="Kategorien">Stammdaten!$B$7:$B$14</definedName>
    <definedName name="Prioritaeten">Stammdaten!$G$7:$G$9</definedName>
    <definedName name="Quartale">Stammdaten!$H$7:$H$11</definedName>
    <definedName name="StatusListe">Stammdaten!$F$7:$F$11</definedName>
    <definedName name="Verantwortliche">Stammdaten!$E$7:$E$13</definedName>
    <definedName name="Zielgruppen">Stammdaten!$D$7:$D$14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3" i="4" l="1"/>
  <c r="N23" i="4"/>
  <c r="M23" i="4"/>
  <c r="L23" i="4"/>
  <c r="K23" i="4"/>
  <c r="J23" i="4"/>
  <c r="I23" i="4"/>
  <c r="H23" i="4"/>
  <c r="G23" i="4"/>
  <c r="F23" i="4"/>
  <c r="E23" i="4"/>
  <c r="D23" i="4"/>
  <c r="C23" i="4"/>
  <c r="P21" i="4"/>
  <c r="O21" i="4"/>
  <c r="Q21" i="4" s="1"/>
  <c r="P19" i="4"/>
  <c r="O19" i="4"/>
  <c r="Q19" i="4" s="1"/>
  <c r="P17" i="4"/>
  <c r="O17" i="4"/>
  <c r="Q17" i="4" s="1"/>
  <c r="P15" i="4"/>
  <c r="O15" i="4"/>
  <c r="Q15" i="4" s="1"/>
  <c r="Q13" i="4"/>
  <c r="P13" i="4"/>
  <c r="O13" i="4"/>
  <c r="P11" i="4"/>
  <c r="O11" i="4"/>
  <c r="Q11" i="4" s="1"/>
  <c r="P9" i="4"/>
  <c r="Q9" i="4" s="1"/>
  <c r="O9" i="4"/>
  <c r="P7" i="4"/>
  <c r="O7" i="4"/>
  <c r="O23" i="4" s="1"/>
  <c r="Q23" i="4" s="1"/>
  <c r="L21" i="3"/>
  <c r="K21" i="3"/>
  <c r="M19" i="3"/>
  <c r="M18" i="3"/>
  <c r="M17" i="3"/>
  <c r="M16" i="3"/>
  <c r="M15" i="3"/>
  <c r="O14" i="3"/>
  <c r="M14" i="3"/>
  <c r="M13" i="3"/>
  <c r="O12" i="3"/>
  <c r="M12" i="3"/>
  <c r="M11" i="3"/>
  <c r="M10" i="3"/>
  <c r="O9" i="3"/>
  <c r="M9" i="3"/>
  <c r="O8" i="3"/>
  <c r="M8" i="3"/>
  <c r="M7" i="3"/>
  <c r="M21" i="3" s="1"/>
  <c r="C23" i="1"/>
  <c r="C22" i="1"/>
  <c r="C21" i="1"/>
  <c r="H20" i="1"/>
  <c r="C20" i="1"/>
  <c r="H19" i="1"/>
  <c r="C19" i="1"/>
  <c r="H18" i="1"/>
  <c r="C18" i="1"/>
  <c r="H17" i="1"/>
  <c r="C17" i="1"/>
  <c r="H16" i="1"/>
  <c r="C16" i="1"/>
  <c r="H11" i="1"/>
  <c r="F11" i="1"/>
  <c r="D11" i="1"/>
  <c r="B11" i="1"/>
  <c r="H7" i="1"/>
  <c r="F7" i="1"/>
  <c r="D7" i="1"/>
  <c r="B7" i="1"/>
  <c r="Q7" i="4" l="1"/>
</calcChain>
</file>

<file path=xl/sharedStrings.xml><?xml version="1.0" encoding="utf-8"?>
<sst xmlns="http://schemas.openxmlformats.org/spreadsheetml/2006/main" count="329" uniqueCount="194">
  <si>
    <t xml:space="preserve">  Übersicht  ·  Budget  ·  Performance</t>
  </si>
  <si>
    <t>GESAMTBUDGET 2026</t>
  </si>
  <si>
    <t>BISHER VERAUSGABT</t>
  </si>
  <si>
    <t>VERBLEIBEND</t>
  </si>
  <si>
    <t>MASSNAHMEN GESAMT</t>
  </si>
  <si>
    <t>IN BEARBEITUNG</t>
  </si>
  <si>
    <t>GEPLANT</t>
  </si>
  <si>
    <t>ABGESCHLOSSEN</t>
  </si>
  <si>
    <t>Ø BUDGETAUSLASTUNG</t>
  </si>
  <si>
    <t xml:space="preserve">  BUDGETVERTEILUNG NACH KATEGORIE</t>
  </si>
  <si>
    <t xml:space="preserve">  STATUS-VERTEILUNG</t>
  </si>
  <si>
    <t>Kategorie</t>
  </si>
  <si>
    <t>Plan (€)</t>
  </si>
  <si>
    <t>Status</t>
  </si>
  <si>
    <t>Anzahl</t>
  </si>
  <si>
    <t>Markenaufbau</t>
  </si>
  <si>
    <t>Geplant</t>
  </si>
  <si>
    <t>Lead-Generierung</t>
  </si>
  <si>
    <t>In Bearbeitung</t>
  </si>
  <si>
    <t>Kundenbindung</t>
  </si>
  <si>
    <t>Abgeschlossen</t>
  </si>
  <si>
    <t>Produkteinführung</t>
  </si>
  <si>
    <t>Verzögert</t>
  </si>
  <si>
    <t>Content-Marketing</t>
  </si>
  <si>
    <t>Pausiert</t>
  </si>
  <si>
    <t>Veranstaltung</t>
  </si>
  <si>
    <t>Performance-Marketing</t>
  </si>
  <si>
    <t>PR &amp; Kommunikation</t>
  </si>
  <si>
    <t>Alle Werte werden automatisch aus dem Tabellenblatt »Maßnahmenplan 2026« berechnet. Stand: aktualisiert beim Öffnen der Datei.</t>
  </si>
  <si>
    <t>STRATEGIE &amp; ZIELE</t>
  </si>
  <si>
    <t xml:space="preserve">  VISION &amp; MISSION</t>
  </si>
  <si>
    <t>Vision: Bis Ende 2026 die meistempfohlene Marke in unserem Segment im deutschsprachigen Raum sein.</t>
  </si>
  <si>
    <t>Mission: Unsere Kundinnen und Kunden mit relevanten, klar formulierten und nutzbringenden Marketingbotschaften erreichen — über die Kanäle, auf denen sie wirklich aktiv sind.</t>
  </si>
  <si>
    <t xml:space="preserve">  SMART-ZIELE 2026</t>
  </si>
  <si>
    <t>Nr.</t>
  </si>
  <si>
    <t>Ziel</t>
  </si>
  <si>
    <t>Messgröße / KPI</t>
  </si>
  <si>
    <t>Ausgangswert</t>
  </si>
  <si>
    <t>Zielwert</t>
  </si>
  <si>
    <t>Fälligkeit</t>
  </si>
  <si>
    <t>Verantwortlich</t>
  </si>
  <si>
    <t>Markenbekanntheit im Zielmarkt erhöhen</t>
  </si>
  <si>
    <t>Gestützte Bekanntheit (%)</t>
  </si>
  <si>
    <t>18%</t>
  </si>
  <si>
    <t>28%</t>
  </si>
  <si>
    <t>31.12.2026</t>
  </si>
  <si>
    <t>Marketingleitung</t>
  </si>
  <si>
    <t>Qualifizierte Leads für den Vertrieb generieren</t>
  </si>
  <si>
    <t>MQL pro Monat</t>
  </si>
  <si>
    <t>120</t>
  </si>
  <si>
    <t>260</t>
  </si>
  <si>
    <t>Organischen Traffic auf der Website steigern</t>
  </si>
  <si>
    <t>Sitzungen pro Monat</t>
  </si>
  <si>
    <t>14.500</t>
  </si>
  <si>
    <t>32.000</t>
  </si>
  <si>
    <t>30.06.2026</t>
  </si>
  <si>
    <t>Web-Team</t>
  </si>
  <si>
    <t>Conversion-Rate der Landing-Pages verbessern</t>
  </si>
  <si>
    <t>Conversion-Rate (%)</t>
  </si>
  <si>
    <t>1,8%</t>
  </si>
  <si>
    <t>3,2%</t>
  </si>
  <si>
    <t>30.09.2026</t>
  </si>
  <si>
    <t>Bestandskunden-Aktivierung stärken</t>
  </si>
  <si>
    <t>Wiederkaufsrate (%)</t>
  </si>
  <si>
    <t>22%</t>
  </si>
  <si>
    <t>30%</t>
  </si>
  <si>
    <t>Content-Team</t>
  </si>
  <si>
    <t xml:space="preserve">  ZIELGRUPPEN &amp; PERSONAS</t>
  </si>
  <si>
    <t>PERSONA A</t>
  </si>
  <si>
    <t>PERSONA B</t>
  </si>
  <si>
    <t>PERSONA C</t>
  </si>
  <si>
    <t>„Pragmatischer Entscheider“</t>
  </si>
  <si>
    <t>„Digitale Allrounderin“</t>
  </si>
  <si>
    <t>„Loyaler Bestandskunde“</t>
  </si>
  <si>
    <t>Demografie
B2B · 40–55 Jahre · Führungsebene · Mittelstand</t>
  </si>
  <si>
    <t>Demografie
B2C · 28–42 Jahre · stadtnah · mittleres Einkommen</t>
  </si>
  <si>
    <t>Demografie
B2C · 45–65 Jahre · etablierte Beziehung zur Marke</t>
  </si>
  <si>
    <t>Bedürfnisse
Klare ROI-Argumentation, belastbare Referenzen, schneller Support.</t>
  </si>
  <si>
    <t>Bedürfnisse
Zeitersparnis, authentische Geschichten, einfache Bedienung.</t>
  </si>
  <si>
    <t>Bedürfnisse
Wertschätzung, Vorab-Informationen, exklusive Vorteile.</t>
  </si>
  <si>
    <t>Bevorzugte Kanäle
LinkedIn, Fachmedien, Branchenmessen, E-Mail.</t>
  </si>
  <si>
    <t>Bevorzugte Kanäle
Instagram, TikTok, Suchmaschine, Newsletter.</t>
  </si>
  <si>
    <t>Bevorzugte Kanäle
E-Mail, Telefon, gedruckte Mailings, Service-Center.</t>
  </si>
  <si>
    <t>Barrieren
Skepsis gegenüber Buzzwords, hohes Sicherheitsbedürfnis.</t>
  </si>
  <si>
    <t>Barrieren
Werbemüdigkeit, Datenschutzbedenken, Preisvergleich.</t>
  </si>
  <si>
    <t>Barrieren
Reizüberflutung, Verlust persönlicher Ansprache.</t>
  </si>
  <si>
    <t xml:space="preserve">  SWOT-ANALYSE</t>
  </si>
  <si>
    <t>INTERN</t>
  </si>
  <si>
    <t>EXTERN</t>
  </si>
  <si>
    <t>STÄRKEN  (S)</t>
  </si>
  <si>
    <t>SCHWÄCHEN  (W)</t>
  </si>
  <si>
    <t>CHANCEN  (O)</t>
  </si>
  <si>
    <t>RISIKEN  (T)</t>
  </si>
  <si>
    <t>• Starke Markenidentität
• Erfahrenes Team
• Etablierte Vertriebsstruktur
• Hohe Servicequalität</t>
  </si>
  <si>
    <t>• Begrenztes Budget vs. Konkurrenz
• Geringe Reichweite auf neuen Plattformen
• Veraltete Website-Performance</t>
  </si>
  <si>
    <t>• Wachsende Nachfrage im Online-Segment
• Neue digitale Werbeformate
• Kooperationen mit Branchenpartnern</t>
  </si>
  <si>
    <t>• Aggressive Konkurrenz
• Steigende Kanal-Kosten
• Verändertes Konsumverhalten
• Datenschutz-Anforderungen</t>
  </si>
  <si>
    <t>MASSNAHMENPLAN 2026</t>
  </si>
  <si>
    <t>Zeitschiene  ·  Januar – Dezember 2026</t>
  </si>
  <si>
    <t>Tipp: Kategorie, Kanal, Zielgruppe, Verantwortlich, Status und Priorität sind Dropdown-Felder. Die Monatsspalten werden automatisch ausgefüllt, sobald Start- und Enddatum eingetragen sind.</t>
  </si>
  <si>
    <t>Kampagne / Maßnahme</t>
  </si>
  <si>
    <t>Kanal</t>
  </si>
  <si>
    <t>Zielgruppe</t>
  </si>
  <si>
    <t>Prio</t>
  </si>
  <si>
    <t>Start</t>
  </si>
  <si>
    <t>Ende</t>
  </si>
  <si>
    <t>Budget (€)</t>
  </si>
  <si>
    <t>Ist (€)</t>
  </si>
  <si>
    <t>Δ (€)</t>
  </si>
  <si>
    <t>Fortschritt</t>
  </si>
  <si>
    <t>Haupt-KPI</t>
  </si>
  <si>
    <t>Ist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</si>
  <si>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</si>
  <si>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</si>
  <si>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</si>
  <si>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</si>
  <si>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</si>
  <si>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</si>
  <si>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</si>
  <si>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</si>
  <si>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</si>
  <si>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</si>
  <si>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</si>
  <si>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</si>
  <si>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Markenkampagne Frühjahr</t>
  </si>
  <si>
    <t>Social Media</t>
  </si>
  <si>
    <t>Neukunden B2C</t>
  </si>
  <si>
    <t>Hoch</t>
  </si>
  <si>
    <t>Impressionen</t>
  </si>
  <si>
    <t>Newsletter-Relaunch</t>
  </si>
  <si>
    <t>E-Mail-Marketing</t>
  </si>
  <si>
    <t>Bestandskunden</t>
  </si>
  <si>
    <t>Mittel</t>
  </si>
  <si>
    <t>Öffnungsrate</t>
  </si>
  <si>
    <t>SEO-Optimierung Hauptseite</t>
  </si>
  <si>
    <t>SEO</t>
  </si>
  <si>
    <t>Neukunden B2B</t>
  </si>
  <si>
    <t>Org. Sitzungen / Mt</t>
  </si>
  <si>
    <t>Google Ads Sommer-Promo</t>
  </si>
  <si>
    <t>SEA / Google Ads</t>
  </si>
  <si>
    <t>Externe Agentur</t>
  </si>
  <si>
    <t>CPL (€)</t>
  </si>
  <si>
    <t>Fachmesse Branchentag</t>
  </si>
  <si>
    <t>Messe / Event</t>
  </si>
  <si>
    <t>Entscheider C-Level</t>
  </si>
  <si>
    <t>Vertrieb</t>
  </si>
  <si>
    <t>Qualifizierte Leads</t>
  </si>
  <si>
    <t>Content-Hub Blog &amp; Whitepaper</t>
  </si>
  <si>
    <t>Fachkräfte</t>
  </si>
  <si>
    <t>Downloads</t>
  </si>
  <si>
    <t>Influencer-Kooperation Reels</t>
  </si>
  <si>
    <t>Influencer</t>
  </si>
  <si>
    <t>Junge Erwachsene 18–29</t>
  </si>
  <si>
    <t>Social-Media-Team</t>
  </si>
  <si>
    <t>Reichweite</t>
  </si>
  <si>
    <t>Webinar-Reihe Produktwissen</t>
  </si>
  <si>
    <t>Webinar</t>
  </si>
  <si>
    <t>Berufstätige 30–49</t>
  </si>
  <si>
    <t>Anmeldungen</t>
  </si>
  <si>
    <t>Podcast-Sponsoring</t>
  </si>
  <si>
    <t>Podcast</t>
  </si>
  <si>
    <t>Niedrig</t>
  </si>
  <si>
    <t>Hörer-Reichweite</t>
  </si>
  <si>
    <t>Direct-Mailing Kundenrückgewinnung</t>
  </si>
  <si>
    <t>Direktmarketing</t>
  </si>
  <si>
    <t>Rückkehrer</t>
  </si>
  <si>
    <t>Print-Anzeige Branchenmagazin</t>
  </si>
  <si>
    <t>Print</t>
  </si>
  <si>
    <t>Grafik &amp; Design</t>
  </si>
  <si>
    <t>Leser-Reichweite</t>
  </si>
  <si>
    <t>Produktlaunch Herbstkollektion</t>
  </si>
  <si>
    <t>Verkäufe</t>
  </si>
  <si>
    <t>Treueprogramm-Kampagne</t>
  </si>
  <si>
    <t>Aktive Mitglieder</t>
  </si>
  <si>
    <t>GESAMT</t>
  </si>
  <si>
    <t>BUDGET-ÜBERSICHT 2026</t>
  </si>
  <si>
    <t>Geplantes Jahresbudget pro Kategorie auf 12 Monate verteilt. Die Spalten am Ende zeigen Plan, Ist und Abweichung.</t>
  </si>
  <si>
    <t>Plan ges.</t>
  </si>
  <si>
    <t>Ist ges.</t>
  </si>
  <si>
    <t>Δ</t>
  </si>
  <si>
    <t xml:space="preserve">   davon Ist</t>
  </si>
  <si>
    <t>JAHRESBUDGET</t>
  </si>
  <si>
    <t>STAMMDATEN  ·  Auswahlwerte für Dropdown-Menüs</t>
  </si>
  <si>
    <t>Diese Werte erscheinen in den Dropdown-Listen der anderen Tabellenblätter. Hier ergänzen oder anpassen.</t>
  </si>
  <si>
    <t>Marketingkanal</t>
  </si>
  <si>
    <t>Priorität</t>
  </si>
  <si>
    <t>Quartal</t>
  </si>
  <si>
    <t>Q1 2026</t>
  </si>
  <si>
    <t>Q2 2026</t>
  </si>
  <si>
    <t>Q3 2026</t>
  </si>
  <si>
    <t>Q4 2026</t>
  </si>
  <si>
    <t>Ganzjährig</t>
  </si>
  <si>
    <t>Senioren 50+</t>
  </si>
  <si>
    <t xml:space="preserve">  MARKETINGPLAN  ·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</si>
</sst>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€&quot;"/>
    <numFmt numFmtId="165" formatCode="0.0%"/>
    <numFmt numFmtId="166" formatCode="dd\.mm\.yyyy"/>
    <numFmt numFmtId="167" formatCode="#,##0&quot; €&quot;;\-#,##0&quot; €&quot;;\–"/>
    <numFmt numFmtId="168" formatCode="#,##0&quot; €&quot;;[Red]\-#,##0&quot; €&quot;;\–"/>
    <numFmt numFmtId="169" formatCode="#,##0&quot; €&quot;;[Red]\-#,##0&quot; €&quot;"/>
    <numFmt numFmtId="170" formatCode="#,##0;\-#,##0;\–"/>
  </numFmts>
  <fonts count="23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2"/>
      <color rgb="FFD4A574"/>
      <name val="Calibri"/>
      <charset val="1"/>
    </font>
    <font>
      <b/>
      <sz val="9"/>
      <color rgb="FFD4A574"/>
      <name val="Calibri"/>
      <charset val="1"/>
    </font>
    <font>
      <b/>
      <sz val="9"/>
      <color rgb="FF6B7280"/>
      <name val="Calibri"/>
      <charset val="1"/>
    </font>
    <font>
      <b/>
      <sz val="22"/>
      <color rgb="FF152A45"/>
      <name val="Calibri"/>
      <charset val="1"/>
    </font>
    <font>
      <b/>
      <sz val="11"/>
      <color rgb="FFFFFFFF"/>
      <name val="Calibri"/>
      <charset val="1"/>
    </font>
    <font>
      <b/>
      <sz val="10"/>
      <color rgb="FF1F3A5F"/>
      <name val="Calibri"/>
      <charset val="1"/>
    </font>
    <font>
      <sz val="9"/>
      <color rgb="FF1A1A1A"/>
      <name val="Calibri"/>
      <charset val="1"/>
    </font>
    <font>
      <i/>
      <sz val="9"/>
      <color rgb="FF6B7280"/>
      <name val="Calibri"/>
      <charset val="1"/>
    </font>
    <font>
      <b/>
      <sz val="22"/>
      <color rgb="FFFFFFFF"/>
      <name val="Calibri"/>
      <charset val="1"/>
    </font>
    <font>
      <i/>
      <sz val="10"/>
      <color rgb="FF1A1A1A"/>
      <name val="Calibri"/>
      <charset val="1"/>
    </font>
    <font>
      <sz val="10"/>
      <color rgb="FF1A1A1A"/>
      <name val="Calibri"/>
      <charset val="1"/>
    </font>
    <font>
      <b/>
      <sz val="11"/>
      <color rgb="FFD4A574"/>
      <name val="Calibri"/>
      <charset val="1"/>
    </font>
    <font>
      <b/>
      <sz val="10"/>
      <color rgb="FF4A7C59"/>
      <name val="Calibri"/>
      <charset val="1"/>
    </font>
    <font>
      <b/>
      <sz val="10"/>
      <color rgb="FFA0392E"/>
      <name val="Calibri"/>
      <charset val="1"/>
    </font>
    <font>
      <b/>
      <sz val="10"/>
      <color rgb="FF5B7B9A"/>
      <name val="Calibri"/>
      <charset val="1"/>
    </font>
    <font>
      <b/>
      <sz val="10"/>
      <color rgb="FFC47F4A"/>
      <name val="Calibri"/>
      <charset val="1"/>
    </font>
    <font>
      <b/>
      <i/>
      <sz val="11"/>
      <color rgb="FFD4A574"/>
      <name val="Calibri"/>
      <charset val="1"/>
    </font>
    <font>
      <b/>
      <sz val="9"/>
      <color rgb="FFFFFFFF"/>
      <name val="Calibri"/>
      <charset val="1"/>
    </font>
    <font>
      <b/>
      <sz val="10"/>
      <color rgb="FF1A1A1A"/>
      <name val="Calibri"/>
      <charset val="1"/>
    </font>
    <font>
      <b/>
      <sz val="12"/>
      <color rgb="FFFFFFFF"/>
      <name val="Calibri"/>
      <charset val="1"/>
    </font>
    <font>
      <b/>
      <sz val="10"/>
      <color rgb="FFFFFFFF"/>
      <name val="Calibri"/>
      <charset val="1"/>
    </font>
  </fonts>
  <fills count="18">
    <fill>
      <patternFill patternType="none"/>
    </fill>
    <fill>
      <patternFill patternType="gray125"/>
    </fill>
    <fill>
      <patternFill patternType="solid">
        <fgColor rgb="FF152A45"/>
        <bgColor rgb="FF1F3A5F"/>
      </patternFill>
    </fill>
    <fill>
      <patternFill patternType="solid">
        <fgColor rgb="FFD4A574"/>
        <bgColor rgb="FFC47F4A"/>
      </patternFill>
    </fill>
    <fill>
      <patternFill patternType="solid">
        <fgColor rgb="FFFFFFFF"/>
        <bgColor rgb="FFFAFAF7"/>
      </patternFill>
    </fill>
    <fill>
      <patternFill patternType="solid">
        <fgColor rgb="FF1F3A5F"/>
        <bgColor rgb="FF152A45"/>
      </patternFill>
    </fill>
    <fill>
      <patternFill patternType="solid">
        <fgColor rgb="FFEFEAE0"/>
        <bgColor rgb="FFF5EBE0"/>
      </patternFill>
    </fill>
    <fill>
      <patternFill patternType="solid">
        <fgColor rgb="FFFAFAF7"/>
        <bgColor rgb="FFF4F8F5"/>
      </patternFill>
    </fill>
    <fill>
      <patternFill patternType="solid">
        <fgColor rgb="FFF5EBE0"/>
        <bgColor rgb="FFEFEAE0"/>
      </patternFill>
    </fill>
    <fill>
      <patternFill patternType="solid">
        <fgColor rgb="FF2C5F7E"/>
        <bgColor rgb="FF4A7C59"/>
      </patternFill>
    </fill>
    <fill>
      <patternFill patternType="solid">
        <fgColor rgb="FFE3EDE5"/>
        <bgColor rgb="FFEEEEEE"/>
      </patternFill>
    </fill>
    <fill>
      <patternFill patternType="solid">
        <fgColor rgb="FFF1D9D5"/>
        <bgColor rgb="FFF7E7D5"/>
      </patternFill>
    </fill>
    <fill>
      <patternFill patternType="solid">
        <fgColor rgb="FFDDE5EC"/>
        <bgColor rgb="FFE3EDE5"/>
      </patternFill>
    </fill>
    <fill>
      <patternFill patternType="solid">
        <fgColor rgb="FFF7E7D5"/>
        <bgColor rgb="FFF5EBE0"/>
      </patternFill>
    </fill>
    <fill>
      <patternFill patternType="solid">
        <fgColor rgb="FFF4F8F5"/>
        <bgColor rgb="FFF1F4F7"/>
      </patternFill>
    </fill>
    <fill>
      <patternFill patternType="solid">
        <fgColor rgb="FFF8F2F1"/>
        <bgColor rgb="FFFBF3EB"/>
      </patternFill>
    </fill>
    <fill>
      <patternFill patternType="solid">
        <fgColor rgb="FFF1F4F7"/>
        <bgColor rgb="FFF4F8F5"/>
      </patternFill>
    </fill>
    <fill>
      <patternFill patternType="solid">
        <fgColor rgb="FFFBF3EB"/>
        <bgColor rgb="FFF8F2F1"/>
      </patternFill>
    </fill>
  </fills>
  <borders count="9">
    <border>
      <left/>
      <right/>
      <top/>
      <bottom/>
      <diagonal/>
    </border>
    <border>
      <left style="thin">
        <color rgb="FFD6CFC0"/>
      </left>
      <right/>
      <top style="medium">
        <color rgb="FFD4A574"/>
      </top>
      <bottom/>
      <diagonal/>
    </border>
    <border>
      <left style="thin">
        <color rgb="FFD6CFC0"/>
      </left>
      <right/>
      <top style="medium">
        <color rgb="FF1F3A5F"/>
      </top>
      <bottom/>
      <diagonal/>
    </border>
    <border>
      <left style="thin">
        <color rgb="FFD6CFC0"/>
      </left>
      <right/>
      <top/>
      <bottom/>
      <diagonal/>
    </border>
    <border>
      <left style="thin">
        <color rgb="FFD6CFC0"/>
      </left>
      <right/>
      <top/>
      <bottom style="thin">
        <color rgb="FFD6CFC0"/>
      </bottom>
      <diagonal/>
    </border>
    <border>
      <left style="thin">
        <color rgb="FFD6CFC0"/>
      </left>
      <right style="thin">
        <color rgb="FFD6CFC0"/>
      </right>
      <top style="thin">
        <color rgb="FFD6CFC0"/>
      </top>
      <bottom style="thin">
        <color rgb="FFD6CFC0"/>
      </bottom>
      <diagonal/>
    </border>
    <border>
      <left style="thin">
        <color rgb="FFD6CFC0"/>
      </left>
      <right/>
      <top style="thin">
        <color rgb="FFD6CFC0"/>
      </top>
      <bottom style="thin">
        <color rgb="FFD6CFC0"/>
      </bottom>
      <diagonal/>
    </border>
    <border>
      <left style="thin">
        <color rgb="FF152A45"/>
      </left>
      <right style="thin">
        <color rgb="FF152A45"/>
      </right>
      <top style="thin">
        <color rgb="FF152A45"/>
      </top>
      <bottom style="thin">
        <color rgb="FF152A45"/>
      </bottom>
      <diagonal/>
    </border>
    <border>
      <left style="thin">
        <color rgb="FF152A45"/>
      </left>
      <right/>
      <top style="thin">
        <color rgb="FF152A45"/>
      </top>
      <bottom style="thin">
        <color rgb="FF152A45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3" fillId="2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left" vertical="top" wrapText="1" indent="1"/>
    </xf>
    <xf numFmtId="0" fontId="10" fillId="2" borderId="0" xfId="0" applyFont="1" applyFill="1" applyAlignment="1">
      <alignment horizontal="left" vertical="center" wrapText="1" indent="1"/>
    </xf>
    <xf numFmtId="0" fontId="9" fillId="8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 indent="1"/>
    </xf>
    <xf numFmtId="165" fontId="5" fillId="4" borderId="3" xfId="0" applyNumberFormat="1" applyFont="1" applyFill="1" applyBorder="1" applyAlignment="1">
      <alignment horizontal="left" vertical="center" indent="2"/>
    </xf>
    <xf numFmtId="0" fontId="0" fillId="4" borderId="4" xfId="0" applyFill="1" applyBorder="1"/>
    <xf numFmtId="1" fontId="5" fillId="4" borderId="3" xfId="0" applyNumberFormat="1" applyFont="1" applyFill="1" applyBorder="1" applyAlignment="1">
      <alignment horizontal="left" vertical="center" indent="2"/>
    </xf>
    <xf numFmtId="164" fontId="5" fillId="4" borderId="3" xfId="0" applyNumberFormat="1" applyFont="1" applyFill="1" applyBorder="1" applyAlignment="1">
      <alignment horizontal="left" vertical="center" indent="2"/>
    </xf>
    <xf numFmtId="0" fontId="4" fillId="4" borderId="2" xfId="0" applyFont="1" applyFill="1" applyBorder="1" applyAlignment="1">
      <alignment horizontal="left" vertical="center" indent="2"/>
    </xf>
    <xf numFmtId="0" fontId="3" fillId="4" borderId="1" xfId="0" applyFont="1" applyFill="1" applyBorder="1" applyAlignment="1">
      <alignment horizontal="left" vertical="center" indent="2"/>
    </xf>
    <xf numFmtId="0" fontId="2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3" borderId="0" xfId="0" applyFill="1"/>
    <xf numFmtId="0" fontId="7" fillId="6" borderId="5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 wrapText="1" indent="1"/>
    </xf>
    <xf numFmtId="164" fontId="8" fillId="4" borderId="5" xfId="0" applyNumberFormat="1" applyFont="1" applyFill="1" applyBorder="1" applyAlignment="1">
      <alignment horizontal="right" vertical="center"/>
    </xf>
    <xf numFmtId="1" fontId="8" fillId="4" borderId="5" xfId="0" applyNumberFormat="1" applyFont="1" applyFill="1" applyBorder="1" applyAlignment="1">
      <alignment horizontal="right" vertical="center"/>
    </xf>
    <xf numFmtId="0" fontId="8" fillId="7" borderId="5" xfId="0" applyFont="1" applyFill="1" applyBorder="1" applyAlignment="1">
      <alignment horizontal="left" vertical="center" wrapText="1" indent="1"/>
    </xf>
    <xf numFmtId="164" fontId="8" fillId="7" borderId="5" xfId="0" applyNumberFormat="1" applyFont="1" applyFill="1" applyBorder="1" applyAlignment="1">
      <alignment horizontal="right" vertical="center"/>
    </xf>
    <xf numFmtId="1" fontId="8" fillId="7" borderId="5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 indent="1"/>
    </xf>
    <xf numFmtId="0" fontId="12" fillId="7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 indent="1"/>
    </xf>
    <xf numFmtId="0" fontId="12" fillId="4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7" fillId="13" borderId="5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left" vertical="top" wrapText="1" indent="1"/>
    </xf>
    <xf numFmtId="0" fontId="6" fillId="5" borderId="7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166" fontId="8" fillId="0" borderId="5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right" vertical="center"/>
    </xf>
    <xf numFmtId="168" fontId="12" fillId="0" borderId="5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6" fontId="8" fillId="7" borderId="5" xfId="0" applyNumberFormat="1" applyFont="1" applyFill="1" applyBorder="1" applyAlignment="1">
      <alignment horizontal="center" vertical="center" wrapText="1"/>
    </xf>
    <xf numFmtId="167" fontId="12" fillId="7" borderId="5" xfId="0" applyNumberFormat="1" applyFont="1" applyFill="1" applyBorder="1" applyAlignment="1">
      <alignment horizontal="right" vertical="center"/>
    </xf>
    <xf numFmtId="168" fontId="12" fillId="7" borderId="5" xfId="0" applyNumberFormat="1" applyFont="1" applyFill="1" applyBorder="1" applyAlignment="1">
      <alignment horizontal="right" vertical="center"/>
    </xf>
    <xf numFmtId="0" fontId="20" fillId="7" borderId="5" xfId="0" applyFont="1" applyFill="1" applyBorder="1" applyAlignment="1">
      <alignment horizontal="center" vertical="center" wrapText="1"/>
    </xf>
    <xf numFmtId="9" fontId="12" fillId="7" borderId="5" xfId="0" applyNumberFormat="1" applyFont="1" applyFill="1" applyBorder="1" applyAlignment="1">
      <alignment horizontal="center" vertical="center" wrapText="1"/>
    </xf>
    <xf numFmtId="10" fontId="8" fillId="7" borderId="5" xfId="0" applyNumberFormat="1" applyFont="1" applyFill="1" applyBorder="1" applyAlignment="1">
      <alignment horizontal="center" vertical="center" wrapText="1"/>
    </xf>
    <xf numFmtId="3" fontId="8" fillId="7" borderId="5" xfId="0" applyNumberFormat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right" vertical="center"/>
    </xf>
    <xf numFmtId="169" fontId="6" fillId="5" borderId="7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6" fillId="5" borderId="7" xfId="0" applyFont="1" applyFill="1" applyBorder="1" applyAlignment="1">
      <alignment horizontal="left" vertical="center" wrapText="1" indent="1"/>
    </xf>
    <xf numFmtId="0" fontId="7" fillId="4" borderId="5" xfId="0" applyFont="1" applyFill="1" applyBorder="1" applyAlignment="1">
      <alignment horizontal="left" vertical="center" wrapText="1" indent="1"/>
    </xf>
    <xf numFmtId="170" fontId="8" fillId="4" borderId="5" xfId="0" applyNumberFormat="1" applyFont="1" applyFill="1" applyBorder="1" applyAlignment="1">
      <alignment horizontal="right" vertical="center"/>
    </xf>
    <xf numFmtId="164" fontId="7" fillId="8" borderId="5" xfId="0" applyNumberFormat="1" applyFont="1" applyFill="1" applyBorder="1" applyAlignment="1">
      <alignment horizontal="right" vertical="center"/>
    </xf>
    <xf numFmtId="168" fontId="7" fillId="8" borderId="5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 wrapText="1" indent="1"/>
    </xf>
    <xf numFmtId="170" fontId="9" fillId="4" borderId="5" xfId="0" applyNumberFormat="1" applyFont="1" applyFill="1" applyBorder="1" applyAlignment="1">
      <alignment horizontal="right" vertical="center"/>
    </xf>
    <xf numFmtId="0" fontId="0" fillId="4" borderId="5" xfId="0" applyFill="1" applyBorder="1"/>
    <xf numFmtId="0" fontId="7" fillId="7" borderId="5" xfId="0" applyFont="1" applyFill="1" applyBorder="1" applyAlignment="1">
      <alignment horizontal="left" vertical="center" wrapText="1" indent="1"/>
    </xf>
    <xf numFmtId="170" fontId="8" fillId="7" borderId="5" xfId="0" applyNumberFormat="1" applyFont="1" applyFill="1" applyBorder="1" applyAlignment="1">
      <alignment horizontal="right" vertical="center"/>
    </xf>
    <xf numFmtId="0" fontId="9" fillId="7" borderId="5" xfId="0" applyFont="1" applyFill="1" applyBorder="1" applyAlignment="1">
      <alignment horizontal="left" vertical="center" wrapText="1" indent="1"/>
    </xf>
    <xf numFmtId="170" fontId="9" fillId="7" borderId="5" xfId="0" applyNumberFormat="1" applyFont="1" applyFill="1" applyBorder="1" applyAlignment="1">
      <alignment horizontal="right" vertical="center"/>
    </xf>
    <xf numFmtId="0" fontId="0" fillId="7" borderId="5" xfId="0" applyFill="1" applyBorder="1"/>
    <xf numFmtId="0" fontId="21" fillId="5" borderId="7" xfId="0" applyFont="1" applyFill="1" applyBorder="1" applyAlignment="1">
      <alignment horizontal="left" vertical="center" wrapText="1" indent="1"/>
    </xf>
    <xf numFmtId="3" fontId="22" fillId="5" borderId="7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 vertical="center"/>
    </xf>
    <xf numFmtId="169" fontId="13" fillId="5" borderId="7" xfId="0" applyNumberFormat="1" applyFont="1" applyFill="1" applyBorder="1" applyAlignment="1">
      <alignment horizontal="right" vertical="center"/>
    </xf>
    <xf numFmtId="0" fontId="8" fillId="7" borderId="6" xfId="0" applyFont="1" applyFill="1" applyBorder="1" applyAlignment="1">
      <alignment horizontal="left" vertical="top" wrapText="1" indent="1"/>
    </xf>
    <xf numFmtId="0" fontId="8" fillId="4" borderId="6" xfId="0" applyFont="1" applyFill="1" applyBorder="1" applyAlignment="1">
      <alignment horizontal="left" vertical="top" wrapText="1" indent="1"/>
    </xf>
    <xf numFmtId="0" fontId="14" fillId="10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left" vertical="top" wrapText="1" indent="1"/>
    </xf>
    <xf numFmtId="0" fontId="8" fillId="15" borderId="6" xfId="0" applyFont="1" applyFill="1" applyBorder="1" applyAlignment="1">
      <alignment horizontal="left" vertical="top" wrapText="1" indent="1"/>
    </xf>
    <xf numFmtId="0" fontId="8" fillId="16" borderId="6" xfId="0" applyFont="1" applyFill="1" applyBorder="1" applyAlignment="1">
      <alignment horizontal="left" vertical="top" wrapText="1" indent="1"/>
    </xf>
    <xf numFmtId="0" fontId="1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6" fillId="5" borderId="8" xfId="0" applyFont="1" applyFill="1" applyBorder="1" applyAlignment="1">
      <alignment horizontal="right" vertical="center"/>
    </xf>
  </cellXfs>
  <cellStyles count="1">
    <cellStyle name="Standard" xfId="0" builtinId="0"/>
  </cellStyles>
  <dxfs count="80"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ill>
        <patternFill>
          <bgColor rgb="FF6B7280"/>
        </patternFill>
      </fill>
    </dxf>
    <dxf>
      <font>
        <sz val="9"/>
        <color rgb="FF2C5F7E"/>
        <name val="Calibri"/>
        <charset val="1"/>
      </font>
      <fill>
        <patternFill>
          <bgColor rgb="FF2C5F7E"/>
        </patternFill>
      </fill>
    </dxf>
    <dxf>
      <font>
        <sz val="9"/>
        <color rgb="FFC47F4A"/>
        <name val="Calibri"/>
        <charset val="1"/>
      </font>
      <fill>
        <patternFill>
          <bgColor rgb="FFC47F4A"/>
        </patternFill>
      </fill>
    </dxf>
    <dxf>
      <font>
        <sz val="9"/>
        <color rgb="FFA0392E"/>
        <name val="Calibri"/>
        <charset val="1"/>
      </font>
      <fill>
        <patternFill>
          <bgColor rgb="FFA0392E"/>
        </patternFill>
      </fill>
    </dxf>
    <dxf>
      <font>
        <sz val="9"/>
        <color rgb="FFD4A574"/>
        <name val="Calibri"/>
        <charset val="1"/>
      </font>
      <fill>
        <patternFill>
          <bgColor rgb="FFD4A574"/>
        </patternFill>
      </fill>
    </dxf>
    <dxf>
      <font>
        <sz val="9"/>
        <color rgb="FF4A7C59"/>
        <name val="Calibri"/>
        <charset val="1"/>
      </font>
      <fill>
        <patternFill>
          <bgColor rgb="FF4A7C59"/>
        </patternFill>
      </fill>
    </dxf>
    <dxf>
      <font>
        <b/>
        <sz val="10"/>
        <color rgb="FFC47F4A"/>
        <name val="Calibri"/>
        <charset val="1"/>
      </font>
      <fill>
        <patternFill>
          <bgColor rgb="FFF7E7D5"/>
        </patternFill>
      </fill>
    </dxf>
    <dxf>
      <font>
        <b/>
        <sz val="10"/>
        <color rgb="FFA0392E"/>
        <name val="Calibri"/>
        <charset val="1"/>
      </font>
      <fill>
        <patternFill>
          <bgColor rgb="FFF1D9D5"/>
        </patternFill>
      </fill>
    </dxf>
    <dxf>
      <font>
        <b/>
        <sz val="10"/>
        <color rgb="FF6B7280"/>
        <name val="Calibri"/>
        <charset val="1"/>
      </font>
      <fill>
        <patternFill>
          <bgColor rgb="FFEEEEEE"/>
        </patternFill>
      </fill>
    </dxf>
    <dxf>
      <font>
        <b/>
        <sz val="10"/>
        <color rgb="FF5B7B9A"/>
        <name val="Calibri"/>
        <charset val="1"/>
      </font>
      <fill>
        <patternFill>
          <bgColor rgb="FFDDE5EC"/>
        </patternFill>
      </fill>
    </dxf>
    <dxf>
      <font>
        <b/>
        <sz val="10"/>
        <color rgb="FF4A7C59"/>
        <name val="Calibri"/>
        <charset val="1"/>
      </font>
      <fill>
        <patternFill>
          <bgColor rgb="FFE3EDE5"/>
        </patternFill>
      </fill>
    </dxf>
    <dxf>
      <font>
        <b/>
        <sz val="10"/>
        <color rgb="FF6B7280"/>
        <name val="Calibri"/>
        <charset val="1"/>
      </font>
      <fill>
        <patternFill>
          <bgColor rgb="FFEEEEEE"/>
        </patternFill>
      </fill>
    </dxf>
    <dxf>
      <font>
        <b/>
        <sz val="10"/>
        <color rgb="FFC47F4A"/>
        <name val="Calibri"/>
        <charset val="1"/>
      </font>
      <fill>
        <patternFill>
          <bgColor rgb="FFF7E7D5"/>
        </patternFill>
      </fill>
    </dxf>
    <dxf>
      <font>
        <b/>
        <sz val="10"/>
        <color rgb="FFA0392E"/>
        <name val="Calibri"/>
        <charset val="1"/>
      </font>
      <fill>
        <patternFill>
          <bgColor rgb="FFF1D9D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EEEEE"/>
      <rgbColor rgb="FFFF00FF"/>
      <rgbColor rgb="FF00FFFF"/>
      <rgbColor rgb="FF800000"/>
      <rgbColor rgb="FF008000"/>
      <rgbColor rgb="FF000080"/>
      <rgbColor rgb="FF808000"/>
      <rgbColor rgb="FF800080"/>
      <rgbColor rgb="FF2C5F7E"/>
      <rgbColor rgb="FFD6CFC0"/>
      <rgbColor rgb="FF878787"/>
      <rgbColor rgb="FF9999FF"/>
      <rgbColor rgb="FF993366"/>
      <rgbColor rgb="FFFBF3EB"/>
      <rgbColor rgb="FFF1F4F7"/>
      <rgbColor rgb="FF660066"/>
      <rgbColor rgb="FFC47F4A"/>
      <rgbColor rgb="FF0066CC"/>
      <rgbColor rgb="FFD9D9D9"/>
      <rgbColor rgb="FF000080"/>
      <rgbColor rgb="FFFF00FF"/>
      <rgbColor rgb="FFF8F2F1"/>
      <rgbColor rgb="FF00FFFF"/>
      <rgbColor rgb="FF800080"/>
      <rgbColor rgb="FF800000"/>
      <rgbColor rgb="FF5B7B9A"/>
      <rgbColor rgb="FF0000FF"/>
      <rgbColor rgb="FF00CCFF"/>
      <rgbColor rgb="FFF4F8F5"/>
      <rgbColor rgb="FFE3EDE5"/>
      <rgbColor rgb="FFF7E7D5"/>
      <rgbColor rgb="FFDDE5EC"/>
      <rgbColor rgb="FFEFEAE0"/>
      <rgbColor rgb="FFF5EBE0"/>
      <rgbColor rgb="FFF1D9D5"/>
      <rgbColor rgb="FF4F81BD"/>
      <rgbColor rgb="FF33CCCC"/>
      <rgbColor rgb="FF99CC00"/>
      <rgbColor rgb="FFFAFAF7"/>
      <rgbColor rgb="FFFF9900"/>
      <rgbColor rgb="FFFF6600"/>
      <rgbColor rgb="FF6B7280"/>
      <rgbColor rgb="FFD4A574"/>
      <rgbColor rgb="FF152A45"/>
      <rgbColor rgb="FF4A7C59"/>
      <rgbColor rgb="FF003300"/>
      <rgbColor rgb="FF1A1A1A"/>
      <rgbColor rgb="FFA0392E"/>
      <rgbColor rgb="FF993366"/>
      <rgbColor rgb="FF333399"/>
      <rgbColor rgb="FF1F3A5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Dashboard!$C$15</c:f>
              <c:strCache>
                <c:ptCount val="1"/>
                <c:pt idx="0">
                  <c:v>Plan (€)</c:v>
                </c:pt>
              </c:strCache>
            </c:strRef>
          </c:tx>
          <c:spPr>
            <a:solidFill>
              <a:srgbClr val="D4A574"/>
            </a:solidFill>
            <a:ln w="0">
              <a:solidFill>
                <a:srgbClr val="152A4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Dashboard!$B$16:$B$23</c:f>
              <c:strCache>
                <c:ptCount val="8"/>
                <c:pt idx="0">
                  <c:v>Markenaufbau</c:v>
                </c:pt>
                <c:pt idx="1">
                  <c:v>Lead-Generierung</c:v>
                </c:pt>
                <c:pt idx="2">
                  <c:v>Kundenbindung</c:v>
                </c:pt>
                <c:pt idx="3">
                  <c:v>Produkteinführung</c:v>
                </c:pt>
                <c:pt idx="4">
                  <c:v>Content-Marketing</c:v>
                </c:pt>
                <c:pt idx="5">
                  <c:v>Veranstaltung</c:v>
                </c:pt>
                <c:pt idx="6">
                  <c:v>Performance-Marketing</c:v>
                </c:pt>
                <c:pt idx="7">
                  <c:v>PR &amp; Kommunikation</c:v>
                </c:pt>
              </c:strCache>
            </c:strRef>
          </c:cat>
          <c:val>
            <c:numRef>
              <c:f>Dashboard!$C$16:$C$23</c:f>
              <c:numCache>
                <c:formatCode>#,##0" €"</c:formatCode>
                <c:ptCount val="8"/>
                <c:pt idx="0">
                  <c:v>20500</c:v>
                </c:pt>
                <c:pt idx="1">
                  <c:v>22200</c:v>
                </c:pt>
                <c:pt idx="2">
                  <c:v>14500</c:v>
                </c:pt>
                <c:pt idx="3">
                  <c:v>16500</c:v>
                </c:pt>
                <c:pt idx="4">
                  <c:v>14000</c:v>
                </c:pt>
                <c:pt idx="5">
                  <c:v>22000</c:v>
                </c:pt>
                <c:pt idx="6">
                  <c:v>9800</c:v>
                </c:pt>
                <c:pt idx="7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1-4AA5-B1D9-7B347B5B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962"/>
        <c:axId val="78189668"/>
      </c:barChart>
      <c:catAx>
        <c:axId val="88696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78189668"/>
        <c:crosses val="autoZero"/>
        <c:auto val="1"/>
        <c:lblAlgn val="ctr"/>
        <c:lblOffset val="100"/>
        <c:noMultiLvlLbl val="0"/>
      </c:catAx>
      <c:valAx>
        <c:axId val="7818966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88696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Dashboard!$H$15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6B728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770-4061-8239-1364133B52C2}"/>
              </c:ext>
            </c:extLst>
          </c:dPt>
          <c:dPt>
            <c:idx val="1"/>
            <c:bubble3D val="0"/>
            <c:spPr>
              <a:solidFill>
                <a:srgbClr val="5B7B9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770-4061-8239-1364133B52C2}"/>
              </c:ext>
            </c:extLst>
          </c:dPt>
          <c:dPt>
            <c:idx val="2"/>
            <c:bubble3D val="0"/>
            <c:spPr>
              <a:solidFill>
                <a:srgbClr val="4A7C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9770-4061-8239-1364133B52C2}"/>
              </c:ext>
            </c:extLst>
          </c:dPt>
          <c:dPt>
            <c:idx val="3"/>
            <c:bubble3D val="0"/>
            <c:spPr>
              <a:solidFill>
                <a:srgbClr val="A0392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9770-4061-8239-1364133B52C2}"/>
              </c:ext>
            </c:extLst>
          </c:dPt>
          <c:dPt>
            <c:idx val="4"/>
            <c:bubble3D val="0"/>
            <c:spPr>
              <a:solidFill>
                <a:srgbClr val="C47F4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9770-4061-8239-1364133B52C2}"/>
              </c:ext>
            </c:extLst>
          </c:dPt>
          <c:dLbls>
            <c:dLbl>
              <c:idx val="0"/>
              <c:layout>
                <c:manualLayout>
                  <c:x val="-0.10463719432331232"/>
                  <c:y val="0.40354212583112625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0-4061-8239-1364133B52C2}"/>
                </c:ext>
              </c:extLst>
            </c:dLbl>
            <c:dLbl>
              <c:idx val="1"/>
              <c:layout>
                <c:manualLayout>
                  <c:x val="1.6902168050911444E-2"/>
                  <c:y val="4.4907055852919202E-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70-4061-8239-1364133B52C2}"/>
                </c:ext>
              </c:extLst>
            </c:dLbl>
            <c:dLbl>
              <c:idx val="2"/>
              <c:layout>
                <c:manualLayout>
                  <c:x val="-1.8270695615102906E-2"/>
                  <c:y val="2.2032794374579421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70-4061-8239-1364133B52C2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9770-4061-8239-1364133B52C2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9770-4061-8239-1364133B5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Dashboard!$G$16:$G$20</c:f>
              <c:strCache>
                <c:ptCount val="5"/>
                <c:pt idx="0">
                  <c:v>Geplant</c:v>
                </c:pt>
                <c:pt idx="1">
                  <c:v>In Bearbeitung</c:v>
                </c:pt>
                <c:pt idx="2">
                  <c:v>Abgeschlossen</c:v>
                </c:pt>
                <c:pt idx="3">
                  <c:v>Verzögert</c:v>
                </c:pt>
                <c:pt idx="4">
                  <c:v>Pausiert</c:v>
                </c:pt>
              </c:strCache>
            </c:strRef>
          </c:cat>
          <c:val>
            <c:numRef>
              <c:f>Dashboard!$H$16:$H$20</c:f>
              <c:numCache>
                <c:formatCode>0</c:formatCode>
                <c:ptCount val="5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70-4061-8239-1364133B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5</xdr:col>
      <xdr:colOff>684720</xdr:colOff>
      <xdr:row>40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1200149</xdr:colOff>
      <xdr:row>23</xdr:row>
      <xdr:rowOff>0</xdr:rowOff>
    </xdr:from>
    <xdr:to>
      <xdr:col>10</xdr:col>
      <xdr:colOff>66674</xdr:colOff>
      <xdr:row>40</xdr:row>
      <xdr:rowOff>1080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B1:J45"/>
  <sheetViews>
    <sheetView showGridLines="0" tabSelected="1" zoomScaleNormal="100" workbookViewId="0">
      <selection activeCell="M33" sqref="M33"/>
    </sheetView>
  </sheetViews>
  <sheetFormatPr baseColWidth="10" defaultColWidth="8.7109375" defaultRowHeight="15" x14ac:dyDescent="0.25"/>
  <cols>
    <col min="1" max="1" width="1.5703125" customWidth="1"/>
    <col min="2" max="10" width="18" customWidth="1"/>
    <col min="11" max="11" width="1.5703125" customWidth="1"/>
  </cols>
  <sheetData>
    <row r="1" spans="2:10" ht="7.5" customHeight="1" x14ac:dyDescent="0.25"/>
    <row r="2" spans="2:10" ht="49.5" customHeight="1" x14ac:dyDescent="0.25">
      <c r="B2" s="14" t="s">
        <v>193</v>
      </c>
      <c r="C2" s="14"/>
      <c r="D2" s="14"/>
      <c r="E2" s="14"/>
      <c r="F2" s="14"/>
      <c r="G2" s="14"/>
      <c r="H2" s="14"/>
      <c r="I2" s="14"/>
      <c r="J2" s="14"/>
    </row>
    <row r="3" spans="2:10" ht="24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</row>
    <row r="4" spans="2:10" ht="3.75" customHeight="1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0" ht="15.75" customHeight="1" x14ac:dyDescent="0.25"/>
    <row r="6" spans="2:10" ht="24" customHeight="1" x14ac:dyDescent="0.25">
      <c r="B6" s="12" t="s">
        <v>1</v>
      </c>
      <c r="C6" s="12"/>
      <c r="D6" s="11" t="s">
        <v>2</v>
      </c>
      <c r="E6" s="11"/>
      <c r="F6" s="11" t="s">
        <v>3</v>
      </c>
      <c r="G6" s="11"/>
      <c r="H6" s="11" t="s">
        <v>4</v>
      </c>
      <c r="I6" s="11"/>
    </row>
    <row r="7" spans="2:10" ht="43.5" customHeight="1" x14ac:dyDescent="0.25">
      <c r="B7" s="10">
        <f>SUM('Maßnahmenplan 2026'!K7:K19)</f>
        <v>132500</v>
      </c>
      <c r="C7" s="10"/>
      <c r="D7" s="10">
        <f>SUM('Maßnahmenplan 2026'!L7:L19)</f>
        <v>26500</v>
      </c>
      <c r="E7" s="10"/>
      <c r="F7" s="10">
        <f>SUM('Maßnahmenplan 2026'!K7:K19)-SUM('Maßnahmenplan 2026'!L7:L19)</f>
        <v>106000</v>
      </c>
      <c r="G7" s="10"/>
      <c r="H7" s="9">
        <f>COUNTA('Maßnahmenplan 2026'!C7:C19)</f>
        <v>13</v>
      </c>
      <c r="I7" s="9"/>
    </row>
    <row r="8" spans="2:10" ht="6" customHeight="1" x14ac:dyDescent="0.25">
      <c r="B8" s="8"/>
      <c r="C8" s="8"/>
      <c r="D8" s="8"/>
      <c r="E8" s="8"/>
      <c r="F8" s="8"/>
      <c r="G8" s="8"/>
      <c r="H8" s="8"/>
      <c r="I8" s="8"/>
    </row>
    <row r="9" spans="2:10" ht="9.75" customHeight="1" x14ac:dyDescent="0.25"/>
    <row r="10" spans="2:10" ht="24" customHeight="1" x14ac:dyDescent="0.25">
      <c r="B10" s="11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</row>
    <row r="11" spans="2:10" ht="43.5" customHeight="1" x14ac:dyDescent="0.25">
      <c r="B11" s="9">
        <f>COUNTIF('Maßnahmenplan 2026'!N7:N19,"In Bearbeitung")</f>
        <v>4</v>
      </c>
      <c r="C11" s="9"/>
      <c r="D11" s="9">
        <f>COUNTIF('Maßnahmenplan 2026'!N7:N19,"Geplant")</f>
        <v>6</v>
      </c>
      <c r="E11" s="9"/>
      <c r="F11" s="9">
        <f>COUNTIF('Maßnahmenplan 2026'!N7:N19,"Abgeschlossen")</f>
        <v>2</v>
      </c>
      <c r="G11" s="9"/>
      <c r="H11" s="7">
        <f>IFERROR(SUM('Maßnahmenplan 2026'!L7:L19)/SUM('Maßnahmenplan 2026'!K7:K19),0)</f>
        <v>0.2</v>
      </c>
      <c r="I11" s="7"/>
    </row>
    <row r="12" spans="2:10" ht="6" customHeight="1" x14ac:dyDescent="0.25">
      <c r="B12" s="8"/>
      <c r="C12" s="8"/>
      <c r="D12" s="8"/>
      <c r="E12" s="8"/>
      <c r="F12" s="8"/>
      <c r="G12" s="8"/>
      <c r="H12" s="8"/>
      <c r="I12" s="8"/>
    </row>
    <row r="13" spans="2:10" ht="19.5" customHeight="1" x14ac:dyDescent="0.25"/>
    <row r="14" spans="2:10" ht="24" customHeight="1" x14ac:dyDescent="0.25">
      <c r="B14" s="6" t="s">
        <v>9</v>
      </c>
      <c r="C14" s="6"/>
      <c r="D14" s="6"/>
      <c r="E14" s="6"/>
      <c r="F14" s="6"/>
      <c r="G14" s="6" t="s">
        <v>10</v>
      </c>
      <c r="H14" s="6"/>
      <c r="I14" s="6"/>
      <c r="J14" s="6"/>
    </row>
    <row r="15" spans="2:10" ht="19.5" customHeight="1" x14ac:dyDescent="0.25">
      <c r="B15" s="16" t="s">
        <v>11</v>
      </c>
      <c r="C15" s="17" t="s">
        <v>12</v>
      </c>
      <c r="G15" s="16" t="s">
        <v>13</v>
      </c>
      <c r="H15" s="17" t="s">
        <v>14</v>
      </c>
    </row>
    <row r="16" spans="2:10" ht="18" customHeight="1" x14ac:dyDescent="0.25">
      <c r="B16" s="18" t="s">
        <v>15</v>
      </c>
      <c r="C16" s="19">
        <f>SUMIF('Maßnahmenplan 2026'!D7:D19,B16,'Maßnahmenplan 2026'!K7:K19)</f>
        <v>20500</v>
      </c>
      <c r="G16" s="18" t="s">
        <v>16</v>
      </c>
      <c r="H16" s="20">
        <f>COUNTIF('Maßnahmenplan 2026'!N7:N19,G16)</f>
        <v>6</v>
      </c>
    </row>
    <row r="17" spans="2:8" ht="18" customHeight="1" x14ac:dyDescent="0.25">
      <c r="B17" s="21" t="s">
        <v>17</v>
      </c>
      <c r="C17" s="22">
        <f>SUMIF('Maßnahmenplan 2026'!D7:D19,B17,'Maßnahmenplan 2026'!K7:K19)</f>
        <v>22200</v>
      </c>
      <c r="G17" s="21" t="s">
        <v>18</v>
      </c>
      <c r="H17" s="23">
        <f>COUNTIF('Maßnahmenplan 2026'!N7:N19,G17)</f>
        <v>4</v>
      </c>
    </row>
    <row r="18" spans="2:8" ht="18" customHeight="1" x14ac:dyDescent="0.25">
      <c r="B18" s="18" t="s">
        <v>19</v>
      </c>
      <c r="C18" s="19">
        <f>SUMIF('Maßnahmenplan 2026'!D7:D19,B18,'Maßnahmenplan 2026'!K7:K19)</f>
        <v>14500</v>
      </c>
      <c r="G18" s="18" t="s">
        <v>20</v>
      </c>
      <c r="H18" s="20">
        <f>COUNTIF('Maßnahmenplan 2026'!N7:N19,G18)</f>
        <v>2</v>
      </c>
    </row>
    <row r="19" spans="2:8" ht="18" customHeight="1" x14ac:dyDescent="0.25">
      <c r="B19" s="21" t="s">
        <v>21</v>
      </c>
      <c r="C19" s="22">
        <f>SUMIF('Maßnahmenplan 2026'!D7:D19,B19,'Maßnahmenplan 2026'!K7:K19)</f>
        <v>16500</v>
      </c>
      <c r="G19" s="21" t="s">
        <v>22</v>
      </c>
      <c r="H19" s="23">
        <f>COUNTIF('Maßnahmenplan 2026'!N7:N19,G19)</f>
        <v>1</v>
      </c>
    </row>
    <row r="20" spans="2:8" ht="18" customHeight="1" x14ac:dyDescent="0.25">
      <c r="B20" s="18" t="s">
        <v>23</v>
      </c>
      <c r="C20" s="19">
        <f>SUMIF('Maßnahmenplan 2026'!D7:D19,B20,'Maßnahmenplan 2026'!K7:K19)</f>
        <v>14000</v>
      </c>
      <c r="G20" s="18" t="s">
        <v>24</v>
      </c>
      <c r="H20" s="20">
        <f>COUNTIF('Maßnahmenplan 2026'!N7:N19,G20)</f>
        <v>0</v>
      </c>
    </row>
    <row r="21" spans="2:8" ht="18" customHeight="1" x14ac:dyDescent="0.25">
      <c r="B21" s="21" t="s">
        <v>25</v>
      </c>
      <c r="C21" s="22">
        <f>SUMIF('Maßnahmenplan 2026'!D7:D19,B21,'Maßnahmenplan 2026'!K7:K19)</f>
        <v>22000</v>
      </c>
    </row>
    <row r="22" spans="2:8" ht="18" customHeight="1" x14ac:dyDescent="0.25">
      <c r="B22" s="18" t="s">
        <v>26</v>
      </c>
      <c r="C22" s="19">
        <f>SUMIF('Maßnahmenplan 2026'!D7:D19,B22,'Maßnahmenplan 2026'!K7:K19)</f>
        <v>9800</v>
      </c>
    </row>
    <row r="23" spans="2:8" ht="18" customHeight="1" x14ac:dyDescent="0.25">
      <c r="B23" s="21" t="s">
        <v>27</v>
      </c>
      <c r="C23" s="22">
        <f>SUMIF('Maßnahmenplan 2026'!D7:D19,B23,'Maßnahmenplan 2026'!K7:K19)</f>
        <v>13000</v>
      </c>
    </row>
    <row r="24" spans="2:8" ht="15" customHeight="1" x14ac:dyDescent="0.25"/>
    <row r="25" spans="2:8" ht="15" customHeight="1" x14ac:dyDescent="0.25"/>
    <row r="26" spans="2:8" ht="15" customHeight="1" x14ac:dyDescent="0.25"/>
    <row r="27" spans="2:8" ht="15" customHeight="1" x14ac:dyDescent="0.25"/>
    <row r="28" spans="2:8" ht="15" customHeight="1" x14ac:dyDescent="0.25"/>
    <row r="29" spans="2:8" ht="15" customHeight="1" x14ac:dyDescent="0.25"/>
    <row r="30" spans="2:8" ht="15" customHeight="1" x14ac:dyDescent="0.25"/>
    <row r="31" spans="2:8" ht="15" customHeight="1" x14ac:dyDescent="0.25"/>
    <row r="32" spans="2:8" ht="15" customHeight="1" x14ac:dyDescent="0.25"/>
    <row r="33" spans="2:10" ht="15" customHeight="1" x14ac:dyDescent="0.25"/>
    <row r="34" spans="2:10" ht="15" customHeight="1" x14ac:dyDescent="0.25"/>
    <row r="35" spans="2:10" ht="15" customHeight="1" x14ac:dyDescent="0.25"/>
    <row r="36" spans="2:10" ht="15" customHeight="1" x14ac:dyDescent="0.25"/>
    <row r="37" spans="2:10" ht="15" customHeight="1" x14ac:dyDescent="0.25"/>
    <row r="38" spans="2:10" ht="15" customHeight="1" x14ac:dyDescent="0.25"/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5" spans="2:10" ht="21.75" customHeight="1" x14ac:dyDescent="0.25">
      <c r="B45" s="5" t="s">
        <v>28</v>
      </c>
      <c r="C45" s="5"/>
      <c r="D45" s="5"/>
      <c r="E45" s="5"/>
      <c r="F45" s="5"/>
      <c r="G45" s="5"/>
      <c r="H45" s="5"/>
      <c r="I45" s="5"/>
      <c r="J45" s="5"/>
    </row>
  </sheetData>
  <mergeCells count="29">
    <mergeCell ref="B45:J45"/>
    <mergeCell ref="B12:C12"/>
    <mergeCell ref="D12:E12"/>
    <mergeCell ref="F12:G12"/>
    <mergeCell ref="H12:I12"/>
    <mergeCell ref="B14:F14"/>
    <mergeCell ref="G14:J14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C8"/>
    <mergeCell ref="D8:E8"/>
    <mergeCell ref="F8:G8"/>
    <mergeCell ref="H8:I8"/>
    <mergeCell ref="B2:J2"/>
    <mergeCell ref="B3:J3"/>
    <mergeCell ref="B6:C6"/>
    <mergeCell ref="D6:E6"/>
    <mergeCell ref="F6:G6"/>
    <mergeCell ref="H6:I6"/>
  </mergeCells>
  <printOptions horizontalCentered="1"/>
  <pageMargins left="0.3" right="0.3" top="0.4" bottom="0.4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5F7E"/>
    <pageSetUpPr fitToPage="1"/>
  </sheetPr>
  <dimension ref="B1:H26"/>
  <sheetViews>
    <sheetView showGridLines="0" zoomScaleNormal="100" workbookViewId="0"/>
  </sheetViews>
  <sheetFormatPr baseColWidth="10" defaultColWidth="8.7109375" defaultRowHeight="15" x14ac:dyDescent="0.25"/>
  <cols>
    <col min="1" max="1" width="1.5703125" customWidth="1"/>
    <col min="2" max="8" width="24" customWidth="1"/>
    <col min="9" max="9" width="1.5703125" customWidth="1"/>
  </cols>
  <sheetData>
    <row r="1" spans="2:8" ht="7.5" customHeight="1" x14ac:dyDescent="0.25"/>
    <row r="2" spans="2:8" ht="39.75" customHeight="1" x14ac:dyDescent="0.25">
      <c r="B2" s="4" t="s">
        <v>29</v>
      </c>
      <c r="C2" s="4"/>
      <c r="D2" s="4"/>
      <c r="E2" s="4"/>
      <c r="F2" s="4"/>
      <c r="G2" s="4"/>
      <c r="H2" s="4"/>
    </row>
    <row r="3" spans="2:8" ht="9.75" customHeight="1" x14ac:dyDescent="0.25"/>
    <row r="4" spans="2:8" ht="24" customHeight="1" x14ac:dyDescent="0.25">
      <c r="B4" s="6" t="s">
        <v>30</v>
      </c>
      <c r="C4" s="6"/>
      <c r="D4" s="6"/>
      <c r="E4" s="6"/>
      <c r="F4" s="6"/>
      <c r="G4" s="6"/>
      <c r="H4" s="6"/>
    </row>
    <row r="5" spans="2:8" ht="60" customHeight="1" x14ac:dyDescent="0.25">
      <c r="B5" s="3" t="s">
        <v>31</v>
      </c>
      <c r="C5" s="3"/>
      <c r="D5" s="3"/>
      <c r="E5" s="3" t="s">
        <v>32</v>
      </c>
      <c r="F5" s="3"/>
      <c r="G5" s="3"/>
      <c r="H5" s="3"/>
    </row>
    <row r="6" spans="2:8" ht="12" customHeight="1" x14ac:dyDescent="0.25"/>
    <row r="7" spans="2:8" ht="24" customHeight="1" x14ac:dyDescent="0.25">
      <c r="B7" s="6" t="s">
        <v>33</v>
      </c>
      <c r="C7" s="6"/>
      <c r="D7" s="6"/>
      <c r="E7" s="6"/>
      <c r="F7" s="6"/>
      <c r="G7" s="6"/>
      <c r="H7" s="6"/>
    </row>
    <row r="8" spans="2:8" ht="27.75" customHeight="1" x14ac:dyDescent="0.25">
      <c r="B8" s="24" t="s">
        <v>34</v>
      </c>
      <c r="C8" s="24" t="s">
        <v>35</v>
      </c>
      <c r="D8" s="24" t="s">
        <v>36</v>
      </c>
      <c r="E8" s="24" t="s">
        <v>37</v>
      </c>
      <c r="F8" s="24" t="s">
        <v>38</v>
      </c>
      <c r="G8" s="24" t="s">
        <v>39</v>
      </c>
      <c r="H8" s="24" t="s">
        <v>40</v>
      </c>
    </row>
    <row r="9" spans="2:8" ht="31.5" customHeight="1" x14ac:dyDescent="0.25">
      <c r="B9" s="25">
        <v>1</v>
      </c>
      <c r="C9" s="26" t="s">
        <v>41</v>
      </c>
      <c r="D9" s="26" t="s">
        <v>42</v>
      </c>
      <c r="E9" s="27" t="s">
        <v>43</v>
      </c>
      <c r="F9" s="27" t="s">
        <v>44</v>
      </c>
      <c r="G9" s="27" t="s">
        <v>45</v>
      </c>
      <c r="H9" s="26" t="s">
        <v>46</v>
      </c>
    </row>
    <row r="10" spans="2:8" ht="31.5" customHeight="1" x14ac:dyDescent="0.25">
      <c r="B10" s="28">
        <v>2</v>
      </c>
      <c r="C10" s="29" t="s">
        <v>47</v>
      </c>
      <c r="D10" s="29" t="s">
        <v>48</v>
      </c>
      <c r="E10" s="30" t="s">
        <v>49</v>
      </c>
      <c r="F10" s="30" t="s">
        <v>50</v>
      </c>
      <c r="G10" s="30" t="s">
        <v>45</v>
      </c>
      <c r="H10" s="29" t="s">
        <v>46</v>
      </c>
    </row>
    <row r="11" spans="2:8" ht="31.5" customHeight="1" x14ac:dyDescent="0.25">
      <c r="B11" s="25">
        <v>3</v>
      </c>
      <c r="C11" s="26" t="s">
        <v>51</v>
      </c>
      <c r="D11" s="26" t="s">
        <v>52</v>
      </c>
      <c r="E11" s="27" t="s">
        <v>53</v>
      </c>
      <c r="F11" s="27" t="s">
        <v>54</v>
      </c>
      <c r="G11" s="27" t="s">
        <v>55</v>
      </c>
      <c r="H11" s="26" t="s">
        <v>56</v>
      </c>
    </row>
    <row r="12" spans="2:8" ht="31.5" customHeight="1" x14ac:dyDescent="0.25">
      <c r="B12" s="28">
        <v>4</v>
      </c>
      <c r="C12" s="29" t="s">
        <v>57</v>
      </c>
      <c r="D12" s="29" t="s">
        <v>58</v>
      </c>
      <c r="E12" s="30" t="s">
        <v>59</v>
      </c>
      <c r="F12" s="30" t="s">
        <v>60</v>
      </c>
      <c r="G12" s="30" t="s">
        <v>61</v>
      </c>
      <c r="H12" s="29" t="s">
        <v>56</v>
      </c>
    </row>
    <row r="13" spans="2:8" ht="31.5" customHeight="1" x14ac:dyDescent="0.25">
      <c r="B13" s="25">
        <v>5</v>
      </c>
      <c r="C13" s="26" t="s">
        <v>62</v>
      </c>
      <c r="D13" s="26" t="s">
        <v>63</v>
      </c>
      <c r="E13" s="27" t="s">
        <v>64</v>
      </c>
      <c r="F13" s="27" t="s">
        <v>65</v>
      </c>
      <c r="G13" s="27" t="s">
        <v>45</v>
      </c>
      <c r="H13" s="26" t="s">
        <v>66</v>
      </c>
    </row>
    <row r="14" spans="2:8" ht="12" customHeight="1" x14ac:dyDescent="0.25"/>
    <row r="15" spans="2:8" ht="24" customHeight="1" x14ac:dyDescent="0.25">
      <c r="B15" s="6" t="s">
        <v>67</v>
      </c>
      <c r="C15" s="6"/>
      <c r="D15" s="6"/>
      <c r="E15" s="6"/>
      <c r="F15" s="6"/>
      <c r="G15" s="6"/>
      <c r="H15" s="6"/>
    </row>
    <row r="16" spans="2:8" ht="30" customHeight="1" x14ac:dyDescent="0.25">
      <c r="B16" s="2" t="s">
        <v>68</v>
      </c>
      <c r="C16" s="2"/>
      <c r="D16" s="2" t="s">
        <v>69</v>
      </c>
      <c r="E16" s="2"/>
      <c r="F16" s="2" t="s">
        <v>70</v>
      </c>
      <c r="G16" s="2"/>
      <c r="H16" s="31"/>
    </row>
    <row r="17" spans="2:8" ht="24" customHeight="1" x14ac:dyDescent="0.25">
      <c r="B17" s="1" t="s">
        <v>71</v>
      </c>
      <c r="C17" s="1"/>
      <c r="D17" s="1" t="s">
        <v>72</v>
      </c>
      <c r="E17" s="1"/>
      <c r="F17" s="1" t="s">
        <v>73</v>
      </c>
      <c r="G17" s="1"/>
      <c r="H17" s="31"/>
    </row>
    <row r="18" spans="2:8" ht="48" customHeight="1" x14ac:dyDescent="0.25">
      <c r="B18" s="72" t="s">
        <v>74</v>
      </c>
      <c r="C18" s="72"/>
      <c r="D18" s="72" t="s">
        <v>75</v>
      </c>
      <c r="E18" s="72"/>
      <c r="F18" s="72" t="s">
        <v>76</v>
      </c>
      <c r="G18" s="72"/>
      <c r="H18" s="31"/>
    </row>
    <row r="19" spans="2:8" ht="48" customHeight="1" x14ac:dyDescent="0.25">
      <c r="B19" s="73" t="s">
        <v>77</v>
      </c>
      <c r="C19" s="73"/>
      <c r="D19" s="73" t="s">
        <v>78</v>
      </c>
      <c r="E19" s="73"/>
      <c r="F19" s="73" t="s">
        <v>79</v>
      </c>
      <c r="G19" s="73"/>
      <c r="H19" s="31"/>
    </row>
    <row r="20" spans="2:8" ht="48" customHeight="1" x14ac:dyDescent="0.25">
      <c r="B20" s="72" t="s">
        <v>80</v>
      </c>
      <c r="C20" s="72"/>
      <c r="D20" s="72" t="s">
        <v>81</v>
      </c>
      <c r="E20" s="72"/>
      <c r="F20" s="72" t="s">
        <v>82</v>
      </c>
      <c r="G20" s="72"/>
      <c r="H20" s="31"/>
    </row>
    <row r="21" spans="2:8" ht="48" customHeight="1" x14ac:dyDescent="0.25">
      <c r="B21" s="73" t="s">
        <v>83</v>
      </c>
      <c r="C21" s="73"/>
      <c r="D21" s="73" t="s">
        <v>84</v>
      </c>
      <c r="E21" s="73"/>
      <c r="F21" s="73" t="s">
        <v>85</v>
      </c>
      <c r="G21" s="73"/>
      <c r="H21" s="31"/>
    </row>
    <row r="22" spans="2:8" ht="12" customHeight="1" x14ac:dyDescent="0.25"/>
    <row r="23" spans="2:8" ht="24" customHeight="1" x14ac:dyDescent="0.25">
      <c r="B23" s="6" t="s">
        <v>86</v>
      </c>
      <c r="C23" s="6"/>
      <c r="D23" s="6"/>
      <c r="E23" s="6"/>
      <c r="F23" s="6"/>
      <c r="G23" s="6"/>
      <c r="H23" s="6"/>
    </row>
    <row r="24" spans="2:8" ht="25.5" customHeight="1" x14ac:dyDescent="0.25">
      <c r="B24" s="2" t="s">
        <v>87</v>
      </c>
      <c r="C24" s="2"/>
      <c r="D24" s="2"/>
      <c r="E24" s="2"/>
      <c r="F24" s="2" t="s">
        <v>88</v>
      </c>
      <c r="G24" s="2"/>
      <c r="H24" s="2"/>
    </row>
    <row r="25" spans="2:8" ht="21.75" customHeight="1" x14ac:dyDescent="0.25">
      <c r="B25" s="74" t="s">
        <v>89</v>
      </c>
      <c r="C25" s="74"/>
      <c r="D25" s="75" t="s">
        <v>90</v>
      </c>
      <c r="E25" s="75"/>
      <c r="F25" s="76" t="s">
        <v>91</v>
      </c>
      <c r="G25" s="76"/>
      <c r="H25" s="32" t="s">
        <v>92</v>
      </c>
    </row>
    <row r="26" spans="2:8" ht="129.75" customHeight="1" x14ac:dyDescent="0.25">
      <c r="B26" s="77" t="s">
        <v>93</v>
      </c>
      <c r="C26" s="77"/>
      <c r="D26" s="78" t="s">
        <v>94</v>
      </c>
      <c r="E26" s="78"/>
      <c r="F26" s="79" t="s">
        <v>95</v>
      </c>
      <c r="G26" s="79"/>
      <c r="H26" s="33" t="s">
        <v>96</v>
      </c>
    </row>
  </sheetData>
  <mergeCells count="33">
    <mergeCell ref="B26:C26"/>
    <mergeCell ref="D26:E26"/>
    <mergeCell ref="F26:G26"/>
    <mergeCell ref="B23:H23"/>
    <mergeCell ref="B24:E24"/>
    <mergeCell ref="F24:H24"/>
    <mergeCell ref="B25:C25"/>
    <mergeCell ref="D25:E25"/>
    <mergeCell ref="F25:G25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5:H15"/>
    <mergeCell ref="B16:C16"/>
    <mergeCell ref="D16:E16"/>
    <mergeCell ref="F16:G16"/>
    <mergeCell ref="B17:C17"/>
    <mergeCell ref="D17:E17"/>
    <mergeCell ref="F17:G17"/>
    <mergeCell ref="B2:H2"/>
    <mergeCell ref="B4:H4"/>
    <mergeCell ref="B5:D5"/>
    <mergeCell ref="E5:H5"/>
    <mergeCell ref="B7:H7"/>
  </mergeCells>
  <printOptions horizontalCentered="1"/>
  <pageMargins left="0.3" right="0.3" top="0.4" bottom="0.4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A574"/>
    <pageSetUpPr fitToPage="1"/>
  </sheetPr>
  <dimension ref="B1:AD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5" customWidth="1"/>
    <col min="3" max="3" width="30" customWidth="1"/>
    <col min="4" max="4" width="18" customWidth="1"/>
    <col min="5" max="5" width="17" customWidth="1"/>
    <col min="6" max="7" width="18" customWidth="1"/>
    <col min="8" max="8" width="11" customWidth="1"/>
    <col min="9" max="10" width="12" customWidth="1"/>
    <col min="11" max="13" width="13" customWidth="1"/>
    <col min="14" max="14" width="14" customWidth="1"/>
    <col min="15" max="15" width="12" customWidth="1"/>
    <col min="16" max="16" width="22" customWidth="1"/>
    <col min="17" max="18" width="11" customWidth="1"/>
    <col min="19" max="30" width="5" customWidth="1"/>
    <col min="31" max="31" width="1.5703125" customWidth="1"/>
  </cols>
  <sheetData>
    <row r="1" spans="2:30" ht="7.5" customHeight="1" x14ac:dyDescent="0.25"/>
    <row r="2" spans="2:30" ht="39.75" customHeight="1" x14ac:dyDescent="0.25">
      <c r="B2" s="4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80" t="s">
        <v>98</v>
      </c>
      <c r="T2" s="80"/>
      <c r="U2" s="80"/>
      <c r="V2" s="80"/>
      <c r="W2" s="80"/>
      <c r="X2" s="80"/>
      <c r="Y2" s="80"/>
      <c r="Z2" s="80"/>
      <c r="AA2" s="80"/>
      <c r="AB2" s="80"/>
    </row>
    <row r="3" spans="2:30" ht="9.75" customHeight="1" x14ac:dyDescent="0.25"/>
    <row r="4" spans="2:30" ht="15" customHeight="1" x14ac:dyDescent="0.25">
      <c r="B4" s="81" t="s">
        <v>99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2:30" ht="6" customHeight="1" x14ac:dyDescent="0.25"/>
    <row r="6" spans="2:30" ht="31.5" customHeight="1" x14ac:dyDescent="0.25">
      <c r="B6" s="34" t="s">
        <v>34</v>
      </c>
      <c r="C6" s="34" t="s">
        <v>100</v>
      </c>
      <c r="D6" s="34" t="s">
        <v>11</v>
      </c>
      <c r="E6" s="34" t="s">
        <v>101</v>
      </c>
      <c r="F6" s="34" t="s">
        <v>102</v>
      </c>
      <c r="G6" s="34" t="s">
        <v>40</v>
      </c>
      <c r="H6" s="34" t="s">
        <v>103</v>
      </c>
      <c r="I6" s="34" t="s">
        <v>104</v>
      </c>
      <c r="J6" s="34" t="s">
        <v>105</v>
      </c>
      <c r="K6" s="34" t="s">
        <v>106</v>
      </c>
      <c r="L6" s="34" t="s">
        <v>107</v>
      </c>
      <c r="M6" s="34" t="s">
        <v>108</v>
      </c>
      <c r="N6" s="34" t="s">
        <v>13</v>
      </c>
      <c r="O6" s="34" t="s">
        <v>109</v>
      </c>
      <c r="P6" s="34" t="s">
        <v>110</v>
      </c>
      <c r="Q6" s="34" t="s">
        <v>35</v>
      </c>
      <c r="R6" s="34" t="s">
        <v>111</v>
      </c>
      <c r="S6" s="35" t="s">
        <v>112</v>
      </c>
      <c r="T6" s="35" t="s">
        <v>113</v>
      </c>
      <c r="U6" s="35" t="s">
        <v>114</v>
      </c>
      <c r="V6" s="35" t="s">
        <v>115</v>
      </c>
      <c r="W6" s="35" t="s">
        <v>116</v>
      </c>
      <c r="X6" s="35" t="s">
        <v>117</v>
      </c>
      <c r="Y6" s="35" t="s">
        <v>118</v>
      </c>
      <c r="Z6" s="35" t="s">
        <v>119</v>
      </c>
      <c r="AA6" s="35" t="s">
        <v>120</v>
      </c>
      <c r="AB6" s="35" t="s">
        <v>121</v>
      </c>
      <c r="AC6" s="35" t="s">
        <v>122</v>
      </c>
      <c r="AD6" s="35" t="s">
        <v>123</v>
      </c>
    </row>
    <row r="7" spans="2:30" ht="27.75" customHeight="1" x14ac:dyDescent="0.25">
      <c r="B7" s="36">
        <v>1</v>
      </c>
      <c r="C7" s="37" t="s">
        <v>124</v>
      </c>
      <c r="D7" s="37" t="s">
        <v>15</v>
      </c>
      <c r="E7" s="37" t="s">
        <v>125</v>
      </c>
      <c r="F7" s="37" t="s">
        <v>126</v>
      </c>
      <c r="G7" s="38" t="s">
        <v>46</v>
      </c>
      <c r="H7" s="36" t="s">
        <v>127</v>
      </c>
      <c r="I7" s="39">
        <v>46037</v>
      </c>
      <c r="J7" s="39">
        <v>46112</v>
      </c>
      <c r="K7" s="40">
        <v>12000</v>
      </c>
      <c r="L7" s="40">
        <v>11450</v>
      </c>
      <c r="M7" s="41">
        <f t="shared" ref="M7:M19" si="0">K7-L7</f>
        <v>550</v>
      </c>
      <c r="N7" s="42" t="s">
        <v>20</v>
      </c>
      <c r="O7" s="43">
        <v>1</v>
      </c>
      <c r="P7" s="38" t="s">
        <v>128</v>
      </c>
      <c r="Q7" s="44">
        <v>500000</v>
      </c>
      <c r="R7" s="44">
        <v>612000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2:30" ht="27.75" customHeight="1" x14ac:dyDescent="0.25">
      <c r="B8" s="25">
        <v>2</v>
      </c>
      <c r="C8" s="26" t="s">
        <v>129</v>
      </c>
      <c r="D8" s="26" t="s">
        <v>19</v>
      </c>
      <c r="E8" s="26" t="s">
        <v>130</v>
      </c>
      <c r="F8" s="26" t="s">
        <v>131</v>
      </c>
      <c r="G8" s="21" t="s">
        <v>66</v>
      </c>
      <c r="H8" s="25" t="s">
        <v>132</v>
      </c>
      <c r="I8" s="45">
        <v>46054</v>
      </c>
      <c r="J8" s="45">
        <v>46387</v>
      </c>
      <c r="K8" s="46">
        <v>6500</v>
      </c>
      <c r="L8" s="46">
        <v>2100</v>
      </c>
      <c r="M8" s="47">
        <f t="shared" si="0"/>
        <v>4400</v>
      </c>
      <c r="N8" s="48" t="s">
        <v>18</v>
      </c>
      <c r="O8" s="49">
        <f ca="1">IF(N8="Abgeschlossen",1,IF(N8="Geplant",0,IF(OR(I8="",J8=""),0,MAX(0,MIN(1,(TODAY()-I8)/(J8-I8))))))</f>
        <v>0.42942942942942941</v>
      </c>
      <c r="P8" s="21" t="s">
        <v>133</v>
      </c>
      <c r="Q8" s="50">
        <v>0.32</v>
      </c>
      <c r="R8" s="50">
        <v>0.28999999999999998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2:30" ht="27.75" customHeight="1" x14ac:dyDescent="0.25">
      <c r="B9" s="36">
        <v>3</v>
      </c>
      <c r="C9" s="37" t="s">
        <v>134</v>
      </c>
      <c r="D9" s="37" t="s">
        <v>26</v>
      </c>
      <c r="E9" s="37" t="s">
        <v>135</v>
      </c>
      <c r="F9" s="37" t="s">
        <v>136</v>
      </c>
      <c r="G9" s="38" t="s">
        <v>56</v>
      </c>
      <c r="H9" s="36" t="s">
        <v>127</v>
      </c>
      <c r="I9" s="39">
        <v>46030</v>
      </c>
      <c r="J9" s="39">
        <v>46203</v>
      </c>
      <c r="K9" s="40">
        <v>9800</v>
      </c>
      <c r="L9" s="40">
        <v>4900</v>
      </c>
      <c r="M9" s="41">
        <f t="shared" si="0"/>
        <v>4900</v>
      </c>
      <c r="N9" s="42" t="s">
        <v>18</v>
      </c>
      <c r="O9" s="43">
        <f ca="1">IF(N9="Abgeschlossen",1,IF(N9="Geplant",0,IF(OR(I9="",J9=""),0,MAX(0,MIN(1,(TODAY()-I9)/(J9-I9))))))</f>
        <v>0.96531791907514453</v>
      </c>
      <c r="P9" s="38" t="s">
        <v>137</v>
      </c>
      <c r="Q9" s="44">
        <v>25000</v>
      </c>
      <c r="R9" s="44">
        <v>18700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2:30" ht="27.75" customHeight="1" x14ac:dyDescent="0.25">
      <c r="B10" s="25">
        <v>4</v>
      </c>
      <c r="C10" s="26" t="s">
        <v>138</v>
      </c>
      <c r="D10" s="26" t="s">
        <v>17</v>
      </c>
      <c r="E10" s="26" t="s">
        <v>139</v>
      </c>
      <c r="F10" s="26" t="s">
        <v>126</v>
      </c>
      <c r="G10" s="21" t="s">
        <v>140</v>
      </c>
      <c r="H10" s="25" t="s">
        <v>127</v>
      </c>
      <c r="I10" s="45">
        <v>46143</v>
      </c>
      <c r="J10" s="45">
        <v>46265</v>
      </c>
      <c r="K10" s="46">
        <v>18000</v>
      </c>
      <c r="L10" s="46">
        <v>0</v>
      </c>
      <c r="M10" s="47">
        <f t="shared" si="0"/>
        <v>18000</v>
      </c>
      <c r="N10" s="48" t="s">
        <v>16</v>
      </c>
      <c r="O10" s="49">
        <v>0</v>
      </c>
      <c r="P10" s="21" t="s">
        <v>141</v>
      </c>
      <c r="Q10" s="51">
        <v>35</v>
      </c>
      <c r="R10" s="5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2:30" ht="27.75" customHeight="1" x14ac:dyDescent="0.25">
      <c r="B11" s="36">
        <v>5</v>
      </c>
      <c r="C11" s="37" t="s">
        <v>142</v>
      </c>
      <c r="D11" s="37" t="s">
        <v>25</v>
      </c>
      <c r="E11" s="37" t="s">
        <v>143</v>
      </c>
      <c r="F11" s="37" t="s">
        <v>144</v>
      </c>
      <c r="G11" s="38" t="s">
        <v>145</v>
      </c>
      <c r="H11" s="36" t="s">
        <v>127</v>
      </c>
      <c r="I11" s="39">
        <v>46279</v>
      </c>
      <c r="J11" s="39">
        <v>46283</v>
      </c>
      <c r="K11" s="40">
        <v>22000</v>
      </c>
      <c r="L11" s="40">
        <v>0</v>
      </c>
      <c r="M11" s="41">
        <f t="shared" si="0"/>
        <v>22000</v>
      </c>
      <c r="N11" s="42" t="s">
        <v>16</v>
      </c>
      <c r="O11" s="43">
        <v>0</v>
      </c>
      <c r="P11" s="38" t="s">
        <v>146</v>
      </c>
      <c r="Q11" s="44">
        <v>120</v>
      </c>
      <c r="R11" s="44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2:30" ht="27.75" customHeight="1" x14ac:dyDescent="0.25">
      <c r="B12" s="25">
        <v>6</v>
      </c>
      <c r="C12" s="26" t="s">
        <v>147</v>
      </c>
      <c r="D12" s="26" t="s">
        <v>23</v>
      </c>
      <c r="E12" s="26" t="s">
        <v>135</v>
      </c>
      <c r="F12" s="26" t="s">
        <v>148</v>
      </c>
      <c r="G12" s="21" t="s">
        <v>66</v>
      </c>
      <c r="H12" s="25" t="s">
        <v>132</v>
      </c>
      <c r="I12" s="45">
        <v>46082</v>
      </c>
      <c r="J12" s="45">
        <v>46387</v>
      </c>
      <c r="K12" s="46">
        <v>14000</v>
      </c>
      <c r="L12" s="46">
        <v>3200</v>
      </c>
      <c r="M12" s="47">
        <f t="shared" si="0"/>
        <v>10800</v>
      </c>
      <c r="N12" s="48" t="s">
        <v>18</v>
      </c>
      <c r="O12" s="49">
        <f ca="1">IF(N12="Abgeschlossen",1,IF(N12="Geplant",0,IF(OR(I12="",J12=""),0,MAX(0,MIN(1,(TODAY()-I12)/(J12-I12))))))</f>
        <v>0.37704918032786883</v>
      </c>
      <c r="P12" s="21" t="s">
        <v>149</v>
      </c>
      <c r="Q12" s="51">
        <v>4000</v>
      </c>
      <c r="R12" s="51">
        <v>980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2:30" ht="27.75" customHeight="1" x14ac:dyDescent="0.25">
      <c r="B13" s="36">
        <v>7</v>
      </c>
      <c r="C13" s="37" t="s">
        <v>150</v>
      </c>
      <c r="D13" s="37" t="s">
        <v>15</v>
      </c>
      <c r="E13" s="37" t="s">
        <v>151</v>
      </c>
      <c r="F13" s="37" t="s">
        <v>152</v>
      </c>
      <c r="G13" s="38" t="s">
        <v>153</v>
      </c>
      <c r="H13" s="36" t="s">
        <v>132</v>
      </c>
      <c r="I13" s="39">
        <v>46113</v>
      </c>
      <c r="J13" s="39">
        <v>46234</v>
      </c>
      <c r="K13" s="40">
        <v>8500</v>
      </c>
      <c r="L13" s="40">
        <v>0</v>
      </c>
      <c r="M13" s="41">
        <f t="shared" si="0"/>
        <v>8500</v>
      </c>
      <c r="N13" s="42" t="s">
        <v>16</v>
      </c>
      <c r="O13" s="43">
        <v>0</v>
      </c>
      <c r="P13" s="38" t="s">
        <v>154</v>
      </c>
      <c r="Q13" s="44">
        <v>1200000</v>
      </c>
      <c r="R13" s="44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2:30" ht="27.75" customHeight="1" x14ac:dyDescent="0.25">
      <c r="B14" s="25">
        <v>8</v>
      </c>
      <c r="C14" s="26" t="s">
        <v>155</v>
      </c>
      <c r="D14" s="26" t="s">
        <v>17</v>
      </c>
      <c r="E14" s="26" t="s">
        <v>156</v>
      </c>
      <c r="F14" s="26" t="s">
        <v>157</v>
      </c>
      <c r="G14" s="21" t="s">
        <v>46</v>
      </c>
      <c r="H14" s="25" t="s">
        <v>132</v>
      </c>
      <c r="I14" s="45">
        <v>46068</v>
      </c>
      <c r="J14" s="45">
        <v>46356</v>
      </c>
      <c r="K14" s="46">
        <v>4200</v>
      </c>
      <c r="L14" s="46">
        <v>1800</v>
      </c>
      <c r="M14" s="47">
        <f t="shared" si="0"/>
        <v>2400</v>
      </c>
      <c r="N14" s="48" t="s">
        <v>18</v>
      </c>
      <c r="O14" s="49">
        <f ca="1">IF(N14="Abgeschlossen",1,IF(N14="Geplant",0,IF(OR(I14="",J14=""),0,MAX(0,MIN(1,(TODAY()-I14)/(J14-I14))))))</f>
        <v>0.44791666666666669</v>
      </c>
      <c r="P14" s="21" t="s">
        <v>158</v>
      </c>
      <c r="Q14" s="51">
        <v>900</v>
      </c>
      <c r="R14" s="51">
        <v>340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2:30" ht="27.75" customHeight="1" x14ac:dyDescent="0.25">
      <c r="B15" s="36">
        <v>9</v>
      </c>
      <c r="C15" s="37" t="s">
        <v>159</v>
      </c>
      <c r="D15" s="37" t="s">
        <v>27</v>
      </c>
      <c r="E15" s="37" t="s">
        <v>160</v>
      </c>
      <c r="F15" s="37" t="s">
        <v>144</v>
      </c>
      <c r="G15" s="38" t="s">
        <v>140</v>
      </c>
      <c r="H15" s="36" t="s">
        <v>161</v>
      </c>
      <c r="I15" s="39">
        <v>46174</v>
      </c>
      <c r="J15" s="39">
        <v>46326</v>
      </c>
      <c r="K15" s="40">
        <v>7500</v>
      </c>
      <c r="L15" s="40">
        <v>0</v>
      </c>
      <c r="M15" s="41">
        <f t="shared" si="0"/>
        <v>7500</v>
      </c>
      <c r="N15" s="42" t="s">
        <v>16</v>
      </c>
      <c r="O15" s="43">
        <v>0</v>
      </c>
      <c r="P15" s="38" t="s">
        <v>162</v>
      </c>
      <c r="Q15" s="44">
        <v>250000</v>
      </c>
      <c r="R15" s="44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2:30" ht="27.75" customHeight="1" x14ac:dyDescent="0.25">
      <c r="B16" s="25">
        <v>10</v>
      </c>
      <c r="C16" s="26" t="s">
        <v>163</v>
      </c>
      <c r="D16" s="26" t="s">
        <v>19</v>
      </c>
      <c r="E16" s="26" t="s">
        <v>164</v>
      </c>
      <c r="F16" s="26" t="s">
        <v>131</v>
      </c>
      <c r="G16" s="21" t="s">
        <v>46</v>
      </c>
      <c r="H16" s="25" t="s">
        <v>161</v>
      </c>
      <c r="I16" s="45">
        <v>46096</v>
      </c>
      <c r="J16" s="45">
        <v>46142</v>
      </c>
      <c r="K16" s="46">
        <v>3200</v>
      </c>
      <c r="L16" s="46">
        <v>3050</v>
      </c>
      <c r="M16" s="47">
        <f t="shared" si="0"/>
        <v>150</v>
      </c>
      <c r="N16" s="48" t="s">
        <v>20</v>
      </c>
      <c r="O16" s="49">
        <v>1</v>
      </c>
      <c r="P16" s="21" t="s">
        <v>165</v>
      </c>
      <c r="Q16" s="51">
        <v>250</v>
      </c>
      <c r="R16" s="51">
        <v>287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2:30" ht="27.75" customHeight="1" x14ac:dyDescent="0.25">
      <c r="B17" s="36">
        <v>11</v>
      </c>
      <c r="C17" s="37" t="s">
        <v>166</v>
      </c>
      <c r="D17" s="37" t="s">
        <v>27</v>
      </c>
      <c r="E17" s="37" t="s">
        <v>167</v>
      </c>
      <c r="F17" s="37" t="s">
        <v>148</v>
      </c>
      <c r="G17" s="38" t="s">
        <v>168</v>
      </c>
      <c r="H17" s="36" t="s">
        <v>161</v>
      </c>
      <c r="I17" s="39">
        <v>46157</v>
      </c>
      <c r="J17" s="39">
        <v>46188</v>
      </c>
      <c r="K17" s="40">
        <v>5500</v>
      </c>
      <c r="L17" s="40">
        <v>0</v>
      </c>
      <c r="M17" s="41">
        <f t="shared" si="0"/>
        <v>5500</v>
      </c>
      <c r="N17" s="42" t="s">
        <v>22</v>
      </c>
      <c r="O17" s="43">
        <v>0</v>
      </c>
      <c r="P17" s="38" t="s">
        <v>169</v>
      </c>
      <c r="Q17" s="44">
        <v>80000</v>
      </c>
      <c r="R17" s="44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2:30" ht="27.75" customHeight="1" x14ac:dyDescent="0.25">
      <c r="B18" s="25">
        <v>12</v>
      </c>
      <c r="C18" s="26" t="s">
        <v>170</v>
      </c>
      <c r="D18" s="26" t="s">
        <v>21</v>
      </c>
      <c r="E18" s="26" t="s">
        <v>125</v>
      </c>
      <c r="F18" s="26" t="s">
        <v>126</v>
      </c>
      <c r="G18" s="21" t="s">
        <v>46</v>
      </c>
      <c r="H18" s="25" t="s">
        <v>127</v>
      </c>
      <c r="I18" s="45">
        <v>46296</v>
      </c>
      <c r="J18" s="45">
        <v>46356</v>
      </c>
      <c r="K18" s="46">
        <v>16500</v>
      </c>
      <c r="L18" s="46">
        <v>0</v>
      </c>
      <c r="M18" s="47">
        <f t="shared" si="0"/>
        <v>16500</v>
      </c>
      <c r="N18" s="48" t="s">
        <v>16</v>
      </c>
      <c r="O18" s="49">
        <v>0</v>
      </c>
      <c r="P18" s="21" t="s">
        <v>171</v>
      </c>
      <c r="Q18" s="51">
        <v>2500</v>
      </c>
      <c r="R18" s="5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2:30" ht="27.75" customHeight="1" x14ac:dyDescent="0.25">
      <c r="B19" s="36">
        <v>13</v>
      </c>
      <c r="C19" s="37" t="s">
        <v>172</v>
      </c>
      <c r="D19" s="37" t="s">
        <v>19</v>
      </c>
      <c r="E19" s="37" t="s">
        <v>130</v>
      </c>
      <c r="F19" s="37" t="s">
        <v>131</v>
      </c>
      <c r="G19" s="38" t="s">
        <v>66</v>
      </c>
      <c r="H19" s="36" t="s">
        <v>132</v>
      </c>
      <c r="I19" s="39">
        <v>46327</v>
      </c>
      <c r="J19" s="39">
        <v>46387</v>
      </c>
      <c r="K19" s="40">
        <v>4800</v>
      </c>
      <c r="L19" s="40">
        <v>0</v>
      </c>
      <c r="M19" s="41">
        <f t="shared" si="0"/>
        <v>4800</v>
      </c>
      <c r="N19" s="42" t="s">
        <v>16</v>
      </c>
      <c r="O19" s="43">
        <v>0</v>
      </c>
      <c r="P19" s="38" t="s">
        <v>173</v>
      </c>
      <c r="Q19" s="44">
        <v>3500</v>
      </c>
      <c r="R19" s="44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1" spans="2:30" ht="25.5" customHeight="1" x14ac:dyDescent="0.25">
      <c r="B21" s="82" t="s">
        <v>174</v>
      </c>
      <c r="C21" s="82"/>
      <c r="D21" s="82"/>
      <c r="E21" s="82"/>
      <c r="F21" s="82"/>
      <c r="G21" s="82"/>
      <c r="H21" s="82"/>
      <c r="I21" s="82"/>
      <c r="J21" s="82"/>
      <c r="K21" s="52">
        <f>SUM(K7:K19)</f>
        <v>132500</v>
      </c>
      <c r="L21" s="52">
        <f>SUM(L7:L19)</f>
        <v>26500</v>
      </c>
      <c r="M21" s="53">
        <f>SUM(M7:M19)</f>
        <v>106000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</sheetData>
  <mergeCells count="4">
    <mergeCell ref="B2:R2"/>
    <mergeCell ref="S2:AB2"/>
    <mergeCell ref="B4:AB4"/>
    <mergeCell ref="B21:J21"/>
  </mergeCells>
  <conditionalFormatting sqref="H7:H30">
    <cfRule type="cellIs" dxfId="79" priority="7" operator="equal">
      <formula>"Hoch"</formula>
    </cfRule>
    <cfRule type="cellIs" dxfId="78" priority="8" operator="equal">
      <formula>"Mittel"</formula>
    </cfRule>
    <cfRule type="cellIs" dxfId="77" priority="9" operator="equal">
      <formula>"Niedrig"</formula>
    </cfRule>
  </conditionalFormatting>
  <conditionalFormatting sqref="M7:M19">
    <cfRule type="colorScale" priority="11">
      <colorScale>
        <cfvo type="min"/>
        <cfvo type="num" val="0"/>
        <cfvo type="max"/>
        <color rgb="FFF1D9D5"/>
        <color rgb="FFFFFFFF"/>
        <color rgb="FFE3EDE5"/>
      </colorScale>
    </cfRule>
  </conditionalFormatting>
  <conditionalFormatting sqref="N7:N30">
    <cfRule type="cellIs" dxfId="76" priority="2" operator="equal">
      <formula>"Abgeschlossen"</formula>
    </cfRule>
    <cfRule type="cellIs" dxfId="75" priority="3" operator="equal">
      <formula>"In Bearbeitung"</formula>
    </cfRule>
    <cfRule type="cellIs" dxfId="74" priority="4" operator="equal">
      <formula>"Geplant"</formula>
    </cfRule>
    <cfRule type="cellIs" dxfId="73" priority="5" operator="equal">
      <formula>"Verzögert"</formula>
    </cfRule>
    <cfRule type="cellIs" dxfId="72" priority="6" operator="equal">
      <formula>"Pausiert"</formula>
    </cfRule>
  </conditionalFormatting>
  <conditionalFormatting sqref="O7:O30">
    <cfRule type="dataBar" priority="10">
      <dataBar>
        <cfvo type="num" val="0"/>
        <cfvo type="num" val="1"/>
        <color rgb="FFD4A574"/>
      </dataBar>
      <extLst>
        <ext xmlns:x14="http://schemas.microsoft.com/office/spreadsheetml/2009/9/main" uri="{B025F937-C7B1-47D3-B67F-A62EFF666E3E}">
          <x14:id>{95956A60-DEF0-46A1-BC5D-99ED68504AAF}</x14:id>
        </ext>
      </extLst>
    </cfRule>
  </conditionalFormatting>
  <conditionalFormatting sqref="S7:S30">
    <cfRule type="expression" dxfId="71" priority="12">
      <formula>AND($I7&lt;&gt;"",$J7&lt;&gt;"",DATE(2026,1,1)&lt;=$J7,DATE(2026,1,31)&gt;=$I7,$N7="Abgeschlossen")</formula>
    </cfRule>
    <cfRule type="expression" dxfId="70" priority="13">
      <formula>AND($I7&lt;&gt;"",$J7&lt;&gt;"",DATE(2026,1,1)&lt;=$J7,DATE(2026,1,31)&gt;=$I7,$N7="In Bearbeitung")</formula>
    </cfRule>
    <cfRule type="expression" dxfId="69" priority="14">
      <formula>AND($I7&lt;&gt;"",$J7&lt;&gt;"",DATE(2026,1,1)&lt;=$J7,DATE(2026,1,31)&gt;=$I7,$N7="Verzögert")</formula>
    </cfRule>
    <cfRule type="expression" dxfId="68" priority="15">
      <formula>AND($I7&lt;&gt;"",$J7&lt;&gt;"",DATE(2026,1,1)&lt;=$J7,DATE(2026,1,31)&gt;=$I7,$N7="Pausiert")</formula>
    </cfRule>
    <cfRule type="expression" dxfId="67" priority="16">
      <formula>AND($I7&lt;&gt;"",$J7&lt;&gt;"",DATE(2026,1,1)&lt;=$J7,DATE(2026,1,31)&gt;=$I7,$N7="Geplant")</formula>
    </cfRule>
    <cfRule type="expression" dxfId="66" priority="17">
      <formula>AND($I7&lt;&gt;"",$J7&lt;&gt;"",DATE(2026,1,1)&lt;=$J7,DATE(2026,1,31)&gt;=$I7)</formula>
    </cfRule>
  </conditionalFormatting>
  <conditionalFormatting sqref="T7:T30">
    <cfRule type="expression" dxfId="65" priority="18">
      <formula>AND($I7&lt;&gt;"",$J7&lt;&gt;"",DATE(2026,2,1)&lt;=$J7,DATE(2026,2,28)&gt;=$I7,$N7="Abgeschlossen")</formula>
    </cfRule>
    <cfRule type="expression" dxfId="64" priority="19">
      <formula>AND($I7&lt;&gt;"",$J7&lt;&gt;"",DATE(2026,2,1)&lt;=$J7,DATE(2026,2,28)&gt;=$I7,$N7="In Bearbeitung")</formula>
    </cfRule>
    <cfRule type="expression" dxfId="63" priority="20">
      <formula>AND($I7&lt;&gt;"",$J7&lt;&gt;"",DATE(2026,2,1)&lt;=$J7,DATE(2026,2,28)&gt;=$I7,$N7="Verzögert")</formula>
    </cfRule>
    <cfRule type="expression" dxfId="62" priority="21">
      <formula>AND($I7&lt;&gt;"",$J7&lt;&gt;"",DATE(2026,2,1)&lt;=$J7,DATE(2026,2,28)&gt;=$I7,$N7="Pausiert")</formula>
    </cfRule>
    <cfRule type="expression" dxfId="61" priority="22">
      <formula>AND($I7&lt;&gt;"",$J7&lt;&gt;"",DATE(2026,2,1)&lt;=$J7,DATE(2026,2,28)&gt;=$I7,$N7="Geplant")</formula>
    </cfRule>
    <cfRule type="expression" dxfId="60" priority="23">
      <formula>AND($I7&lt;&gt;"",$J7&lt;&gt;"",DATE(2026,2,1)&lt;=$J7,DATE(2026,2,28)&gt;=$I7)</formula>
    </cfRule>
  </conditionalFormatting>
  <conditionalFormatting sqref="U7:U30">
    <cfRule type="expression" dxfId="59" priority="24">
      <formula>AND($I7&lt;&gt;"",$J7&lt;&gt;"",DATE(2026,3,1)&lt;=$J7,DATE(2026,3,31)&gt;=$I7,$N7="Abgeschlossen")</formula>
    </cfRule>
    <cfRule type="expression" dxfId="58" priority="25">
      <formula>AND($I7&lt;&gt;"",$J7&lt;&gt;"",DATE(2026,3,1)&lt;=$J7,DATE(2026,3,31)&gt;=$I7,$N7="In Bearbeitung")</formula>
    </cfRule>
    <cfRule type="expression" dxfId="57" priority="26">
      <formula>AND($I7&lt;&gt;"",$J7&lt;&gt;"",DATE(2026,3,1)&lt;=$J7,DATE(2026,3,31)&gt;=$I7,$N7="Verzögert")</formula>
    </cfRule>
    <cfRule type="expression" dxfId="56" priority="27">
      <formula>AND($I7&lt;&gt;"",$J7&lt;&gt;"",DATE(2026,3,1)&lt;=$J7,DATE(2026,3,31)&gt;=$I7,$N7="Pausiert")</formula>
    </cfRule>
    <cfRule type="expression" dxfId="55" priority="28">
      <formula>AND($I7&lt;&gt;"",$J7&lt;&gt;"",DATE(2026,3,1)&lt;=$J7,DATE(2026,3,31)&gt;=$I7,$N7="Geplant")</formula>
    </cfRule>
    <cfRule type="expression" dxfId="54" priority="29">
      <formula>AND($I7&lt;&gt;"",$J7&lt;&gt;"",DATE(2026,3,1)&lt;=$J7,DATE(2026,3,31)&gt;=$I7)</formula>
    </cfRule>
  </conditionalFormatting>
  <conditionalFormatting sqref="V7:V30">
    <cfRule type="expression" dxfId="53" priority="30">
      <formula>AND($I7&lt;&gt;"",$J7&lt;&gt;"",DATE(2026,4,1)&lt;=$J7,DATE(2026,4,30)&gt;=$I7,$N7="Abgeschlossen")</formula>
    </cfRule>
    <cfRule type="expression" dxfId="52" priority="31">
      <formula>AND($I7&lt;&gt;"",$J7&lt;&gt;"",DATE(2026,4,1)&lt;=$J7,DATE(2026,4,30)&gt;=$I7,$N7="In Bearbeitung")</formula>
    </cfRule>
    <cfRule type="expression" dxfId="51" priority="32">
      <formula>AND($I7&lt;&gt;"",$J7&lt;&gt;"",DATE(2026,4,1)&lt;=$J7,DATE(2026,4,30)&gt;=$I7,$N7="Verzögert")</formula>
    </cfRule>
    <cfRule type="expression" dxfId="50" priority="33">
      <formula>AND($I7&lt;&gt;"",$J7&lt;&gt;"",DATE(2026,4,1)&lt;=$J7,DATE(2026,4,30)&gt;=$I7,$N7="Pausiert")</formula>
    </cfRule>
    <cfRule type="expression" dxfId="49" priority="34">
      <formula>AND($I7&lt;&gt;"",$J7&lt;&gt;"",DATE(2026,4,1)&lt;=$J7,DATE(2026,4,30)&gt;=$I7,$N7="Geplant")</formula>
    </cfRule>
    <cfRule type="expression" dxfId="48" priority="35">
      <formula>AND($I7&lt;&gt;"",$J7&lt;&gt;"",DATE(2026,4,1)&lt;=$J7,DATE(2026,4,30)&gt;=$I7)</formula>
    </cfRule>
  </conditionalFormatting>
  <conditionalFormatting sqref="W7:W30">
    <cfRule type="expression" dxfId="47" priority="36">
      <formula>AND($I7&lt;&gt;"",$J7&lt;&gt;"",DATE(2026,5,1)&lt;=$J7,DATE(2026,5,31)&gt;=$I7,$N7="Abgeschlossen")</formula>
    </cfRule>
    <cfRule type="expression" dxfId="46" priority="37">
      <formula>AND($I7&lt;&gt;"",$J7&lt;&gt;"",DATE(2026,5,1)&lt;=$J7,DATE(2026,5,31)&gt;=$I7,$N7="In Bearbeitung")</formula>
    </cfRule>
    <cfRule type="expression" dxfId="45" priority="38">
      <formula>AND($I7&lt;&gt;"",$J7&lt;&gt;"",DATE(2026,5,1)&lt;=$J7,DATE(2026,5,31)&gt;=$I7,$N7="Verzögert")</formula>
    </cfRule>
    <cfRule type="expression" dxfId="44" priority="39">
      <formula>AND($I7&lt;&gt;"",$J7&lt;&gt;"",DATE(2026,5,1)&lt;=$J7,DATE(2026,5,31)&gt;=$I7,$N7="Pausiert")</formula>
    </cfRule>
    <cfRule type="expression" dxfId="43" priority="40">
      <formula>AND($I7&lt;&gt;"",$J7&lt;&gt;"",DATE(2026,5,1)&lt;=$J7,DATE(2026,5,31)&gt;=$I7,$N7="Geplant")</formula>
    </cfRule>
    <cfRule type="expression" dxfId="42" priority="41">
      <formula>AND($I7&lt;&gt;"",$J7&lt;&gt;"",DATE(2026,5,1)&lt;=$J7,DATE(2026,5,31)&gt;=$I7)</formula>
    </cfRule>
  </conditionalFormatting>
  <conditionalFormatting sqref="X7:X30">
    <cfRule type="expression" dxfId="41" priority="42">
      <formula>AND($I7&lt;&gt;"",$J7&lt;&gt;"",DATE(2026,6,1)&lt;=$J7,DATE(2026,6,30)&gt;=$I7,$N7="Abgeschlossen")</formula>
    </cfRule>
    <cfRule type="expression" dxfId="40" priority="43">
      <formula>AND($I7&lt;&gt;"",$J7&lt;&gt;"",DATE(2026,6,1)&lt;=$J7,DATE(2026,6,30)&gt;=$I7,$N7="In Bearbeitung")</formula>
    </cfRule>
    <cfRule type="expression" dxfId="39" priority="44">
      <formula>AND($I7&lt;&gt;"",$J7&lt;&gt;"",DATE(2026,6,1)&lt;=$J7,DATE(2026,6,30)&gt;=$I7,$N7="Verzögert")</formula>
    </cfRule>
    <cfRule type="expression" dxfId="38" priority="45">
      <formula>AND($I7&lt;&gt;"",$J7&lt;&gt;"",DATE(2026,6,1)&lt;=$J7,DATE(2026,6,30)&gt;=$I7,$N7="Pausiert")</formula>
    </cfRule>
    <cfRule type="expression" dxfId="37" priority="46">
      <formula>AND($I7&lt;&gt;"",$J7&lt;&gt;"",DATE(2026,6,1)&lt;=$J7,DATE(2026,6,30)&gt;=$I7,$N7="Geplant")</formula>
    </cfRule>
    <cfRule type="expression" dxfId="36" priority="47">
      <formula>AND($I7&lt;&gt;"",$J7&lt;&gt;"",DATE(2026,6,1)&lt;=$J7,DATE(2026,6,30)&gt;=$I7)</formula>
    </cfRule>
  </conditionalFormatting>
  <conditionalFormatting sqref="Y7:Y30">
    <cfRule type="expression" dxfId="35" priority="48">
      <formula>AND($I7&lt;&gt;"",$J7&lt;&gt;"",DATE(2026,7,1)&lt;=$J7,DATE(2026,7,31)&gt;=$I7,$N7="Abgeschlossen")</formula>
    </cfRule>
    <cfRule type="expression" dxfId="34" priority="49">
      <formula>AND($I7&lt;&gt;"",$J7&lt;&gt;"",DATE(2026,7,1)&lt;=$J7,DATE(2026,7,31)&gt;=$I7,$N7="In Bearbeitung")</formula>
    </cfRule>
    <cfRule type="expression" dxfId="33" priority="50">
      <formula>AND($I7&lt;&gt;"",$J7&lt;&gt;"",DATE(2026,7,1)&lt;=$J7,DATE(2026,7,31)&gt;=$I7,$N7="Verzögert")</formula>
    </cfRule>
    <cfRule type="expression" dxfId="32" priority="51">
      <formula>AND($I7&lt;&gt;"",$J7&lt;&gt;"",DATE(2026,7,1)&lt;=$J7,DATE(2026,7,31)&gt;=$I7,$N7="Pausiert")</formula>
    </cfRule>
    <cfRule type="expression" dxfId="31" priority="52">
      <formula>AND($I7&lt;&gt;"",$J7&lt;&gt;"",DATE(2026,7,1)&lt;=$J7,DATE(2026,7,31)&gt;=$I7,$N7="Geplant")</formula>
    </cfRule>
    <cfRule type="expression" dxfId="30" priority="53">
      <formula>AND($I7&lt;&gt;"",$J7&lt;&gt;"",DATE(2026,7,1)&lt;=$J7,DATE(2026,7,31)&gt;=$I7)</formula>
    </cfRule>
  </conditionalFormatting>
  <conditionalFormatting sqref="Z7:Z30">
    <cfRule type="expression" dxfId="29" priority="54">
      <formula>AND($I7&lt;&gt;"",$J7&lt;&gt;"",DATE(2026,8,1)&lt;=$J7,DATE(2026,8,31)&gt;=$I7,$N7="Abgeschlossen")</formula>
    </cfRule>
    <cfRule type="expression" dxfId="28" priority="55">
      <formula>AND($I7&lt;&gt;"",$J7&lt;&gt;"",DATE(2026,8,1)&lt;=$J7,DATE(2026,8,31)&gt;=$I7,$N7="In Bearbeitung")</formula>
    </cfRule>
    <cfRule type="expression" dxfId="27" priority="56">
      <formula>AND($I7&lt;&gt;"",$J7&lt;&gt;"",DATE(2026,8,1)&lt;=$J7,DATE(2026,8,31)&gt;=$I7,$N7="Verzögert")</formula>
    </cfRule>
    <cfRule type="expression" dxfId="26" priority="57">
      <formula>AND($I7&lt;&gt;"",$J7&lt;&gt;"",DATE(2026,8,1)&lt;=$J7,DATE(2026,8,31)&gt;=$I7,$N7="Pausiert")</formula>
    </cfRule>
    <cfRule type="expression" dxfId="25" priority="58">
      <formula>AND($I7&lt;&gt;"",$J7&lt;&gt;"",DATE(2026,8,1)&lt;=$J7,DATE(2026,8,31)&gt;=$I7,$N7="Geplant")</formula>
    </cfRule>
    <cfRule type="expression" dxfId="24" priority="59">
      <formula>AND($I7&lt;&gt;"",$J7&lt;&gt;"",DATE(2026,8,1)&lt;=$J7,DATE(2026,8,31)&gt;=$I7)</formula>
    </cfRule>
  </conditionalFormatting>
  <conditionalFormatting sqref="AA7:AA30">
    <cfRule type="expression" dxfId="23" priority="60">
      <formula>AND($I7&lt;&gt;"",$J7&lt;&gt;"",DATE(2026,9,1)&lt;=$J7,DATE(2026,9,30)&gt;=$I7,$N7="Abgeschlossen")</formula>
    </cfRule>
    <cfRule type="expression" dxfId="22" priority="61">
      <formula>AND($I7&lt;&gt;"",$J7&lt;&gt;"",DATE(2026,9,1)&lt;=$J7,DATE(2026,9,30)&gt;=$I7,$N7="In Bearbeitung")</formula>
    </cfRule>
    <cfRule type="expression" dxfId="21" priority="62">
      <formula>AND($I7&lt;&gt;"",$J7&lt;&gt;"",DATE(2026,9,1)&lt;=$J7,DATE(2026,9,30)&gt;=$I7,$N7="Verzögert")</formula>
    </cfRule>
    <cfRule type="expression" dxfId="20" priority="63">
      <formula>AND($I7&lt;&gt;"",$J7&lt;&gt;"",DATE(2026,9,1)&lt;=$J7,DATE(2026,9,30)&gt;=$I7,$N7="Pausiert")</formula>
    </cfRule>
    <cfRule type="expression" dxfId="19" priority="64">
      <formula>AND($I7&lt;&gt;"",$J7&lt;&gt;"",DATE(2026,9,1)&lt;=$J7,DATE(2026,9,30)&gt;=$I7,$N7="Geplant")</formula>
    </cfRule>
    <cfRule type="expression" dxfId="18" priority="65">
      <formula>AND($I7&lt;&gt;"",$J7&lt;&gt;"",DATE(2026,9,1)&lt;=$J7,DATE(2026,9,30)&gt;=$I7)</formula>
    </cfRule>
  </conditionalFormatting>
  <conditionalFormatting sqref="AB7:AB30">
    <cfRule type="expression" dxfId="17" priority="66">
      <formula>AND($I7&lt;&gt;"",$J7&lt;&gt;"",DATE(2026,10,1)&lt;=$J7,DATE(2026,10,31)&gt;=$I7,$N7="Abgeschlossen")</formula>
    </cfRule>
    <cfRule type="expression" dxfId="16" priority="67">
      <formula>AND($I7&lt;&gt;"",$J7&lt;&gt;"",DATE(2026,10,1)&lt;=$J7,DATE(2026,10,31)&gt;=$I7,$N7="In Bearbeitung")</formula>
    </cfRule>
    <cfRule type="expression" dxfId="15" priority="68">
      <formula>AND($I7&lt;&gt;"",$J7&lt;&gt;"",DATE(2026,10,1)&lt;=$J7,DATE(2026,10,31)&gt;=$I7,$N7="Verzögert")</formula>
    </cfRule>
    <cfRule type="expression" dxfId="14" priority="69">
      <formula>AND($I7&lt;&gt;"",$J7&lt;&gt;"",DATE(2026,10,1)&lt;=$J7,DATE(2026,10,31)&gt;=$I7,$N7="Pausiert")</formula>
    </cfRule>
    <cfRule type="expression" dxfId="13" priority="70">
      <formula>AND($I7&lt;&gt;"",$J7&lt;&gt;"",DATE(2026,10,1)&lt;=$J7,DATE(2026,10,31)&gt;=$I7,$N7="Geplant")</formula>
    </cfRule>
    <cfRule type="expression" dxfId="12" priority="71">
      <formula>AND($I7&lt;&gt;"",$J7&lt;&gt;"",DATE(2026,10,1)&lt;=$J7,DATE(2026,10,31)&gt;=$I7)</formula>
    </cfRule>
  </conditionalFormatting>
  <conditionalFormatting sqref="AC7:AC30">
    <cfRule type="expression" dxfId="11" priority="72">
      <formula>AND($I7&lt;&gt;"",$J7&lt;&gt;"",DATE(2026,11,1)&lt;=$J7,DATE(2026,11,30)&gt;=$I7,$N7="Abgeschlossen")</formula>
    </cfRule>
    <cfRule type="expression" dxfId="10" priority="73">
      <formula>AND($I7&lt;&gt;"",$J7&lt;&gt;"",DATE(2026,11,1)&lt;=$J7,DATE(2026,11,30)&gt;=$I7,$N7="In Bearbeitung")</formula>
    </cfRule>
    <cfRule type="expression" dxfId="9" priority="74">
      <formula>AND($I7&lt;&gt;"",$J7&lt;&gt;"",DATE(2026,11,1)&lt;=$J7,DATE(2026,11,30)&gt;=$I7,$N7="Verzögert")</formula>
    </cfRule>
    <cfRule type="expression" dxfId="8" priority="75">
      <formula>AND($I7&lt;&gt;"",$J7&lt;&gt;"",DATE(2026,11,1)&lt;=$J7,DATE(2026,11,30)&gt;=$I7,$N7="Pausiert")</formula>
    </cfRule>
    <cfRule type="expression" dxfId="7" priority="76">
      <formula>AND($I7&lt;&gt;"",$J7&lt;&gt;"",DATE(2026,11,1)&lt;=$J7,DATE(2026,11,30)&gt;=$I7,$N7="Geplant")</formula>
    </cfRule>
    <cfRule type="expression" dxfId="6" priority="77">
      <formula>AND($I7&lt;&gt;"",$J7&lt;&gt;"",DATE(2026,11,1)&lt;=$J7,DATE(2026,11,30)&gt;=$I7)</formula>
    </cfRule>
  </conditionalFormatting>
  <conditionalFormatting sqref="AD7:AD30">
    <cfRule type="expression" dxfId="5" priority="78">
      <formula>AND($I7&lt;&gt;"",$J7&lt;&gt;"",DATE(2026,12,1)&lt;=$J7,DATE(2026,12,31)&gt;=$I7,$N7="Abgeschlossen")</formula>
    </cfRule>
    <cfRule type="expression" dxfId="4" priority="79">
      <formula>AND($I7&lt;&gt;"",$J7&lt;&gt;"",DATE(2026,12,1)&lt;=$J7,DATE(2026,12,31)&gt;=$I7,$N7="In Bearbeitung")</formula>
    </cfRule>
    <cfRule type="expression" dxfId="3" priority="80">
      <formula>AND($I7&lt;&gt;"",$J7&lt;&gt;"",DATE(2026,12,1)&lt;=$J7,DATE(2026,12,31)&gt;=$I7,$N7="Verzögert")</formula>
    </cfRule>
    <cfRule type="expression" dxfId="2" priority="81">
      <formula>AND($I7&lt;&gt;"",$J7&lt;&gt;"",DATE(2026,12,1)&lt;=$J7,DATE(2026,12,31)&gt;=$I7,$N7="Pausiert")</formula>
    </cfRule>
    <cfRule type="expression" dxfId="1" priority="82">
      <formula>AND($I7&lt;&gt;"",$J7&lt;&gt;"",DATE(2026,12,1)&lt;=$J7,DATE(2026,12,31)&gt;=$I7,$N7="Geplant")</formula>
    </cfRule>
    <cfRule type="expression" dxfId="0" priority="83">
      <formula>AND($I7&lt;&gt;"",$J7&lt;&gt;"",DATE(2026,12,1)&lt;=$J7,DATE(2026,12,31)&gt;=$I7)</formula>
    </cfRule>
  </conditionalFormatting>
  <dataValidations count="6">
    <dataValidation type="list" allowBlank="1" sqref="D7:D30" xr:uid="{00000000-0002-0000-0200-000000000000}">
      <formula1>Kategorien</formula1>
      <formula2>0</formula2>
    </dataValidation>
    <dataValidation type="list" allowBlank="1" sqref="E7:E30" xr:uid="{00000000-0002-0000-0200-000001000000}">
      <formula1>Kanaele</formula1>
      <formula2>0</formula2>
    </dataValidation>
    <dataValidation type="list" allowBlank="1" sqref="F7:F30" xr:uid="{00000000-0002-0000-0200-000002000000}">
      <formula1>Zielgruppen</formula1>
      <formula2>0</formula2>
    </dataValidation>
    <dataValidation type="list" allowBlank="1" sqref="G7:G30" xr:uid="{00000000-0002-0000-0200-000003000000}">
      <formula1>Verantwortliche</formula1>
      <formula2>0</formula2>
    </dataValidation>
    <dataValidation type="list" allowBlank="1" sqref="N7:N30" xr:uid="{00000000-0002-0000-0200-000004000000}">
      <formula1>StatusListe</formula1>
      <formula2>0</formula2>
    </dataValidation>
    <dataValidation type="list" allowBlank="1" sqref="H7:H30" xr:uid="{00000000-0002-0000-0200-000005000000}">
      <formula1>Prioritaeten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956A60-DEF0-46A1-BC5D-99ED68504AAF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D4A574"/>
            </x14:dataBar>
          </x14:cfRule>
          <xm:sqref>O7:O30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7C59"/>
    <pageSetUpPr fitToPage="1"/>
  </sheetPr>
  <dimension ref="B1:Q23"/>
  <sheetViews>
    <sheetView showGridLines="0" zoomScaleNormal="100" workbookViewId="0"/>
  </sheetViews>
  <sheetFormatPr baseColWidth="10" defaultColWidth="8.7109375" defaultRowHeight="15" x14ac:dyDescent="0.25"/>
  <cols>
    <col min="1" max="1" width="1.5703125" customWidth="1"/>
    <col min="2" max="2" width="24" customWidth="1"/>
    <col min="3" max="14" width="11" customWidth="1"/>
    <col min="15" max="17" width="13" customWidth="1"/>
    <col min="18" max="18" width="1.5703125" customWidth="1"/>
  </cols>
  <sheetData>
    <row r="1" spans="2:17" ht="7.5" customHeight="1" x14ac:dyDescent="0.25"/>
    <row r="2" spans="2:17" ht="39.75" customHeight="1" x14ac:dyDescent="0.25">
      <c r="B2" s="4" t="s">
        <v>175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7" ht="9.75" customHeight="1" x14ac:dyDescent="0.25"/>
    <row r="4" spans="2:17" ht="15" customHeight="1" x14ac:dyDescent="0.25">
      <c r="B4" s="81" t="s">
        <v>176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2:17" ht="7.5" customHeight="1" x14ac:dyDescent="0.25"/>
    <row r="6" spans="2:17" ht="30" customHeight="1" x14ac:dyDescent="0.25">
      <c r="B6" s="55" t="s">
        <v>11</v>
      </c>
      <c r="C6" s="24" t="s">
        <v>112</v>
      </c>
      <c r="D6" s="24" t="s">
        <v>113</v>
      </c>
      <c r="E6" s="24" t="s">
        <v>114</v>
      </c>
      <c r="F6" s="24" t="s">
        <v>115</v>
      </c>
      <c r="G6" s="24" t="s">
        <v>116</v>
      </c>
      <c r="H6" s="24" t="s">
        <v>117</v>
      </c>
      <c r="I6" s="24" t="s">
        <v>118</v>
      </c>
      <c r="J6" s="24" t="s">
        <v>119</v>
      </c>
      <c r="K6" s="24" t="s">
        <v>120</v>
      </c>
      <c r="L6" s="24" t="s">
        <v>121</v>
      </c>
      <c r="M6" s="24" t="s">
        <v>122</v>
      </c>
      <c r="N6" s="24" t="s">
        <v>123</v>
      </c>
      <c r="O6" s="34" t="s">
        <v>177</v>
      </c>
      <c r="P6" s="34" t="s">
        <v>178</v>
      </c>
      <c r="Q6" s="34" t="s">
        <v>179</v>
      </c>
    </row>
    <row r="7" spans="2:17" ht="21.75" customHeight="1" x14ac:dyDescent="0.25">
      <c r="B7" s="56" t="s">
        <v>15</v>
      </c>
      <c r="C7" s="57">
        <v>4000</v>
      </c>
      <c r="D7" s="57">
        <v>4000</v>
      </c>
      <c r="E7" s="57">
        <v>4000</v>
      </c>
      <c r="F7" s="57">
        <v>2500</v>
      </c>
      <c r="G7" s="57">
        <v>2500</v>
      </c>
      <c r="H7" s="57">
        <v>2000</v>
      </c>
      <c r="I7" s="57">
        <v>2000</v>
      </c>
      <c r="J7" s="57">
        <v>2000</v>
      </c>
      <c r="K7" s="57">
        <v>2500</v>
      </c>
      <c r="L7" s="57">
        <v>2500</v>
      </c>
      <c r="M7" s="57">
        <v>3000</v>
      </c>
      <c r="N7" s="57">
        <v>3000</v>
      </c>
      <c r="O7" s="58">
        <f>SUM(C7:N7)</f>
        <v>34000</v>
      </c>
      <c r="P7" s="58">
        <f>SUM(C8:N8)</f>
        <v>16994</v>
      </c>
      <c r="Q7" s="59">
        <f>O7-P7</f>
        <v>17006</v>
      </c>
    </row>
    <row r="8" spans="2:17" ht="19.5" customHeight="1" x14ac:dyDescent="0.25">
      <c r="B8" s="60" t="s">
        <v>180</v>
      </c>
      <c r="C8" s="61">
        <v>4039</v>
      </c>
      <c r="D8" s="61">
        <v>3425</v>
      </c>
      <c r="E8" s="61">
        <v>3675</v>
      </c>
      <c r="F8" s="61">
        <v>2264</v>
      </c>
      <c r="G8" s="61">
        <v>2585</v>
      </c>
      <c r="H8" s="61">
        <v>1006</v>
      </c>
      <c r="I8" s="61"/>
      <c r="J8" s="61"/>
      <c r="K8" s="61"/>
      <c r="L8" s="61"/>
      <c r="M8" s="61"/>
      <c r="N8" s="61"/>
      <c r="O8" s="62"/>
      <c r="P8" s="62"/>
      <c r="Q8" s="62"/>
    </row>
    <row r="9" spans="2:17" ht="21.75" customHeight="1" x14ac:dyDescent="0.25">
      <c r="B9" s="63" t="s">
        <v>17</v>
      </c>
      <c r="C9" s="64">
        <v>2000</v>
      </c>
      <c r="D9" s="64">
        <v>3000</v>
      </c>
      <c r="E9" s="64">
        <v>3500</v>
      </c>
      <c r="F9" s="64">
        <v>4000</v>
      </c>
      <c r="G9" s="64">
        <v>5000</v>
      </c>
      <c r="H9" s="64">
        <v>5500</v>
      </c>
      <c r="I9" s="64">
        <v>5500</v>
      </c>
      <c r="J9" s="64">
        <v>5000</v>
      </c>
      <c r="K9" s="64">
        <v>4500</v>
      </c>
      <c r="L9" s="64">
        <v>4500</v>
      </c>
      <c r="M9" s="64">
        <v>4000</v>
      </c>
      <c r="N9" s="64">
        <v>3500</v>
      </c>
      <c r="O9" s="58">
        <f>SUM(C9:N9)</f>
        <v>50000</v>
      </c>
      <c r="P9" s="58">
        <f>SUM(C10:N10)</f>
        <v>18540</v>
      </c>
      <c r="Q9" s="59">
        <f>O9-P9</f>
        <v>31460</v>
      </c>
    </row>
    <row r="10" spans="2:17" ht="19.5" customHeight="1" x14ac:dyDescent="0.25">
      <c r="B10" s="65" t="s">
        <v>180</v>
      </c>
      <c r="C10" s="66">
        <v>2146</v>
      </c>
      <c r="D10" s="66">
        <v>2615</v>
      </c>
      <c r="E10" s="66">
        <v>3344</v>
      </c>
      <c r="F10" s="66">
        <v>3429</v>
      </c>
      <c r="G10" s="66">
        <v>4523</v>
      </c>
      <c r="H10" s="66">
        <v>2483</v>
      </c>
      <c r="I10" s="66"/>
      <c r="J10" s="66"/>
      <c r="K10" s="66"/>
      <c r="L10" s="66"/>
      <c r="M10" s="66"/>
      <c r="N10" s="66"/>
      <c r="O10" s="67"/>
      <c r="P10" s="67"/>
      <c r="Q10" s="67"/>
    </row>
    <row r="11" spans="2:17" ht="21.75" customHeight="1" x14ac:dyDescent="0.25">
      <c r="B11" s="56" t="s">
        <v>19</v>
      </c>
      <c r="C11" s="57">
        <v>1500</v>
      </c>
      <c r="D11" s="57">
        <v>1500</v>
      </c>
      <c r="E11" s="57">
        <v>2000</v>
      </c>
      <c r="F11" s="57">
        <v>2000</v>
      </c>
      <c r="G11" s="57">
        <v>2000</v>
      </c>
      <c r="H11" s="57">
        <v>2000</v>
      </c>
      <c r="I11" s="57">
        <v>2000</v>
      </c>
      <c r="J11" s="57">
        <v>2000</v>
      </c>
      <c r="K11" s="57">
        <v>2500</v>
      </c>
      <c r="L11" s="57">
        <v>2500</v>
      </c>
      <c r="M11" s="57">
        <v>3500</v>
      </c>
      <c r="N11" s="57">
        <v>3500</v>
      </c>
      <c r="O11" s="58">
        <f>SUM(C11:N11)</f>
        <v>27000</v>
      </c>
      <c r="P11" s="58">
        <f>SUM(C12:N12)</f>
        <v>9392</v>
      </c>
      <c r="Q11" s="59">
        <f>O11-P11</f>
        <v>17608</v>
      </c>
    </row>
    <row r="12" spans="2:17" ht="19.5" customHeight="1" x14ac:dyDescent="0.25">
      <c r="B12" s="60" t="s">
        <v>180</v>
      </c>
      <c r="C12" s="61">
        <v>1284</v>
      </c>
      <c r="D12" s="61">
        <v>1349</v>
      </c>
      <c r="E12" s="61">
        <v>2024</v>
      </c>
      <c r="F12" s="61">
        <v>1972</v>
      </c>
      <c r="G12" s="61">
        <v>1810</v>
      </c>
      <c r="H12" s="61">
        <v>953</v>
      </c>
      <c r="I12" s="61"/>
      <c r="J12" s="61"/>
      <c r="K12" s="61"/>
      <c r="L12" s="61"/>
      <c r="M12" s="61"/>
      <c r="N12" s="61"/>
      <c r="O12" s="62"/>
      <c r="P12" s="62"/>
      <c r="Q12" s="62"/>
    </row>
    <row r="13" spans="2:17" ht="21.75" customHeight="1" x14ac:dyDescent="0.25">
      <c r="B13" s="63" t="s">
        <v>21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1000</v>
      </c>
      <c r="I13" s="64">
        <v>2000</v>
      </c>
      <c r="J13" s="64">
        <v>4000</v>
      </c>
      <c r="K13" s="64">
        <v>8000</v>
      </c>
      <c r="L13" s="64">
        <v>8000</v>
      </c>
      <c r="M13" s="64">
        <v>4000</v>
      </c>
      <c r="N13" s="64">
        <v>1500</v>
      </c>
      <c r="O13" s="58">
        <f>SUM(C13:N13)</f>
        <v>28500</v>
      </c>
      <c r="P13" s="58">
        <f>SUM(C14:N14)</f>
        <v>346</v>
      </c>
      <c r="Q13" s="59">
        <f>O13-P13</f>
        <v>28154</v>
      </c>
    </row>
    <row r="14" spans="2:17" ht="19.5" customHeight="1" x14ac:dyDescent="0.25">
      <c r="B14" s="65" t="s">
        <v>180</v>
      </c>
      <c r="C14" s="66"/>
      <c r="D14" s="66"/>
      <c r="E14" s="66"/>
      <c r="F14" s="66"/>
      <c r="G14" s="66"/>
      <c r="H14" s="66">
        <v>346</v>
      </c>
      <c r="I14" s="66"/>
      <c r="J14" s="66"/>
      <c r="K14" s="66"/>
      <c r="L14" s="66"/>
      <c r="M14" s="66"/>
      <c r="N14" s="66"/>
      <c r="O14" s="67"/>
      <c r="P14" s="67"/>
      <c r="Q14" s="67"/>
    </row>
    <row r="15" spans="2:17" ht="21.75" customHeight="1" x14ac:dyDescent="0.25">
      <c r="B15" s="56" t="s">
        <v>23</v>
      </c>
      <c r="C15" s="57">
        <v>1500</v>
      </c>
      <c r="D15" s="57">
        <v>1500</v>
      </c>
      <c r="E15" s="57">
        <v>1500</v>
      </c>
      <c r="F15" s="57">
        <v>1500</v>
      </c>
      <c r="G15" s="57">
        <v>1500</v>
      </c>
      <c r="H15" s="57">
        <v>1500</v>
      </c>
      <c r="I15" s="57">
        <v>1500</v>
      </c>
      <c r="J15" s="57">
        <v>1500</v>
      </c>
      <c r="K15" s="57">
        <v>1500</v>
      </c>
      <c r="L15" s="57">
        <v>1500</v>
      </c>
      <c r="M15" s="57">
        <v>1500</v>
      </c>
      <c r="N15" s="57">
        <v>1500</v>
      </c>
      <c r="O15" s="58">
        <f>SUM(C15:N15)</f>
        <v>18000</v>
      </c>
      <c r="P15" s="58">
        <f>SUM(C16:N16)</f>
        <v>7967</v>
      </c>
      <c r="Q15" s="59">
        <f>O15-P15</f>
        <v>10033</v>
      </c>
    </row>
    <row r="16" spans="2:17" ht="19.5" customHeight="1" x14ac:dyDescent="0.25">
      <c r="B16" s="60" t="s">
        <v>180</v>
      </c>
      <c r="C16" s="61">
        <v>1633</v>
      </c>
      <c r="D16" s="61">
        <v>1401</v>
      </c>
      <c r="E16" s="61">
        <v>1309</v>
      </c>
      <c r="F16" s="61">
        <v>1311</v>
      </c>
      <c r="G16" s="61">
        <v>1592</v>
      </c>
      <c r="H16" s="61">
        <v>721</v>
      </c>
      <c r="I16" s="61"/>
      <c r="J16" s="61"/>
      <c r="K16" s="61"/>
      <c r="L16" s="61"/>
      <c r="M16" s="61"/>
      <c r="N16" s="61"/>
      <c r="O16" s="62"/>
      <c r="P16" s="62"/>
      <c r="Q16" s="62"/>
    </row>
    <row r="17" spans="2:17" ht="21.75" customHeight="1" x14ac:dyDescent="0.25">
      <c r="B17" s="63" t="s">
        <v>25</v>
      </c>
      <c r="C17" s="64">
        <v>500</v>
      </c>
      <c r="D17" s="64">
        <v>500</v>
      </c>
      <c r="E17" s="64">
        <v>1000</v>
      </c>
      <c r="F17" s="64">
        <v>1000</v>
      </c>
      <c r="G17" s="64">
        <v>1500</v>
      </c>
      <c r="H17" s="64">
        <v>1500</v>
      </c>
      <c r="I17" s="64">
        <v>1500</v>
      </c>
      <c r="J17" s="64">
        <v>1500</v>
      </c>
      <c r="K17" s="64">
        <v>8000</v>
      </c>
      <c r="L17" s="64">
        <v>1500</v>
      </c>
      <c r="M17" s="64">
        <v>1000</v>
      </c>
      <c r="N17" s="64">
        <v>500</v>
      </c>
      <c r="O17" s="58">
        <f>SUM(C17:N17)</f>
        <v>20000</v>
      </c>
      <c r="P17" s="58">
        <f>SUM(C18:N18)</f>
        <v>5232</v>
      </c>
      <c r="Q17" s="59">
        <f>O17-P17</f>
        <v>14768</v>
      </c>
    </row>
    <row r="18" spans="2:17" ht="19.5" customHeight="1" x14ac:dyDescent="0.25">
      <c r="B18" s="65" t="s">
        <v>180</v>
      </c>
      <c r="C18" s="66">
        <v>525</v>
      </c>
      <c r="D18" s="66">
        <v>516</v>
      </c>
      <c r="E18" s="66">
        <v>984</v>
      </c>
      <c r="F18" s="66">
        <v>1093</v>
      </c>
      <c r="G18" s="66">
        <v>1416</v>
      </c>
      <c r="H18" s="66">
        <v>698</v>
      </c>
      <c r="I18" s="66"/>
      <c r="J18" s="66"/>
      <c r="K18" s="66"/>
      <c r="L18" s="66"/>
      <c r="M18" s="66"/>
      <c r="N18" s="66"/>
      <c r="O18" s="67"/>
      <c r="P18" s="67"/>
      <c r="Q18" s="67"/>
    </row>
    <row r="19" spans="2:17" ht="21.75" customHeight="1" x14ac:dyDescent="0.25">
      <c r="B19" s="56" t="s">
        <v>26</v>
      </c>
      <c r="C19" s="57">
        <v>2500</v>
      </c>
      <c r="D19" s="57">
        <v>2500</v>
      </c>
      <c r="E19" s="57">
        <v>3000</v>
      </c>
      <c r="F19" s="57">
        <v>3500</v>
      </c>
      <c r="G19" s="57">
        <v>4500</v>
      </c>
      <c r="H19" s="57">
        <v>4500</v>
      </c>
      <c r="I19" s="57">
        <v>4000</v>
      </c>
      <c r="J19" s="57">
        <v>4000</v>
      </c>
      <c r="K19" s="57">
        <v>4000</v>
      </c>
      <c r="L19" s="57">
        <v>4500</v>
      </c>
      <c r="M19" s="57">
        <v>4500</v>
      </c>
      <c r="N19" s="57">
        <v>4500</v>
      </c>
      <c r="O19" s="58">
        <f>SUM(C19:N19)</f>
        <v>46000</v>
      </c>
      <c r="P19" s="58">
        <f>SUM(C20:N20)</f>
        <v>17858</v>
      </c>
      <c r="Q19" s="59">
        <f>O19-P19</f>
        <v>28142</v>
      </c>
    </row>
    <row r="20" spans="2:17" ht="19.5" customHeight="1" x14ac:dyDescent="0.25">
      <c r="B20" s="60" t="s">
        <v>180</v>
      </c>
      <c r="C20" s="61">
        <v>2643</v>
      </c>
      <c r="D20" s="61">
        <v>2511</v>
      </c>
      <c r="E20" s="61">
        <v>3196</v>
      </c>
      <c r="F20" s="61">
        <v>3480</v>
      </c>
      <c r="G20" s="61">
        <v>4617</v>
      </c>
      <c r="H20" s="61">
        <v>1411</v>
      </c>
      <c r="I20" s="61"/>
      <c r="J20" s="61"/>
      <c r="K20" s="61"/>
      <c r="L20" s="61"/>
      <c r="M20" s="61"/>
      <c r="N20" s="61"/>
      <c r="O20" s="62"/>
      <c r="P20" s="62"/>
      <c r="Q20" s="62"/>
    </row>
    <row r="21" spans="2:17" ht="21.75" customHeight="1" x14ac:dyDescent="0.25">
      <c r="B21" s="63" t="s">
        <v>27</v>
      </c>
      <c r="C21" s="64">
        <v>1000</v>
      </c>
      <c r="D21" s="64">
        <v>1000</v>
      </c>
      <c r="E21" s="64">
        <v>1500</v>
      </c>
      <c r="F21" s="64">
        <v>1500</v>
      </c>
      <c r="G21" s="64">
        <v>2000</v>
      </c>
      <c r="H21" s="64">
        <v>1500</v>
      </c>
      <c r="I21" s="64">
        <v>1000</v>
      </c>
      <c r="J21" s="64">
        <v>1500</v>
      </c>
      <c r="K21" s="64">
        <v>1500</v>
      </c>
      <c r="L21" s="64">
        <v>2000</v>
      </c>
      <c r="M21" s="64">
        <v>1500</v>
      </c>
      <c r="N21" s="64">
        <v>1000</v>
      </c>
      <c r="O21" s="58">
        <f>SUM(C21:N21)</f>
        <v>17000</v>
      </c>
      <c r="P21" s="58">
        <f>SUM(C22:N22)</f>
        <v>6819</v>
      </c>
      <c r="Q21" s="59">
        <f>O21-P21</f>
        <v>10181</v>
      </c>
    </row>
    <row r="22" spans="2:17" ht="19.5" customHeight="1" x14ac:dyDescent="0.25">
      <c r="B22" s="65" t="s">
        <v>180</v>
      </c>
      <c r="C22" s="66">
        <v>906</v>
      </c>
      <c r="D22" s="66">
        <v>922</v>
      </c>
      <c r="E22" s="66">
        <v>1304</v>
      </c>
      <c r="F22" s="66">
        <v>1362</v>
      </c>
      <c r="G22" s="66">
        <v>1750</v>
      </c>
      <c r="H22" s="66">
        <v>575</v>
      </c>
      <c r="I22" s="66"/>
      <c r="J22" s="66"/>
      <c r="K22" s="66"/>
      <c r="L22" s="66"/>
      <c r="M22" s="66"/>
      <c r="N22" s="66"/>
      <c r="O22" s="67"/>
      <c r="P22" s="67"/>
      <c r="Q22" s="67"/>
    </row>
    <row r="23" spans="2:17" ht="27.75" customHeight="1" x14ac:dyDescent="0.25">
      <c r="B23" s="68" t="s">
        <v>181</v>
      </c>
      <c r="C23" s="69">
        <f t="shared" ref="C23:N23" si="0">SUM(C7,C9,C11,C13,C15,C17,C19,C21)</f>
        <v>13000</v>
      </c>
      <c r="D23" s="69">
        <f t="shared" si="0"/>
        <v>14000</v>
      </c>
      <c r="E23" s="69">
        <f t="shared" si="0"/>
        <v>16500</v>
      </c>
      <c r="F23" s="69">
        <f t="shared" si="0"/>
        <v>16000</v>
      </c>
      <c r="G23" s="69">
        <f t="shared" si="0"/>
        <v>19000</v>
      </c>
      <c r="H23" s="69">
        <f t="shared" si="0"/>
        <v>19500</v>
      </c>
      <c r="I23" s="69">
        <f t="shared" si="0"/>
        <v>19500</v>
      </c>
      <c r="J23" s="69">
        <f t="shared" si="0"/>
        <v>21500</v>
      </c>
      <c r="K23" s="69">
        <f t="shared" si="0"/>
        <v>32500</v>
      </c>
      <c r="L23" s="69">
        <f t="shared" si="0"/>
        <v>27000</v>
      </c>
      <c r="M23" s="69">
        <f t="shared" si="0"/>
        <v>23000</v>
      </c>
      <c r="N23" s="69">
        <f t="shared" si="0"/>
        <v>19000</v>
      </c>
      <c r="O23" s="70">
        <f>SUM(O7:O22)</f>
        <v>240500</v>
      </c>
      <c r="P23" s="70">
        <f>SUM(C8:N8)+SUM(C10:N10)+SUM(C12:N12)+SUM(C14:N14)+SUM(C16:N16)+SUM(C18:N18)+SUM(C20:N20)+SUM(C22:N22)</f>
        <v>83148</v>
      </c>
      <c r="Q23" s="71">
        <f>O23-P23</f>
        <v>157352</v>
      </c>
    </row>
  </sheetData>
  <mergeCells count="2">
    <mergeCell ref="B2:Q2"/>
    <mergeCell ref="B4:Q4"/>
  </mergeCells>
  <conditionalFormatting sqref="Q7:Q22">
    <cfRule type="colorScale" priority="2">
      <colorScale>
        <cfvo type="min"/>
        <cfvo type="num" val="0"/>
        <cfvo type="max"/>
        <color rgb="FFF1D9D5"/>
        <color rgb="FFFFFFFF"/>
        <color rgb="FFE3EDE5"/>
      </colorScale>
    </cfRule>
  </conditionalFormatting>
  <printOptions horizontalCentered="1"/>
  <pageMargins left="0.3" right="0.3" top="0.4" bottom="0.4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B7280"/>
  </sheetPr>
  <dimension ref="B1:H1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3" width="22" customWidth="1"/>
    <col min="4" max="4" width="24" customWidth="1"/>
    <col min="5" max="5" width="22" customWidth="1"/>
    <col min="6" max="6" width="18" customWidth="1"/>
    <col min="7" max="7" width="14" customWidth="1"/>
    <col min="8" max="8" width="16" customWidth="1"/>
    <col min="9" max="9" width="2" customWidth="1"/>
  </cols>
  <sheetData>
    <row r="1" spans="2:8" ht="7.5" customHeight="1" x14ac:dyDescent="0.25"/>
    <row r="2" spans="2:8" ht="37.5" customHeight="1" x14ac:dyDescent="0.25">
      <c r="B2" s="4" t="s">
        <v>182</v>
      </c>
      <c r="C2" s="4"/>
      <c r="D2" s="4"/>
      <c r="E2" s="4"/>
      <c r="F2" s="4"/>
      <c r="G2" s="4"/>
      <c r="H2" s="4"/>
    </row>
    <row r="3" spans="2:8" ht="9.75" customHeight="1" x14ac:dyDescent="0.25"/>
    <row r="4" spans="2:8" ht="15" customHeight="1" x14ac:dyDescent="0.25">
      <c r="B4" s="81" t="s">
        <v>183</v>
      </c>
      <c r="C4" s="81"/>
      <c r="D4" s="81"/>
      <c r="E4" s="81"/>
      <c r="F4" s="81"/>
      <c r="G4" s="81"/>
      <c r="H4" s="81"/>
    </row>
    <row r="5" spans="2:8" ht="7.5" customHeight="1" x14ac:dyDescent="0.25"/>
    <row r="6" spans="2:8" ht="25.5" customHeight="1" x14ac:dyDescent="0.25">
      <c r="B6" s="34" t="s">
        <v>11</v>
      </c>
      <c r="C6" s="34" t="s">
        <v>184</v>
      </c>
      <c r="D6" s="34" t="s">
        <v>102</v>
      </c>
      <c r="E6" s="34" t="s">
        <v>40</v>
      </c>
      <c r="F6" s="34" t="s">
        <v>13</v>
      </c>
      <c r="G6" s="34" t="s">
        <v>185</v>
      </c>
      <c r="H6" s="34" t="s">
        <v>186</v>
      </c>
    </row>
    <row r="7" spans="2:8" x14ac:dyDescent="0.25">
      <c r="B7" s="26" t="s">
        <v>15</v>
      </c>
      <c r="C7" s="26" t="s">
        <v>125</v>
      </c>
      <c r="D7" s="26" t="s">
        <v>131</v>
      </c>
      <c r="E7" s="26" t="s">
        <v>46</v>
      </c>
      <c r="F7" s="26" t="s">
        <v>16</v>
      </c>
      <c r="G7" s="26" t="s">
        <v>127</v>
      </c>
      <c r="H7" s="26" t="s">
        <v>187</v>
      </c>
    </row>
    <row r="8" spans="2:8" x14ac:dyDescent="0.25">
      <c r="B8" s="29" t="s">
        <v>17</v>
      </c>
      <c r="C8" s="29" t="s">
        <v>130</v>
      </c>
      <c r="D8" s="29" t="s">
        <v>136</v>
      </c>
      <c r="E8" s="29" t="s">
        <v>66</v>
      </c>
      <c r="F8" s="29" t="s">
        <v>18</v>
      </c>
      <c r="G8" s="29" t="s">
        <v>132</v>
      </c>
      <c r="H8" s="29" t="s">
        <v>188</v>
      </c>
    </row>
    <row r="9" spans="2:8" x14ac:dyDescent="0.25">
      <c r="B9" s="26" t="s">
        <v>19</v>
      </c>
      <c r="C9" s="26" t="s">
        <v>135</v>
      </c>
      <c r="D9" s="26" t="s">
        <v>126</v>
      </c>
      <c r="E9" s="26" t="s">
        <v>153</v>
      </c>
      <c r="F9" s="26" t="s">
        <v>20</v>
      </c>
      <c r="G9" s="26" t="s">
        <v>161</v>
      </c>
      <c r="H9" s="26" t="s">
        <v>189</v>
      </c>
    </row>
    <row r="10" spans="2:8" x14ac:dyDescent="0.25">
      <c r="B10" s="29" t="s">
        <v>21</v>
      </c>
      <c r="C10" s="29" t="s">
        <v>139</v>
      </c>
      <c r="D10" s="29" t="s">
        <v>152</v>
      </c>
      <c r="E10" s="29" t="s">
        <v>145</v>
      </c>
      <c r="F10" s="29" t="s">
        <v>22</v>
      </c>
      <c r="H10" s="29" t="s">
        <v>190</v>
      </c>
    </row>
    <row r="11" spans="2:8" x14ac:dyDescent="0.25">
      <c r="B11" s="26" t="s">
        <v>23</v>
      </c>
      <c r="C11" s="26" t="s">
        <v>151</v>
      </c>
      <c r="D11" s="26" t="s">
        <v>157</v>
      </c>
      <c r="E11" s="26" t="s">
        <v>140</v>
      </c>
      <c r="F11" s="26" t="s">
        <v>24</v>
      </c>
      <c r="H11" s="26" t="s">
        <v>191</v>
      </c>
    </row>
    <row r="12" spans="2:8" x14ac:dyDescent="0.25">
      <c r="B12" s="29" t="s">
        <v>25</v>
      </c>
      <c r="C12" s="29" t="s">
        <v>143</v>
      </c>
      <c r="D12" s="29" t="s">
        <v>192</v>
      </c>
      <c r="E12" s="29" t="s">
        <v>168</v>
      </c>
    </row>
    <row r="13" spans="2:8" x14ac:dyDescent="0.25">
      <c r="B13" s="26" t="s">
        <v>26</v>
      </c>
      <c r="C13" s="26" t="s">
        <v>167</v>
      </c>
      <c r="D13" s="26" t="s">
        <v>144</v>
      </c>
      <c r="E13" s="26" t="s">
        <v>56</v>
      </c>
    </row>
    <row r="14" spans="2:8" x14ac:dyDescent="0.25">
      <c r="B14" s="29" t="s">
        <v>27</v>
      </c>
      <c r="C14" s="29" t="s">
        <v>156</v>
      </c>
      <c r="D14" s="29" t="s">
        <v>148</v>
      </c>
    </row>
    <row r="15" spans="2:8" x14ac:dyDescent="0.25">
      <c r="C15" s="26" t="s">
        <v>160</v>
      </c>
    </row>
    <row r="16" spans="2:8" x14ac:dyDescent="0.25">
      <c r="C16" s="29" t="s">
        <v>164</v>
      </c>
    </row>
  </sheetData>
  <mergeCells count="2">
    <mergeCell ref="B2:H2"/>
    <mergeCell ref="B4:H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Dashboard</vt:lpstr>
      <vt:lpstr>Strategie &amp; Ziele</vt:lpstr>
      <vt:lpstr>Maßnahmenplan 2026</vt:lpstr>
      <vt:lpstr>Budget-Übersicht</vt:lpstr>
      <vt:lpstr>Stammdaten</vt:lpstr>
      <vt:lpstr>Kanaele</vt:lpstr>
      <vt:lpstr>Kategorien</vt:lpstr>
      <vt:lpstr>Prioritaeten</vt:lpstr>
      <vt:lpstr>Quartale</vt:lpstr>
      <vt:lpstr>StatusListe</vt:lpstr>
      <vt:lpstr>Verantwortliche</vt:lpstr>
      <vt:lpstr>Zielgruppen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2026-06-24T05:07:47Z</dcterms:created>
  <dcterms:modified xsi:type="dcterms:W3CDTF">2026-06-24T06:05:44Z</dcterms:modified>
  <dc:language>en-US</dc:language>
</cp:coreProperties>
</file>