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55C4142C-26F2-4586-B3E0-DB568FE2D7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Maßnahmenplan" sheetId="2" r:id="rId2"/>
    <sheet name="Stammdat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6" i="2" l="1"/>
  <c r="AK36" i="2"/>
  <c r="AJ36" i="2"/>
  <c r="AI36" i="2"/>
  <c r="AH36" i="2"/>
  <c r="AG36" i="2"/>
  <c r="AF36" i="2"/>
  <c r="AE36" i="2"/>
  <c r="AD36" i="2"/>
  <c r="AC36" i="2"/>
  <c r="AB36" i="2"/>
  <c r="AA36" i="2"/>
  <c r="Y36" i="2"/>
  <c r="T36" i="2"/>
  <c r="S36" i="2"/>
  <c r="O36" i="2"/>
  <c r="A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Y35" i="2"/>
  <c r="T35" i="2"/>
  <c r="S35" i="2"/>
  <c r="O35" i="2"/>
  <c r="A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Y34" i="2"/>
  <c r="T34" i="2"/>
  <c r="S34" i="2"/>
  <c r="O34" i="2"/>
  <c r="A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Y33" i="2"/>
  <c r="T33" i="2"/>
  <c r="S33" i="2"/>
  <c r="O33" i="2"/>
  <c r="A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Y32" i="2"/>
  <c r="T32" i="2"/>
  <c r="S32" i="2"/>
  <c r="O32" i="2"/>
  <c r="A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Y31" i="2"/>
  <c r="T31" i="2"/>
  <c r="S31" i="2"/>
  <c r="O31" i="2"/>
  <c r="A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Y30" i="2"/>
  <c r="T30" i="2"/>
  <c r="S30" i="2"/>
  <c r="O30" i="2"/>
  <c r="A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Y29" i="2"/>
  <c r="T29" i="2"/>
  <c r="S29" i="2"/>
  <c r="O29" i="2"/>
  <c r="A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Y28" i="2"/>
  <c r="T28" i="2"/>
  <c r="S28" i="2"/>
  <c r="O28" i="2"/>
  <c r="A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Y27" i="2"/>
  <c r="T27" i="2"/>
  <c r="S27" i="2"/>
  <c r="O27" i="2"/>
  <c r="A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Y26" i="2"/>
  <c r="T26" i="2"/>
  <c r="S26" i="2"/>
  <c r="O26" i="2"/>
  <c r="A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Y25" i="2"/>
  <c r="T25" i="2"/>
  <c r="S25" i="2"/>
  <c r="O25" i="2"/>
  <c r="A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Y24" i="2"/>
  <c r="T24" i="2"/>
  <c r="S24" i="2"/>
  <c r="O24" i="2"/>
  <c r="A24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Y23" i="2"/>
  <c r="T23" i="2"/>
  <c r="S23" i="2"/>
  <c r="O23" i="2"/>
  <c r="A23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Y22" i="2"/>
  <c r="T22" i="2"/>
  <c r="S22" i="2"/>
  <c r="O22" i="2"/>
  <c r="A22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Y21" i="2"/>
  <c r="T21" i="2"/>
  <c r="S21" i="2"/>
  <c r="O21" i="2"/>
  <c r="A21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Y20" i="2"/>
  <c r="T20" i="2"/>
  <c r="S20" i="2"/>
  <c r="O20" i="2"/>
  <c r="A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Y19" i="2"/>
  <c r="T19" i="2"/>
  <c r="S19" i="2"/>
  <c r="O19" i="2"/>
  <c r="A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Y18" i="2"/>
  <c r="T18" i="2"/>
  <c r="S18" i="2"/>
  <c r="O18" i="2"/>
  <c r="A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Y17" i="2"/>
  <c r="T17" i="2"/>
  <c r="S17" i="2"/>
  <c r="O17" i="2"/>
  <c r="A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Y16" i="2"/>
  <c r="T16" i="2"/>
  <c r="S16" i="2"/>
  <c r="O16" i="2"/>
  <c r="A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Y15" i="2"/>
  <c r="T15" i="2"/>
  <c r="S15" i="2"/>
  <c r="O15" i="2"/>
  <c r="A15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Y14" i="2"/>
  <c r="T14" i="2"/>
  <c r="S14" i="2"/>
  <c r="O14" i="2"/>
  <c r="A14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Y13" i="2"/>
  <c r="T13" i="2"/>
  <c r="S13" i="2"/>
  <c r="O13" i="2"/>
  <c r="A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Y12" i="2"/>
  <c r="T12" i="2"/>
  <c r="S12" i="2"/>
  <c r="O12" i="2"/>
  <c r="A12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Y11" i="2"/>
  <c r="T11" i="2"/>
  <c r="S11" i="2"/>
  <c r="O11" i="2"/>
  <c r="A11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Y10" i="2"/>
  <c r="T10" i="2"/>
  <c r="S10" i="2"/>
  <c r="O10" i="2"/>
  <c r="A10" i="2"/>
  <c r="AL9" i="2"/>
  <c r="AK9" i="2"/>
  <c r="AJ9" i="2"/>
  <c r="AI9" i="2"/>
  <c r="AH9" i="2"/>
  <c r="AG9" i="2"/>
  <c r="AF9" i="2"/>
  <c r="AE9" i="2"/>
  <c r="AD9" i="2"/>
  <c r="AC9" i="2"/>
  <c r="AB9" i="2"/>
  <c r="AA9" i="2"/>
  <c r="Y9" i="2"/>
  <c r="T9" i="2"/>
  <c r="S9" i="2"/>
  <c r="O9" i="2"/>
  <c r="A9" i="2"/>
  <c r="AL8" i="2"/>
  <c r="AK8" i="2"/>
  <c r="AJ8" i="2"/>
  <c r="AI8" i="2"/>
  <c r="AH8" i="2"/>
  <c r="AG8" i="2"/>
  <c r="AF8" i="2"/>
  <c r="AE8" i="2"/>
  <c r="AD8" i="2"/>
  <c r="AC8" i="2"/>
  <c r="AB8" i="2"/>
  <c r="AA8" i="2"/>
  <c r="Y8" i="2"/>
  <c r="T8" i="2"/>
  <c r="S8" i="2"/>
  <c r="O8" i="2"/>
  <c r="A8" i="2"/>
  <c r="AL7" i="2"/>
  <c r="AK7" i="2"/>
  <c r="AJ7" i="2"/>
  <c r="AI7" i="2"/>
  <c r="AH7" i="2"/>
  <c r="AG7" i="2"/>
  <c r="AF7" i="2"/>
  <c r="AE7" i="2"/>
  <c r="AD7" i="2"/>
  <c r="AC7" i="2"/>
  <c r="AB7" i="2"/>
  <c r="AA7" i="2"/>
  <c r="Y7" i="2"/>
  <c r="T7" i="2"/>
  <c r="S7" i="2"/>
  <c r="O7" i="2"/>
  <c r="A7" i="2"/>
  <c r="J40" i="1"/>
  <c r="K40" i="1" s="1"/>
  <c r="L40" i="1" s="1"/>
  <c r="J39" i="1"/>
  <c r="K39" i="1" s="1"/>
  <c r="L39" i="1" s="1"/>
  <c r="C39" i="1"/>
  <c r="D39" i="1" s="1"/>
  <c r="E39" i="1" s="1"/>
  <c r="J38" i="1"/>
  <c r="K38" i="1" s="1"/>
  <c r="L38" i="1" s="1"/>
  <c r="J37" i="1"/>
  <c r="K37" i="1" s="1"/>
  <c r="L37" i="1" s="1"/>
  <c r="C37" i="1"/>
  <c r="D37" i="1" s="1"/>
  <c r="E37" i="1" s="1"/>
  <c r="J36" i="1"/>
  <c r="K36" i="1" s="1"/>
  <c r="L36" i="1" s="1"/>
  <c r="C36" i="1"/>
  <c r="C38" i="1" s="1"/>
  <c r="D38" i="1" s="1"/>
  <c r="E38" i="1" s="1"/>
  <c r="J35" i="1"/>
  <c r="K35" i="1" s="1"/>
  <c r="L35" i="1" s="1"/>
  <c r="C35" i="1"/>
  <c r="D35" i="1" s="1"/>
  <c r="E35" i="1" s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5" i="1"/>
  <c r="Q15" i="1"/>
  <c r="R14" i="1"/>
  <c r="Q14" i="1"/>
  <c r="R13" i="1"/>
  <c r="Q13" i="1"/>
  <c r="R12" i="1"/>
  <c r="Q12" i="1"/>
  <c r="R11" i="1"/>
  <c r="Q11" i="1"/>
  <c r="L11" i="1"/>
  <c r="I11" i="1"/>
  <c r="F11" i="1"/>
  <c r="R10" i="1"/>
  <c r="Q10" i="1"/>
  <c r="R9" i="1"/>
  <c r="Q9" i="1"/>
  <c r="R8" i="1"/>
  <c r="Q8" i="1"/>
  <c r="R7" i="1"/>
  <c r="Q7" i="1"/>
  <c r="R6" i="1"/>
  <c r="Q6" i="1"/>
  <c r="I6" i="1"/>
  <c r="F6" i="1"/>
  <c r="L6" i="1" s="1"/>
  <c r="R5" i="1"/>
  <c r="Q5" i="1"/>
  <c r="R4" i="1"/>
  <c r="Q4" i="1"/>
  <c r="D36" i="1" l="1"/>
  <c r="E36" i="1" s="1"/>
</calcChain>
</file>

<file path=xl/sharedStrings.xml><?xml version="1.0" encoding="utf-8"?>
<sst xmlns="http://schemas.openxmlformats.org/spreadsheetml/2006/main" count="333" uniqueCount="204">
  <si>
    <t>AUTOMATISCHE AUSWERTUNG</t>
  </si>
  <si>
    <t>Strategischer Rahmen, Budgetkontrolle und Leistungsübersicht · Stand 23.06.2026</t>
  </si>
  <si>
    <t>Kanal</t>
  </si>
  <si>
    <t>Plan</t>
  </si>
  <si>
    <t>Ist</t>
  </si>
  <si>
    <t>Website / SEO</t>
  </si>
  <si>
    <t>STRATEGISCHER RAHMEN</t>
  </si>
  <si>
    <t>PLANBUDGET</t>
  </si>
  <si>
    <t>ISTKOSTEN</t>
  </si>
  <si>
    <t>RESTBUDGET</t>
  </si>
  <si>
    <t>Content</t>
  </si>
  <si>
    <t>Unternehmen / Projekt</t>
  </si>
  <si>
    <t>Beispielunternehmen GmbH</t>
  </si>
  <si>
    <t>E-Mail</t>
  </si>
  <si>
    <t>Planungszeitraum</t>
  </si>
  <si>
    <t>01.01.2026 – 31.12.2026</t>
  </si>
  <si>
    <t>Social Media</t>
  </si>
  <si>
    <t>Hauptziel</t>
  </si>
  <si>
    <t>Qualifizierte Nachfrage steigern und Kundenbindung systematisch ausbauen</t>
  </si>
  <si>
    <t>Paid Search</t>
  </si>
  <si>
    <t>Kernzielgruppe</t>
  </si>
  <si>
    <t>Bestehende und potenzielle Kunden in relevanten Marktsegmenten</t>
  </si>
  <si>
    <t>Display</t>
  </si>
  <si>
    <t>Positionierung</t>
  </si>
  <si>
    <t>Verlässlicher Anbieter mit verständlichem Nutzen und konsistenter Kommunikation</t>
  </si>
  <si>
    <t>BUDGETAUSLASTUNG</t>
  </si>
  <si>
    <t>AKTIVE MASSNAHMEN</t>
  </si>
  <si>
    <t>Ø FORTSCHRITT</t>
  </si>
  <si>
    <t>Events</t>
  </si>
  <si>
    <t>Leitbotschaft</t>
  </si>
  <si>
    <t>Mehr Orientierung, weniger Aufwand und messbarer Mehrwert</t>
  </si>
  <si>
    <t>PR</t>
  </si>
  <si>
    <t>Verantwortung</t>
  </si>
  <si>
    <t>Marketingkoordination</t>
  </si>
  <si>
    <t>Partner</t>
  </si>
  <si>
    <t>Stand</t>
  </si>
  <si>
    <t>23.06.2026</t>
  </si>
  <si>
    <t>Offline</t>
  </si>
  <si>
    <t>Marktforschung</t>
  </si>
  <si>
    <t>Cross-Channel</t>
  </si>
  <si>
    <t>Startmonat</t>
  </si>
  <si>
    <t>Planbudget</t>
  </si>
  <si>
    <t>Istkosten</t>
  </si>
  <si>
    <t>Monatsstart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</si>
  <si>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</si>
  <si>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</si>
  <si>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</si>
  <si>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</si>
  <si>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</si>
  <si>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</si>
  <si>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</si>
  <si>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</si>
  <si>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</si>
  <si>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</si>
  <si>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</si>
  <si>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</si>
  <si>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KPI-SCORECARD 2026</t>
  </si>
  <si>
    <t>STATUS DER MASSNAHMEN</t>
  </si>
  <si>
    <t>Kennzahl</t>
  </si>
  <si>
    <t>Zielwert</t>
  </si>
  <si>
    <t>Istwert</t>
  </si>
  <si>
    <t>Erreichung</t>
  </si>
  <si>
    <t>Bewertung</t>
  </si>
  <si>
    <t>Einheit</t>
  </si>
  <si>
    <t>Status</t>
  </si>
  <si>
    <t>Anzahl</t>
  </si>
  <si>
    <t>Anteil</t>
  </si>
  <si>
    <t>Visualisierung</t>
  </si>
  <si>
    <t>Leads</t>
  </si>
  <si>
    <t>Nicht gestartet</t>
  </si>
  <si>
    <t>Conversions</t>
  </si>
  <si>
    <t>In Vorbereitung</t>
  </si>
  <si>
    <t>Umsatz</t>
  </si>
  <si>
    <t>€</t>
  </si>
  <si>
    <t>Läuft</t>
  </si>
  <si>
    <t>Conversion Rate</t>
  </si>
  <si>
    <t>%</t>
  </si>
  <si>
    <t>Pausiert</t>
  </si>
  <si>
    <t>ROMI</t>
  </si>
  <si>
    <t>Abgeschlossen</t>
  </si>
  <si>
    <t>Abgebrochen</t>
  </si>
  <si>
    <t>MARKETING-MASSNAHMENPLAN 2026</t>
  </si>
  <si>
    <t>Planung, Budgetsteuerung, KPI-Tracking und Jahreskalender in einer Ansicht · Beispieldaten können direkt überschrieben werden</t>
  </si>
  <si>
    <t>BEIGE = EINGABE</t>
  </si>
  <si>
    <t>BLAUGRAU = AUTOMATISCHE BERECHNUNG</t>
  </si>
  <si>
    <t>Budgets und KPI-Werte regelmäßig aktualisieren</t>
  </si>
  <si>
    <t>JAHRESZEITPLAN 2026</t>
  </si>
  <si>
    <t>Nr.</t>
  </si>
  <si>
    <t>Strategisches Ziel</t>
  </si>
  <si>
    <t>Maßnahme</t>
  </si>
  <si>
    <t>Funnelphase</t>
  </si>
  <si>
    <t>Zielgruppe</t>
  </si>
  <si>
    <t>Verantwortlich</t>
  </si>
  <si>
    <t>Priorität</t>
  </si>
  <si>
    <t>Start</t>
  </si>
  <si>
    <t>Ende</t>
  </si>
  <si>
    <t>Fortschritt</t>
  </si>
  <si>
    <t>Budgetabw.</t>
  </si>
  <si>
    <t>Haupt-KPI</t>
  </si>
  <si>
    <t>Zielrichtung</t>
  </si>
  <si>
    <t>Zielerreichung</t>
  </si>
  <si>
    <t>Notiz</t>
  </si>
  <si>
    <t>Marktverständnis verbessern</t>
  </si>
  <si>
    <t>Zielgruppen- und Wettbewerbsanalyse</t>
  </si>
  <si>
    <t>Bekanntheit</t>
  </si>
  <si>
    <t>Entscheider und Endkunden</t>
  </si>
  <si>
    <t>Hoch</t>
  </si>
  <si>
    <t>Abgeschlossene Interviews</t>
  </si>
  <si>
    <t>Mindestens</t>
  </si>
  <si>
    <t>Grundlage für die Jahresplanung</t>
  </si>
  <si>
    <t>Digitale Sichtbarkeit steigern</t>
  </si>
  <si>
    <t>Website-Inhalte und SEO-Basis optimieren</t>
  </si>
  <si>
    <t>Interessenten</t>
  </si>
  <si>
    <t>Content-Team</t>
  </si>
  <si>
    <t>Organische Sitzungen</t>
  </si>
  <si>
    <t>Monatlich anhand der Suchdaten prüfen</t>
  </si>
  <si>
    <t>Expertise sichtbar machen</t>
  </si>
  <si>
    <t>Redaktionsplan und Fachinhalte umsetzen</t>
  </si>
  <si>
    <t>Interesse</t>
  </si>
  <si>
    <t>Interessenten und Bestandskunden</t>
  </si>
  <si>
    <t>Mittel</t>
  </si>
  <si>
    <t>Veröffentlichte Inhalte</t>
  </si>
  <si>
    <t>Themen nach Wirkung priorisieren</t>
  </si>
  <si>
    <t>Qualifizierte Nachfrage erzeugen</t>
  </si>
  <si>
    <t>Suchkampagne testen und optimieren</t>
  </si>
  <si>
    <t>Erwägung</t>
  </si>
  <si>
    <t>Aktiv suchende Interessenten</t>
  </si>
  <si>
    <t>Performance-Team</t>
  </si>
  <si>
    <t>Kosten pro Lead</t>
  </si>
  <si>
    <t>Höchstens</t>
  </si>
  <si>
    <t>Erfolgreiche Anzeigengruppen übernehmen</t>
  </si>
  <si>
    <t>Reichweite ausbauen</t>
  </si>
  <si>
    <t>Social-Media-Kampagne umsetzen</t>
  </si>
  <si>
    <t>Neue Zielgruppen</t>
  </si>
  <si>
    <t>Social-Media-Team</t>
  </si>
  <si>
    <t>Interaktionsrate</t>
  </si>
  <si>
    <t>Formate mit hoher Resonanz verlängern</t>
  </si>
  <si>
    <t>Leads entwickeln</t>
  </si>
  <si>
    <t>E-Mail-Nurturing-Serie einrichten</t>
  </si>
  <si>
    <t>Registrierte Kontakte</t>
  </si>
  <si>
    <t>Öffnungsrate</t>
  </si>
  <si>
    <t>Automationen schrittweise freigeben</t>
  </si>
  <si>
    <t>Conversion unterstützen</t>
  </si>
  <si>
    <t>Digitales Fach-Webinar durchführen</t>
  </si>
  <si>
    <t>Conversion</t>
  </si>
  <si>
    <t>Qualifizierte Interessenten</t>
  </si>
  <si>
    <t>Vertrieb</t>
  </si>
  <si>
    <t>Teilnahmen</t>
  </si>
  <si>
    <t>Nachfassprozess mit Vertrieb abstimmen</t>
  </si>
  <si>
    <t>Vertrauen stärken</t>
  </si>
  <si>
    <t>Presse- und Fachbeiträge platzieren</t>
  </si>
  <si>
    <t>Branchenöffentlichkeit</t>
  </si>
  <si>
    <t>Geschäftsführung</t>
  </si>
  <si>
    <t>Veröffentlichungen</t>
  </si>
  <si>
    <t>Themenliste und Medienkontakte ausbauen</t>
  </si>
  <si>
    <t>Neue Zielgruppen erschließen</t>
  </si>
  <si>
    <t>Partnerkampagne vorbereiten</t>
  </si>
  <si>
    <t>Ergänzende Zielgruppen</t>
  </si>
  <si>
    <t>Produktmanagement</t>
  </si>
  <si>
    <t>Partner-Leads</t>
  </si>
  <si>
    <t>Kooperationsmodell vor Kampagnenstart klären</t>
  </si>
  <si>
    <t>Conversion erhöhen</t>
  </si>
  <si>
    <t>Landingpage-A/B-Test durchführen</t>
  </si>
  <si>
    <t>Kampagnenbesucher</t>
  </si>
  <si>
    <t>Testhypothese und Varianten dokumentieren</t>
  </si>
  <si>
    <t>Kundenbindung verbessern</t>
  </si>
  <si>
    <t>Bestandskundenkampagne starten</t>
  </si>
  <si>
    <t>Bindung</t>
  </si>
  <si>
    <t>Bestehende Kunden</t>
  </si>
  <si>
    <t>Wiederkaufsrate</t>
  </si>
  <si>
    <t>Segmente nach Kundenwert differenzieren</t>
  </si>
  <si>
    <t>Lernen sichern</t>
  </si>
  <si>
    <t>Jahresreport und Maßnahmenreview</t>
  </si>
  <si>
    <t>Interne Stakeholder</t>
  </si>
  <si>
    <t>Abgeschlossene Reviews</t>
  </si>
  <si>
    <t>Erkenntnisse in die Planung 2027 übertragen</t>
  </si>
  <si>
    <t>STAMMDATEN &amp; AUSWAHLLISTEN</t>
  </si>
  <si>
    <t>SO WIRD DIE VORLAGE VERWENDET</t>
  </si>
  <si>
    <t>Diese Listen steuern die Dropdown-Felder im Maßnahmenplan. Inhalte können erweitert oder ersetzt werden.</t>
  </si>
  <si>
    <t>1</t>
  </si>
  <si>
    <t>Rahmen festlegen</t>
  </si>
  <si>
    <t>In „Übersicht“ Zielgruppe, Positionierung und Jahresziele anpassen.</t>
  </si>
  <si>
    <t>2</t>
  </si>
  <si>
    <t>Maßnahmen planen</t>
  </si>
  <si>
    <t>Im „Maßnahmenplan“ Aktionen, Termine, Budgets und Verantwortlichkeiten erfassen.</t>
  </si>
  <si>
    <t>Niedrig</t>
  </si>
  <si>
    <t>3</t>
  </si>
  <si>
    <t>Istwerte pflegen</t>
  </si>
  <si>
    <t>Kosten, Leads, Conversions, Umsatz und KPI-Istwerte regelmäßig aktualisieren.</t>
  </si>
  <si>
    <t>4</t>
  </si>
  <si>
    <t>Ergebnisse steuern</t>
  </si>
  <si>
    <t>Dashboard, Budgetabweichungen und Zielerreichung zur Priorisierung nutzen.</t>
  </si>
  <si>
    <t>Kritisch</t>
  </si>
  <si>
    <t>FARBLOGIK</t>
  </si>
  <si>
    <t>Beige</t>
  </si>
  <si>
    <t>Eingabezellen</t>
  </si>
  <si>
    <t>Blaugrau</t>
  </si>
  <si>
    <t>Automatisch berechnete Werte</t>
  </si>
  <si>
    <t>Türkis</t>
  </si>
  <si>
    <t>Aktive bzw. laufende Inhalte</t>
  </si>
  <si>
    <t>Externe Unterstützung</t>
  </si>
  <si>
    <t>Ocker</t>
  </si>
  <si>
    <t>Vorbereitung oder Aufmerksamkeit erforderlich</t>
  </si>
  <si>
    <t>MARKETINGPLAN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</si>
</sst>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"/>
    <numFmt numFmtId="165" formatCode="dd\.mm\.yyyy"/>
    <numFmt numFmtId="166" formatCode="#,##0.00\ &quot;€&quot;"/>
    <numFmt numFmtId="167" formatCode="0.0%"/>
    <numFmt numFmtId="168" formatCode=";;;"/>
    <numFmt numFmtId="169" formatCode="#,##0\ &quot;€&quot;"/>
  </numFmts>
  <fonts count="15" x14ac:knownFonts="1">
    <font>
      <sz val="11"/>
      <name val="Carlito"/>
    </font>
    <font>
      <b/>
      <sz val="18"/>
      <color rgb="FFFFFFFF"/>
      <name val="Calibri"/>
    </font>
    <font>
      <i/>
      <sz val="10"/>
      <color rgb="FF24575A"/>
      <name val="Calibri"/>
    </font>
    <font>
      <b/>
      <sz val="10"/>
      <color rgb="FFFFFFFF"/>
      <name val="Calibri"/>
    </font>
    <font>
      <sz val="10"/>
      <color rgb="FF263238"/>
      <name val="Calibri"/>
    </font>
    <font>
      <b/>
      <sz val="16"/>
      <color rgb="FFFFFFFF"/>
      <name val="Calibri"/>
    </font>
    <font>
      <b/>
      <sz val="13"/>
      <color rgb="FFFFFFFF"/>
      <name val="Calibri"/>
    </font>
    <font>
      <b/>
      <sz val="10"/>
      <color rgb="FF24313B"/>
      <name val="Calibri"/>
    </font>
    <font>
      <b/>
      <sz val="11"/>
      <color rgb="FFFFFFFF"/>
      <name val="Calibri"/>
    </font>
    <font>
      <b/>
      <sz val="10"/>
      <color rgb="FF263238"/>
      <name val="Calibri"/>
    </font>
    <font>
      <i/>
      <sz val="10"/>
      <color rgb="FF263238"/>
      <name val="Calibri"/>
    </font>
    <font>
      <b/>
      <sz val="20"/>
      <color rgb="FFFFFFFF"/>
      <name val="Calibri"/>
    </font>
    <font>
      <b/>
      <sz val="9"/>
      <color rgb="FFFFFFFF"/>
      <name val="Calibri"/>
    </font>
    <font>
      <b/>
      <sz val="22"/>
      <color rgb="FFFFFFFF"/>
      <name val="Calibri"/>
    </font>
    <font>
      <sz val="11"/>
      <name val="Carlito"/>
    </font>
  </fonts>
  <fills count="12">
    <fill>
      <patternFill patternType="none"/>
    </fill>
    <fill>
      <patternFill patternType="gray125"/>
    </fill>
    <fill>
      <patternFill patternType="solid">
        <fgColor rgb="FF24313B"/>
      </patternFill>
    </fill>
    <fill>
      <patternFill patternType="solid">
        <fgColor rgb="FFDDE9E7"/>
      </patternFill>
    </fill>
    <fill>
      <patternFill patternType="solid">
        <fgColor rgb="FF2F6F73"/>
      </patternFill>
    </fill>
    <fill>
      <patternFill patternType="solid">
        <fgColor rgb="FFFFFFFF"/>
      </patternFill>
    </fill>
    <fill>
      <patternFill patternType="solid">
        <fgColor rgb="FFC79644"/>
      </patternFill>
    </fill>
    <fill>
      <patternFill patternType="solid">
        <fgColor rgb="FFF5F0E6"/>
      </patternFill>
    </fill>
    <fill>
      <patternFill patternType="solid">
        <fgColor rgb="FFE7ECEF"/>
      </patternFill>
    </fill>
    <fill>
      <patternFill patternType="solid">
        <fgColor rgb="FFF2E6CE"/>
      </patternFill>
    </fill>
    <fill>
      <patternFill patternType="solid">
        <fgColor rgb="FF24575A"/>
      </patternFill>
    </fill>
    <fill>
      <patternFill patternType="solid">
        <fgColor rgb="FFEEF1F2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4" fillId="0" borderId="0"/>
  </cellStyleXfs>
  <cellXfs count="161">
    <xf numFmtId="0" fontId="0" fillId="0" borderId="0" xfId="0"/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vertical="center"/>
    </xf>
    <xf numFmtId="0" fontId="4" fillId="5" borderId="5" xfId="1" applyFont="1" applyFill="1" applyBorder="1" applyAlignment="1">
      <alignment vertical="center"/>
    </xf>
    <xf numFmtId="0" fontId="4" fillId="5" borderId="6" xfId="1" applyFont="1" applyFill="1" applyBorder="1" applyAlignment="1">
      <alignment vertical="center"/>
    </xf>
    <xf numFmtId="0" fontId="4" fillId="5" borderId="7" xfId="1" applyFont="1" applyFill="1" applyBorder="1" applyAlignment="1">
      <alignment vertical="center"/>
    </xf>
    <xf numFmtId="0" fontId="4" fillId="5" borderId="0" xfId="1" applyFont="1" applyFill="1" applyAlignment="1">
      <alignment vertical="center"/>
    </xf>
    <xf numFmtId="0" fontId="4" fillId="5" borderId="8" xfId="1" applyFont="1" applyFill="1" applyBorder="1" applyAlignment="1">
      <alignment vertical="center"/>
    </xf>
    <xf numFmtId="0" fontId="4" fillId="5" borderId="9" xfId="1" applyFont="1" applyFill="1" applyBorder="1" applyAlignment="1">
      <alignment vertical="center"/>
    </xf>
    <xf numFmtId="0" fontId="4" fillId="5" borderId="10" xfId="1" applyFont="1" applyFill="1" applyBorder="1" applyAlignment="1">
      <alignment vertical="center"/>
    </xf>
    <xf numFmtId="0" fontId="4" fillId="5" borderId="11" xfId="1" applyFont="1" applyFill="1" applyBorder="1" applyAlignment="1">
      <alignment vertical="center"/>
    </xf>
    <xf numFmtId="0" fontId="4" fillId="7" borderId="6" xfId="1" applyFont="1" applyFill="1" applyBorder="1" applyAlignment="1">
      <alignment vertical="top" wrapText="1"/>
    </xf>
    <xf numFmtId="0" fontId="4" fillId="7" borderId="8" xfId="1" applyFont="1" applyFill="1" applyBorder="1" applyAlignment="1">
      <alignment vertical="top" wrapText="1"/>
    </xf>
    <xf numFmtId="0" fontId="4" fillId="7" borderId="11" xfId="1" applyFont="1" applyFill="1" applyBorder="1" applyAlignment="1">
      <alignment vertical="top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4" fillId="0" borderId="0" xfId="1" applyFont="1"/>
    <xf numFmtId="0" fontId="4" fillId="0" borderId="4" xfId="1" applyFont="1" applyBorder="1"/>
    <xf numFmtId="0" fontId="4" fillId="0" borderId="7" xfId="1" applyFont="1" applyBorder="1"/>
    <xf numFmtId="0" fontId="4" fillId="0" borderId="9" xfId="1" applyFont="1" applyBorder="1"/>
    <xf numFmtId="0" fontId="4" fillId="0" borderId="4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8" borderId="7" xfId="1" applyFont="1" applyFill="1" applyBorder="1" applyAlignment="1">
      <alignment vertical="center"/>
    </xf>
    <xf numFmtId="0" fontId="4" fillId="3" borderId="7" xfId="1" applyFont="1" applyFill="1" applyBorder="1" applyAlignment="1">
      <alignment vertical="center"/>
    </xf>
    <xf numFmtId="0" fontId="4" fillId="9" borderId="9" xfId="1" applyFont="1" applyFill="1" applyBorder="1" applyAlignment="1">
      <alignment vertical="center"/>
    </xf>
    <xf numFmtId="0" fontId="9" fillId="7" borderId="5" xfId="1" applyFont="1" applyFill="1" applyBorder="1" applyAlignment="1">
      <alignment vertical="top" wrapText="1"/>
    </xf>
    <xf numFmtId="0" fontId="9" fillId="7" borderId="0" xfId="1" applyFont="1" applyFill="1" applyAlignment="1">
      <alignment vertical="top" wrapText="1"/>
    </xf>
    <xf numFmtId="0" fontId="9" fillId="7" borderId="10" xfId="1" applyFont="1" applyFill="1" applyBorder="1" applyAlignment="1">
      <alignment vertical="top" wrapText="1"/>
    </xf>
    <xf numFmtId="0" fontId="12" fillId="10" borderId="1" xfId="1" applyFont="1" applyFill="1" applyBorder="1" applyAlignment="1">
      <alignment horizontal="center" vertical="center" wrapText="1"/>
    </xf>
    <xf numFmtId="0" fontId="12" fillId="10" borderId="2" xfId="1" applyFont="1" applyFill="1" applyBorder="1" applyAlignment="1">
      <alignment horizontal="center" vertical="center" wrapText="1"/>
    </xf>
    <xf numFmtId="0" fontId="12" fillId="10" borderId="3" xfId="1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12" fillId="6" borderId="2" xfId="1" applyFont="1" applyFill="1" applyBorder="1"/>
    <xf numFmtId="0" fontId="12" fillId="6" borderId="3" xfId="1" applyFont="1" applyFill="1" applyBorder="1"/>
    <xf numFmtId="0" fontId="4" fillId="0" borderId="5" xfId="1" applyFont="1" applyBorder="1"/>
    <xf numFmtId="0" fontId="4" fillId="0" borderId="10" xfId="1" applyFont="1" applyBorder="1"/>
    <xf numFmtId="0" fontId="4" fillId="7" borderId="5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0" fontId="4" fillId="8" borderId="4" xfId="1" applyFont="1" applyFill="1" applyBorder="1" applyAlignment="1">
      <alignment vertical="center"/>
    </xf>
    <xf numFmtId="0" fontId="4" fillId="8" borderId="9" xfId="1" applyFont="1" applyFill="1" applyBorder="1" applyAlignment="1">
      <alignment vertical="center"/>
    </xf>
    <xf numFmtId="0" fontId="4" fillId="8" borderId="5" xfId="1" applyFont="1" applyFill="1" applyBorder="1" applyAlignment="1">
      <alignment vertical="center"/>
    </xf>
    <xf numFmtId="0" fontId="4" fillId="8" borderId="0" xfId="1" applyFont="1" applyFill="1" applyAlignment="1">
      <alignment vertical="center"/>
    </xf>
    <xf numFmtId="0" fontId="4" fillId="8" borderId="10" xfId="1" applyFont="1" applyFill="1" applyBorder="1" applyAlignment="1">
      <alignment vertical="center"/>
    </xf>
    <xf numFmtId="167" fontId="4" fillId="8" borderId="5" xfId="1" applyNumberFormat="1" applyFont="1" applyFill="1" applyBorder="1" applyAlignment="1">
      <alignment vertical="center"/>
    </xf>
    <xf numFmtId="167" fontId="4" fillId="8" borderId="0" xfId="1" applyNumberFormat="1" applyFont="1" applyFill="1" applyAlignment="1">
      <alignment vertical="center"/>
    </xf>
    <xf numFmtId="167" fontId="4" fillId="8" borderId="10" xfId="1" applyNumberFormat="1" applyFont="1" applyFill="1" applyBorder="1" applyAlignment="1">
      <alignment vertical="center"/>
    </xf>
    <xf numFmtId="168" fontId="4" fillId="11" borderId="5" xfId="1" applyNumberFormat="1" applyFont="1" applyFill="1" applyBorder="1" applyAlignment="1">
      <alignment vertical="center"/>
    </xf>
    <xf numFmtId="168" fontId="4" fillId="11" borderId="6" xfId="1" applyNumberFormat="1" applyFont="1" applyFill="1" applyBorder="1" applyAlignment="1">
      <alignment vertical="center"/>
    </xf>
    <xf numFmtId="168" fontId="4" fillId="11" borderId="0" xfId="1" applyNumberFormat="1" applyFont="1" applyFill="1" applyAlignment="1">
      <alignment vertical="center"/>
    </xf>
    <xf numFmtId="168" fontId="4" fillId="11" borderId="8" xfId="1" applyNumberFormat="1" applyFont="1" applyFill="1" applyBorder="1" applyAlignment="1">
      <alignment vertical="center"/>
    </xf>
    <xf numFmtId="168" fontId="4" fillId="11" borderId="10" xfId="1" applyNumberFormat="1" applyFont="1" applyFill="1" applyBorder="1" applyAlignment="1">
      <alignment vertical="center"/>
    </xf>
    <xf numFmtId="168" fontId="4" fillId="11" borderId="11" xfId="1" applyNumberFormat="1" applyFont="1" applyFill="1" applyBorder="1" applyAlignment="1">
      <alignment vertical="center"/>
    </xf>
    <xf numFmtId="0" fontId="4" fillId="7" borderId="5" xfId="1" applyFont="1" applyFill="1" applyBorder="1" applyAlignment="1">
      <alignment vertical="center" wrapText="1"/>
    </xf>
    <xf numFmtId="9" fontId="4" fillId="7" borderId="5" xfId="1" applyNumberFormat="1" applyFont="1" applyFill="1" applyBorder="1" applyAlignment="1">
      <alignment vertical="center" wrapText="1"/>
    </xf>
    <xf numFmtId="166" fontId="4" fillId="7" borderId="5" xfId="1" applyNumberFormat="1" applyFont="1" applyFill="1" applyBorder="1" applyAlignment="1">
      <alignment vertical="center" wrapText="1"/>
    </xf>
    <xf numFmtId="166" fontId="4" fillId="8" borderId="5" xfId="1" applyNumberFormat="1" applyFont="1" applyFill="1" applyBorder="1" applyAlignment="1">
      <alignment vertical="center" wrapText="1"/>
    </xf>
    <xf numFmtId="167" fontId="4" fillId="8" borderId="5" xfId="1" applyNumberFormat="1" applyFont="1" applyFill="1" applyBorder="1" applyAlignment="1">
      <alignment vertical="center" wrapText="1"/>
    </xf>
    <xf numFmtId="0" fontId="4" fillId="7" borderId="0" xfId="1" applyFont="1" applyFill="1" applyAlignment="1">
      <alignment vertical="center" wrapText="1"/>
    </xf>
    <xf numFmtId="9" fontId="4" fillId="7" borderId="0" xfId="1" applyNumberFormat="1" applyFont="1" applyFill="1" applyAlignment="1">
      <alignment vertical="center" wrapText="1"/>
    </xf>
    <xf numFmtId="166" fontId="4" fillId="7" borderId="0" xfId="1" applyNumberFormat="1" applyFont="1" applyFill="1" applyAlignment="1">
      <alignment vertical="center" wrapText="1"/>
    </xf>
    <xf numFmtId="166" fontId="4" fillId="8" borderId="0" xfId="1" applyNumberFormat="1" applyFont="1" applyFill="1" applyAlignment="1">
      <alignment vertical="center" wrapText="1"/>
    </xf>
    <xf numFmtId="167" fontId="4" fillId="8" borderId="0" xfId="1" applyNumberFormat="1" applyFont="1" applyFill="1" applyAlignment="1">
      <alignment vertical="center" wrapText="1"/>
    </xf>
    <xf numFmtId="0" fontId="4" fillId="7" borderId="10" xfId="1" applyFont="1" applyFill="1" applyBorder="1" applyAlignment="1">
      <alignment vertical="center" wrapText="1"/>
    </xf>
    <xf numFmtId="9" fontId="4" fillId="7" borderId="10" xfId="1" applyNumberFormat="1" applyFont="1" applyFill="1" applyBorder="1" applyAlignment="1">
      <alignment vertical="center" wrapText="1"/>
    </xf>
    <xf numFmtId="166" fontId="4" fillId="7" borderId="10" xfId="1" applyNumberFormat="1" applyFont="1" applyFill="1" applyBorder="1" applyAlignment="1">
      <alignment vertical="center" wrapText="1"/>
    </xf>
    <xf numFmtId="166" fontId="4" fillId="8" borderId="10" xfId="1" applyNumberFormat="1" applyFont="1" applyFill="1" applyBorder="1" applyAlignment="1">
      <alignment vertical="center" wrapText="1"/>
    </xf>
    <xf numFmtId="167" fontId="4" fillId="8" borderId="10" xfId="1" applyNumberFormat="1" applyFont="1" applyFill="1" applyBorder="1" applyAlignment="1">
      <alignment vertical="center" wrapText="1"/>
    </xf>
    <xf numFmtId="0" fontId="12" fillId="4" borderId="1" xfId="1" applyFont="1" applyFill="1" applyBorder="1"/>
    <xf numFmtId="0" fontId="12" fillId="4" borderId="2" xfId="1" applyFont="1" applyFill="1" applyBorder="1"/>
    <xf numFmtId="0" fontId="12" fillId="4" borderId="3" xfId="1" applyFont="1" applyFill="1" applyBorder="1"/>
    <xf numFmtId="0" fontId="12" fillId="4" borderId="1" xfId="1" applyFont="1" applyFill="1" applyBorder="1" applyAlignment="1">
      <alignment horizontal="center"/>
    </xf>
    <xf numFmtId="0" fontId="12" fillId="4" borderId="2" xfId="1" applyFont="1" applyFill="1" applyBorder="1" applyAlignment="1">
      <alignment horizontal="center"/>
    </xf>
    <xf numFmtId="0" fontId="12" fillId="4" borderId="3" xfId="1" applyFont="1" applyFill="1" applyBorder="1" applyAlignment="1">
      <alignment horizontal="center"/>
    </xf>
    <xf numFmtId="169" fontId="4" fillId="0" borderId="5" xfId="1" applyNumberFormat="1" applyFont="1" applyBorder="1"/>
    <xf numFmtId="169" fontId="4" fillId="0" borderId="6" xfId="1" applyNumberFormat="1" applyFont="1" applyBorder="1"/>
    <xf numFmtId="169" fontId="4" fillId="0" borderId="0" xfId="1" applyNumberFormat="1" applyFont="1"/>
    <xf numFmtId="169" fontId="4" fillId="0" borderId="8" xfId="1" applyNumberFormat="1" applyFont="1" applyBorder="1"/>
    <xf numFmtId="169" fontId="4" fillId="0" borderId="10" xfId="1" applyNumberFormat="1" applyFont="1" applyBorder="1"/>
    <xf numFmtId="169" fontId="4" fillId="0" borderId="11" xfId="1" applyNumberFormat="1" applyFont="1" applyBorder="1"/>
    <xf numFmtId="164" fontId="4" fillId="0" borderId="4" xfId="1" applyNumberFormat="1" applyFont="1" applyBorder="1"/>
    <xf numFmtId="164" fontId="4" fillId="0" borderId="7" xfId="1" applyNumberFormat="1" applyFont="1" applyBorder="1"/>
    <xf numFmtId="164" fontId="4" fillId="0" borderId="9" xfId="1" applyNumberFormat="1" applyFont="1" applyBorder="1"/>
    <xf numFmtId="169" fontId="4" fillId="7" borderId="0" xfId="1" applyNumberFormat="1" applyFont="1" applyFill="1" applyAlignment="1">
      <alignment vertical="center"/>
    </xf>
    <xf numFmtId="169" fontId="4" fillId="8" borderId="0" xfId="1" applyNumberFormat="1" applyFont="1" applyFill="1" applyAlignment="1">
      <alignment vertical="center"/>
    </xf>
    <xf numFmtId="167" fontId="4" fillId="7" borderId="0" xfId="1" applyNumberFormat="1" applyFont="1" applyFill="1" applyAlignment="1">
      <alignment vertical="center"/>
    </xf>
    <xf numFmtId="167" fontId="4" fillId="7" borderId="10" xfId="1" applyNumberFormat="1" applyFont="1" applyFill="1" applyBorder="1" applyAlignment="1">
      <alignment vertical="center"/>
    </xf>
    <xf numFmtId="0" fontId="12" fillId="6" borderId="1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3" xfId="1" applyFont="1" applyFill="1" applyBorder="1" applyAlignment="1">
      <alignment horizontal="center"/>
    </xf>
    <xf numFmtId="167" fontId="4" fillId="0" borderId="5" xfId="1" applyNumberFormat="1" applyFont="1" applyBorder="1"/>
    <xf numFmtId="167" fontId="4" fillId="0" borderId="6" xfId="1" applyNumberFormat="1" applyFont="1" applyBorder="1"/>
    <xf numFmtId="167" fontId="4" fillId="0" borderId="0" xfId="1" applyNumberFormat="1" applyFont="1"/>
    <xf numFmtId="167" fontId="4" fillId="0" borderId="8" xfId="1" applyNumberFormat="1" applyFont="1" applyBorder="1"/>
    <xf numFmtId="167" fontId="4" fillId="0" borderId="10" xfId="1" applyNumberFormat="1" applyFont="1" applyBorder="1"/>
    <xf numFmtId="167" fontId="4" fillId="0" borderId="11" xfId="1" applyNumberFormat="1" applyFont="1" applyBorder="1"/>
    <xf numFmtId="0" fontId="9" fillId="8" borderId="12" xfId="1" applyFont="1" applyFill="1" applyBorder="1" applyAlignment="1">
      <alignment vertical="top" wrapText="1"/>
    </xf>
    <xf numFmtId="0" fontId="9" fillId="8" borderId="13" xfId="1" applyFont="1" applyFill="1" applyBorder="1" applyAlignment="1">
      <alignment vertical="top" wrapText="1"/>
    </xf>
    <xf numFmtId="0" fontId="9" fillId="8" borderId="14" xfId="1" applyFont="1" applyFill="1" applyBorder="1" applyAlignment="1">
      <alignment vertical="top" wrapText="1"/>
    </xf>
    <xf numFmtId="164" fontId="12" fillId="6" borderId="0" xfId="1" applyNumberFormat="1" applyFont="1" applyFill="1" applyAlignment="1">
      <alignment horizontal="center" vertical="center"/>
    </xf>
    <xf numFmtId="165" fontId="0" fillId="0" borderId="0" xfId="1" applyNumberFormat="1" applyFont="1"/>
    <xf numFmtId="165" fontId="4" fillId="7" borderId="0" xfId="1" applyNumberFormat="1" applyFont="1" applyFill="1" applyAlignment="1">
      <alignment horizontal="center" vertical="center" wrapText="1"/>
    </xf>
    <xf numFmtId="0" fontId="13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10" fillId="3" borderId="0" xfId="1" applyFont="1" applyFill="1" applyAlignment="1">
      <alignment vertical="center"/>
    </xf>
    <xf numFmtId="0" fontId="8" fillId="2" borderId="0" xfId="1" applyFont="1" applyFill="1" applyAlignment="1">
      <alignment horizontal="left" vertical="center"/>
    </xf>
    <xf numFmtId="0" fontId="4" fillId="7" borderId="4" xfId="1" applyFont="1" applyFill="1" applyBorder="1" applyAlignment="1">
      <alignment vertical="top" wrapText="1"/>
    </xf>
    <xf numFmtId="0" fontId="4" fillId="7" borderId="5" xfId="1" applyFont="1" applyFill="1" applyBorder="1" applyAlignment="1">
      <alignment vertical="top" wrapText="1"/>
    </xf>
    <xf numFmtId="0" fontId="4" fillId="7" borderId="6" xfId="1" applyFont="1" applyFill="1" applyBorder="1" applyAlignment="1">
      <alignment vertical="top" wrapText="1"/>
    </xf>
    <xf numFmtId="0" fontId="4" fillId="7" borderId="7" xfId="1" applyFont="1" applyFill="1" applyBorder="1" applyAlignment="1">
      <alignment vertical="top" wrapText="1"/>
    </xf>
    <xf numFmtId="0" fontId="4" fillId="7" borderId="0" xfId="1" applyFont="1" applyFill="1" applyAlignment="1">
      <alignment vertical="top" wrapText="1"/>
    </xf>
    <xf numFmtId="0" fontId="4" fillId="7" borderId="8" xfId="1" applyFont="1" applyFill="1" applyBorder="1" applyAlignment="1">
      <alignment vertical="top" wrapText="1"/>
    </xf>
    <xf numFmtId="49" fontId="4" fillId="7" borderId="9" xfId="1" applyNumberFormat="1" applyFont="1" applyFill="1" applyBorder="1" applyAlignment="1">
      <alignment vertical="top" wrapText="1"/>
    </xf>
    <xf numFmtId="49" fontId="4" fillId="7" borderId="10" xfId="1" applyNumberFormat="1" applyFont="1" applyFill="1" applyBorder="1" applyAlignment="1">
      <alignment vertical="top" wrapText="1"/>
    </xf>
    <xf numFmtId="49" fontId="4" fillId="7" borderId="11" xfId="1" applyNumberFormat="1" applyFont="1" applyFill="1" applyBorder="1" applyAlignment="1">
      <alignment vertical="top" wrapText="1"/>
    </xf>
    <xf numFmtId="0" fontId="12" fillId="4" borderId="1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horizontal="center" vertical="center"/>
    </xf>
    <xf numFmtId="169" fontId="9" fillId="5" borderId="4" xfId="1" applyNumberFormat="1" applyFont="1" applyFill="1" applyBorder="1" applyAlignment="1">
      <alignment horizontal="center" vertical="center"/>
    </xf>
    <xf numFmtId="169" fontId="9" fillId="5" borderId="5" xfId="1" applyNumberFormat="1" applyFont="1" applyFill="1" applyBorder="1" applyAlignment="1">
      <alignment horizontal="center" vertical="center"/>
    </xf>
    <xf numFmtId="169" fontId="9" fillId="5" borderId="6" xfId="1" applyNumberFormat="1" applyFont="1" applyFill="1" applyBorder="1" applyAlignment="1">
      <alignment horizontal="center" vertical="center"/>
    </xf>
    <xf numFmtId="169" fontId="9" fillId="5" borderId="7" xfId="1" applyNumberFormat="1" applyFont="1" applyFill="1" applyBorder="1" applyAlignment="1">
      <alignment horizontal="center" vertical="center"/>
    </xf>
    <xf numFmtId="169" fontId="9" fillId="5" borderId="0" xfId="1" applyNumberFormat="1" applyFont="1" applyFill="1" applyAlignment="1">
      <alignment horizontal="center" vertical="center"/>
    </xf>
    <xf numFmtId="169" fontId="9" fillId="5" borderId="8" xfId="1" applyNumberFormat="1" applyFont="1" applyFill="1" applyBorder="1" applyAlignment="1">
      <alignment horizontal="center" vertical="center"/>
    </xf>
    <xf numFmtId="169" fontId="9" fillId="5" borderId="9" xfId="1" applyNumberFormat="1" applyFont="1" applyFill="1" applyBorder="1" applyAlignment="1">
      <alignment horizontal="center" vertical="center"/>
    </xf>
    <xf numFmtId="169" fontId="9" fillId="5" borderId="10" xfId="1" applyNumberFormat="1" applyFont="1" applyFill="1" applyBorder="1" applyAlignment="1">
      <alignment horizontal="center" vertical="center"/>
    </xf>
    <xf numFmtId="169" fontId="9" fillId="5" borderId="11" xfId="1" applyNumberFormat="1" applyFont="1" applyFill="1" applyBorder="1" applyAlignment="1">
      <alignment horizontal="center" vertical="center"/>
    </xf>
    <xf numFmtId="167" fontId="9" fillId="5" borderId="4" xfId="1" applyNumberFormat="1" applyFont="1" applyFill="1" applyBorder="1" applyAlignment="1">
      <alignment horizontal="center" vertical="center"/>
    </xf>
    <xf numFmtId="167" fontId="9" fillId="5" borderId="5" xfId="1" applyNumberFormat="1" applyFont="1" applyFill="1" applyBorder="1" applyAlignment="1">
      <alignment horizontal="center" vertical="center"/>
    </xf>
    <xf numFmtId="167" fontId="9" fillId="5" borderId="6" xfId="1" applyNumberFormat="1" applyFont="1" applyFill="1" applyBorder="1" applyAlignment="1">
      <alignment horizontal="center" vertical="center"/>
    </xf>
    <xf numFmtId="167" fontId="9" fillId="5" borderId="7" xfId="1" applyNumberFormat="1" applyFont="1" applyFill="1" applyBorder="1" applyAlignment="1">
      <alignment horizontal="center" vertical="center"/>
    </xf>
    <xf numFmtId="167" fontId="9" fillId="5" borderId="0" xfId="1" applyNumberFormat="1" applyFont="1" applyFill="1" applyAlignment="1">
      <alignment horizontal="center" vertical="center"/>
    </xf>
    <xf numFmtId="167" fontId="9" fillId="5" borderId="8" xfId="1" applyNumberFormat="1" applyFont="1" applyFill="1" applyBorder="1" applyAlignment="1">
      <alignment horizontal="center" vertical="center"/>
    </xf>
    <xf numFmtId="167" fontId="9" fillId="5" borderId="9" xfId="1" applyNumberFormat="1" applyFont="1" applyFill="1" applyBorder="1" applyAlignment="1">
      <alignment horizontal="center" vertical="center"/>
    </xf>
    <xf numFmtId="167" fontId="9" fillId="5" borderId="10" xfId="1" applyNumberFormat="1" applyFont="1" applyFill="1" applyBorder="1" applyAlignment="1">
      <alignment horizontal="center" vertical="center"/>
    </xf>
    <xf numFmtId="167" fontId="9" fillId="5" borderId="11" xfId="1" applyNumberFormat="1" applyFont="1" applyFill="1" applyBorder="1" applyAlignment="1">
      <alignment horizontal="center" vertical="center"/>
    </xf>
    <xf numFmtId="1" fontId="9" fillId="5" borderId="4" xfId="1" applyNumberFormat="1" applyFont="1" applyFill="1" applyBorder="1" applyAlignment="1">
      <alignment horizontal="center" vertical="center"/>
    </xf>
    <xf numFmtId="1" fontId="9" fillId="5" borderId="5" xfId="1" applyNumberFormat="1" applyFont="1" applyFill="1" applyBorder="1" applyAlignment="1">
      <alignment horizontal="center" vertical="center"/>
    </xf>
    <xf numFmtId="1" fontId="9" fillId="5" borderId="6" xfId="1" applyNumberFormat="1" applyFont="1" applyFill="1" applyBorder="1" applyAlignment="1">
      <alignment horizontal="center" vertical="center"/>
    </xf>
    <xf numFmtId="1" fontId="9" fillId="5" borderId="7" xfId="1" applyNumberFormat="1" applyFont="1" applyFill="1" applyBorder="1" applyAlignment="1">
      <alignment horizontal="center" vertical="center"/>
    </xf>
    <xf numFmtId="1" fontId="9" fillId="5" borderId="0" xfId="1" applyNumberFormat="1" applyFont="1" applyFill="1" applyAlignment="1">
      <alignment horizontal="center" vertical="center"/>
    </xf>
    <xf numFmtId="1" fontId="9" fillId="5" borderId="8" xfId="1" applyNumberFormat="1" applyFont="1" applyFill="1" applyBorder="1" applyAlignment="1">
      <alignment horizontal="center" vertical="center"/>
    </xf>
    <xf numFmtId="1" fontId="9" fillId="5" borderId="9" xfId="1" applyNumberFormat="1" applyFont="1" applyFill="1" applyBorder="1" applyAlignment="1">
      <alignment horizontal="center" vertical="center"/>
    </xf>
    <xf numFmtId="1" fontId="9" fillId="5" borderId="10" xfId="1" applyNumberFormat="1" applyFont="1" applyFill="1" applyBorder="1" applyAlignment="1">
      <alignment horizontal="center" vertical="center"/>
    </xf>
    <xf numFmtId="1" fontId="9" fillId="5" borderId="11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11" fillId="2" borderId="0" xfId="1" applyFont="1" applyFill="1" applyAlignment="1">
      <alignment horizontal="left" vertical="center"/>
    </xf>
    <xf numFmtId="0" fontId="2" fillId="3" borderId="0" xfId="1" applyFont="1" applyFill="1" applyAlignment="1">
      <alignment wrapText="1"/>
    </xf>
    <xf numFmtId="0" fontId="7" fillId="7" borderId="0" xfId="1" applyFont="1" applyFill="1" applyAlignment="1">
      <alignment horizontal="center" vertical="center"/>
    </xf>
    <xf numFmtId="0" fontId="7" fillId="8" borderId="0" xfId="1" applyFont="1" applyFill="1" applyAlignment="1">
      <alignment horizontal="center" vertical="center"/>
    </xf>
    <xf numFmtId="0" fontId="3" fillId="6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left" vertical="center"/>
    </xf>
    <xf numFmtId="0" fontId="5" fillId="6" borderId="0" xfId="1" applyFont="1" applyFill="1" applyAlignment="1">
      <alignment horizontal="left" vertical="center"/>
    </xf>
  </cellXfs>
  <cellStyles count="2">
    <cellStyle name="Normal" xfId="1" xr:uid="{00000000-0005-0000-0000-000000000000}"/>
    <cellStyle name="Standard" xfId="0" builtinId="0"/>
  </cellStyles>
  <dxfs count="24">
    <dxf>
      <font>
        <color rgb="FFB85C5C"/>
      </font>
      <fill>
        <patternFill>
          <bgColor rgb="FFB85C5C"/>
        </patternFill>
      </fill>
    </dxf>
    <dxf>
      <font>
        <color rgb="FF4F7D6A"/>
      </font>
      <fill>
        <patternFill>
          <bgColor rgb="FF4F7D6A"/>
        </patternFill>
      </fill>
    </dxf>
    <dxf>
      <font>
        <color rgb="FF927561"/>
      </font>
      <fill>
        <patternFill>
          <bgColor rgb="FF927561"/>
        </patternFill>
      </fill>
    </dxf>
    <dxf>
      <font>
        <color rgb="FF24575A"/>
      </font>
      <fill>
        <patternFill>
          <bgColor rgb="FF24575A"/>
        </patternFill>
      </fill>
    </dxf>
    <dxf>
      <font>
        <color rgb="FF927561"/>
      </font>
      <fill>
        <patternFill>
          <bgColor rgb="FF927561"/>
        </patternFill>
      </fill>
    </dxf>
    <dxf>
      <font>
        <color rgb="FF66757F"/>
      </font>
      <fill>
        <patternFill>
          <bgColor rgb="FF66757F"/>
        </patternFill>
      </fill>
    </dxf>
    <dxf>
      <font>
        <b/>
        <color rgb="FF4F7D6A"/>
      </font>
      <fill>
        <patternFill>
          <bgColor rgb="FFE1EEE7"/>
        </patternFill>
      </fill>
    </dxf>
    <dxf>
      <font>
        <b/>
        <color rgb="FFB85C5C"/>
      </font>
      <fill>
        <patternFill>
          <bgColor rgb="FFF3DFDF"/>
        </patternFill>
      </fill>
    </dxf>
    <dxf>
      <font>
        <b/>
        <color rgb="FFB85C5C"/>
      </font>
      <fill>
        <patternFill>
          <bgColor rgb="FFF3DFDF"/>
        </patternFill>
      </fill>
    </dxf>
    <dxf>
      <font>
        <b/>
        <color rgb="FF4F7D6A"/>
      </font>
      <fill>
        <patternFill>
          <bgColor rgb="FFE1EEE7"/>
        </patternFill>
      </fill>
    </dxf>
    <dxf>
      <font>
        <b/>
        <color rgb="FF927561"/>
      </font>
      <fill>
        <patternFill>
          <bgColor rgb="FFE8E0DB"/>
        </patternFill>
      </fill>
    </dxf>
    <dxf>
      <font>
        <b/>
        <color rgb="FF24575A"/>
      </font>
      <fill>
        <patternFill>
          <bgColor rgb="FFDDE9E7"/>
        </patternFill>
      </fill>
    </dxf>
    <dxf>
      <font>
        <b/>
        <color rgb="FF927561"/>
      </font>
      <fill>
        <patternFill>
          <bgColor rgb="FFF2E6CE"/>
        </patternFill>
      </fill>
    </dxf>
    <dxf>
      <font>
        <b/>
        <color rgb="FF66757F"/>
      </font>
      <fill>
        <patternFill>
          <bgColor rgb="FFEEF1F2"/>
        </patternFill>
      </fill>
    </dxf>
    <dxf>
      <font>
        <b/>
        <color rgb="FFB85C5C"/>
      </font>
      <fill>
        <patternFill>
          <bgColor rgb="FFF3DFDF"/>
        </patternFill>
      </fill>
    </dxf>
    <dxf>
      <font>
        <b/>
        <color rgb="FFB85C5C"/>
      </font>
      <fill>
        <patternFill>
          <bgColor rgb="FFF3DFDF"/>
        </patternFill>
      </fill>
    </dxf>
    <dxf>
      <font>
        <b/>
        <color rgb="FF4F7D6A"/>
      </font>
      <fill>
        <patternFill>
          <bgColor rgb="FFE1EEE7"/>
        </patternFill>
      </fill>
    </dxf>
    <dxf>
      <font>
        <b/>
        <color rgb="FF927561"/>
      </font>
      <fill>
        <patternFill>
          <bgColor rgb="FFE8E0DB"/>
        </patternFill>
      </fill>
    </dxf>
    <dxf>
      <font>
        <b/>
        <color rgb="FF24575A"/>
      </font>
      <fill>
        <patternFill>
          <bgColor rgb="FFDDE9E7"/>
        </patternFill>
      </fill>
    </dxf>
    <dxf>
      <font>
        <b/>
        <color rgb="FF927561"/>
      </font>
      <fill>
        <patternFill>
          <bgColor rgb="FFF2E6CE"/>
        </patternFill>
      </fill>
    </dxf>
    <dxf>
      <font>
        <b/>
        <color rgb="FF66757F"/>
      </font>
      <fill>
        <patternFill>
          <bgColor rgb="FFEEF1F2"/>
        </patternFill>
      </fill>
    </dxf>
    <dxf>
      <font>
        <b/>
        <color rgb="FFB85C5C"/>
      </font>
      <fill>
        <patternFill>
          <bgColor rgb="FFF3DFDF"/>
        </patternFill>
      </fill>
    </dxf>
    <dxf>
      <font>
        <b/>
        <color rgb="FF927561"/>
      </font>
      <fill>
        <patternFill>
          <bgColor rgb="FFF2E6CE"/>
        </patternFill>
      </fill>
    </dxf>
    <dxf>
      <font>
        <b/>
        <color rgb="FF4F7D6A"/>
      </font>
      <fill>
        <patternFill>
          <bgColor rgb="FFE1EEE7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Budgetvolumen nach Startmonat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Planbudget</c:v>
          </c:tx>
          <c:invertIfNegative val="1"/>
          <c:cat>
            <c:strRef>
              <c:f>Übersicht!$P$19:$P$30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Übersicht!$Q$19:$Q$30</c:f>
              <c:numCache>
                <c:formatCode>#,##0\ "€"</c:formatCode>
                <c:ptCount val="12"/>
                <c:pt idx="0">
                  <c:v>4500</c:v>
                </c:pt>
                <c:pt idx="1">
                  <c:v>31500</c:v>
                </c:pt>
                <c:pt idx="2">
                  <c:v>10000</c:v>
                </c:pt>
                <c:pt idx="3">
                  <c:v>6000</c:v>
                </c:pt>
                <c:pt idx="4">
                  <c:v>5000</c:v>
                </c:pt>
                <c:pt idx="5">
                  <c:v>7500</c:v>
                </c:pt>
                <c:pt idx="6">
                  <c:v>8000</c:v>
                </c:pt>
                <c:pt idx="7">
                  <c:v>5500</c:v>
                </c:pt>
                <c:pt idx="8">
                  <c:v>6500</c:v>
                </c:pt>
                <c:pt idx="9">
                  <c:v>0</c:v>
                </c:pt>
                <c:pt idx="10">
                  <c:v>0</c:v>
                </c:pt>
                <c:pt idx="11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F-4392-8927-C9D25DB4505A}"/>
            </c:ext>
          </c:extLst>
        </c:ser>
        <c:ser>
          <c:idx val="1"/>
          <c:order val="1"/>
          <c:tx>
            <c:v>Istkosten</c:v>
          </c:tx>
          <c:invertIfNegative val="1"/>
          <c:cat>
            <c:strRef>
              <c:f>Übersicht!$P$19:$P$30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Übersicht!$R$19:$R$30</c:f>
              <c:numCache>
                <c:formatCode>#,##0\ "€"</c:formatCode>
                <c:ptCount val="12"/>
                <c:pt idx="0">
                  <c:v>4200</c:v>
                </c:pt>
                <c:pt idx="1">
                  <c:v>23200</c:v>
                </c:pt>
                <c:pt idx="2">
                  <c:v>7800</c:v>
                </c:pt>
                <c:pt idx="3">
                  <c:v>2100</c:v>
                </c:pt>
                <c:pt idx="4">
                  <c:v>1600</c:v>
                </c:pt>
                <c:pt idx="5">
                  <c:v>3600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DF-4392-8927-C9D25DB45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\ &quot;€&quot;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rgbClr val="FFFFCC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Plan- und Istbudget nach Kanal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Plan</c:v>
          </c:tx>
          <c:invertIfNegative val="1"/>
          <c:cat>
            <c:strRef>
              <c:f>Übersicht!$P$4:$P$15</c:f>
              <c:strCache>
                <c:ptCount val="12"/>
                <c:pt idx="0">
                  <c:v>Website / SEO</c:v>
                </c:pt>
                <c:pt idx="1">
                  <c:v>Content</c:v>
                </c:pt>
                <c:pt idx="2">
                  <c:v>E-Mail</c:v>
                </c:pt>
                <c:pt idx="3">
                  <c:v>Social Media</c:v>
                </c:pt>
                <c:pt idx="4">
                  <c:v>Paid Search</c:v>
                </c:pt>
                <c:pt idx="5">
                  <c:v>Display</c:v>
                </c:pt>
                <c:pt idx="6">
                  <c:v>Events</c:v>
                </c:pt>
                <c:pt idx="7">
                  <c:v>PR</c:v>
                </c:pt>
                <c:pt idx="8">
                  <c:v>Partner</c:v>
                </c:pt>
                <c:pt idx="9">
                  <c:v>Offline</c:v>
                </c:pt>
                <c:pt idx="10">
                  <c:v>Marktforschung</c:v>
                </c:pt>
                <c:pt idx="11">
                  <c:v>Cross-Channel</c:v>
                </c:pt>
              </c:strCache>
            </c:strRef>
          </c:cat>
          <c:val>
            <c:numRef>
              <c:f>Übersicht!$Q$4:$Q$15</c:f>
              <c:numCache>
                <c:formatCode>#,##0\ "€"</c:formatCode>
                <c:ptCount val="12"/>
                <c:pt idx="0">
                  <c:v>16000</c:v>
                </c:pt>
                <c:pt idx="1">
                  <c:v>9000</c:v>
                </c:pt>
                <c:pt idx="2">
                  <c:v>12500</c:v>
                </c:pt>
                <c:pt idx="3">
                  <c:v>10000</c:v>
                </c:pt>
                <c:pt idx="4">
                  <c:v>12000</c:v>
                </c:pt>
                <c:pt idx="5">
                  <c:v>0</c:v>
                </c:pt>
                <c:pt idx="6">
                  <c:v>7500</c:v>
                </c:pt>
                <c:pt idx="7">
                  <c:v>5000</c:v>
                </c:pt>
                <c:pt idx="8">
                  <c:v>8000</c:v>
                </c:pt>
                <c:pt idx="9">
                  <c:v>0</c:v>
                </c:pt>
                <c:pt idx="10">
                  <c:v>4500</c:v>
                </c:pt>
                <c:pt idx="11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B-47F8-8C26-BCF6C4F7F556}"/>
            </c:ext>
          </c:extLst>
        </c:ser>
        <c:ser>
          <c:idx val="1"/>
          <c:order val="1"/>
          <c:tx>
            <c:v>Ist</c:v>
          </c:tx>
          <c:invertIfNegative val="1"/>
          <c:cat>
            <c:strRef>
              <c:f>Übersicht!$P$4:$P$15</c:f>
              <c:strCache>
                <c:ptCount val="12"/>
                <c:pt idx="0">
                  <c:v>Website / SEO</c:v>
                </c:pt>
                <c:pt idx="1">
                  <c:v>Content</c:v>
                </c:pt>
                <c:pt idx="2">
                  <c:v>E-Mail</c:v>
                </c:pt>
                <c:pt idx="3">
                  <c:v>Social Media</c:v>
                </c:pt>
                <c:pt idx="4">
                  <c:v>Paid Search</c:v>
                </c:pt>
                <c:pt idx="5">
                  <c:v>Display</c:v>
                </c:pt>
                <c:pt idx="6">
                  <c:v>Events</c:v>
                </c:pt>
                <c:pt idx="7">
                  <c:v>PR</c:v>
                </c:pt>
                <c:pt idx="8">
                  <c:v>Partner</c:v>
                </c:pt>
                <c:pt idx="9">
                  <c:v>Offline</c:v>
                </c:pt>
                <c:pt idx="10">
                  <c:v>Marktforschung</c:v>
                </c:pt>
                <c:pt idx="11">
                  <c:v>Cross-Channel</c:v>
                </c:pt>
              </c:strCache>
            </c:strRef>
          </c:cat>
          <c:val>
            <c:numRef>
              <c:f>Übersicht!$R$4:$R$15</c:f>
              <c:numCache>
                <c:formatCode>#,##0\ "€"</c:formatCode>
                <c:ptCount val="12"/>
                <c:pt idx="0">
                  <c:v>6800</c:v>
                </c:pt>
                <c:pt idx="1">
                  <c:v>5100</c:v>
                </c:pt>
                <c:pt idx="2">
                  <c:v>2100</c:v>
                </c:pt>
                <c:pt idx="3">
                  <c:v>7800</c:v>
                </c:pt>
                <c:pt idx="4">
                  <c:v>11300</c:v>
                </c:pt>
                <c:pt idx="5">
                  <c:v>0</c:v>
                </c:pt>
                <c:pt idx="6">
                  <c:v>3600</c:v>
                </c:pt>
                <c:pt idx="7">
                  <c:v>1600</c:v>
                </c:pt>
                <c:pt idx="8">
                  <c:v>0</c:v>
                </c:pt>
                <c:pt idx="9">
                  <c:v>0</c:v>
                </c:pt>
                <c:pt idx="10">
                  <c:v>4200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7B-47F8-8C26-BCF6C4F7F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\ &quot;€&quot;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rgbClr val="FFFFCC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14</xdr:col>
      <xdr:colOff>0</xdr:colOff>
      <xdr:row>30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rketingMassnahmen" displayName="MarketingMassnahmen" ref="A6:Z36">
  <tableColumns count="26">
    <tableColumn id="1" xr3:uid="{00000000-0010-0000-0000-000001000000}" name="Nr."/>
    <tableColumn id="2" xr3:uid="{00000000-0010-0000-0000-000002000000}" name="Strategisches Ziel"/>
    <tableColumn id="3" xr3:uid="{00000000-0010-0000-0000-000003000000}" name="Maßnahme"/>
    <tableColumn id="4" xr3:uid="{00000000-0010-0000-0000-000004000000}" name="Kanal"/>
    <tableColumn id="5" xr3:uid="{00000000-0010-0000-0000-000005000000}" name="Funnelphase"/>
    <tableColumn id="6" xr3:uid="{00000000-0010-0000-0000-000006000000}" name="Zielgruppe"/>
    <tableColumn id="7" xr3:uid="{00000000-0010-0000-0000-000007000000}" name="Verantwortlich"/>
    <tableColumn id="8" xr3:uid="{00000000-0010-0000-0000-000008000000}" name="Priorität"/>
    <tableColumn id="9" xr3:uid="{00000000-0010-0000-0000-000009000000}" name="Status"/>
    <tableColumn id="10" xr3:uid="{00000000-0010-0000-0000-00000A000000}" name="Start"/>
    <tableColumn id="11" xr3:uid="{00000000-0010-0000-0000-00000B000000}" name="Ende"/>
    <tableColumn id="12" xr3:uid="{00000000-0010-0000-0000-00000C000000}" name="Fortschritt"/>
    <tableColumn id="13" xr3:uid="{00000000-0010-0000-0000-00000D000000}" name="Planbudget"/>
    <tableColumn id="14" xr3:uid="{00000000-0010-0000-0000-00000E000000}" name="Istkosten"/>
    <tableColumn id="15" xr3:uid="{00000000-0010-0000-0000-00000F000000}" name="Budgetabw."/>
    <tableColumn id="16" xr3:uid="{00000000-0010-0000-0000-000010000000}" name="Leads"/>
    <tableColumn id="17" xr3:uid="{00000000-0010-0000-0000-000011000000}" name="Conversions"/>
    <tableColumn id="18" xr3:uid="{00000000-0010-0000-0000-000012000000}" name="Umsatz"/>
    <tableColumn id="19" xr3:uid="{00000000-0010-0000-0000-000013000000}" name="Conversion Rate"/>
    <tableColumn id="20" xr3:uid="{00000000-0010-0000-0000-000014000000}" name="ROMI"/>
    <tableColumn id="21" xr3:uid="{00000000-0010-0000-0000-000015000000}" name="Haupt-KPI"/>
    <tableColumn id="22" xr3:uid="{00000000-0010-0000-0000-000016000000}" name="Zielrichtung"/>
    <tableColumn id="23" xr3:uid="{00000000-0010-0000-0000-000017000000}" name="Zielwert"/>
    <tableColumn id="24" xr3:uid="{00000000-0010-0000-0000-000018000000}" name="Istwert"/>
    <tableColumn id="25" xr3:uid="{00000000-0010-0000-0000-000019000000}" name="Zielerreichung"/>
    <tableColumn id="26" xr3:uid="{00000000-0010-0000-0000-00001A000000}" name="Notiz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workbookViewId="0">
      <selection activeCell="P24" sqref="P24"/>
    </sheetView>
  </sheetViews>
  <sheetFormatPr baseColWidth="10" defaultColWidth="9" defaultRowHeight="15" x14ac:dyDescent="0.25"/>
  <cols>
    <col min="1" max="1" width="22" customWidth="1"/>
    <col min="2" max="3" width="16" customWidth="1"/>
    <col min="4" max="4" width="14" customWidth="1"/>
    <col min="5" max="5" width="20" customWidth="1"/>
    <col min="6" max="6" width="11" customWidth="1"/>
    <col min="7" max="14" width="12" customWidth="1"/>
    <col min="16" max="16" width="22" customWidth="1"/>
    <col min="17" max="18" width="14" customWidth="1"/>
    <col min="19" max="19" width="2" customWidth="1"/>
  </cols>
  <sheetData>
    <row r="1" spans="1:18" ht="32.1" customHeight="1" x14ac:dyDescent="0.25">
      <c r="A1" s="109" t="s">
        <v>203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9"/>
      <c r="P1" s="152" t="s">
        <v>0</v>
      </c>
      <c r="Q1" s="152"/>
      <c r="R1" s="152"/>
    </row>
    <row r="2" spans="1:18" ht="32.1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9"/>
      <c r="P2" s="19"/>
      <c r="Q2" s="19"/>
      <c r="R2" s="19"/>
    </row>
    <row r="3" spans="1:18" ht="26.1" customHeight="1" x14ac:dyDescent="0.25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9"/>
      <c r="P3" s="75" t="s">
        <v>2</v>
      </c>
      <c r="Q3" s="76" t="s">
        <v>3</v>
      </c>
      <c r="R3" s="77" t="s">
        <v>4</v>
      </c>
    </row>
    <row r="4" spans="1:18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0" t="s">
        <v>5</v>
      </c>
      <c r="Q4" s="81">
        <f>SUMIF(Maßnahmenplan!$D$7:$D$36,P4,Maßnahmenplan!$M$7:$M$36)</f>
        <v>16000</v>
      </c>
      <c r="R4" s="82">
        <f>SUMIF(Maßnahmenplan!$D$7:$D$36,P4,Maßnahmenplan!$N$7:$N$36)</f>
        <v>6800</v>
      </c>
    </row>
    <row r="5" spans="1:18" ht="26.1" customHeight="1" x14ac:dyDescent="0.25">
      <c r="A5" s="112" t="s">
        <v>6</v>
      </c>
      <c r="B5" s="112" t="s">
        <v>6</v>
      </c>
      <c r="C5" s="112" t="s">
        <v>6</v>
      </c>
      <c r="D5" s="112" t="s">
        <v>6</v>
      </c>
      <c r="E5" s="19"/>
      <c r="F5" s="122" t="s">
        <v>7</v>
      </c>
      <c r="G5" s="123"/>
      <c r="H5" s="124"/>
      <c r="I5" s="122" t="s">
        <v>8</v>
      </c>
      <c r="J5" s="123"/>
      <c r="K5" s="124"/>
      <c r="L5" s="122" t="s">
        <v>9</v>
      </c>
      <c r="M5" s="123"/>
      <c r="N5" s="124"/>
      <c r="O5" s="19"/>
      <c r="P5" s="21" t="s">
        <v>10</v>
      </c>
      <c r="Q5" s="83">
        <f>SUMIF(Maßnahmenplan!$D$7:$D$36,P5,Maßnahmenplan!$M$7:$M$36)</f>
        <v>9000</v>
      </c>
      <c r="R5" s="84">
        <f>SUMIF(Maßnahmenplan!$D$7:$D$36,P5,Maßnahmenplan!$N$7:$N$36)</f>
        <v>5100</v>
      </c>
    </row>
    <row r="6" spans="1:18" ht="26.1" customHeight="1" x14ac:dyDescent="0.25">
      <c r="A6" s="103" t="s">
        <v>11</v>
      </c>
      <c r="B6" s="113" t="s">
        <v>12</v>
      </c>
      <c r="C6" s="114"/>
      <c r="D6" s="115"/>
      <c r="E6" s="19"/>
      <c r="F6" s="125">
        <f>SUM(Maßnahmenplan!$M$7:$M$36)</f>
        <v>87500</v>
      </c>
      <c r="G6" s="126"/>
      <c r="H6" s="127"/>
      <c r="I6" s="125">
        <f>SUM(Maßnahmenplan!$N$7:$N$36)</f>
        <v>42500</v>
      </c>
      <c r="J6" s="126"/>
      <c r="K6" s="127"/>
      <c r="L6" s="125">
        <f>F6-I6</f>
        <v>45000</v>
      </c>
      <c r="M6" s="126"/>
      <c r="N6" s="127"/>
      <c r="O6" s="19"/>
      <c r="P6" s="21" t="s">
        <v>13</v>
      </c>
      <c r="Q6" s="83">
        <f>SUMIF(Maßnahmenplan!$D$7:$D$36,P6,Maßnahmenplan!$M$7:$M$36)</f>
        <v>12500</v>
      </c>
      <c r="R6" s="84">
        <f>SUMIF(Maßnahmenplan!$D$7:$D$36,P6,Maßnahmenplan!$N$7:$N$36)</f>
        <v>2100</v>
      </c>
    </row>
    <row r="7" spans="1:18" ht="26.1" customHeight="1" x14ac:dyDescent="0.25">
      <c r="A7" s="104" t="s">
        <v>14</v>
      </c>
      <c r="B7" s="116" t="s">
        <v>15</v>
      </c>
      <c r="C7" s="117"/>
      <c r="D7" s="118"/>
      <c r="E7" s="19"/>
      <c r="F7" s="128"/>
      <c r="G7" s="129"/>
      <c r="H7" s="130"/>
      <c r="I7" s="128"/>
      <c r="J7" s="129"/>
      <c r="K7" s="130"/>
      <c r="L7" s="128"/>
      <c r="M7" s="129"/>
      <c r="N7" s="130"/>
      <c r="O7" s="19"/>
      <c r="P7" s="21" t="s">
        <v>16</v>
      </c>
      <c r="Q7" s="83">
        <f>SUMIF(Maßnahmenplan!$D$7:$D$36,P7,Maßnahmenplan!$M$7:$M$36)</f>
        <v>10000</v>
      </c>
      <c r="R7" s="84">
        <f>SUMIF(Maßnahmenplan!$D$7:$D$36,P7,Maßnahmenplan!$N$7:$N$36)</f>
        <v>7800</v>
      </c>
    </row>
    <row r="8" spans="1:18" ht="33.950000000000003" customHeight="1" x14ac:dyDescent="0.25">
      <c r="A8" s="104" t="s">
        <v>17</v>
      </c>
      <c r="B8" s="116" t="s">
        <v>18</v>
      </c>
      <c r="C8" s="117"/>
      <c r="D8" s="118"/>
      <c r="E8" s="19"/>
      <c r="F8" s="131"/>
      <c r="G8" s="132"/>
      <c r="H8" s="133"/>
      <c r="I8" s="131"/>
      <c r="J8" s="132"/>
      <c r="K8" s="133"/>
      <c r="L8" s="131"/>
      <c r="M8" s="132"/>
      <c r="N8" s="133"/>
      <c r="O8" s="19"/>
      <c r="P8" s="21" t="s">
        <v>19</v>
      </c>
      <c r="Q8" s="83">
        <f>SUMIF(Maßnahmenplan!$D$7:$D$36,P8,Maßnahmenplan!$M$7:$M$36)</f>
        <v>12000</v>
      </c>
      <c r="R8" s="84">
        <f>SUMIF(Maßnahmenplan!$D$7:$D$36,P8,Maßnahmenplan!$N$7:$N$36)</f>
        <v>11300</v>
      </c>
    </row>
    <row r="9" spans="1:18" ht="33.950000000000003" customHeight="1" x14ac:dyDescent="0.25">
      <c r="A9" s="104" t="s">
        <v>20</v>
      </c>
      <c r="B9" s="116" t="s">
        <v>21</v>
      </c>
      <c r="C9" s="117"/>
      <c r="D9" s="1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1" t="s">
        <v>22</v>
      </c>
      <c r="Q9" s="83">
        <f>SUMIF(Maßnahmenplan!$D$7:$D$36,P9,Maßnahmenplan!$M$7:$M$36)</f>
        <v>0</v>
      </c>
      <c r="R9" s="84">
        <f>SUMIF(Maßnahmenplan!$D$7:$D$36,P9,Maßnahmenplan!$N$7:$N$36)</f>
        <v>0</v>
      </c>
    </row>
    <row r="10" spans="1:18" ht="33.950000000000003" customHeight="1" x14ac:dyDescent="0.25">
      <c r="A10" s="104" t="s">
        <v>23</v>
      </c>
      <c r="B10" s="116" t="s">
        <v>24</v>
      </c>
      <c r="C10" s="117"/>
      <c r="D10" s="118"/>
      <c r="E10" s="19"/>
      <c r="F10" s="122" t="s">
        <v>25</v>
      </c>
      <c r="G10" s="123"/>
      <c r="H10" s="124"/>
      <c r="I10" s="122" t="s">
        <v>26</v>
      </c>
      <c r="J10" s="123"/>
      <c r="K10" s="124"/>
      <c r="L10" s="122" t="s">
        <v>27</v>
      </c>
      <c r="M10" s="123"/>
      <c r="N10" s="124"/>
      <c r="O10" s="19"/>
      <c r="P10" s="21" t="s">
        <v>28</v>
      </c>
      <c r="Q10" s="83">
        <f>SUMIF(Maßnahmenplan!$D$7:$D$36,P10,Maßnahmenplan!$M$7:$M$36)</f>
        <v>7500</v>
      </c>
      <c r="R10" s="84">
        <f>SUMIF(Maßnahmenplan!$D$7:$D$36,P10,Maßnahmenplan!$N$7:$N$36)</f>
        <v>3600</v>
      </c>
    </row>
    <row r="11" spans="1:18" ht="33.950000000000003" customHeight="1" x14ac:dyDescent="0.25">
      <c r="A11" s="104" t="s">
        <v>29</v>
      </c>
      <c r="B11" s="116" t="s">
        <v>30</v>
      </c>
      <c r="C11" s="117"/>
      <c r="D11" s="118"/>
      <c r="E11" s="19"/>
      <c r="F11" s="134">
        <f>IF(F6=0,0,I6/F6)</f>
        <v>0.48571428571428571</v>
      </c>
      <c r="G11" s="135"/>
      <c r="H11" s="136"/>
      <c r="I11" s="143">
        <f>COUNTIF(Maßnahmenplan!$I$7:$I$36,"Läuft")+COUNTIF(Maßnahmenplan!$I$7:$I$36,"In Vorbereitung")</f>
        <v>6</v>
      </c>
      <c r="J11" s="144"/>
      <c r="K11" s="145"/>
      <c r="L11" s="134">
        <f>IF(COUNTIF(Maßnahmenplan!$C$7:$C$36,"&lt;&gt;")=0,0,SUM(Maßnahmenplan!$L$7:$L$36)/COUNTIF(Maßnahmenplan!$C$7:$C$36,"&lt;&gt;"))</f>
        <v>0.45833333333333331</v>
      </c>
      <c r="M11" s="135"/>
      <c r="N11" s="136"/>
      <c r="O11" s="19"/>
      <c r="P11" s="21" t="s">
        <v>31</v>
      </c>
      <c r="Q11" s="83">
        <f>SUMIF(Maßnahmenplan!$D$7:$D$36,P11,Maßnahmenplan!$M$7:$M$36)</f>
        <v>5000</v>
      </c>
      <c r="R11" s="84">
        <f>SUMIF(Maßnahmenplan!$D$7:$D$36,P11,Maßnahmenplan!$N$7:$N$36)</f>
        <v>1600</v>
      </c>
    </row>
    <row r="12" spans="1:18" ht="26.1" customHeight="1" x14ac:dyDescent="0.25">
      <c r="A12" s="104" t="s">
        <v>32</v>
      </c>
      <c r="B12" s="116" t="s">
        <v>33</v>
      </c>
      <c r="C12" s="117"/>
      <c r="D12" s="118"/>
      <c r="E12" s="19"/>
      <c r="F12" s="137"/>
      <c r="G12" s="138"/>
      <c r="H12" s="139"/>
      <c r="I12" s="146"/>
      <c r="J12" s="147"/>
      <c r="K12" s="148"/>
      <c r="L12" s="137"/>
      <c r="M12" s="138"/>
      <c r="N12" s="139"/>
      <c r="O12" s="19"/>
      <c r="P12" s="21" t="s">
        <v>34</v>
      </c>
      <c r="Q12" s="83">
        <f>SUMIF(Maßnahmenplan!$D$7:$D$36,P12,Maßnahmenplan!$M$7:$M$36)</f>
        <v>8000</v>
      </c>
      <c r="R12" s="84">
        <f>SUMIF(Maßnahmenplan!$D$7:$D$36,P12,Maßnahmenplan!$N$7:$N$36)</f>
        <v>0</v>
      </c>
    </row>
    <row r="13" spans="1:18" ht="26.1" customHeight="1" x14ac:dyDescent="0.25">
      <c r="A13" s="105" t="s">
        <v>35</v>
      </c>
      <c r="B13" s="119" t="s">
        <v>36</v>
      </c>
      <c r="C13" s="120"/>
      <c r="D13" s="121"/>
      <c r="E13" s="19"/>
      <c r="F13" s="140"/>
      <c r="G13" s="141"/>
      <c r="H13" s="142"/>
      <c r="I13" s="149"/>
      <c r="J13" s="150"/>
      <c r="K13" s="151"/>
      <c r="L13" s="140"/>
      <c r="M13" s="141"/>
      <c r="N13" s="142"/>
      <c r="O13" s="19"/>
      <c r="P13" s="21" t="s">
        <v>37</v>
      </c>
      <c r="Q13" s="83">
        <f>SUMIF(Maßnahmenplan!$D$7:$D$36,P13,Maßnahmenplan!$M$7:$M$36)</f>
        <v>0</v>
      </c>
      <c r="R13" s="84">
        <f>SUMIF(Maßnahmenplan!$D$7:$D$36,P13,Maßnahmenplan!$N$7:$N$36)</f>
        <v>0</v>
      </c>
    </row>
    <row r="14" spans="1:18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1" t="s">
        <v>38</v>
      </c>
      <c r="Q14" s="83">
        <f>SUMIF(Maßnahmenplan!$D$7:$D$36,P14,Maßnahmenplan!$M$7:$M$36)</f>
        <v>4500</v>
      </c>
      <c r="R14" s="84">
        <f>SUMIF(Maßnahmenplan!$D$7:$D$36,P14,Maßnahmenplan!$N$7:$N$36)</f>
        <v>4200</v>
      </c>
    </row>
    <row r="15" spans="1:18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2" t="s">
        <v>39</v>
      </c>
      <c r="Q15" s="85">
        <f>SUMIF(Maßnahmenplan!$D$7:$D$36,P15,Maßnahmenplan!$M$7:$M$36)</f>
        <v>3000</v>
      </c>
      <c r="R15" s="86">
        <f>SUMIF(Maßnahmenplan!$D$7:$D$36,P15,Maßnahmenplan!$N$7:$N$36)</f>
        <v>0</v>
      </c>
    </row>
    <row r="16" spans="1:18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9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9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39" t="s">
        <v>40</v>
      </c>
      <c r="Q18" s="40" t="s">
        <v>41</v>
      </c>
      <c r="R18" s="41" t="s">
        <v>42</v>
      </c>
      <c r="S18" t="s">
        <v>43</v>
      </c>
    </row>
    <row r="19" spans="1:19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87" t="s">
        <v>44</v>
      </c>
      <c r="Q19" s="81">
        <f>SUMIFS(Maßnahmenplan!$M$7:$M$36,Maßnahmenplan!$J$7:$J$36,"&gt;="&amp;S19,Maßnahmenplan!$J$7:$J$36,"&lt;"&amp;DATE(2026,2,1))</f>
        <v>4500</v>
      </c>
      <c r="R19" s="82">
        <f>SUMIFS(Maßnahmenplan!$N$7:$N$36,Maßnahmenplan!$J$7:$J$36,"&gt;="&amp;S19,Maßnahmenplan!$J$7:$J$36,"&lt;"&amp;DATE(2026,2,1))</f>
        <v>4200</v>
      </c>
      <c r="S19" s="107">
        <v>46023</v>
      </c>
    </row>
    <row r="20" spans="1:19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88" t="s">
        <v>45</v>
      </c>
      <c r="Q20" s="83">
        <f>SUMIFS(Maßnahmenplan!$M$7:$M$36,Maßnahmenplan!$J$7:$J$36,"&gt;="&amp;S20,Maßnahmenplan!$J$7:$J$36,"&lt;"&amp;DATE(2026,3,1))</f>
        <v>31500</v>
      </c>
      <c r="R20" s="84">
        <f>SUMIFS(Maßnahmenplan!$N$7:$N$36,Maßnahmenplan!$J$7:$J$36,"&gt;="&amp;S20,Maßnahmenplan!$J$7:$J$36,"&lt;"&amp;DATE(2026,3,1))</f>
        <v>23200</v>
      </c>
      <c r="S20" s="107">
        <v>46054</v>
      </c>
    </row>
    <row r="21" spans="1:19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88" t="s">
        <v>46</v>
      </c>
      <c r="Q21" s="83">
        <f>SUMIFS(Maßnahmenplan!$M$7:$M$36,Maßnahmenplan!$J$7:$J$36,"&gt;="&amp;S21,Maßnahmenplan!$J$7:$J$36,"&lt;"&amp;DATE(2026,4,1))</f>
        <v>10000</v>
      </c>
      <c r="R21" s="84">
        <f>SUMIFS(Maßnahmenplan!$N$7:$N$36,Maßnahmenplan!$J$7:$J$36,"&gt;="&amp;S21,Maßnahmenplan!$J$7:$J$36,"&lt;"&amp;DATE(2026,4,1))</f>
        <v>7800</v>
      </c>
      <c r="S21" s="107">
        <v>46082</v>
      </c>
    </row>
    <row r="22" spans="1:19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88" t="s">
        <v>47</v>
      </c>
      <c r="Q22" s="83">
        <f>SUMIFS(Maßnahmenplan!$M$7:$M$36,Maßnahmenplan!$J$7:$J$36,"&gt;="&amp;S22,Maßnahmenplan!$J$7:$J$36,"&lt;"&amp;DATE(2026,5,1))</f>
        <v>6000</v>
      </c>
      <c r="R22" s="84">
        <f>SUMIFS(Maßnahmenplan!$N$7:$N$36,Maßnahmenplan!$J$7:$J$36,"&gt;="&amp;S22,Maßnahmenplan!$J$7:$J$36,"&lt;"&amp;DATE(2026,5,1))</f>
        <v>2100</v>
      </c>
      <c r="S22" s="107">
        <v>46113</v>
      </c>
    </row>
    <row r="23" spans="1:19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88" t="s">
        <v>48</v>
      </c>
      <c r="Q23" s="83">
        <f>SUMIFS(Maßnahmenplan!$M$7:$M$36,Maßnahmenplan!$J$7:$J$36,"&gt;="&amp;S23,Maßnahmenplan!$J$7:$J$36,"&lt;"&amp;DATE(2026,6,1))</f>
        <v>5000</v>
      </c>
      <c r="R23" s="84">
        <f>SUMIFS(Maßnahmenplan!$N$7:$N$36,Maßnahmenplan!$J$7:$J$36,"&gt;="&amp;S23,Maßnahmenplan!$J$7:$J$36,"&lt;"&amp;DATE(2026,6,1))</f>
        <v>1600</v>
      </c>
      <c r="S23" s="107">
        <v>46143</v>
      </c>
    </row>
    <row r="24" spans="1:19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88" t="s">
        <v>49</v>
      </c>
      <c r="Q24" s="83">
        <f>SUMIFS(Maßnahmenplan!$M$7:$M$36,Maßnahmenplan!$J$7:$J$36,"&gt;="&amp;S24,Maßnahmenplan!$J$7:$J$36,"&lt;"&amp;DATE(2026,7,1))</f>
        <v>7500</v>
      </c>
      <c r="R24" s="84">
        <f>SUMIFS(Maßnahmenplan!$N$7:$N$36,Maßnahmenplan!$J$7:$J$36,"&gt;="&amp;S24,Maßnahmenplan!$J$7:$J$36,"&lt;"&amp;DATE(2026,7,1))</f>
        <v>3600</v>
      </c>
      <c r="S24" s="107">
        <v>46174</v>
      </c>
    </row>
    <row r="25" spans="1:19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88" t="s">
        <v>50</v>
      </c>
      <c r="Q25" s="83">
        <f>SUMIFS(Maßnahmenplan!$M$7:$M$36,Maßnahmenplan!$J$7:$J$36,"&gt;="&amp;S25,Maßnahmenplan!$J$7:$J$36,"&lt;"&amp;DATE(2026,8,1))</f>
        <v>8000</v>
      </c>
      <c r="R25" s="84">
        <f>SUMIFS(Maßnahmenplan!$N$7:$N$36,Maßnahmenplan!$J$7:$J$36,"&gt;="&amp;S25,Maßnahmenplan!$J$7:$J$36,"&lt;"&amp;DATE(2026,8,1))</f>
        <v>0</v>
      </c>
      <c r="S25" s="107">
        <v>46204</v>
      </c>
    </row>
    <row r="26" spans="1:19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88" t="s">
        <v>51</v>
      </c>
      <c r="Q26" s="83">
        <f>SUMIFS(Maßnahmenplan!$M$7:$M$36,Maßnahmenplan!$J$7:$J$36,"&gt;="&amp;S26,Maßnahmenplan!$J$7:$J$36,"&lt;"&amp;DATE(2026,9,1))</f>
        <v>5500</v>
      </c>
      <c r="R26" s="84">
        <f>SUMIFS(Maßnahmenplan!$N$7:$N$36,Maßnahmenplan!$J$7:$J$36,"&gt;="&amp;S26,Maßnahmenplan!$J$7:$J$36,"&lt;"&amp;DATE(2026,9,1))</f>
        <v>0</v>
      </c>
      <c r="S26" s="107">
        <v>46235</v>
      </c>
    </row>
    <row r="27" spans="1:19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88" t="s">
        <v>52</v>
      </c>
      <c r="Q27" s="83">
        <f>SUMIFS(Maßnahmenplan!$M$7:$M$36,Maßnahmenplan!$J$7:$J$36,"&gt;="&amp;S27,Maßnahmenplan!$J$7:$J$36,"&lt;"&amp;DATE(2026,10,1))</f>
        <v>6500</v>
      </c>
      <c r="R27" s="84">
        <f>SUMIFS(Maßnahmenplan!$N$7:$N$36,Maßnahmenplan!$J$7:$J$36,"&gt;="&amp;S27,Maßnahmenplan!$J$7:$J$36,"&lt;"&amp;DATE(2026,10,1))</f>
        <v>0</v>
      </c>
      <c r="S27" s="107">
        <v>46266</v>
      </c>
    </row>
    <row r="28" spans="1:19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88" t="s">
        <v>53</v>
      </c>
      <c r="Q28" s="83">
        <f>SUMIFS(Maßnahmenplan!$M$7:$M$36,Maßnahmenplan!$J$7:$J$36,"&gt;="&amp;S28,Maßnahmenplan!$J$7:$J$36,"&lt;"&amp;DATE(2026,11,1))</f>
        <v>0</v>
      </c>
      <c r="R28" s="84">
        <f>SUMIFS(Maßnahmenplan!$N$7:$N$36,Maßnahmenplan!$J$7:$J$36,"&gt;="&amp;S28,Maßnahmenplan!$J$7:$J$36,"&lt;"&amp;DATE(2026,11,1))</f>
        <v>0</v>
      </c>
      <c r="S28" s="107">
        <v>46296</v>
      </c>
    </row>
    <row r="29" spans="1:19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88" t="s">
        <v>54</v>
      </c>
      <c r="Q29" s="83">
        <f>SUMIFS(Maßnahmenplan!$M$7:$M$36,Maßnahmenplan!$J$7:$J$36,"&gt;="&amp;S29,Maßnahmenplan!$J$7:$J$36,"&lt;"&amp;DATE(2026,12,1))</f>
        <v>0</v>
      </c>
      <c r="R29" s="84">
        <f>SUMIFS(Maßnahmenplan!$N$7:$N$36,Maßnahmenplan!$J$7:$J$36,"&gt;="&amp;S29,Maßnahmenplan!$J$7:$J$36,"&lt;"&amp;DATE(2026,12,1))</f>
        <v>0</v>
      </c>
      <c r="S29" s="107">
        <v>46327</v>
      </c>
    </row>
    <row r="30" spans="1:19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89" t="s">
        <v>55</v>
      </c>
      <c r="Q30" s="85">
        <f>SUMIFS(Maßnahmenplan!$M$7:$M$36,Maßnahmenplan!$J$7:$J$36,"&gt;="&amp;S30,Maßnahmenplan!$J$7:$J$36,"&lt;"&amp;DATE(2027,1,1))</f>
        <v>3000</v>
      </c>
      <c r="R30" s="86">
        <f>SUMIFS(Maßnahmenplan!$N$7:$N$36,Maßnahmenplan!$J$7:$J$36,"&gt;="&amp;S30,Maßnahmenplan!$J$7:$J$36,"&lt;"&amp;DATE(2027,1,1))</f>
        <v>0</v>
      </c>
      <c r="S30" s="107">
        <v>46357</v>
      </c>
    </row>
    <row r="31" spans="1:19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9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ht="23.1" customHeight="1" x14ac:dyDescent="0.25">
      <c r="A33" s="112" t="s">
        <v>56</v>
      </c>
      <c r="B33" s="112" t="s">
        <v>56</v>
      </c>
      <c r="C33" s="112" t="s">
        <v>56</v>
      </c>
      <c r="D33" s="112" t="s">
        <v>56</v>
      </c>
      <c r="E33" s="112" t="s">
        <v>56</v>
      </c>
      <c r="F33" s="112" t="s">
        <v>56</v>
      </c>
      <c r="G33" s="19"/>
      <c r="H33" s="19"/>
      <c r="I33" s="112" t="s">
        <v>57</v>
      </c>
      <c r="J33" s="112" t="s">
        <v>57</v>
      </c>
      <c r="K33" s="112" t="s">
        <v>57</v>
      </c>
      <c r="L33" s="112" t="s">
        <v>57</v>
      </c>
      <c r="M33" s="112" t="s">
        <v>57</v>
      </c>
      <c r="N33" s="112" t="s">
        <v>57</v>
      </c>
      <c r="O33" s="19"/>
      <c r="P33" s="19"/>
      <c r="Q33" s="19"/>
      <c r="R33" s="19"/>
    </row>
    <row r="34" spans="1:18" ht="23.1" customHeight="1" x14ac:dyDescent="0.25">
      <c r="A34" s="78" t="s">
        <v>58</v>
      </c>
      <c r="B34" s="79" t="s">
        <v>59</v>
      </c>
      <c r="C34" s="79" t="s">
        <v>60</v>
      </c>
      <c r="D34" s="79" t="s">
        <v>61</v>
      </c>
      <c r="E34" s="79" t="s">
        <v>62</v>
      </c>
      <c r="F34" s="80" t="s">
        <v>63</v>
      </c>
      <c r="G34" s="19"/>
      <c r="H34" s="19"/>
      <c r="I34" s="94" t="s">
        <v>64</v>
      </c>
      <c r="J34" s="95" t="s">
        <v>65</v>
      </c>
      <c r="K34" s="95" t="s">
        <v>66</v>
      </c>
      <c r="L34" s="96" t="s">
        <v>67</v>
      </c>
      <c r="M34" s="19"/>
      <c r="N34" s="19"/>
      <c r="O34" s="19"/>
      <c r="P34" s="19"/>
      <c r="Q34" s="19"/>
      <c r="R34" s="19"/>
    </row>
    <row r="35" spans="1:18" ht="23.1" customHeight="1" x14ac:dyDescent="0.25">
      <c r="A35" s="23" t="s">
        <v>68</v>
      </c>
      <c r="B35" s="44">
        <v>1800</v>
      </c>
      <c r="C35" s="48">
        <f>SUM(Maßnahmenplan!$P$7:$P$36)</f>
        <v>1710</v>
      </c>
      <c r="D35" s="51">
        <f>IF(B35=0,0,C35/B35)</f>
        <v>0.95</v>
      </c>
      <c r="E35" s="48" t="str">
        <f>IF(D35&gt;=1,"Ziel erreicht",IF(D35&gt;=0.8,"Im Plan","Handlungsbedarf"))</f>
        <v>Im Plan</v>
      </c>
      <c r="F35" s="24" t="s">
        <v>65</v>
      </c>
      <c r="G35" s="19"/>
      <c r="H35" s="19"/>
      <c r="I35" s="20" t="s">
        <v>69</v>
      </c>
      <c r="J35" s="42">
        <f>COUNTIF(Maßnahmenplan!$I$7:$I$36,I35)</f>
        <v>4</v>
      </c>
      <c r="K35" s="97">
        <f>IF(COUNTIF(Maßnahmenplan!$C$7:$C$36,"&lt;&gt;")=0,0,J35/COUNTIF(Maßnahmenplan!$C$7:$C$36,"&lt;&gt;"))</f>
        <v>0.33333333333333331</v>
      </c>
      <c r="L35" s="98">
        <f t="shared" ref="L35:L40" si="0">K35</f>
        <v>0.33333333333333331</v>
      </c>
      <c r="M35" s="19"/>
      <c r="N35" s="19"/>
      <c r="O35" s="19"/>
      <c r="P35" s="19"/>
      <c r="Q35" s="19"/>
      <c r="R35" s="19"/>
    </row>
    <row r="36" spans="1:18" ht="23.1" customHeight="1" x14ac:dyDescent="0.25">
      <c r="A36" s="25" t="s">
        <v>70</v>
      </c>
      <c r="B36" s="45">
        <v>220</v>
      </c>
      <c r="C36" s="49">
        <f>SUM(Maßnahmenplan!$Q$7:$Q$36)</f>
        <v>186</v>
      </c>
      <c r="D36" s="52">
        <f>IF(B36=0,0,C36/B36)</f>
        <v>0.84545454545454546</v>
      </c>
      <c r="E36" s="49" t="str">
        <f>IF(D36&gt;=1,"Ziel erreicht",IF(D36&gt;=0.8,"Im Plan","Handlungsbedarf"))</f>
        <v>Im Plan</v>
      </c>
      <c r="F36" s="26" t="s">
        <v>65</v>
      </c>
      <c r="G36" s="19"/>
      <c r="H36" s="19"/>
      <c r="I36" s="21" t="s">
        <v>71</v>
      </c>
      <c r="J36" s="19">
        <f>COUNTIF(Maßnahmenplan!$I$7:$I$36,I36)</f>
        <v>2</v>
      </c>
      <c r="K36" s="99">
        <f>IF(COUNTIF(Maßnahmenplan!$C$7:$C$36,"&lt;&gt;")=0,0,J36/COUNTIF(Maßnahmenplan!$C$7:$C$36,"&lt;&gt;"))</f>
        <v>0.16666666666666666</v>
      </c>
      <c r="L36" s="100">
        <f t="shared" si="0"/>
        <v>0.16666666666666666</v>
      </c>
      <c r="M36" s="19"/>
      <c r="N36" s="19"/>
      <c r="O36" s="19"/>
      <c r="P36" s="19"/>
      <c r="Q36" s="19"/>
      <c r="R36" s="19"/>
    </row>
    <row r="37" spans="1:18" ht="23.1" customHeight="1" x14ac:dyDescent="0.25">
      <c r="A37" s="25" t="s">
        <v>72</v>
      </c>
      <c r="B37" s="90">
        <v>90000</v>
      </c>
      <c r="C37" s="91">
        <f>SUM(Maßnahmenplan!$R$7:$R$36)</f>
        <v>98300</v>
      </c>
      <c r="D37" s="52">
        <f>IF(B37=0,0,C37/B37)</f>
        <v>1.0922222222222222</v>
      </c>
      <c r="E37" s="49" t="str">
        <f>IF(D37&gt;=1,"Ziel erreicht",IF(D37&gt;=0.8,"Im Plan","Handlungsbedarf"))</f>
        <v>Ziel erreicht</v>
      </c>
      <c r="F37" s="26" t="s">
        <v>73</v>
      </c>
      <c r="G37" s="19"/>
      <c r="H37" s="19"/>
      <c r="I37" s="21" t="s">
        <v>74</v>
      </c>
      <c r="J37" s="19">
        <f>COUNTIF(Maßnahmenplan!$I$7:$I$36,I37)</f>
        <v>4</v>
      </c>
      <c r="K37" s="99">
        <f>IF(COUNTIF(Maßnahmenplan!$C$7:$C$36,"&lt;&gt;")=0,0,J37/COUNTIF(Maßnahmenplan!$C$7:$C$36,"&lt;&gt;"))</f>
        <v>0.33333333333333331</v>
      </c>
      <c r="L37" s="100">
        <f t="shared" si="0"/>
        <v>0.33333333333333331</v>
      </c>
      <c r="M37" s="19"/>
      <c r="N37" s="19"/>
      <c r="O37" s="19"/>
      <c r="P37" s="19"/>
      <c r="Q37" s="19"/>
      <c r="R37" s="19"/>
    </row>
    <row r="38" spans="1:18" ht="23.1" customHeight="1" x14ac:dyDescent="0.25">
      <c r="A38" s="25" t="s">
        <v>75</v>
      </c>
      <c r="B38" s="92">
        <v>0.12</v>
      </c>
      <c r="C38" s="52">
        <f>IF(C35=0,0,C36/C35)</f>
        <v>0.10877192982456141</v>
      </c>
      <c r="D38" s="52">
        <f>IF(B38=0,0,C38/B38)</f>
        <v>0.90643274853801181</v>
      </c>
      <c r="E38" s="49" t="str">
        <f>IF(D38&gt;=1,"Ziel erreicht",IF(D38&gt;=0.8,"Im Plan","Handlungsbedarf"))</f>
        <v>Im Plan</v>
      </c>
      <c r="F38" s="26" t="s">
        <v>76</v>
      </c>
      <c r="G38" s="19"/>
      <c r="H38" s="19"/>
      <c r="I38" s="21" t="s">
        <v>77</v>
      </c>
      <c r="J38" s="19">
        <f>COUNTIF(Maßnahmenplan!$I$7:$I$36,I38)</f>
        <v>0</v>
      </c>
      <c r="K38" s="99">
        <f>IF(COUNTIF(Maßnahmenplan!$C$7:$C$36,"&lt;&gt;")=0,0,J38/COUNTIF(Maßnahmenplan!$C$7:$C$36,"&lt;&gt;"))</f>
        <v>0</v>
      </c>
      <c r="L38" s="100">
        <f t="shared" si="0"/>
        <v>0</v>
      </c>
      <c r="M38" s="19"/>
      <c r="N38" s="19"/>
      <c r="O38" s="19"/>
      <c r="P38" s="19"/>
      <c r="Q38" s="19"/>
      <c r="R38" s="19"/>
    </row>
    <row r="39" spans="1:18" ht="23.1" customHeight="1" x14ac:dyDescent="0.25">
      <c r="A39" s="27" t="s">
        <v>78</v>
      </c>
      <c r="B39" s="93">
        <v>1.2</v>
      </c>
      <c r="C39" s="53">
        <f>IF(I6=0,0,(C37-I6)/I6)</f>
        <v>1.3129411764705883</v>
      </c>
      <c r="D39" s="53">
        <f>IF(B39=0,0,C39/B39)</f>
        <v>1.0941176470588236</v>
      </c>
      <c r="E39" s="50" t="str">
        <f>IF(D39&gt;=1,"Ziel erreicht",IF(D39&gt;=0.8,"Im Plan","Handlungsbedarf"))</f>
        <v>Ziel erreicht</v>
      </c>
      <c r="F39" s="28" t="s">
        <v>76</v>
      </c>
      <c r="G39" s="19"/>
      <c r="H39" s="19"/>
      <c r="I39" s="21" t="s">
        <v>79</v>
      </c>
      <c r="J39" s="19">
        <f>COUNTIF(Maßnahmenplan!$I$7:$I$36,I39)</f>
        <v>2</v>
      </c>
      <c r="K39" s="99">
        <f>IF(COUNTIF(Maßnahmenplan!$C$7:$C$36,"&lt;&gt;")=0,0,J39/COUNTIF(Maßnahmenplan!$C$7:$C$36,"&lt;&gt;"))</f>
        <v>0.16666666666666666</v>
      </c>
      <c r="L39" s="100">
        <f t="shared" si="0"/>
        <v>0.16666666666666666</v>
      </c>
      <c r="M39" s="19"/>
      <c r="N39" s="19"/>
      <c r="O39" s="19"/>
      <c r="P39" s="19"/>
      <c r="Q39" s="19"/>
      <c r="R39" s="19"/>
    </row>
    <row r="40" spans="1:18" ht="23.1" customHeight="1" x14ac:dyDescent="0.25">
      <c r="A40" s="19"/>
      <c r="B40" s="19"/>
      <c r="C40" s="19"/>
      <c r="D40" s="19"/>
      <c r="E40" s="19"/>
      <c r="F40" s="19"/>
      <c r="G40" s="19"/>
      <c r="H40" s="19"/>
      <c r="I40" s="22" t="s">
        <v>80</v>
      </c>
      <c r="J40" s="43">
        <f>COUNTIF(Maßnahmenplan!$I$7:$I$36,I40)</f>
        <v>0</v>
      </c>
      <c r="K40" s="101">
        <f>IF(COUNTIF(Maßnahmenplan!$C$7:$C$36,"&lt;&gt;")=0,0,J40/COUNTIF(Maßnahmenplan!$C$7:$C$36,"&lt;&gt;"))</f>
        <v>0</v>
      </c>
      <c r="L40" s="102">
        <f t="shared" si="0"/>
        <v>0</v>
      </c>
      <c r="M40" s="19"/>
      <c r="N40" s="19"/>
      <c r="O40" s="19"/>
      <c r="P40" s="19"/>
      <c r="Q40" s="19"/>
      <c r="R40" s="19"/>
    </row>
    <row r="41" spans="1:18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</sheetData>
  <mergeCells count="26">
    <mergeCell ref="L10:N10"/>
    <mergeCell ref="L11:N13"/>
    <mergeCell ref="P1:R1"/>
    <mergeCell ref="A33:F33"/>
    <mergeCell ref="I33:N33"/>
    <mergeCell ref="B13:D13"/>
    <mergeCell ref="F5:H5"/>
    <mergeCell ref="F6:H8"/>
    <mergeCell ref="I5:K5"/>
    <mergeCell ref="I6:K8"/>
    <mergeCell ref="F10:H10"/>
    <mergeCell ref="F11:H13"/>
    <mergeCell ref="I10:K10"/>
    <mergeCell ref="I11:K13"/>
    <mergeCell ref="B8:D8"/>
    <mergeCell ref="B9:D9"/>
    <mergeCell ref="B10:D10"/>
    <mergeCell ref="B11:D11"/>
    <mergeCell ref="B12:D12"/>
    <mergeCell ref="A1:N2"/>
    <mergeCell ref="A3:N3"/>
    <mergeCell ref="A5:D5"/>
    <mergeCell ref="B6:D6"/>
    <mergeCell ref="B7:D7"/>
    <mergeCell ref="L5:N5"/>
    <mergeCell ref="L6:N8"/>
  </mergeCells>
  <conditionalFormatting sqref="D35:D39">
    <cfRule type="colorScale" priority="3">
      <colorScale>
        <cfvo type="min"/>
        <cfvo type="percentile" val="50"/>
        <cfvo type="max"/>
        <color rgb="FFF3DFDF"/>
        <color rgb="FFF2E6CE"/>
        <color rgb="FFE1EEE7"/>
      </colorScale>
    </cfRule>
  </conditionalFormatting>
  <conditionalFormatting sqref="E35:E39">
    <cfRule type="expression" dxfId="23" priority="4">
      <formula>$E35="Ziel erreicht"</formula>
    </cfRule>
    <cfRule type="expression" dxfId="22" priority="5">
      <formula>$E35="Im Plan"</formula>
    </cfRule>
    <cfRule type="expression" dxfId="21" priority="6">
      <formula>$E35="Handlungsbedarf"</formula>
    </cfRule>
  </conditionalFormatting>
  <conditionalFormatting sqref="F11:H13">
    <cfRule type="dataBar" priority="2">
      <dataBar>
        <cfvo type="min"/>
        <cfvo type="max"/>
        <color rgb="FFC79644"/>
      </dataBar>
    </cfRule>
    <cfRule type="dataBar" priority="14">
      <dataBar>
        <cfvo type="min"/>
        <cfvo type="max"/>
        <color rgb="FFC79644"/>
      </dataBar>
      <extLst>
        <ext xmlns:x14="http://schemas.microsoft.com/office/spreadsheetml/2009/9/main" uri="{B025F937-C7B1-47D3-B67F-A62EFF666E3E}">
          <x14:id>{E9E89CD5-1F98-C935-1E28-E03C49F6E9D9}</x14:id>
        </ext>
      </extLst>
    </cfRule>
  </conditionalFormatting>
  <conditionalFormatting sqref="I35:I40">
    <cfRule type="expression" dxfId="20" priority="8">
      <formula>$I35="Nicht gestartet"</formula>
    </cfRule>
    <cfRule type="expression" dxfId="19" priority="9">
      <formula>$I35="In Vorbereitung"</formula>
    </cfRule>
    <cfRule type="expression" dxfId="18" priority="10">
      <formula>$I35="Läuft"</formula>
    </cfRule>
    <cfRule type="expression" dxfId="17" priority="11">
      <formula>$I35="Pausiert"</formula>
    </cfRule>
    <cfRule type="expression" dxfId="16" priority="12">
      <formula>$I35="Abgeschlossen"</formula>
    </cfRule>
    <cfRule type="expression" dxfId="15" priority="13">
      <formula>$I35="Abgebrochen"</formula>
    </cfRule>
  </conditionalFormatting>
  <conditionalFormatting sqref="L35:L40">
    <cfRule type="dataBar" priority="7">
      <dataBar>
        <cfvo type="min"/>
        <cfvo type="max"/>
        <color rgb="FF2F6F73"/>
      </dataBar>
    </cfRule>
    <cfRule type="dataBar" priority="15">
      <dataBar>
        <cfvo type="min"/>
        <cfvo type="max"/>
        <color rgb="FF2F6F73"/>
      </dataBar>
      <extLst>
        <ext xmlns:x14="http://schemas.microsoft.com/office/spreadsheetml/2009/9/main" uri="{B025F937-C7B1-47D3-B67F-A62EFF666E3E}">
          <x14:id>{3EA6182C-0169-8713-0DC7-95734721B314}</x14:id>
        </ext>
      </extLst>
    </cfRule>
  </conditionalFormatting>
  <conditionalFormatting sqref="L6:N8">
    <cfRule type="cellIs" dxfId="14" priority="1" operator="lessThan">
      <formula>0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E89CD5-1F98-C935-1E28-E03C49F6E9D9}">
            <x14:dataBar>
              <x14:cfvo type="min"/>
              <x14:cfvo type="max"/>
              <x14:negativeFillColor auto="1"/>
              <x14:axisColor auto="1"/>
            </x14:dataBar>
          </x14:cfRule>
          <xm:sqref>F11:H13</xm:sqref>
        </x14:conditionalFormatting>
        <x14:conditionalFormatting xmlns:xm="http://schemas.microsoft.com/office/excel/2006/main">
          <x14:cfRule type="dataBar" id="{3EA6182C-0169-8713-0DC7-95734721B314}">
            <x14:dataBar>
              <x14:cfvo type="min"/>
              <x14:cfvo type="max"/>
              <x14:negativeFillColor auto="1"/>
              <x14:axisColor auto="1"/>
            </x14:dataBar>
          </x14:cfRule>
          <xm:sqref>L35:L40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6"/>
  <sheetViews>
    <sheetView workbookViewId="0"/>
  </sheetViews>
  <sheetFormatPr baseColWidth="10" defaultColWidth="9" defaultRowHeight="15" x14ac:dyDescent="0.25"/>
  <cols>
    <col min="1" max="1" width="5" customWidth="1"/>
    <col min="2" max="2" width="24" customWidth="1"/>
    <col min="3" max="3" width="34" customWidth="1"/>
    <col min="4" max="4" width="18" customWidth="1"/>
    <col min="5" max="5" width="14" customWidth="1"/>
    <col min="6" max="6" width="24" customWidth="1"/>
    <col min="7" max="7" width="22" customWidth="1"/>
    <col min="8" max="8" width="11" customWidth="1"/>
    <col min="9" max="9" width="17" customWidth="1"/>
    <col min="10" max="11" width="12" customWidth="1"/>
    <col min="12" max="12" width="11" customWidth="1"/>
    <col min="13" max="15" width="14" customWidth="1"/>
    <col min="16" max="17" width="11" customWidth="1"/>
    <col min="18" max="18" width="14" customWidth="1"/>
    <col min="19" max="20" width="13" customWidth="1"/>
    <col min="21" max="21" width="22" customWidth="1"/>
    <col min="22" max="22" width="13" customWidth="1"/>
    <col min="23" max="24" width="12" customWidth="1"/>
    <col min="25" max="25" width="14" customWidth="1"/>
    <col min="26" max="26" width="34" customWidth="1"/>
    <col min="27" max="38" width="6" customWidth="1"/>
  </cols>
  <sheetData>
    <row r="1" spans="1:38" ht="30" customHeight="1" x14ac:dyDescent="0.25">
      <c r="A1" s="153" t="s">
        <v>81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</row>
    <row r="2" spans="1:38" ht="30" customHeight="1" x14ac:dyDescent="0.25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</row>
    <row r="3" spans="1:38" ht="27.95" customHeight="1" x14ac:dyDescent="0.25">
      <c r="A3" s="154" t="s">
        <v>82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</row>
    <row r="4" spans="1:38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</row>
    <row r="5" spans="1:38" ht="24" customHeight="1" x14ac:dyDescent="0.25">
      <c r="A5" s="155" t="s">
        <v>83</v>
      </c>
      <c r="B5" s="155"/>
      <c r="C5" s="155"/>
      <c r="D5" s="155"/>
      <c r="E5" s="155"/>
      <c r="F5" s="155"/>
      <c r="G5" s="156" t="s">
        <v>84</v>
      </c>
      <c r="H5" s="156"/>
      <c r="I5" s="156"/>
      <c r="J5" s="156"/>
      <c r="K5" s="156"/>
      <c r="L5" s="156"/>
      <c r="M5" s="157" t="s">
        <v>85</v>
      </c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8" t="s">
        <v>86</v>
      </c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</row>
    <row r="6" spans="1:38" ht="44.1" customHeight="1" x14ac:dyDescent="0.25">
      <c r="A6" s="36" t="s">
        <v>87</v>
      </c>
      <c r="B6" s="37" t="s">
        <v>88</v>
      </c>
      <c r="C6" s="37" t="s">
        <v>89</v>
      </c>
      <c r="D6" s="37" t="s">
        <v>2</v>
      </c>
      <c r="E6" s="37" t="s">
        <v>90</v>
      </c>
      <c r="F6" s="37" t="s">
        <v>91</v>
      </c>
      <c r="G6" s="37" t="s">
        <v>92</v>
      </c>
      <c r="H6" s="37" t="s">
        <v>93</v>
      </c>
      <c r="I6" s="37" t="s">
        <v>64</v>
      </c>
      <c r="J6" s="37" t="s">
        <v>94</v>
      </c>
      <c r="K6" s="37" t="s">
        <v>95</v>
      </c>
      <c r="L6" s="37" t="s">
        <v>96</v>
      </c>
      <c r="M6" s="37" t="s">
        <v>41</v>
      </c>
      <c r="N6" s="37" t="s">
        <v>42</v>
      </c>
      <c r="O6" s="37" t="s">
        <v>97</v>
      </c>
      <c r="P6" s="37" t="s">
        <v>68</v>
      </c>
      <c r="Q6" s="37" t="s">
        <v>70</v>
      </c>
      <c r="R6" s="37" t="s">
        <v>72</v>
      </c>
      <c r="S6" s="37" t="s">
        <v>75</v>
      </c>
      <c r="T6" s="37" t="s">
        <v>78</v>
      </c>
      <c r="U6" s="37" t="s">
        <v>98</v>
      </c>
      <c r="V6" s="37" t="s">
        <v>99</v>
      </c>
      <c r="W6" s="37" t="s">
        <v>59</v>
      </c>
      <c r="X6" s="37" t="s">
        <v>60</v>
      </c>
      <c r="Y6" s="37" t="s">
        <v>100</v>
      </c>
      <c r="Z6" s="38" t="s">
        <v>101</v>
      </c>
      <c r="AA6" s="106">
        <v>46023</v>
      </c>
      <c r="AB6" s="106">
        <v>46054</v>
      </c>
      <c r="AC6" s="106">
        <v>46082</v>
      </c>
      <c r="AD6" s="106">
        <v>46113</v>
      </c>
      <c r="AE6" s="106">
        <v>46143</v>
      </c>
      <c r="AF6" s="106">
        <v>46174</v>
      </c>
      <c r="AG6" s="106">
        <v>46204</v>
      </c>
      <c r="AH6" s="106">
        <v>46235</v>
      </c>
      <c r="AI6" s="106">
        <v>46266</v>
      </c>
      <c r="AJ6" s="106">
        <v>46296</v>
      </c>
      <c r="AK6" s="106">
        <v>46327</v>
      </c>
      <c r="AL6" s="106">
        <v>46357</v>
      </c>
    </row>
    <row r="7" spans="1:38" ht="30" customHeight="1" x14ac:dyDescent="0.25">
      <c r="A7" s="46">
        <f t="shared" ref="A7:A36" si="0">IF(C7="","",ROW()-6)</f>
        <v>1</v>
      </c>
      <c r="B7" s="60" t="s">
        <v>102</v>
      </c>
      <c r="C7" s="60" t="s">
        <v>103</v>
      </c>
      <c r="D7" s="60" t="s">
        <v>38</v>
      </c>
      <c r="E7" s="60" t="s">
        <v>104</v>
      </c>
      <c r="F7" s="60" t="s">
        <v>105</v>
      </c>
      <c r="G7" s="60" t="s">
        <v>33</v>
      </c>
      <c r="H7" s="60" t="s">
        <v>106</v>
      </c>
      <c r="I7" s="60" t="s">
        <v>79</v>
      </c>
      <c r="J7" s="108">
        <v>46027</v>
      </c>
      <c r="K7" s="108">
        <v>46052</v>
      </c>
      <c r="L7" s="61">
        <v>1</v>
      </c>
      <c r="M7" s="62">
        <v>4500</v>
      </c>
      <c r="N7" s="62">
        <v>4200</v>
      </c>
      <c r="O7" s="63">
        <f t="shared" ref="O7:O36" si="1">IF(C7="","",M7-N7)</f>
        <v>300</v>
      </c>
      <c r="P7" s="60">
        <v>0</v>
      </c>
      <c r="Q7" s="60">
        <v>0</v>
      </c>
      <c r="R7" s="62">
        <v>0</v>
      </c>
      <c r="S7" s="64">
        <f t="shared" ref="S7:S36" si="2">IF(C7="","",IF(P7=0,0,Q7/P7))</f>
        <v>0</v>
      </c>
      <c r="T7" s="64">
        <f t="shared" ref="T7:T36" si="3">IF(C7="","",IF(N7=0,0,(R7-N7)/N7))</f>
        <v>-1</v>
      </c>
      <c r="U7" s="60" t="s">
        <v>107</v>
      </c>
      <c r="V7" s="60" t="s">
        <v>108</v>
      </c>
      <c r="W7" s="60">
        <v>20</v>
      </c>
      <c r="X7" s="60">
        <v>22</v>
      </c>
      <c r="Y7" s="64">
        <f t="shared" ref="Y7:Y36" si="4">IF(C7="","",IF(OR(W7="",X7=""),"",IF(V7="Höchstens",IF(X7=0,0,W7/X7),IF(W7=0,0,X7/W7))))</f>
        <v>1.1000000000000001</v>
      </c>
      <c r="Z7" s="60" t="s">
        <v>109</v>
      </c>
      <c r="AA7" s="54">
        <f t="shared" ref="AA7:AL16" si="5">IF(OR($J7="",$K7=""),"",IF(AND(AA$6&lt;=$K7,DATE(YEAR(AA$6),MONTH(AA$6)+1,0)&gt;=$J7),1,""))</f>
        <v>1</v>
      </c>
      <c r="AB7" s="54" t="str">
        <f t="shared" si="5"/>
        <v/>
      </c>
      <c r="AC7" s="54" t="str">
        <f t="shared" si="5"/>
        <v/>
      </c>
      <c r="AD7" s="54" t="str">
        <f t="shared" si="5"/>
        <v/>
      </c>
      <c r="AE7" s="54" t="str">
        <f t="shared" si="5"/>
        <v/>
      </c>
      <c r="AF7" s="54" t="str">
        <f t="shared" si="5"/>
        <v/>
      </c>
      <c r="AG7" s="54" t="str">
        <f t="shared" si="5"/>
        <v/>
      </c>
      <c r="AH7" s="54" t="str">
        <f t="shared" si="5"/>
        <v/>
      </c>
      <c r="AI7" s="54" t="str">
        <f t="shared" si="5"/>
        <v/>
      </c>
      <c r="AJ7" s="54" t="str">
        <f t="shared" si="5"/>
        <v/>
      </c>
      <c r="AK7" s="54" t="str">
        <f t="shared" si="5"/>
        <v/>
      </c>
      <c r="AL7" s="55" t="str">
        <f t="shared" si="5"/>
        <v/>
      </c>
    </row>
    <row r="8" spans="1:38" ht="30" customHeight="1" x14ac:dyDescent="0.25">
      <c r="A8" s="30">
        <f t="shared" si="0"/>
        <v>2</v>
      </c>
      <c r="B8" s="65" t="s">
        <v>110</v>
      </c>
      <c r="C8" s="65" t="s">
        <v>111</v>
      </c>
      <c r="D8" s="65" t="s">
        <v>5</v>
      </c>
      <c r="E8" s="65" t="s">
        <v>104</v>
      </c>
      <c r="F8" s="65" t="s">
        <v>112</v>
      </c>
      <c r="G8" s="65" t="s">
        <v>113</v>
      </c>
      <c r="H8" s="65" t="s">
        <v>106</v>
      </c>
      <c r="I8" s="65" t="s">
        <v>74</v>
      </c>
      <c r="J8" s="108">
        <v>46055</v>
      </c>
      <c r="K8" s="108">
        <v>46234</v>
      </c>
      <c r="L8" s="66">
        <v>0.72</v>
      </c>
      <c r="M8" s="67">
        <v>10500</v>
      </c>
      <c r="N8" s="67">
        <v>6800</v>
      </c>
      <c r="O8" s="68">
        <f t="shared" si="1"/>
        <v>3700</v>
      </c>
      <c r="P8" s="65">
        <v>280</v>
      </c>
      <c r="Q8" s="65">
        <v>24</v>
      </c>
      <c r="R8" s="67">
        <v>12500</v>
      </c>
      <c r="S8" s="69">
        <f t="shared" si="2"/>
        <v>8.5714285714285715E-2</v>
      </c>
      <c r="T8" s="69">
        <f t="shared" si="3"/>
        <v>0.83823529411764708</v>
      </c>
      <c r="U8" s="65" t="s">
        <v>114</v>
      </c>
      <c r="V8" s="65" t="s">
        <v>108</v>
      </c>
      <c r="W8" s="65">
        <v>32000</v>
      </c>
      <c r="X8" s="65">
        <v>24600</v>
      </c>
      <c r="Y8" s="69">
        <f t="shared" si="4"/>
        <v>0.76875000000000004</v>
      </c>
      <c r="Z8" s="65" t="s">
        <v>115</v>
      </c>
      <c r="AA8" s="56" t="str">
        <f t="shared" si="5"/>
        <v/>
      </c>
      <c r="AB8" s="56">
        <f t="shared" si="5"/>
        <v>1</v>
      </c>
      <c r="AC8" s="56">
        <f t="shared" si="5"/>
        <v>1</v>
      </c>
      <c r="AD8" s="56">
        <f t="shared" si="5"/>
        <v>1</v>
      </c>
      <c r="AE8" s="56">
        <f t="shared" si="5"/>
        <v>1</v>
      </c>
      <c r="AF8" s="56">
        <f t="shared" si="5"/>
        <v>1</v>
      </c>
      <c r="AG8" s="56">
        <f t="shared" si="5"/>
        <v>1</v>
      </c>
      <c r="AH8" s="56" t="str">
        <f t="shared" si="5"/>
        <v/>
      </c>
      <c r="AI8" s="56" t="str">
        <f t="shared" si="5"/>
        <v/>
      </c>
      <c r="AJ8" s="56" t="str">
        <f t="shared" si="5"/>
        <v/>
      </c>
      <c r="AK8" s="56" t="str">
        <f t="shared" si="5"/>
        <v/>
      </c>
      <c r="AL8" s="57" t="str">
        <f t="shared" si="5"/>
        <v/>
      </c>
    </row>
    <row r="9" spans="1:38" ht="30" customHeight="1" x14ac:dyDescent="0.25">
      <c r="A9" s="30">
        <f t="shared" si="0"/>
        <v>3</v>
      </c>
      <c r="B9" s="65" t="s">
        <v>116</v>
      </c>
      <c r="C9" s="65" t="s">
        <v>117</v>
      </c>
      <c r="D9" s="65" t="s">
        <v>10</v>
      </c>
      <c r="E9" s="65" t="s">
        <v>118</v>
      </c>
      <c r="F9" s="65" t="s">
        <v>119</v>
      </c>
      <c r="G9" s="65" t="s">
        <v>113</v>
      </c>
      <c r="H9" s="65" t="s">
        <v>120</v>
      </c>
      <c r="I9" s="65" t="s">
        <v>74</v>
      </c>
      <c r="J9" s="108">
        <v>46069</v>
      </c>
      <c r="K9" s="108">
        <v>46295</v>
      </c>
      <c r="L9" s="66">
        <v>0.57999999999999996</v>
      </c>
      <c r="M9" s="67">
        <v>9000</v>
      </c>
      <c r="N9" s="67">
        <v>5100</v>
      </c>
      <c r="O9" s="68">
        <f t="shared" si="1"/>
        <v>3900</v>
      </c>
      <c r="P9" s="65">
        <v>160</v>
      </c>
      <c r="Q9" s="65">
        <v>13</v>
      </c>
      <c r="R9" s="67">
        <v>7800</v>
      </c>
      <c r="S9" s="69">
        <f t="shared" si="2"/>
        <v>8.1250000000000003E-2</v>
      </c>
      <c r="T9" s="69">
        <f t="shared" si="3"/>
        <v>0.52941176470588236</v>
      </c>
      <c r="U9" s="65" t="s">
        <v>121</v>
      </c>
      <c r="V9" s="65" t="s">
        <v>108</v>
      </c>
      <c r="W9" s="65">
        <v>24</v>
      </c>
      <c r="X9" s="65">
        <v>14</v>
      </c>
      <c r="Y9" s="69">
        <f t="shared" si="4"/>
        <v>0.58333333333333337</v>
      </c>
      <c r="Z9" s="65" t="s">
        <v>122</v>
      </c>
      <c r="AA9" s="56" t="str">
        <f t="shared" si="5"/>
        <v/>
      </c>
      <c r="AB9" s="56">
        <f t="shared" si="5"/>
        <v>1</v>
      </c>
      <c r="AC9" s="56">
        <f t="shared" si="5"/>
        <v>1</v>
      </c>
      <c r="AD9" s="56">
        <f t="shared" si="5"/>
        <v>1</v>
      </c>
      <c r="AE9" s="56">
        <f t="shared" si="5"/>
        <v>1</v>
      </c>
      <c r="AF9" s="56">
        <f t="shared" si="5"/>
        <v>1</v>
      </c>
      <c r="AG9" s="56">
        <f t="shared" si="5"/>
        <v>1</v>
      </c>
      <c r="AH9" s="56">
        <f t="shared" si="5"/>
        <v>1</v>
      </c>
      <c r="AI9" s="56">
        <f t="shared" si="5"/>
        <v>1</v>
      </c>
      <c r="AJ9" s="56" t="str">
        <f t="shared" si="5"/>
        <v/>
      </c>
      <c r="AK9" s="56" t="str">
        <f t="shared" si="5"/>
        <v/>
      </c>
      <c r="AL9" s="57" t="str">
        <f t="shared" si="5"/>
        <v/>
      </c>
    </row>
    <row r="10" spans="1:38" ht="30" customHeight="1" x14ac:dyDescent="0.25">
      <c r="A10" s="30">
        <f t="shared" si="0"/>
        <v>4</v>
      </c>
      <c r="B10" s="65" t="s">
        <v>123</v>
      </c>
      <c r="C10" s="65" t="s">
        <v>124</v>
      </c>
      <c r="D10" s="65" t="s">
        <v>19</v>
      </c>
      <c r="E10" s="65" t="s">
        <v>125</v>
      </c>
      <c r="F10" s="65" t="s">
        <v>126</v>
      </c>
      <c r="G10" s="65" t="s">
        <v>127</v>
      </c>
      <c r="H10" s="65" t="s">
        <v>106</v>
      </c>
      <c r="I10" s="65" t="s">
        <v>79</v>
      </c>
      <c r="J10" s="108">
        <v>46062</v>
      </c>
      <c r="K10" s="108">
        <v>46142</v>
      </c>
      <c r="L10" s="66">
        <v>1</v>
      </c>
      <c r="M10" s="67">
        <v>12000</v>
      </c>
      <c r="N10" s="67">
        <v>11300</v>
      </c>
      <c r="O10" s="68">
        <f t="shared" si="1"/>
        <v>700</v>
      </c>
      <c r="P10" s="65">
        <v>480</v>
      </c>
      <c r="Q10" s="65">
        <v>58</v>
      </c>
      <c r="R10" s="67">
        <v>29000</v>
      </c>
      <c r="S10" s="69">
        <f t="shared" si="2"/>
        <v>0.12083333333333333</v>
      </c>
      <c r="T10" s="69">
        <f t="shared" si="3"/>
        <v>1.5663716814159292</v>
      </c>
      <c r="U10" s="65" t="s">
        <v>128</v>
      </c>
      <c r="V10" s="65" t="s">
        <v>129</v>
      </c>
      <c r="W10" s="65">
        <v>28</v>
      </c>
      <c r="X10" s="65">
        <v>23.5</v>
      </c>
      <c r="Y10" s="69">
        <f t="shared" si="4"/>
        <v>1.1914893617021276</v>
      </c>
      <c r="Z10" s="65" t="s">
        <v>130</v>
      </c>
      <c r="AA10" s="56" t="str">
        <f t="shared" si="5"/>
        <v/>
      </c>
      <c r="AB10" s="56">
        <f t="shared" si="5"/>
        <v>1</v>
      </c>
      <c r="AC10" s="56">
        <f t="shared" si="5"/>
        <v>1</v>
      </c>
      <c r="AD10" s="56">
        <f t="shared" si="5"/>
        <v>1</v>
      </c>
      <c r="AE10" s="56" t="str">
        <f t="shared" si="5"/>
        <v/>
      </c>
      <c r="AF10" s="56" t="str">
        <f t="shared" si="5"/>
        <v/>
      </c>
      <c r="AG10" s="56" t="str">
        <f t="shared" si="5"/>
        <v/>
      </c>
      <c r="AH10" s="56" t="str">
        <f t="shared" si="5"/>
        <v/>
      </c>
      <c r="AI10" s="56" t="str">
        <f t="shared" si="5"/>
        <v/>
      </c>
      <c r="AJ10" s="56" t="str">
        <f t="shared" si="5"/>
        <v/>
      </c>
      <c r="AK10" s="56" t="str">
        <f t="shared" si="5"/>
        <v/>
      </c>
      <c r="AL10" s="57" t="str">
        <f t="shared" si="5"/>
        <v/>
      </c>
    </row>
    <row r="11" spans="1:38" ht="30" customHeight="1" x14ac:dyDescent="0.25">
      <c r="A11" s="30">
        <f t="shared" si="0"/>
        <v>5</v>
      </c>
      <c r="B11" s="65" t="s">
        <v>131</v>
      </c>
      <c r="C11" s="65" t="s">
        <v>132</v>
      </c>
      <c r="D11" s="65" t="s">
        <v>16</v>
      </c>
      <c r="E11" s="65" t="s">
        <v>118</v>
      </c>
      <c r="F11" s="65" t="s">
        <v>133</v>
      </c>
      <c r="G11" s="65" t="s">
        <v>134</v>
      </c>
      <c r="H11" s="65" t="s">
        <v>106</v>
      </c>
      <c r="I11" s="65" t="s">
        <v>74</v>
      </c>
      <c r="J11" s="108">
        <v>46083</v>
      </c>
      <c r="K11" s="108">
        <v>46203</v>
      </c>
      <c r="L11" s="66">
        <v>0.86</v>
      </c>
      <c r="M11" s="67">
        <v>10000</v>
      </c>
      <c r="N11" s="67">
        <v>7800</v>
      </c>
      <c r="O11" s="68">
        <f t="shared" si="1"/>
        <v>2200</v>
      </c>
      <c r="P11" s="65">
        <v>320</v>
      </c>
      <c r="Q11" s="65">
        <v>34</v>
      </c>
      <c r="R11" s="67">
        <v>14500</v>
      </c>
      <c r="S11" s="69">
        <f t="shared" si="2"/>
        <v>0.10625</v>
      </c>
      <c r="T11" s="69">
        <f t="shared" si="3"/>
        <v>0.85897435897435892</v>
      </c>
      <c r="U11" s="65" t="s">
        <v>135</v>
      </c>
      <c r="V11" s="65" t="s">
        <v>108</v>
      </c>
      <c r="W11" s="65">
        <v>4.4999999999999998E-2</v>
      </c>
      <c r="X11" s="65">
        <v>5.0999999999999997E-2</v>
      </c>
      <c r="Y11" s="69">
        <f t="shared" si="4"/>
        <v>1.1333333333333333</v>
      </c>
      <c r="Z11" s="65" t="s">
        <v>136</v>
      </c>
      <c r="AA11" s="56" t="str">
        <f t="shared" si="5"/>
        <v/>
      </c>
      <c r="AB11" s="56" t="str">
        <f t="shared" si="5"/>
        <v/>
      </c>
      <c r="AC11" s="56">
        <f t="shared" si="5"/>
        <v>1</v>
      </c>
      <c r="AD11" s="56">
        <f t="shared" si="5"/>
        <v>1</v>
      </c>
      <c r="AE11" s="56">
        <f t="shared" si="5"/>
        <v>1</v>
      </c>
      <c r="AF11" s="56">
        <f t="shared" si="5"/>
        <v>1</v>
      </c>
      <c r="AG11" s="56" t="str">
        <f t="shared" si="5"/>
        <v/>
      </c>
      <c r="AH11" s="56" t="str">
        <f t="shared" si="5"/>
        <v/>
      </c>
      <c r="AI11" s="56" t="str">
        <f t="shared" si="5"/>
        <v/>
      </c>
      <c r="AJ11" s="56" t="str">
        <f t="shared" si="5"/>
        <v/>
      </c>
      <c r="AK11" s="56" t="str">
        <f t="shared" si="5"/>
        <v/>
      </c>
      <c r="AL11" s="57" t="str">
        <f t="shared" si="5"/>
        <v/>
      </c>
    </row>
    <row r="12" spans="1:38" ht="30" customHeight="1" x14ac:dyDescent="0.25">
      <c r="A12" s="30">
        <f t="shared" si="0"/>
        <v>6</v>
      </c>
      <c r="B12" s="65" t="s">
        <v>137</v>
      </c>
      <c r="C12" s="65" t="s">
        <v>138</v>
      </c>
      <c r="D12" s="65" t="s">
        <v>13</v>
      </c>
      <c r="E12" s="65" t="s">
        <v>125</v>
      </c>
      <c r="F12" s="65" t="s">
        <v>139</v>
      </c>
      <c r="G12" s="65" t="s">
        <v>33</v>
      </c>
      <c r="H12" s="65" t="s">
        <v>120</v>
      </c>
      <c r="I12" s="65" t="s">
        <v>71</v>
      </c>
      <c r="J12" s="108">
        <v>46125</v>
      </c>
      <c r="K12" s="108">
        <v>46265</v>
      </c>
      <c r="L12" s="66">
        <v>0.42</v>
      </c>
      <c r="M12" s="67">
        <v>6000</v>
      </c>
      <c r="N12" s="67">
        <v>2100</v>
      </c>
      <c r="O12" s="68">
        <f t="shared" si="1"/>
        <v>3900</v>
      </c>
      <c r="P12" s="65">
        <v>210</v>
      </c>
      <c r="Q12" s="65">
        <v>26</v>
      </c>
      <c r="R12" s="67">
        <v>13000</v>
      </c>
      <c r="S12" s="69">
        <f t="shared" si="2"/>
        <v>0.12380952380952381</v>
      </c>
      <c r="T12" s="69">
        <f t="shared" si="3"/>
        <v>5.1904761904761907</v>
      </c>
      <c r="U12" s="65" t="s">
        <v>140</v>
      </c>
      <c r="V12" s="65" t="s">
        <v>108</v>
      </c>
      <c r="W12" s="65">
        <v>0.32</v>
      </c>
      <c r="X12" s="65">
        <v>0.35</v>
      </c>
      <c r="Y12" s="69">
        <f t="shared" si="4"/>
        <v>1.09375</v>
      </c>
      <c r="Z12" s="65" t="s">
        <v>141</v>
      </c>
      <c r="AA12" s="56" t="str">
        <f t="shared" si="5"/>
        <v/>
      </c>
      <c r="AB12" s="56" t="str">
        <f t="shared" si="5"/>
        <v/>
      </c>
      <c r="AC12" s="56" t="str">
        <f t="shared" si="5"/>
        <v/>
      </c>
      <c r="AD12" s="56">
        <f t="shared" si="5"/>
        <v>1</v>
      </c>
      <c r="AE12" s="56">
        <f t="shared" si="5"/>
        <v>1</v>
      </c>
      <c r="AF12" s="56">
        <f t="shared" si="5"/>
        <v>1</v>
      </c>
      <c r="AG12" s="56">
        <f t="shared" si="5"/>
        <v>1</v>
      </c>
      <c r="AH12" s="56">
        <f t="shared" si="5"/>
        <v>1</v>
      </c>
      <c r="AI12" s="56" t="str">
        <f t="shared" si="5"/>
        <v/>
      </c>
      <c r="AJ12" s="56" t="str">
        <f t="shared" si="5"/>
        <v/>
      </c>
      <c r="AK12" s="56" t="str">
        <f t="shared" si="5"/>
        <v/>
      </c>
      <c r="AL12" s="57" t="str">
        <f t="shared" si="5"/>
        <v/>
      </c>
    </row>
    <row r="13" spans="1:38" ht="30" customHeight="1" x14ac:dyDescent="0.25">
      <c r="A13" s="30">
        <f t="shared" si="0"/>
        <v>7</v>
      </c>
      <c r="B13" s="65" t="s">
        <v>142</v>
      </c>
      <c r="C13" s="65" t="s">
        <v>143</v>
      </c>
      <c r="D13" s="65" t="s">
        <v>28</v>
      </c>
      <c r="E13" s="65" t="s">
        <v>144</v>
      </c>
      <c r="F13" s="65" t="s">
        <v>145</v>
      </c>
      <c r="G13" s="65" t="s">
        <v>146</v>
      </c>
      <c r="H13" s="65" t="s">
        <v>106</v>
      </c>
      <c r="I13" s="65" t="s">
        <v>74</v>
      </c>
      <c r="J13" s="108">
        <v>46174</v>
      </c>
      <c r="K13" s="108">
        <v>46218</v>
      </c>
      <c r="L13" s="66">
        <v>0.64</v>
      </c>
      <c r="M13" s="67">
        <v>7500</v>
      </c>
      <c r="N13" s="67">
        <v>3600</v>
      </c>
      <c r="O13" s="68">
        <f t="shared" si="1"/>
        <v>3900</v>
      </c>
      <c r="P13" s="65">
        <v>180</v>
      </c>
      <c r="Q13" s="65">
        <v>25</v>
      </c>
      <c r="R13" s="67">
        <v>17500</v>
      </c>
      <c r="S13" s="69">
        <f t="shared" si="2"/>
        <v>0.1388888888888889</v>
      </c>
      <c r="T13" s="69">
        <f t="shared" si="3"/>
        <v>3.8611111111111112</v>
      </c>
      <c r="U13" s="65" t="s">
        <v>147</v>
      </c>
      <c r="V13" s="65" t="s">
        <v>108</v>
      </c>
      <c r="W13" s="65">
        <v>120</v>
      </c>
      <c r="X13" s="65">
        <v>128</v>
      </c>
      <c r="Y13" s="69">
        <f t="shared" si="4"/>
        <v>1.0666666666666667</v>
      </c>
      <c r="Z13" s="65" t="s">
        <v>148</v>
      </c>
      <c r="AA13" s="56" t="str">
        <f t="shared" si="5"/>
        <v/>
      </c>
      <c r="AB13" s="56" t="str">
        <f t="shared" si="5"/>
        <v/>
      </c>
      <c r="AC13" s="56" t="str">
        <f t="shared" si="5"/>
        <v/>
      </c>
      <c r="AD13" s="56" t="str">
        <f t="shared" si="5"/>
        <v/>
      </c>
      <c r="AE13" s="56" t="str">
        <f t="shared" si="5"/>
        <v/>
      </c>
      <c r="AF13" s="56">
        <f t="shared" si="5"/>
        <v>1</v>
      </c>
      <c r="AG13" s="56">
        <f t="shared" si="5"/>
        <v>1</v>
      </c>
      <c r="AH13" s="56" t="str">
        <f t="shared" si="5"/>
        <v/>
      </c>
      <c r="AI13" s="56" t="str">
        <f t="shared" si="5"/>
        <v/>
      </c>
      <c r="AJ13" s="56" t="str">
        <f t="shared" si="5"/>
        <v/>
      </c>
      <c r="AK13" s="56" t="str">
        <f t="shared" si="5"/>
        <v/>
      </c>
      <c r="AL13" s="57" t="str">
        <f t="shared" si="5"/>
        <v/>
      </c>
    </row>
    <row r="14" spans="1:38" ht="30" customHeight="1" x14ac:dyDescent="0.25">
      <c r="A14" s="30">
        <f t="shared" si="0"/>
        <v>8</v>
      </c>
      <c r="B14" s="65" t="s">
        <v>149</v>
      </c>
      <c r="C14" s="65" t="s">
        <v>150</v>
      </c>
      <c r="D14" s="65" t="s">
        <v>31</v>
      </c>
      <c r="E14" s="65" t="s">
        <v>104</v>
      </c>
      <c r="F14" s="65" t="s">
        <v>151</v>
      </c>
      <c r="G14" s="65" t="s">
        <v>152</v>
      </c>
      <c r="H14" s="65" t="s">
        <v>120</v>
      </c>
      <c r="I14" s="65" t="s">
        <v>71</v>
      </c>
      <c r="J14" s="108">
        <v>46146</v>
      </c>
      <c r="K14" s="108">
        <v>46295</v>
      </c>
      <c r="L14" s="66">
        <v>0.28000000000000003</v>
      </c>
      <c r="M14" s="67">
        <v>5000</v>
      </c>
      <c r="N14" s="67">
        <v>1600</v>
      </c>
      <c r="O14" s="68">
        <f t="shared" si="1"/>
        <v>3400</v>
      </c>
      <c r="P14" s="65">
        <v>80</v>
      </c>
      <c r="Q14" s="65">
        <v>6</v>
      </c>
      <c r="R14" s="67">
        <v>4000</v>
      </c>
      <c r="S14" s="69">
        <f t="shared" si="2"/>
        <v>7.4999999999999997E-2</v>
      </c>
      <c r="T14" s="69">
        <f t="shared" si="3"/>
        <v>1.5</v>
      </c>
      <c r="U14" s="65" t="s">
        <v>153</v>
      </c>
      <c r="V14" s="65" t="s">
        <v>108</v>
      </c>
      <c r="W14" s="65">
        <v>6</v>
      </c>
      <c r="X14" s="65">
        <v>2</v>
      </c>
      <c r="Y14" s="69">
        <f t="shared" si="4"/>
        <v>0.33333333333333331</v>
      </c>
      <c r="Z14" s="65" t="s">
        <v>154</v>
      </c>
      <c r="AA14" s="56" t="str">
        <f t="shared" si="5"/>
        <v/>
      </c>
      <c r="AB14" s="56" t="str">
        <f t="shared" si="5"/>
        <v/>
      </c>
      <c r="AC14" s="56" t="str">
        <f t="shared" si="5"/>
        <v/>
      </c>
      <c r="AD14" s="56" t="str">
        <f t="shared" si="5"/>
        <v/>
      </c>
      <c r="AE14" s="56">
        <f t="shared" si="5"/>
        <v>1</v>
      </c>
      <c r="AF14" s="56">
        <f t="shared" si="5"/>
        <v>1</v>
      </c>
      <c r="AG14" s="56">
        <f t="shared" si="5"/>
        <v>1</v>
      </c>
      <c r="AH14" s="56">
        <f t="shared" si="5"/>
        <v>1</v>
      </c>
      <c r="AI14" s="56">
        <f t="shared" si="5"/>
        <v>1</v>
      </c>
      <c r="AJ14" s="56" t="str">
        <f t="shared" si="5"/>
        <v/>
      </c>
      <c r="AK14" s="56" t="str">
        <f t="shared" si="5"/>
        <v/>
      </c>
      <c r="AL14" s="57" t="str">
        <f t="shared" si="5"/>
        <v/>
      </c>
    </row>
    <row r="15" spans="1:38" ht="30" customHeight="1" x14ac:dyDescent="0.25">
      <c r="A15" s="30">
        <f t="shared" si="0"/>
        <v>9</v>
      </c>
      <c r="B15" s="65" t="s">
        <v>155</v>
      </c>
      <c r="C15" s="65" t="s">
        <v>156</v>
      </c>
      <c r="D15" s="65" t="s">
        <v>34</v>
      </c>
      <c r="E15" s="65" t="s">
        <v>118</v>
      </c>
      <c r="F15" s="65" t="s">
        <v>157</v>
      </c>
      <c r="G15" s="65" t="s">
        <v>158</v>
      </c>
      <c r="H15" s="65" t="s">
        <v>120</v>
      </c>
      <c r="I15" s="65" t="s">
        <v>69</v>
      </c>
      <c r="J15" s="108">
        <v>46209</v>
      </c>
      <c r="K15" s="108">
        <v>46295</v>
      </c>
      <c r="L15" s="66">
        <v>0</v>
      </c>
      <c r="M15" s="67">
        <v>8000</v>
      </c>
      <c r="N15" s="67">
        <v>0</v>
      </c>
      <c r="O15" s="68">
        <f t="shared" si="1"/>
        <v>8000</v>
      </c>
      <c r="P15" s="65">
        <v>0</v>
      </c>
      <c r="Q15" s="65">
        <v>0</v>
      </c>
      <c r="R15" s="67">
        <v>0</v>
      </c>
      <c r="S15" s="69">
        <f t="shared" si="2"/>
        <v>0</v>
      </c>
      <c r="T15" s="69">
        <f t="shared" si="3"/>
        <v>0</v>
      </c>
      <c r="U15" s="65" t="s">
        <v>159</v>
      </c>
      <c r="V15" s="65" t="s">
        <v>108</v>
      </c>
      <c r="W15" s="65">
        <v>250</v>
      </c>
      <c r="X15" s="65">
        <v>0</v>
      </c>
      <c r="Y15" s="69">
        <f t="shared" si="4"/>
        <v>0</v>
      </c>
      <c r="Z15" s="65" t="s">
        <v>160</v>
      </c>
      <c r="AA15" s="56" t="str">
        <f t="shared" si="5"/>
        <v/>
      </c>
      <c r="AB15" s="56" t="str">
        <f t="shared" si="5"/>
        <v/>
      </c>
      <c r="AC15" s="56" t="str">
        <f t="shared" si="5"/>
        <v/>
      </c>
      <c r="AD15" s="56" t="str">
        <f t="shared" si="5"/>
        <v/>
      </c>
      <c r="AE15" s="56" t="str">
        <f t="shared" si="5"/>
        <v/>
      </c>
      <c r="AF15" s="56" t="str">
        <f t="shared" si="5"/>
        <v/>
      </c>
      <c r="AG15" s="56">
        <f t="shared" si="5"/>
        <v>1</v>
      </c>
      <c r="AH15" s="56">
        <f t="shared" si="5"/>
        <v>1</v>
      </c>
      <c r="AI15" s="56">
        <f t="shared" si="5"/>
        <v>1</v>
      </c>
      <c r="AJ15" s="56" t="str">
        <f t="shared" si="5"/>
        <v/>
      </c>
      <c r="AK15" s="56" t="str">
        <f t="shared" si="5"/>
        <v/>
      </c>
      <c r="AL15" s="57" t="str">
        <f t="shared" si="5"/>
        <v/>
      </c>
    </row>
    <row r="16" spans="1:38" ht="30" customHeight="1" x14ac:dyDescent="0.25">
      <c r="A16" s="30">
        <f t="shared" si="0"/>
        <v>10</v>
      </c>
      <c r="B16" s="65" t="s">
        <v>161</v>
      </c>
      <c r="C16" s="65" t="s">
        <v>162</v>
      </c>
      <c r="D16" s="65" t="s">
        <v>5</v>
      </c>
      <c r="E16" s="65" t="s">
        <v>144</v>
      </c>
      <c r="F16" s="65" t="s">
        <v>163</v>
      </c>
      <c r="G16" s="65" t="s">
        <v>127</v>
      </c>
      <c r="H16" s="65" t="s">
        <v>106</v>
      </c>
      <c r="I16" s="65" t="s">
        <v>69</v>
      </c>
      <c r="J16" s="108">
        <v>46237</v>
      </c>
      <c r="K16" s="108">
        <v>46311</v>
      </c>
      <c r="L16" s="66">
        <v>0</v>
      </c>
      <c r="M16" s="67">
        <v>5500</v>
      </c>
      <c r="N16" s="67">
        <v>0</v>
      </c>
      <c r="O16" s="68">
        <f t="shared" si="1"/>
        <v>5500</v>
      </c>
      <c r="P16" s="65">
        <v>0</v>
      </c>
      <c r="Q16" s="65">
        <v>0</v>
      </c>
      <c r="R16" s="67">
        <v>0</v>
      </c>
      <c r="S16" s="69">
        <f t="shared" si="2"/>
        <v>0</v>
      </c>
      <c r="T16" s="69">
        <f t="shared" si="3"/>
        <v>0</v>
      </c>
      <c r="U16" s="65" t="s">
        <v>75</v>
      </c>
      <c r="V16" s="65" t="s">
        <v>108</v>
      </c>
      <c r="W16" s="65">
        <v>0.08</v>
      </c>
      <c r="X16" s="65">
        <v>0</v>
      </c>
      <c r="Y16" s="69">
        <f t="shared" si="4"/>
        <v>0</v>
      </c>
      <c r="Z16" s="65" t="s">
        <v>164</v>
      </c>
      <c r="AA16" s="56" t="str">
        <f t="shared" si="5"/>
        <v/>
      </c>
      <c r="AB16" s="56" t="str">
        <f t="shared" si="5"/>
        <v/>
      </c>
      <c r="AC16" s="56" t="str">
        <f t="shared" si="5"/>
        <v/>
      </c>
      <c r="AD16" s="56" t="str">
        <f t="shared" si="5"/>
        <v/>
      </c>
      <c r="AE16" s="56" t="str">
        <f t="shared" si="5"/>
        <v/>
      </c>
      <c r="AF16" s="56" t="str">
        <f t="shared" si="5"/>
        <v/>
      </c>
      <c r="AG16" s="56" t="str">
        <f t="shared" si="5"/>
        <v/>
      </c>
      <c r="AH16" s="56">
        <f t="shared" si="5"/>
        <v>1</v>
      </c>
      <c r="AI16" s="56">
        <f t="shared" si="5"/>
        <v>1</v>
      </c>
      <c r="AJ16" s="56">
        <f t="shared" si="5"/>
        <v>1</v>
      </c>
      <c r="AK16" s="56" t="str">
        <f t="shared" si="5"/>
        <v/>
      </c>
      <c r="AL16" s="57" t="str">
        <f t="shared" si="5"/>
        <v/>
      </c>
    </row>
    <row r="17" spans="1:38" ht="30" customHeight="1" x14ac:dyDescent="0.25">
      <c r="A17" s="30">
        <f t="shared" si="0"/>
        <v>11</v>
      </c>
      <c r="B17" s="65" t="s">
        <v>165</v>
      </c>
      <c r="C17" s="65" t="s">
        <v>166</v>
      </c>
      <c r="D17" s="65" t="s">
        <v>13</v>
      </c>
      <c r="E17" s="65" t="s">
        <v>167</v>
      </c>
      <c r="F17" s="65" t="s">
        <v>168</v>
      </c>
      <c r="G17" s="65" t="s">
        <v>33</v>
      </c>
      <c r="H17" s="65" t="s">
        <v>120</v>
      </c>
      <c r="I17" s="65" t="s">
        <v>69</v>
      </c>
      <c r="J17" s="108">
        <v>46272</v>
      </c>
      <c r="K17" s="108">
        <v>46356</v>
      </c>
      <c r="L17" s="66">
        <v>0</v>
      </c>
      <c r="M17" s="67">
        <v>6500</v>
      </c>
      <c r="N17" s="67">
        <v>0</v>
      </c>
      <c r="O17" s="68">
        <f t="shared" si="1"/>
        <v>6500</v>
      </c>
      <c r="P17" s="65">
        <v>0</v>
      </c>
      <c r="Q17" s="65">
        <v>0</v>
      </c>
      <c r="R17" s="67">
        <v>0</v>
      </c>
      <c r="S17" s="69">
        <f t="shared" si="2"/>
        <v>0</v>
      </c>
      <c r="T17" s="69">
        <f t="shared" si="3"/>
        <v>0</v>
      </c>
      <c r="U17" s="65" t="s">
        <v>169</v>
      </c>
      <c r="V17" s="65" t="s">
        <v>108</v>
      </c>
      <c r="W17" s="65">
        <v>0.18</v>
      </c>
      <c r="X17" s="65">
        <v>0</v>
      </c>
      <c r="Y17" s="69">
        <f t="shared" si="4"/>
        <v>0</v>
      </c>
      <c r="Z17" s="65" t="s">
        <v>170</v>
      </c>
      <c r="AA17" s="56" t="str">
        <f t="shared" ref="AA17:AL26" si="6">IF(OR($J17="",$K17=""),"",IF(AND(AA$6&lt;=$K17,DATE(YEAR(AA$6),MONTH(AA$6)+1,0)&gt;=$J17),1,""))</f>
        <v/>
      </c>
      <c r="AB17" s="56" t="str">
        <f t="shared" si="6"/>
        <v/>
      </c>
      <c r="AC17" s="56" t="str">
        <f t="shared" si="6"/>
        <v/>
      </c>
      <c r="AD17" s="56" t="str">
        <f t="shared" si="6"/>
        <v/>
      </c>
      <c r="AE17" s="56" t="str">
        <f t="shared" si="6"/>
        <v/>
      </c>
      <c r="AF17" s="56" t="str">
        <f t="shared" si="6"/>
        <v/>
      </c>
      <c r="AG17" s="56" t="str">
        <f t="shared" si="6"/>
        <v/>
      </c>
      <c r="AH17" s="56" t="str">
        <f t="shared" si="6"/>
        <v/>
      </c>
      <c r="AI17" s="56">
        <f t="shared" si="6"/>
        <v>1</v>
      </c>
      <c r="AJ17" s="56">
        <f t="shared" si="6"/>
        <v>1</v>
      </c>
      <c r="AK17" s="56">
        <f t="shared" si="6"/>
        <v>1</v>
      </c>
      <c r="AL17" s="57" t="str">
        <f t="shared" si="6"/>
        <v/>
      </c>
    </row>
    <row r="18" spans="1:38" ht="30" customHeight="1" x14ac:dyDescent="0.25">
      <c r="A18" s="30">
        <f t="shared" si="0"/>
        <v>12</v>
      </c>
      <c r="B18" s="65" t="s">
        <v>171</v>
      </c>
      <c r="C18" s="65" t="s">
        <v>172</v>
      </c>
      <c r="D18" s="65" t="s">
        <v>39</v>
      </c>
      <c r="E18" s="65" t="s">
        <v>167</v>
      </c>
      <c r="F18" s="65" t="s">
        <v>173</v>
      </c>
      <c r="G18" s="65" t="s">
        <v>33</v>
      </c>
      <c r="H18" s="65" t="s">
        <v>106</v>
      </c>
      <c r="I18" s="65" t="s">
        <v>69</v>
      </c>
      <c r="J18" s="108">
        <v>46357</v>
      </c>
      <c r="K18" s="108">
        <v>46374</v>
      </c>
      <c r="L18" s="66">
        <v>0</v>
      </c>
      <c r="M18" s="67">
        <v>3000</v>
      </c>
      <c r="N18" s="67">
        <v>0</v>
      </c>
      <c r="O18" s="68">
        <f t="shared" si="1"/>
        <v>3000</v>
      </c>
      <c r="P18" s="65">
        <v>0</v>
      </c>
      <c r="Q18" s="65">
        <v>0</v>
      </c>
      <c r="R18" s="67">
        <v>0</v>
      </c>
      <c r="S18" s="69">
        <f t="shared" si="2"/>
        <v>0</v>
      </c>
      <c r="T18" s="69">
        <f t="shared" si="3"/>
        <v>0</v>
      </c>
      <c r="U18" s="65" t="s">
        <v>174</v>
      </c>
      <c r="V18" s="65" t="s">
        <v>108</v>
      </c>
      <c r="W18" s="65">
        <v>1</v>
      </c>
      <c r="X18" s="65">
        <v>0</v>
      </c>
      <c r="Y18" s="69">
        <f t="shared" si="4"/>
        <v>0</v>
      </c>
      <c r="Z18" s="65" t="s">
        <v>175</v>
      </c>
      <c r="AA18" s="56" t="str">
        <f t="shared" si="6"/>
        <v/>
      </c>
      <c r="AB18" s="56" t="str">
        <f t="shared" si="6"/>
        <v/>
      </c>
      <c r="AC18" s="56" t="str">
        <f t="shared" si="6"/>
        <v/>
      </c>
      <c r="AD18" s="56" t="str">
        <f t="shared" si="6"/>
        <v/>
      </c>
      <c r="AE18" s="56" t="str">
        <f t="shared" si="6"/>
        <v/>
      </c>
      <c r="AF18" s="56" t="str">
        <f t="shared" si="6"/>
        <v/>
      </c>
      <c r="AG18" s="56" t="str">
        <f t="shared" si="6"/>
        <v/>
      </c>
      <c r="AH18" s="56" t="str">
        <f t="shared" si="6"/>
        <v/>
      </c>
      <c r="AI18" s="56" t="str">
        <f t="shared" si="6"/>
        <v/>
      </c>
      <c r="AJ18" s="56" t="str">
        <f t="shared" si="6"/>
        <v/>
      </c>
      <c r="AK18" s="56" t="str">
        <f t="shared" si="6"/>
        <v/>
      </c>
      <c r="AL18" s="57">
        <f t="shared" si="6"/>
        <v>1</v>
      </c>
    </row>
    <row r="19" spans="1:38" ht="30" customHeight="1" x14ac:dyDescent="0.25">
      <c r="A19" s="30" t="str">
        <f t="shared" si="0"/>
        <v/>
      </c>
      <c r="B19" s="65"/>
      <c r="C19" s="65"/>
      <c r="D19" s="65"/>
      <c r="E19" s="65"/>
      <c r="F19" s="65"/>
      <c r="G19" s="65"/>
      <c r="H19" s="65"/>
      <c r="I19" s="65"/>
      <c r="J19" s="108"/>
      <c r="K19" s="108"/>
      <c r="L19" s="66"/>
      <c r="M19" s="67"/>
      <c r="N19" s="67"/>
      <c r="O19" s="68" t="str">
        <f t="shared" si="1"/>
        <v/>
      </c>
      <c r="P19" s="65"/>
      <c r="Q19" s="65"/>
      <c r="R19" s="67"/>
      <c r="S19" s="69" t="str">
        <f t="shared" si="2"/>
        <v/>
      </c>
      <c r="T19" s="69" t="str">
        <f t="shared" si="3"/>
        <v/>
      </c>
      <c r="U19" s="65"/>
      <c r="V19" s="65"/>
      <c r="W19" s="65"/>
      <c r="X19" s="65"/>
      <c r="Y19" s="69" t="str">
        <f t="shared" si="4"/>
        <v/>
      </c>
      <c r="Z19" s="65"/>
      <c r="AA19" s="56" t="str">
        <f t="shared" si="6"/>
        <v/>
      </c>
      <c r="AB19" s="56" t="str">
        <f t="shared" si="6"/>
        <v/>
      </c>
      <c r="AC19" s="56" t="str">
        <f t="shared" si="6"/>
        <v/>
      </c>
      <c r="AD19" s="56" t="str">
        <f t="shared" si="6"/>
        <v/>
      </c>
      <c r="AE19" s="56" t="str">
        <f t="shared" si="6"/>
        <v/>
      </c>
      <c r="AF19" s="56" t="str">
        <f t="shared" si="6"/>
        <v/>
      </c>
      <c r="AG19" s="56" t="str">
        <f t="shared" si="6"/>
        <v/>
      </c>
      <c r="AH19" s="56" t="str">
        <f t="shared" si="6"/>
        <v/>
      </c>
      <c r="AI19" s="56" t="str">
        <f t="shared" si="6"/>
        <v/>
      </c>
      <c r="AJ19" s="56" t="str">
        <f t="shared" si="6"/>
        <v/>
      </c>
      <c r="AK19" s="56" t="str">
        <f t="shared" si="6"/>
        <v/>
      </c>
      <c r="AL19" s="57" t="str">
        <f t="shared" si="6"/>
        <v/>
      </c>
    </row>
    <row r="20" spans="1:38" ht="30" customHeight="1" x14ac:dyDescent="0.25">
      <c r="A20" s="30" t="str">
        <f t="shared" si="0"/>
        <v/>
      </c>
      <c r="B20" s="65"/>
      <c r="C20" s="65"/>
      <c r="D20" s="65"/>
      <c r="E20" s="65"/>
      <c r="F20" s="65"/>
      <c r="G20" s="65"/>
      <c r="H20" s="65"/>
      <c r="I20" s="65"/>
      <c r="J20" s="108"/>
      <c r="K20" s="108"/>
      <c r="L20" s="66"/>
      <c r="M20" s="67"/>
      <c r="N20" s="67"/>
      <c r="O20" s="68" t="str">
        <f t="shared" si="1"/>
        <v/>
      </c>
      <c r="P20" s="65"/>
      <c r="Q20" s="65"/>
      <c r="R20" s="67"/>
      <c r="S20" s="69" t="str">
        <f t="shared" si="2"/>
        <v/>
      </c>
      <c r="T20" s="69" t="str">
        <f t="shared" si="3"/>
        <v/>
      </c>
      <c r="U20" s="65"/>
      <c r="V20" s="65"/>
      <c r="W20" s="65"/>
      <c r="X20" s="65"/>
      <c r="Y20" s="69" t="str">
        <f t="shared" si="4"/>
        <v/>
      </c>
      <c r="Z20" s="65"/>
      <c r="AA20" s="56" t="str">
        <f t="shared" si="6"/>
        <v/>
      </c>
      <c r="AB20" s="56" t="str">
        <f t="shared" si="6"/>
        <v/>
      </c>
      <c r="AC20" s="56" t="str">
        <f t="shared" si="6"/>
        <v/>
      </c>
      <c r="AD20" s="56" t="str">
        <f t="shared" si="6"/>
        <v/>
      </c>
      <c r="AE20" s="56" t="str">
        <f t="shared" si="6"/>
        <v/>
      </c>
      <c r="AF20" s="56" t="str">
        <f t="shared" si="6"/>
        <v/>
      </c>
      <c r="AG20" s="56" t="str">
        <f t="shared" si="6"/>
        <v/>
      </c>
      <c r="AH20" s="56" t="str">
        <f t="shared" si="6"/>
        <v/>
      </c>
      <c r="AI20" s="56" t="str">
        <f t="shared" si="6"/>
        <v/>
      </c>
      <c r="AJ20" s="56" t="str">
        <f t="shared" si="6"/>
        <v/>
      </c>
      <c r="AK20" s="56" t="str">
        <f t="shared" si="6"/>
        <v/>
      </c>
      <c r="AL20" s="57" t="str">
        <f t="shared" si="6"/>
        <v/>
      </c>
    </row>
    <row r="21" spans="1:38" ht="30" customHeight="1" x14ac:dyDescent="0.25">
      <c r="A21" s="30" t="str">
        <f t="shared" si="0"/>
        <v/>
      </c>
      <c r="B21" s="65"/>
      <c r="C21" s="65"/>
      <c r="D21" s="65"/>
      <c r="E21" s="65"/>
      <c r="F21" s="65"/>
      <c r="G21" s="65"/>
      <c r="H21" s="65"/>
      <c r="I21" s="65"/>
      <c r="J21" s="108"/>
      <c r="K21" s="108"/>
      <c r="L21" s="66"/>
      <c r="M21" s="67"/>
      <c r="N21" s="67"/>
      <c r="O21" s="68" t="str">
        <f t="shared" si="1"/>
        <v/>
      </c>
      <c r="P21" s="65"/>
      <c r="Q21" s="65"/>
      <c r="R21" s="67"/>
      <c r="S21" s="69" t="str">
        <f t="shared" si="2"/>
        <v/>
      </c>
      <c r="T21" s="69" t="str">
        <f t="shared" si="3"/>
        <v/>
      </c>
      <c r="U21" s="65"/>
      <c r="V21" s="65"/>
      <c r="W21" s="65"/>
      <c r="X21" s="65"/>
      <c r="Y21" s="69" t="str">
        <f t="shared" si="4"/>
        <v/>
      </c>
      <c r="Z21" s="65"/>
      <c r="AA21" s="56" t="str">
        <f t="shared" si="6"/>
        <v/>
      </c>
      <c r="AB21" s="56" t="str">
        <f t="shared" si="6"/>
        <v/>
      </c>
      <c r="AC21" s="56" t="str">
        <f t="shared" si="6"/>
        <v/>
      </c>
      <c r="AD21" s="56" t="str">
        <f t="shared" si="6"/>
        <v/>
      </c>
      <c r="AE21" s="56" t="str">
        <f t="shared" si="6"/>
        <v/>
      </c>
      <c r="AF21" s="56" t="str">
        <f t="shared" si="6"/>
        <v/>
      </c>
      <c r="AG21" s="56" t="str">
        <f t="shared" si="6"/>
        <v/>
      </c>
      <c r="AH21" s="56" t="str">
        <f t="shared" si="6"/>
        <v/>
      </c>
      <c r="AI21" s="56" t="str">
        <f t="shared" si="6"/>
        <v/>
      </c>
      <c r="AJ21" s="56" t="str">
        <f t="shared" si="6"/>
        <v/>
      </c>
      <c r="AK21" s="56" t="str">
        <f t="shared" si="6"/>
        <v/>
      </c>
      <c r="AL21" s="57" t="str">
        <f t="shared" si="6"/>
        <v/>
      </c>
    </row>
    <row r="22" spans="1:38" ht="30" customHeight="1" x14ac:dyDescent="0.25">
      <c r="A22" s="30" t="str">
        <f t="shared" si="0"/>
        <v/>
      </c>
      <c r="B22" s="65"/>
      <c r="C22" s="65"/>
      <c r="D22" s="65"/>
      <c r="E22" s="65"/>
      <c r="F22" s="65"/>
      <c r="G22" s="65"/>
      <c r="H22" s="65"/>
      <c r="I22" s="65"/>
      <c r="J22" s="108"/>
      <c r="K22" s="108"/>
      <c r="L22" s="66"/>
      <c r="M22" s="67"/>
      <c r="N22" s="67"/>
      <c r="O22" s="68" t="str">
        <f t="shared" si="1"/>
        <v/>
      </c>
      <c r="P22" s="65"/>
      <c r="Q22" s="65"/>
      <c r="R22" s="67"/>
      <c r="S22" s="69" t="str">
        <f t="shared" si="2"/>
        <v/>
      </c>
      <c r="T22" s="69" t="str">
        <f t="shared" si="3"/>
        <v/>
      </c>
      <c r="U22" s="65"/>
      <c r="V22" s="65"/>
      <c r="W22" s="65"/>
      <c r="X22" s="65"/>
      <c r="Y22" s="69" t="str">
        <f t="shared" si="4"/>
        <v/>
      </c>
      <c r="Z22" s="65"/>
      <c r="AA22" s="56" t="str">
        <f t="shared" si="6"/>
        <v/>
      </c>
      <c r="AB22" s="56" t="str">
        <f t="shared" si="6"/>
        <v/>
      </c>
      <c r="AC22" s="56" t="str">
        <f t="shared" si="6"/>
        <v/>
      </c>
      <c r="AD22" s="56" t="str">
        <f t="shared" si="6"/>
        <v/>
      </c>
      <c r="AE22" s="56" t="str">
        <f t="shared" si="6"/>
        <v/>
      </c>
      <c r="AF22" s="56" t="str">
        <f t="shared" si="6"/>
        <v/>
      </c>
      <c r="AG22" s="56" t="str">
        <f t="shared" si="6"/>
        <v/>
      </c>
      <c r="AH22" s="56" t="str">
        <f t="shared" si="6"/>
        <v/>
      </c>
      <c r="AI22" s="56" t="str">
        <f t="shared" si="6"/>
        <v/>
      </c>
      <c r="AJ22" s="56" t="str">
        <f t="shared" si="6"/>
        <v/>
      </c>
      <c r="AK22" s="56" t="str">
        <f t="shared" si="6"/>
        <v/>
      </c>
      <c r="AL22" s="57" t="str">
        <f t="shared" si="6"/>
        <v/>
      </c>
    </row>
    <row r="23" spans="1:38" ht="30" customHeight="1" x14ac:dyDescent="0.25">
      <c r="A23" s="30" t="str">
        <f t="shared" si="0"/>
        <v/>
      </c>
      <c r="B23" s="65"/>
      <c r="C23" s="65"/>
      <c r="D23" s="65"/>
      <c r="E23" s="65"/>
      <c r="F23" s="65"/>
      <c r="G23" s="65"/>
      <c r="H23" s="65"/>
      <c r="I23" s="65"/>
      <c r="J23" s="108"/>
      <c r="K23" s="108"/>
      <c r="L23" s="66"/>
      <c r="M23" s="67"/>
      <c r="N23" s="67"/>
      <c r="O23" s="68" t="str">
        <f t="shared" si="1"/>
        <v/>
      </c>
      <c r="P23" s="65"/>
      <c r="Q23" s="65"/>
      <c r="R23" s="67"/>
      <c r="S23" s="69" t="str">
        <f t="shared" si="2"/>
        <v/>
      </c>
      <c r="T23" s="69" t="str">
        <f t="shared" si="3"/>
        <v/>
      </c>
      <c r="U23" s="65"/>
      <c r="V23" s="65"/>
      <c r="W23" s="65"/>
      <c r="X23" s="65"/>
      <c r="Y23" s="69" t="str">
        <f t="shared" si="4"/>
        <v/>
      </c>
      <c r="Z23" s="65"/>
      <c r="AA23" s="56" t="str">
        <f t="shared" si="6"/>
        <v/>
      </c>
      <c r="AB23" s="56" t="str">
        <f t="shared" si="6"/>
        <v/>
      </c>
      <c r="AC23" s="56" t="str">
        <f t="shared" si="6"/>
        <v/>
      </c>
      <c r="AD23" s="56" t="str">
        <f t="shared" si="6"/>
        <v/>
      </c>
      <c r="AE23" s="56" t="str">
        <f t="shared" si="6"/>
        <v/>
      </c>
      <c r="AF23" s="56" t="str">
        <f t="shared" si="6"/>
        <v/>
      </c>
      <c r="AG23" s="56" t="str">
        <f t="shared" si="6"/>
        <v/>
      </c>
      <c r="AH23" s="56" t="str">
        <f t="shared" si="6"/>
        <v/>
      </c>
      <c r="AI23" s="56" t="str">
        <f t="shared" si="6"/>
        <v/>
      </c>
      <c r="AJ23" s="56" t="str">
        <f t="shared" si="6"/>
        <v/>
      </c>
      <c r="AK23" s="56" t="str">
        <f t="shared" si="6"/>
        <v/>
      </c>
      <c r="AL23" s="57" t="str">
        <f t="shared" si="6"/>
        <v/>
      </c>
    </row>
    <row r="24" spans="1:38" ht="30" customHeight="1" x14ac:dyDescent="0.25">
      <c r="A24" s="30" t="str">
        <f t="shared" si="0"/>
        <v/>
      </c>
      <c r="B24" s="65"/>
      <c r="C24" s="65"/>
      <c r="D24" s="65"/>
      <c r="E24" s="65"/>
      <c r="F24" s="65"/>
      <c r="G24" s="65"/>
      <c r="H24" s="65"/>
      <c r="I24" s="65"/>
      <c r="J24" s="108"/>
      <c r="K24" s="108"/>
      <c r="L24" s="66"/>
      <c r="M24" s="67"/>
      <c r="N24" s="67"/>
      <c r="O24" s="68" t="str">
        <f t="shared" si="1"/>
        <v/>
      </c>
      <c r="P24" s="65"/>
      <c r="Q24" s="65"/>
      <c r="R24" s="67"/>
      <c r="S24" s="69" t="str">
        <f t="shared" si="2"/>
        <v/>
      </c>
      <c r="T24" s="69" t="str">
        <f t="shared" si="3"/>
        <v/>
      </c>
      <c r="U24" s="65"/>
      <c r="V24" s="65"/>
      <c r="W24" s="65"/>
      <c r="X24" s="65"/>
      <c r="Y24" s="69" t="str">
        <f t="shared" si="4"/>
        <v/>
      </c>
      <c r="Z24" s="65"/>
      <c r="AA24" s="56" t="str">
        <f t="shared" si="6"/>
        <v/>
      </c>
      <c r="AB24" s="56" t="str">
        <f t="shared" si="6"/>
        <v/>
      </c>
      <c r="AC24" s="56" t="str">
        <f t="shared" si="6"/>
        <v/>
      </c>
      <c r="AD24" s="56" t="str">
        <f t="shared" si="6"/>
        <v/>
      </c>
      <c r="AE24" s="56" t="str">
        <f t="shared" si="6"/>
        <v/>
      </c>
      <c r="AF24" s="56" t="str">
        <f t="shared" si="6"/>
        <v/>
      </c>
      <c r="AG24" s="56" t="str">
        <f t="shared" si="6"/>
        <v/>
      </c>
      <c r="AH24" s="56" t="str">
        <f t="shared" si="6"/>
        <v/>
      </c>
      <c r="AI24" s="56" t="str">
        <f t="shared" si="6"/>
        <v/>
      </c>
      <c r="AJ24" s="56" t="str">
        <f t="shared" si="6"/>
        <v/>
      </c>
      <c r="AK24" s="56" t="str">
        <f t="shared" si="6"/>
        <v/>
      </c>
      <c r="AL24" s="57" t="str">
        <f t="shared" si="6"/>
        <v/>
      </c>
    </row>
    <row r="25" spans="1:38" ht="30" customHeight="1" x14ac:dyDescent="0.25">
      <c r="A25" s="30" t="str">
        <f t="shared" si="0"/>
        <v/>
      </c>
      <c r="B25" s="65"/>
      <c r="C25" s="65"/>
      <c r="D25" s="65"/>
      <c r="E25" s="65"/>
      <c r="F25" s="65"/>
      <c r="G25" s="65"/>
      <c r="H25" s="65"/>
      <c r="I25" s="65"/>
      <c r="J25" s="108"/>
      <c r="K25" s="108"/>
      <c r="L25" s="66"/>
      <c r="M25" s="67"/>
      <c r="N25" s="67"/>
      <c r="O25" s="68" t="str">
        <f t="shared" si="1"/>
        <v/>
      </c>
      <c r="P25" s="65"/>
      <c r="Q25" s="65"/>
      <c r="R25" s="67"/>
      <c r="S25" s="69" t="str">
        <f t="shared" si="2"/>
        <v/>
      </c>
      <c r="T25" s="69" t="str">
        <f t="shared" si="3"/>
        <v/>
      </c>
      <c r="U25" s="65"/>
      <c r="V25" s="65"/>
      <c r="W25" s="65"/>
      <c r="X25" s="65"/>
      <c r="Y25" s="69" t="str">
        <f t="shared" si="4"/>
        <v/>
      </c>
      <c r="Z25" s="65"/>
      <c r="AA25" s="56" t="str">
        <f t="shared" si="6"/>
        <v/>
      </c>
      <c r="AB25" s="56" t="str">
        <f t="shared" si="6"/>
        <v/>
      </c>
      <c r="AC25" s="56" t="str">
        <f t="shared" si="6"/>
        <v/>
      </c>
      <c r="AD25" s="56" t="str">
        <f t="shared" si="6"/>
        <v/>
      </c>
      <c r="AE25" s="56" t="str">
        <f t="shared" si="6"/>
        <v/>
      </c>
      <c r="AF25" s="56" t="str">
        <f t="shared" si="6"/>
        <v/>
      </c>
      <c r="AG25" s="56" t="str">
        <f t="shared" si="6"/>
        <v/>
      </c>
      <c r="AH25" s="56" t="str">
        <f t="shared" si="6"/>
        <v/>
      </c>
      <c r="AI25" s="56" t="str">
        <f t="shared" si="6"/>
        <v/>
      </c>
      <c r="AJ25" s="56" t="str">
        <f t="shared" si="6"/>
        <v/>
      </c>
      <c r="AK25" s="56" t="str">
        <f t="shared" si="6"/>
        <v/>
      </c>
      <c r="AL25" s="57" t="str">
        <f t="shared" si="6"/>
        <v/>
      </c>
    </row>
    <row r="26" spans="1:38" ht="30" customHeight="1" x14ac:dyDescent="0.25">
      <c r="A26" s="30" t="str">
        <f t="shared" si="0"/>
        <v/>
      </c>
      <c r="B26" s="65"/>
      <c r="C26" s="65"/>
      <c r="D26" s="65"/>
      <c r="E26" s="65"/>
      <c r="F26" s="65"/>
      <c r="G26" s="65"/>
      <c r="H26" s="65"/>
      <c r="I26" s="65"/>
      <c r="J26" s="108"/>
      <c r="K26" s="108"/>
      <c r="L26" s="66"/>
      <c r="M26" s="67"/>
      <c r="N26" s="67"/>
      <c r="O26" s="68" t="str">
        <f t="shared" si="1"/>
        <v/>
      </c>
      <c r="P26" s="65"/>
      <c r="Q26" s="65"/>
      <c r="R26" s="67"/>
      <c r="S26" s="69" t="str">
        <f t="shared" si="2"/>
        <v/>
      </c>
      <c r="T26" s="69" t="str">
        <f t="shared" si="3"/>
        <v/>
      </c>
      <c r="U26" s="65"/>
      <c r="V26" s="65"/>
      <c r="W26" s="65"/>
      <c r="X26" s="65"/>
      <c r="Y26" s="69" t="str">
        <f t="shared" si="4"/>
        <v/>
      </c>
      <c r="Z26" s="65"/>
      <c r="AA26" s="56" t="str">
        <f t="shared" si="6"/>
        <v/>
      </c>
      <c r="AB26" s="56" t="str">
        <f t="shared" si="6"/>
        <v/>
      </c>
      <c r="AC26" s="56" t="str">
        <f t="shared" si="6"/>
        <v/>
      </c>
      <c r="AD26" s="56" t="str">
        <f t="shared" si="6"/>
        <v/>
      </c>
      <c r="AE26" s="56" t="str">
        <f t="shared" si="6"/>
        <v/>
      </c>
      <c r="AF26" s="56" t="str">
        <f t="shared" si="6"/>
        <v/>
      </c>
      <c r="AG26" s="56" t="str">
        <f t="shared" si="6"/>
        <v/>
      </c>
      <c r="AH26" s="56" t="str">
        <f t="shared" si="6"/>
        <v/>
      </c>
      <c r="AI26" s="56" t="str">
        <f t="shared" si="6"/>
        <v/>
      </c>
      <c r="AJ26" s="56" t="str">
        <f t="shared" si="6"/>
        <v/>
      </c>
      <c r="AK26" s="56" t="str">
        <f t="shared" si="6"/>
        <v/>
      </c>
      <c r="AL26" s="57" t="str">
        <f t="shared" si="6"/>
        <v/>
      </c>
    </row>
    <row r="27" spans="1:38" ht="30" customHeight="1" x14ac:dyDescent="0.25">
      <c r="A27" s="30" t="str">
        <f t="shared" si="0"/>
        <v/>
      </c>
      <c r="B27" s="65"/>
      <c r="C27" s="65"/>
      <c r="D27" s="65"/>
      <c r="E27" s="65"/>
      <c r="F27" s="65"/>
      <c r="G27" s="65"/>
      <c r="H27" s="65"/>
      <c r="I27" s="65"/>
      <c r="J27" s="108"/>
      <c r="K27" s="108"/>
      <c r="L27" s="66"/>
      <c r="M27" s="67"/>
      <c r="N27" s="67"/>
      <c r="O27" s="68" t="str">
        <f t="shared" si="1"/>
        <v/>
      </c>
      <c r="P27" s="65"/>
      <c r="Q27" s="65"/>
      <c r="R27" s="67"/>
      <c r="S27" s="69" t="str">
        <f t="shared" si="2"/>
        <v/>
      </c>
      <c r="T27" s="69" t="str">
        <f t="shared" si="3"/>
        <v/>
      </c>
      <c r="U27" s="65"/>
      <c r="V27" s="65"/>
      <c r="W27" s="65"/>
      <c r="X27" s="65"/>
      <c r="Y27" s="69" t="str">
        <f t="shared" si="4"/>
        <v/>
      </c>
      <c r="Z27" s="65"/>
      <c r="AA27" s="56" t="str">
        <f t="shared" ref="AA27:AL36" si="7">IF(OR($J27="",$K27=""),"",IF(AND(AA$6&lt;=$K27,DATE(YEAR(AA$6),MONTH(AA$6)+1,0)&gt;=$J27),1,""))</f>
        <v/>
      </c>
      <c r="AB27" s="56" t="str">
        <f t="shared" si="7"/>
        <v/>
      </c>
      <c r="AC27" s="56" t="str">
        <f t="shared" si="7"/>
        <v/>
      </c>
      <c r="AD27" s="56" t="str">
        <f t="shared" si="7"/>
        <v/>
      </c>
      <c r="AE27" s="56" t="str">
        <f t="shared" si="7"/>
        <v/>
      </c>
      <c r="AF27" s="56" t="str">
        <f t="shared" si="7"/>
        <v/>
      </c>
      <c r="AG27" s="56" t="str">
        <f t="shared" si="7"/>
        <v/>
      </c>
      <c r="AH27" s="56" t="str">
        <f t="shared" si="7"/>
        <v/>
      </c>
      <c r="AI27" s="56" t="str">
        <f t="shared" si="7"/>
        <v/>
      </c>
      <c r="AJ27" s="56" t="str">
        <f t="shared" si="7"/>
        <v/>
      </c>
      <c r="AK27" s="56" t="str">
        <f t="shared" si="7"/>
        <v/>
      </c>
      <c r="AL27" s="57" t="str">
        <f t="shared" si="7"/>
        <v/>
      </c>
    </row>
    <row r="28" spans="1:38" ht="30" customHeight="1" x14ac:dyDescent="0.25">
      <c r="A28" s="30" t="str">
        <f t="shared" si="0"/>
        <v/>
      </c>
      <c r="B28" s="65"/>
      <c r="C28" s="65"/>
      <c r="D28" s="65"/>
      <c r="E28" s="65"/>
      <c r="F28" s="65"/>
      <c r="G28" s="65"/>
      <c r="H28" s="65"/>
      <c r="I28" s="65"/>
      <c r="J28" s="108"/>
      <c r="K28" s="108"/>
      <c r="L28" s="66"/>
      <c r="M28" s="67"/>
      <c r="N28" s="67"/>
      <c r="O28" s="68" t="str">
        <f t="shared" si="1"/>
        <v/>
      </c>
      <c r="P28" s="65"/>
      <c r="Q28" s="65"/>
      <c r="R28" s="67"/>
      <c r="S28" s="69" t="str">
        <f t="shared" si="2"/>
        <v/>
      </c>
      <c r="T28" s="69" t="str">
        <f t="shared" si="3"/>
        <v/>
      </c>
      <c r="U28" s="65"/>
      <c r="V28" s="65"/>
      <c r="W28" s="65"/>
      <c r="X28" s="65"/>
      <c r="Y28" s="69" t="str">
        <f t="shared" si="4"/>
        <v/>
      </c>
      <c r="Z28" s="65"/>
      <c r="AA28" s="56" t="str">
        <f t="shared" si="7"/>
        <v/>
      </c>
      <c r="AB28" s="56" t="str">
        <f t="shared" si="7"/>
        <v/>
      </c>
      <c r="AC28" s="56" t="str">
        <f t="shared" si="7"/>
        <v/>
      </c>
      <c r="AD28" s="56" t="str">
        <f t="shared" si="7"/>
        <v/>
      </c>
      <c r="AE28" s="56" t="str">
        <f t="shared" si="7"/>
        <v/>
      </c>
      <c r="AF28" s="56" t="str">
        <f t="shared" si="7"/>
        <v/>
      </c>
      <c r="AG28" s="56" t="str">
        <f t="shared" si="7"/>
        <v/>
      </c>
      <c r="AH28" s="56" t="str">
        <f t="shared" si="7"/>
        <v/>
      </c>
      <c r="AI28" s="56" t="str">
        <f t="shared" si="7"/>
        <v/>
      </c>
      <c r="AJ28" s="56" t="str">
        <f t="shared" si="7"/>
        <v/>
      </c>
      <c r="AK28" s="56" t="str">
        <f t="shared" si="7"/>
        <v/>
      </c>
      <c r="AL28" s="57" t="str">
        <f t="shared" si="7"/>
        <v/>
      </c>
    </row>
    <row r="29" spans="1:38" ht="30" customHeight="1" x14ac:dyDescent="0.25">
      <c r="A29" s="30" t="str">
        <f t="shared" si="0"/>
        <v/>
      </c>
      <c r="B29" s="65"/>
      <c r="C29" s="65"/>
      <c r="D29" s="65"/>
      <c r="E29" s="65"/>
      <c r="F29" s="65"/>
      <c r="G29" s="65"/>
      <c r="H29" s="65"/>
      <c r="I29" s="65"/>
      <c r="J29" s="108"/>
      <c r="K29" s="108"/>
      <c r="L29" s="66"/>
      <c r="M29" s="67"/>
      <c r="N29" s="67"/>
      <c r="O29" s="68" t="str">
        <f t="shared" si="1"/>
        <v/>
      </c>
      <c r="P29" s="65"/>
      <c r="Q29" s="65"/>
      <c r="R29" s="67"/>
      <c r="S29" s="69" t="str">
        <f t="shared" si="2"/>
        <v/>
      </c>
      <c r="T29" s="69" t="str">
        <f t="shared" si="3"/>
        <v/>
      </c>
      <c r="U29" s="65"/>
      <c r="V29" s="65"/>
      <c r="W29" s="65"/>
      <c r="X29" s="65"/>
      <c r="Y29" s="69" t="str">
        <f t="shared" si="4"/>
        <v/>
      </c>
      <c r="Z29" s="65"/>
      <c r="AA29" s="56" t="str">
        <f t="shared" si="7"/>
        <v/>
      </c>
      <c r="AB29" s="56" t="str">
        <f t="shared" si="7"/>
        <v/>
      </c>
      <c r="AC29" s="56" t="str">
        <f t="shared" si="7"/>
        <v/>
      </c>
      <c r="AD29" s="56" t="str">
        <f t="shared" si="7"/>
        <v/>
      </c>
      <c r="AE29" s="56" t="str">
        <f t="shared" si="7"/>
        <v/>
      </c>
      <c r="AF29" s="56" t="str">
        <f t="shared" si="7"/>
        <v/>
      </c>
      <c r="AG29" s="56" t="str">
        <f t="shared" si="7"/>
        <v/>
      </c>
      <c r="AH29" s="56" t="str">
        <f t="shared" si="7"/>
        <v/>
      </c>
      <c r="AI29" s="56" t="str">
        <f t="shared" si="7"/>
        <v/>
      </c>
      <c r="AJ29" s="56" t="str">
        <f t="shared" si="7"/>
        <v/>
      </c>
      <c r="AK29" s="56" t="str">
        <f t="shared" si="7"/>
        <v/>
      </c>
      <c r="AL29" s="57" t="str">
        <f t="shared" si="7"/>
        <v/>
      </c>
    </row>
    <row r="30" spans="1:38" ht="30" customHeight="1" x14ac:dyDescent="0.25">
      <c r="A30" s="30" t="str">
        <f t="shared" si="0"/>
        <v/>
      </c>
      <c r="B30" s="65"/>
      <c r="C30" s="65"/>
      <c r="D30" s="65"/>
      <c r="E30" s="65"/>
      <c r="F30" s="65"/>
      <c r="G30" s="65"/>
      <c r="H30" s="65"/>
      <c r="I30" s="65"/>
      <c r="J30" s="108"/>
      <c r="K30" s="108"/>
      <c r="L30" s="66"/>
      <c r="M30" s="67"/>
      <c r="N30" s="67"/>
      <c r="O30" s="68" t="str">
        <f t="shared" si="1"/>
        <v/>
      </c>
      <c r="P30" s="65"/>
      <c r="Q30" s="65"/>
      <c r="R30" s="67"/>
      <c r="S30" s="69" t="str">
        <f t="shared" si="2"/>
        <v/>
      </c>
      <c r="T30" s="69" t="str">
        <f t="shared" si="3"/>
        <v/>
      </c>
      <c r="U30" s="65"/>
      <c r="V30" s="65"/>
      <c r="W30" s="65"/>
      <c r="X30" s="65"/>
      <c r="Y30" s="69" t="str">
        <f t="shared" si="4"/>
        <v/>
      </c>
      <c r="Z30" s="65"/>
      <c r="AA30" s="56" t="str">
        <f t="shared" si="7"/>
        <v/>
      </c>
      <c r="AB30" s="56" t="str">
        <f t="shared" si="7"/>
        <v/>
      </c>
      <c r="AC30" s="56" t="str">
        <f t="shared" si="7"/>
        <v/>
      </c>
      <c r="AD30" s="56" t="str">
        <f t="shared" si="7"/>
        <v/>
      </c>
      <c r="AE30" s="56" t="str">
        <f t="shared" si="7"/>
        <v/>
      </c>
      <c r="AF30" s="56" t="str">
        <f t="shared" si="7"/>
        <v/>
      </c>
      <c r="AG30" s="56" t="str">
        <f t="shared" si="7"/>
        <v/>
      </c>
      <c r="AH30" s="56" t="str">
        <f t="shared" si="7"/>
        <v/>
      </c>
      <c r="AI30" s="56" t="str">
        <f t="shared" si="7"/>
        <v/>
      </c>
      <c r="AJ30" s="56" t="str">
        <f t="shared" si="7"/>
        <v/>
      </c>
      <c r="AK30" s="56" t="str">
        <f t="shared" si="7"/>
        <v/>
      </c>
      <c r="AL30" s="57" t="str">
        <f t="shared" si="7"/>
        <v/>
      </c>
    </row>
    <row r="31" spans="1:38" ht="30" customHeight="1" x14ac:dyDescent="0.25">
      <c r="A31" s="30" t="str">
        <f t="shared" si="0"/>
        <v/>
      </c>
      <c r="B31" s="65"/>
      <c r="C31" s="65"/>
      <c r="D31" s="65"/>
      <c r="E31" s="65"/>
      <c r="F31" s="65"/>
      <c r="G31" s="65"/>
      <c r="H31" s="65"/>
      <c r="I31" s="65"/>
      <c r="J31" s="108"/>
      <c r="K31" s="108"/>
      <c r="L31" s="66"/>
      <c r="M31" s="67"/>
      <c r="N31" s="67"/>
      <c r="O31" s="68" t="str">
        <f t="shared" si="1"/>
        <v/>
      </c>
      <c r="P31" s="65"/>
      <c r="Q31" s="65"/>
      <c r="R31" s="67"/>
      <c r="S31" s="69" t="str">
        <f t="shared" si="2"/>
        <v/>
      </c>
      <c r="T31" s="69" t="str">
        <f t="shared" si="3"/>
        <v/>
      </c>
      <c r="U31" s="65"/>
      <c r="V31" s="65"/>
      <c r="W31" s="65"/>
      <c r="X31" s="65"/>
      <c r="Y31" s="69" t="str">
        <f t="shared" si="4"/>
        <v/>
      </c>
      <c r="Z31" s="65"/>
      <c r="AA31" s="56" t="str">
        <f t="shared" si="7"/>
        <v/>
      </c>
      <c r="AB31" s="56" t="str">
        <f t="shared" si="7"/>
        <v/>
      </c>
      <c r="AC31" s="56" t="str">
        <f t="shared" si="7"/>
        <v/>
      </c>
      <c r="AD31" s="56" t="str">
        <f t="shared" si="7"/>
        <v/>
      </c>
      <c r="AE31" s="56" t="str">
        <f t="shared" si="7"/>
        <v/>
      </c>
      <c r="AF31" s="56" t="str">
        <f t="shared" si="7"/>
        <v/>
      </c>
      <c r="AG31" s="56" t="str">
        <f t="shared" si="7"/>
        <v/>
      </c>
      <c r="AH31" s="56" t="str">
        <f t="shared" si="7"/>
        <v/>
      </c>
      <c r="AI31" s="56" t="str">
        <f t="shared" si="7"/>
        <v/>
      </c>
      <c r="AJ31" s="56" t="str">
        <f t="shared" si="7"/>
        <v/>
      </c>
      <c r="AK31" s="56" t="str">
        <f t="shared" si="7"/>
        <v/>
      </c>
      <c r="AL31" s="57" t="str">
        <f t="shared" si="7"/>
        <v/>
      </c>
    </row>
    <row r="32" spans="1:38" ht="30" customHeight="1" x14ac:dyDescent="0.25">
      <c r="A32" s="30" t="str">
        <f t="shared" si="0"/>
        <v/>
      </c>
      <c r="B32" s="65"/>
      <c r="C32" s="65"/>
      <c r="D32" s="65"/>
      <c r="E32" s="65"/>
      <c r="F32" s="65"/>
      <c r="G32" s="65"/>
      <c r="H32" s="65"/>
      <c r="I32" s="65"/>
      <c r="J32" s="108"/>
      <c r="K32" s="108"/>
      <c r="L32" s="66"/>
      <c r="M32" s="67"/>
      <c r="N32" s="67"/>
      <c r="O32" s="68" t="str">
        <f t="shared" si="1"/>
        <v/>
      </c>
      <c r="P32" s="65"/>
      <c r="Q32" s="65"/>
      <c r="R32" s="67"/>
      <c r="S32" s="69" t="str">
        <f t="shared" si="2"/>
        <v/>
      </c>
      <c r="T32" s="69" t="str">
        <f t="shared" si="3"/>
        <v/>
      </c>
      <c r="U32" s="65"/>
      <c r="V32" s="65"/>
      <c r="W32" s="65"/>
      <c r="X32" s="65"/>
      <c r="Y32" s="69" t="str">
        <f t="shared" si="4"/>
        <v/>
      </c>
      <c r="Z32" s="65"/>
      <c r="AA32" s="56" t="str">
        <f t="shared" si="7"/>
        <v/>
      </c>
      <c r="AB32" s="56" t="str">
        <f t="shared" si="7"/>
        <v/>
      </c>
      <c r="AC32" s="56" t="str">
        <f t="shared" si="7"/>
        <v/>
      </c>
      <c r="AD32" s="56" t="str">
        <f t="shared" si="7"/>
        <v/>
      </c>
      <c r="AE32" s="56" t="str">
        <f t="shared" si="7"/>
        <v/>
      </c>
      <c r="AF32" s="56" t="str">
        <f t="shared" si="7"/>
        <v/>
      </c>
      <c r="AG32" s="56" t="str">
        <f t="shared" si="7"/>
        <v/>
      </c>
      <c r="AH32" s="56" t="str">
        <f t="shared" si="7"/>
        <v/>
      </c>
      <c r="AI32" s="56" t="str">
        <f t="shared" si="7"/>
        <v/>
      </c>
      <c r="AJ32" s="56" t="str">
        <f t="shared" si="7"/>
        <v/>
      </c>
      <c r="AK32" s="56" t="str">
        <f t="shared" si="7"/>
        <v/>
      </c>
      <c r="AL32" s="57" t="str">
        <f t="shared" si="7"/>
        <v/>
      </c>
    </row>
    <row r="33" spans="1:38" ht="30" customHeight="1" x14ac:dyDescent="0.25">
      <c r="A33" s="30" t="str">
        <f t="shared" si="0"/>
        <v/>
      </c>
      <c r="B33" s="65"/>
      <c r="C33" s="65"/>
      <c r="D33" s="65"/>
      <c r="E33" s="65"/>
      <c r="F33" s="65"/>
      <c r="G33" s="65"/>
      <c r="H33" s="65"/>
      <c r="I33" s="65"/>
      <c r="J33" s="108"/>
      <c r="K33" s="108"/>
      <c r="L33" s="66"/>
      <c r="M33" s="67"/>
      <c r="N33" s="67"/>
      <c r="O33" s="68" t="str">
        <f t="shared" si="1"/>
        <v/>
      </c>
      <c r="P33" s="65"/>
      <c r="Q33" s="65"/>
      <c r="R33" s="67"/>
      <c r="S33" s="69" t="str">
        <f t="shared" si="2"/>
        <v/>
      </c>
      <c r="T33" s="69" t="str">
        <f t="shared" si="3"/>
        <v/>
      </c>
      <c r="U33" s="65"/>
      <c r="V33" s="65"/>
      <c r="W33" s="65"/>
      <c r="X33" s="65"/>
      <c r="Y33" s="69" t="str">
        <f t="shared" si="4"/>
        <v/>
      </c>
      <c r="Z33" s="65"/>
      <c r="AA33" s="56" t="str">
        <f t="shared" si="7"/>
        <v/>
      </c>
      <c r="AB33" s="56" t="str">
        <f t="shared" si="7"/>
        <v/>
      </c>
      <c r="AC33" s="56" t="str">
        <f t="shared" si="7"/>
        <v/>
      </c>
      <c r="AD33" s="56" t="str">
        <f t="shared" si="7"/>
        <v/>
      </c>
      <c r="AE33" s="56" t="str">
        <f t="shared" si="7"/>
        <v/>
      </c>
      <c r="AF33" s="56" t="str">
        <f t="shared" si="7"/>
        <v/>
      </c>
      <c r="AG33" s="56" t="str">
        <f t="shared" si="7"/>
        <v/>
      </c>
      <c r="AH33" s="56" t="str">
        <f t="shared" si="7"/>
        <v/>
      </c>
      <c r="AI33" s="56" t="str">
        <f t="shared" si="7"/>
        <v/>
      </c>
      <c r="AJ33" s="56" t="str">
        <f t="shared" si="7"/>
        <v/>
      </c>
      <c r="AK33" s="56" t="str">
        <f t="shared" si="7"/>
        <v/>
      </c>
      <c r="AL33" s="57" t="str">
        <f t="shared" si="7"/>
        <v/>
      </c>
    </row>
    <row r="34" spans="1:38" ht="30" customHeight="1" x14ac:dyDescent="0.25">
      <c r="A34" s="30" t="str">
        <f t="shared" si="0"/>
        <v/>
      </c>
      <c r="B34" s="65"/>
      <c r="C34" s="65"/>
      <c r="D34" s="65"/>
      <c r="E34" s="65"/>
      <c r="F34" s="65"/>
      <c r="G34" s="65"/>
      <c r="H34" s="65"/>
      <c r="I34" s="65"/>
      <c r="J34" s="108"/>
      <c r="K34" s="108"/>
      <c r="L34" s="66"/>
      <c r="M34" s="67"/>
      <c r="N34" s="67"/>
      <c r="O34" s="68" t="str">
        <f t="shared" si="1"/>
        <v/>
      </c>
      <c r="P34" s="65"/>
      <c r="Q34" s="65"/>
      <c r="R34" s="67"/>
      <c r="S34" s="69" t="str">
        <f t="shared" si="2"/>
        <v/>
      </c>
      <c r="T34" s="69" t="str">
        <f t="shared" si="3"/>
        <v/>
      </c>
      <c r="U34" s="65"/>
      <c r="V34" s="65"/>
      <c r="W34" s="65"/>
      <c r="X34" s="65"/>
      <c r="Y34" s="69" t="str">
        <f t="shared" si="4"/>
        <v/>
      </c>
      <c r="Z34" s="65"/>
      <c r="AA34" s="56" t="str">
        <f t="shared" si="7"/>
        <v/>
      </c>
      <c r="AB34" s="56" t="str">
        <f t="shared" si="7"/>
        <v/>
      </c>
      <c r="AC34" s="56" t="str">
        <f t="shared" si="7"/>
        <v/>
      </c>
      <c r="AD34" s="56" t="str">
        <f t="shared" si="7"/>
        <v/>
      </c>
      <c r="AE34" s="56" t="str">
        <f t="shared" si="7"/>
        <v/>
      </c>
      <c r="AF34" s="56" t="str">
        <f t="shared" si="7"/>
        <v/>
      </c>
      <c r="AG34" s="56" t="str">
        <f t="shared" si="7"/>
        <v/>
      </c>
      <c r="AH34" s="56" t="str">
        <f t="shared" si="7"/>
        <v/>
      </c>
      <c r="AI34" s="56" t="str">
        <f t="shared" si="7"/>
        <v/>
      </c>
      <c r="AJ34" s="56" t="str">
        <f t="shared" si="7"/>
        <v/>
      </c>
      <c r="AK34" s="56" t="str">
        <f t="shared" si="7"/>
        <v/>
      </c>
      <c r="AL34" s="57" t="str">
        <f t="shared" si="7"/>
        <v/>
      </c>
    </row>
    <row r="35" spans="1:38" ht="30" customHeight="1" x14ac:dyDescent="0.25">
      <c r="A35" s="30" t="str">
        <f t="shared" si="0"/>
        <v/>
      </c>
      <c r="B35" s="65"/>
      <c r="C35" s="65"/>
      <c r="D35" s="65"/>
      <c r="E35" s="65"/>
      <c r="F35" s="65"/>
      <c r="G35" s="65"/>
      <c r="H35" s="65"/>
      <c r="I35" s="65"/>
      <c r="J35" s="108"/>
      <c r="K35" s="108"/>
      <c r="L35" s="66"/>
      <c r="M35" s="67"/>
      <c r="N35" s="67"/>
      <c r="O35" s="68" t="str">
        <f t="shared" si="1"/>
        <v/>
      </c>
      <c r="P35" s="65"/>
      <c r="Q35" s="65"/>
      <c r="R35" s="67"/>
      <c r="S35" s="69" t="str">
        <f t="shared" si="2"/>
        <v/>
      </c>
      <c r="T35" s="69" t="str">
        <f t="shared" si="3"/>
        <v/>
      </c>
      <c r="U35" s="65"/>
      <c r="V35" s="65"/>
      <c r="W35" s="65"/>
      <c r="X35" s="65"/>
      <c r="Y35" s="69" t="str">
        <f t="shared" si="4"/>
        <v/>
      </c>
      <c r="Z35" s="65"/>
      <c r="AA35" s="56" t="str">
        <f t="shared" si="7"/>
        <v/>
      </c>
      <c r="AB35" s="56" t="str">
        <f t="shared" si="7"/>
        <v/>
      </c>
      <c r="AC35" s="56" t="str">
        <f t="shared" si="7"/>
        <v/>
      </c>
      <c r="AD35" s="56" t="str">
        <f t="shared" si="7"/>
        <v/>
      </c>
      <c r="AE35" s="56" t="str">
        <f t="shared" si="7"/>
        <v/>
      </c>
      <c r="AF35" s="56" t="str">
        <f t="shared" si="7"/>
        <v/>
      </c>
      <c r="AG35" s="56" t="str">
        <f t="shared" si="7"/>
        <v/>
      </c>
      <c r="AH35" s="56" t="str">
        <f t="shared" si="7"/>
        <v/>
      </c>
      <c r="AI35" s="56" t="str">
        <f t="shared" si="7"/>
        <v/>
      </c>
      <c r="AJ35" s="56" t="str">
        <f t="shared" si="7"/>
        <v/>
      </c>
      <c r="AK35" s="56" t="str">
        <f t="shared" si="7"/>
        <v/>
      </c>
      <c r="AL35" s="57" t="str">
        <f t="shared" si="7"/>
        <v/>
      </c>
    </row>
    <row r="36" spans="1:38" ht="30" customHeight="1" x14ac:dyDescent="0.25">
      <c r="A36" s="47" t="str">
        <f t="shared" si="0"/>
        <v/>
      </c>
      <c r="B36" s="70"/>
      <c r="C36" s="70"/>
      <c r="D36" s="70"/>
      <c r="E36" s="70"/>
      <c r="F36" s="70"/>
      <c r="G36" s="70"/>
      <c r="H36" s="70"/>
      <c r="I36" s="70"/>
      <c r="J36" s="108"/>
      <c r="K36" s="108"/>
      <c r="L36" s="71"/>
      <c r="M36" s="72"/>
      <c r="N36" s="72"/>
      <c r="O36" s="73" t="str">
        <f t="shared" si="1"/>
        <v/>
      </c>
      <c r="P36" s="70"/>
      <c r="Q36" s="70"/>
      <c r="R36" s="72"/>
      <c r="S36" s="74" t="str">
        <f t="shared" si="2"/>
        <v/>
      </c>
      <c r="T36" s="74" t="str">
        <f t="shared" si="3"/>
        <v/>
      </c>
      <c r="U36" s="70"/>
      <c r="V36" s="70"/>
      <c r="W36" s="70"/>
      <c r="X36" s="70"/>
      <c r="Y36" s="74" t="str">
        <f t="shared" si="4"/>
        <v/>
      </c>
      <c r="Z36" s="70"/>
      <c r="AA36" s="58" t="str">
        <f t="shared" si="7"/>
        <v/>
      </c>
      <c r="AB36" s="58" t="str">
        <f t="shared" si="7"/>
        <v/>
      </c>
      <c r="AC36" s="58" t="str">
        <f t="shared" si="7"/>
        <v/>
      </c>
      <c r="AD36" s="58" t="str">
        <f t="shared" si="7"/>
        <v/>
      </c>
      <c r="AE36" s="58" t="str">
        <f t="shared" si="7"/>
        <v/>
      </c>
      <c r="AF36" s="58" t="str">
        <f t="shared" si="7"/>
        <v/>
      </c>
      <c r="AG36" s="58" t="str">
        <f t="shared" si="7"/>
        <v/>
      </c>
      <c r="AH36" s="58" t="str">
        <f t="shared" si="7"/>
        <v/>
      </c>
      <c r="AI36" s="58" t="str">
        <f t="shared" si="7"/>
        <v/>
      </c>
      <c r="AJ36" s="58" t="str">
        <f t="shared" si="7"/>
        <v/>
      </c>
      <c r="AK36" s="58" t="str">
        <f t="shared" si="7"/>
        <v/>
      </c>
      <c r="AL36" s="59" t="str">
        <f t="shared" si="7"/>
        <v/>
      </c>
    </row>
  </sheetData>
  <mergeCells count="6">
    <mergeCell ref="A1:AL2"/>
    <mergeCell ref="A3:AL3"/>
    <mergeCell ref="A5:F5"/>
    <mergeCell ref="G5:L5"/>
    <mergeCell ref="M5:Z5"/>
    <mergeCell ref="AA5:AL5"/>
  </mergeCells>
  <conditionalFormatting sqref="I7:I36">
    <cfRule type="expression" dxfId="13" priority="5">
      <formula>$I7="Nicht gestartet"</formula>
    </cfRule>
    <cfRule type="expression" dxfId="12" priority="7">
      <formula>$I7="In Vorbereitung"</formula>
    </cfRule>
    <cfRule type="expression" dxfId="11" priority="9">
      <formula>$I7="Läuft"</formula>
    </cfRule>
    <cfRule type="expression" dxfId="10" priority="11">
      <formula>$I7="Pausiert"</formula>
    </cfRule>
    <cfRule type="expression" dxfId="9" priority="13">
      <formula>$I7="Abgeschlossen"</formula>
    </cfRule>
    <cfRule type="expression" dxfId="8" priority="15">
      <formula>$I7="Abgebrochen"</formula>
    </cfRule>
  </conditionalFormatting>
  <conditionalFormatting sqref="L7:L36">
    <cfRule type="dataBar" priority="1">
      <dataBar>
        <cfvo type="min"/>
        <cfvo type="max"/>
        <color rgb="FF2F6F73"/>
      </dataBar>
    </cfRule>
    <cfRule type="dataBar" priority="17">
      <dataBar>
        <cfvo type="min"/>
        <cfvo type="max"/>
        <color rgb="FF2F6F73"/>
      </dataBar>
      <extLst>
        <ext xmlns:x14="http://schemas.microsoft.com/office/spreadsheetml/2009/9/main" uri="{B025F937-C7B1-47D3-B67F-A62EFF666E3E}">
          <x14:id>{B4AC1DCE-764A-7029-F92F-41C65C1B1252}</x14:id>
        </ext>
      </extLst>
    </cfRule>
  </conditionalFormatting>
  <conditionalFormatting sqref="O7:O36">
    <cfRule type="cellIs" dxfId="7" priority="2" operator="lessThan">
      <formula>0</formula>
    </cfRule>
    <cfRule type="cellIs" dxfId="6" priority="3" operator="greaterThanOrEqual">
      <formula>0</formula>
    </cfRule>
  </conditionalFormatting>
  <conditionalFormatting sqref="Y7:Y36">
    <cfRule type="colorScale" priority="4">
      <colorScale>
        <cfvo type="min"/>
        <cfvo type="percentile" val="50"/>
        <cfvo type="max"/>
        <color rgb="FFF3DFDF"/>
        <color rgb="FFF2E6CE"/>
        <color rgb="FFE1EEE7"/>
      </colorScale>
    </cfRule>
  </conditionalFormatting>
  <conditionalFormatting sqref="AA7:AL36">
    <cfRule type="expression" dxfId="5" priority="6">
      <formula>AND(AA7=1,$I7="Nicht gestartet")</formula>
    </cfRule>
    <cfRule type="expression" dxfId="4" priority="8">
      <formula>AND(AA7=1,$I7="In Vorbereitung")</formula>
    </cfRule>
    <cfRule type="expression" dxfId="3" priority="10">
      <formula>AND(AA7=1,$I7="Läuft")</formula>
    </cfRule>
    <cfRule type="expression" dxfId="2" priority="12">
      <formula>AND(AA7=1,$I7="Pausiert")</formula>
    </cfRule>
    <cfRule type="expression" dxfId="1" priority="14">
      <formula>AND(AA7=1,$I7="Abgeschlossen")</formula>
    </cfRule>
    <cfRule type="expression" dxfId="0" priority="16">
      <formula>AND(AA7=1,$I7="Abgebrochen")</formula>
    </cfRule>
  </conditionalFormatting>
  <dataValidations count="2">
    <dataValidation type="decimal" sqref="L7:L36" xr:uid="{00000000-0002-0000-0100-000006000000}">
      <formula1>0</formula1>
      <formula2>1</formula2>
    </dataValidation>
    <dataValidation type="decimal" operator="greaterThanOrEqual" sqref="M7:R36" xr:uid="{00000000-0002-0000-0100-000007000000}">
      <formula1>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AC1DCE-764A-7029-F92F-41C65C1B1252}">
            <x14:dataBar>
              <x14:cfvo type="min"/>
              <x14:cfvo type="max"/>
              <x14:negativeFillColor auto="1"/>
              <x14:axisColor auto="1"/>
            </x14:dataBar>
          </x14:cfRule>
          <xm:sqref>L7:L36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xr:uid="{00000000-0002-0000-0100-000000000000}">
          <x14:formula1>
            <xm:f>Stammdaten!$A$6:$A$17</xm:f>
          </x14:formula1>
          <xm:sqref>D7:D36</xm:sqref>
        </x14:dataValidation>
        <x14:dataValidation type="list" xr:uid="{00000000-0002-0000-0100-000001000000}">
          <x14:formula1>
            <xm:f>Stammdaten!$B$6:$B$10</xm:f>
          </x14:formula1>
          <xm:sqref>E7:E36</xm:sqref>
        </x14:dataValidation>
        <x14:dataValidation type="list" xr:uid="{00000000-0002-0000-0100-000002000000}">
          <x14:formula1>
            <xm:f>Stammdaten!$E$6:$E$13</xm:f>
          </x14:formula1>
          <xm:sqref>G7:G36</xm:sqref>
        </x14:dataValidation>
        <x14:dataValidation type="list" xr:uid="{00000000-0002-0000-0100-000003000000}">
          <x14:formula1>
            <xm:f>Stammdaten!$C$6:$C$9</xm:f>
          </x14:formula1>
          <xm:sqref>H7:H36</xm:sqref>
        </x14:dataValidation>
        <x14:dataValidation type="list" xr:uid="{00000000-0002-0000-0100-000004000000}">
          <x14:formula1>
            <xm:f>Stammdaten!$D$6:$D$11</xm:f>
          </x14:formula1>
          <xm:sqref>I7:I36</xm:sqref>
        </x14:dataValidation>
        <x14:dataValidation type="list" xr:uid="{00000000-0002-0000-0100-000005000000}">
          <x14:formula1>
            <xm:f>Stammdaten!$F$6:$F$7</xm:f>
          </x14:formula1>
          <xm:sqref>V7:V36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"/>
  <sheetViews>
    <sheetView workbookViewId="0"/>
  </sheetViews>
  <sheetFormatPr baseColWidth="10" defaultColWidth="9" defaultRowHeight="15" x14ac:dyDescent="0.25"/>
  <cols>
    <col min="1" max="1" width="22" customWidth="1"/>
    <col min="2" max="2" width="18" customWidth="1"/>
    <col min="3" max="3" width="14" customWidth="1"/>
    <col min="4" max="4" width="20" customWidth="1"/>
    <col min="5" max="5" width="24" customWidth="1"/>
    <col min="6" max="6" width="16" customWidth="1"/>
    <col min="8" max="8" width="8" customWidth="1"/>
    <col min="9" max="9" width="24" customWidth="1"/>
    <col min="10" max="10" width="48" customWidth="1"/>
    <col min="11" max="12" width="4" customWidth="1"/>
  </cols>
  <sheetData>
    <row r="1" spans="1:12" ht="27.95" customHeight="1" x14ac:dyDescent="0.25">
      <c r="A1" s="159" t="s">
        <v>176</v>
      </c>
      <c r="B1" s="159"/>
      <c r="C1" s="159"/>
      <c r="D1" s="159"/>
      <c r="E1" s="159"/>
      <c r="F1" s="159"/>
      <c r="G1" s="19"/>
      <c r="H1" s="160" t="s">
        <v>177</v>
      </c>
      <c r="I1" s="160"/>
      <c r="J1" s="160"/>
      <c r="K1" s="160"/>
      <c r="L1" s="160"/>
    </row>
    <row r="2" spans="1:12" ht="27.95" customHeight="1" x14ac:dyDescent="0.25">
      <c r="A2" s="159"/>
      <c r="B2" s="159"/>
      <c r="C2" s="159"/>
      <c r="D2" s="159"/>
      <c r="E2" s="159"/>
      <c r="F2" s="159"/>
      <c r="G2" s="19"/>
      <c r="H2" s="160"/>
      <c r="I2" s="160"/>
      <c r="J2" s="160"/>
      <c r="K2" s="160"/>
      <c r="L2" s="160"/>
    </row>
    <row r="3" spans="1:12" ht="32.1" customHeight="1" x14ac:dyDescent="0.25">
      <c r="A3" s="154" t="s">
        <v>178</v>
      </c>
      <c r="B3" s="154"/>
      <c r="C3" s="154"/>
      <c r="D3" s="154"/>
      <c r="E3" s="154"/>
      <c r="F3" s="154"/>
      <c r="G3" s="19"/>
      <c r="H3" s="19"/>
      <c r="I3" s="19"/>
      <c r="J3" s="19"/>
      <c r="K3" s="19"/>
      <c r="L3" s="19"/>
    </row>
    <row r="4" spans="1:12" ht="42" customHeight="1" x14ac:dyDescent="0.25">
      <c r="A4" s="19"/>
      <c r="B4" s="19"/>
      <c r="C4" s="19"/>
      <c r="D4" s="19"/>
      <c r="E4" s="19"/>
      <c r="F4" s="19"/>
      <c r="G4" s="19"/>
      <c r="H4" s="16" t="s">
        <v>179</v>
      </c>
      <c r="I4" s="33" t="s">
        <v>180</v>
      </c>
      <c r="J4" s="13" t="s">
        <v>181</v>
      </c>
      <c r="K4" s="19"/>
      <c r="L4" s="19"/>
    </row>
    <row r="5" spans="1:12" ht="42" customHeight="1" x14ac:dyDescent="0.25">
      <c r="A5" s="1" t="s">
        <v>2</v>
      </c>
      <c r="B5" s="2" t="s">
        <v>90</v>
      </c>
      <c r="C5" s="2" t="s">
        <v>93</v>
      </c>
      <c r="D5" s="2" t="s">
        <v>64</v>
      </c>
      <c r="E5" s="2" t="s">
        <v>92</v>
      </c>
      <c r="F5" s="3" t="s">
        <v>99</v>
      </c>
      <c r="G5" s="19"/>
      <c r="H5" s="17" t="s">
        <v>182</v>
      </c>
      <c r="I5" s="34" t="s">
        <v>183</v>
      </c>
      <c r="J5" s="14" t="s">
        <v>184</v>
      </c>
      <c r="K5" s="19"/>
      <c r="L5" s="19"/>
    </row>
    <row r="6" spans="1:12" ht="42" customHeight="1" x14ac:dyDescent="0.25">
      <c r="A6" s="4" t="s">
        <v>5</v>
      </c>
      <c r="B6" s="5" t="s">
        <v>104</v>
      </c>
      <c r="C6" s="5" t="s">
        <v>185</v>
      </c>
      <c r="D6" s="5" t="s">
        <v>69</v>
      </c>
      <c r="E6" s="5" t="s">
        <v>33</v>
      </c>
      <c r="F6" s="6" t="s">
        <v>108</v>
      </c>
      <c r="G6" s="19"/>
      <c r="H6" s="17" t="s">
        <v>186</v>
      </c>
      <c r="I6" s="34" t="s">
        <v>187</v>
      </c>
      <c r="J6" s="14" t="s">
        <v>188</v>
      </c>
      <c r="K6" s="19"/>
      <c r="L6" s="19"/>
    </row>
    <row r="7" spans="1:12" ht="42" customHeight="1" x14ac:dyDescent="0.25">
      <c r="A7" s="7" t="s">
        <v>10</v>
      </c>
      <c r="B7" s="8" t="s">
        <v>118</v>
      </c>
      <c r="C7" s="8" t="s">
        <v>120</v>
      </c>
      <c r="D7" s="8" t="s">
        <v>71</v>
      </c>
      <c r="E7" s="8" t="s">
        <v>113</v>
      </c>
      <c r="F7" s="9" t="s">
        <v>129</v>
      </c>
      <c r="G7" s="19"/>
      <c r="H7" s="18" t="s">
        <v>189</v>
      </c>
      <c r="I7" s="35" t="s">
        <v>190</v>
      </c>
      <c r="J7" s="15" t="s">
        <v>191</v>
      </c>
      <c r="K7" s="19"/>
      <c r="L7" s="19"/>
    </row>
    <row r="8" spans="1:12" x14ac:dyDescent="0.25">
      <c r="A8" s="7" t="s">
        <v>13</v>
      </c>
      <c r="B8" s="8" t="s">
        <v>125</v>
      </c>
      <c r="C8" s="8" t="s">
        <v>106</v>
      </c>
      <c r="D8" s="8" t="s">
        <v>74</v>
      </c>
      <c r="E8" s="8" t="s">
        <v>127</v>
      </c>
      <c r="F8" s="9"/>
      <c r="G8" s="19"/>
      <c r="H8" s="19"/>
      <c r="I8" s="19"/>
      <c r="J8" s="19"/>
      <c r="K8" s="19"/>
      <c r="L8" s="19"/>
    </row>
    <row r="9" spans="1:12" x14ac:dyDescent="0.25">
      <c r="A9" s="7" t="s">
        <v>16</v>
      </c>
      <c r="B9" s="8" t="s">
        <v>144</v>
      </c>
      <c r="C9" s="8" t="s">
        <v>192</v>
      </c>
      <c r="D9" s="8" t="s">
        <v>77</v>
      </c>
      <c r="E9" s="8" t="s">
        <v>134</v>
      </c>
      <c r="F9" s="9"/>
      <c r="G9" s="19"/>
      <c r="H9" s="112" t="s">
        <v>193</v>
      </c>
      <c r="I9" s="112" t="s">
        <v>193</v>
      </c>
      <c r="J9" s="112" t="s">
        <v>193</v>
      </c>
      <c r="K9" s="112" t="s">
        <v>193</v>
      </c>
      <c r="L9" s="112" t="s">
        <v>193</v>
      </c>
    </row>
    <row r="10" spans="1:12" x14ac:dyDescent="0.25">
      <c r="A10" s="7" t="s">
        <v>19</v>
      </c>
      <c r="B10" s="8" t="s">
        <v>167</v>
      </c>
      <c r="C10" s="8"/>
      <c r="D10" s="8" t="s">
        <v>79</v>
      </c>
      <c r="E10" s="8" t="s">
        <v>146</v>
      </c>
      <c r="F10" s="9"/>
      <c r="G10" s="19"/>
      <c r="H10" s="29" t="s">
        <v>194</v>
      </c>
      <c r="I10" s="24" t="s">
        <v>195</v>
      </c>
      <c r="J10" s="19"/>
      <c r="K10" s="19"/>
      <c r="L10" s="19"/>
    </row>
    <row r="11" spans="1:12" x14ac:dyDescent="0.25">
      <c r="A11" s="7" t="s">
        <v>22</v>
      </c>
      <c r="B11" s="8"/>
      <c r="C11" s="8"/>
      <c r="D11" s="8" t="s">
        <v>80</v>
      </c>
      <c r="E11" s="8" t="s">
        <v>158</v>
      </c>
      <c r="F11" s="9"/>
      <c r="G11" s="19"/>
      <c r="H11" s="30" t="s">
        <v>196</v>
      </c>
      <c r="I11" s="26" t="s">
        <v>197</v>
      </c>
      <c r="J11" s="19"/>
      <c r="K11" s="19"/>
      <c r="L11" s="19"/>
    </row>
    <row r="12" spans="1:12" x14ac:dyDescent="0.25">
      <c r="A12" s="7" t="s">
        <v>28</v>
      </c>
      <c r="B12" s="8"/>
      <c r="C12" s="8"/>
      <c r="D12" s="8"/>
      <c r="E12" s="8" t="s">
        <v>152</v>
      </c>
      <c r="F12" s="9"/>
      <c r="G12" s="19"/>
      <c r="H12" s="31" t="s">
        <v>198</v>
      </c>
      <c r="I12" s="26" t="s">
        <v>199</v>
      </c>
      <c r="J12" s="19"/>
      <c r="K12" s="19"/>
      <c r="L12" s="19"/>
    </row>
    <row r="13" spans="1:12" x14ac:dyDescent="0.25">
      <c r="A13" s="7" t="s">
        <v>31</v>
      </c>
      <c r="B13" s="8"/>
      <c r="C13" s="8"/>
      <c r="D13" s="8"/>
      <c r="E13" s="8" t="s">
        <v>200</v>
      </c>
      <c r="F13" s="9"/>
      <c r="G13" s="19"/>
      <c r="H13" s="32" t="s">
        <v>201</v>
      </c>
      <c r="I13" s="28" t="s">
        <v>202</v>
      </c>
      <c r="J13" s="19"/>
      <c r="K13" s="19"/>
      <c r="L13" s="19"/>
    </row>
    <row r="14" spans="1:12" x14ac:dyDescent="0.25">
      <c r="A14" s="7" t="s">
        <v>34</v>
      </c>
      <c r="B14" s="8"/>
      <c r="C14" s="8"/>
      <c r="D14" s="8"/>
      <c r="E14" s="8"/>
      <c r="F14" s="9"/>
      <c r="G14" s="19"/>
      <c r="H14" s="19"/>
      <c r="I14" s="19"/>
      <c r="J14" s="19"/>
      <c r="K14" s="19"/>
      <c r="L14" s="19"/>
    </row>
    <row r="15" spans="1:12" x14ac:dyDescent="0.25">
      <c r="A15" s="7" t="s">
        <v>37</v>
      </c>
      <c r="B15" s="8"/>
      <c r="C15" s="8"/>
      <c r="D15" s="8"/>
      <c r="E15" s="8"/>
      <c r="F15" s="9"/>
      <c r="G15" s="19"/>
      <c r="H15" s="19"/>
      <c r="I15" s="19"/>
      <c r="J15" s="19"/>
      <c r="K15" s="19"/>
      <c r="L15" s="19"/>
    </row>
    <row r="16" spans="1:12" x14ac:dyDescent="0.25">
      <c r="A16" s="7" t="s">
        <v>38</v>
      </c>
      <c r="B16" s="8"/>
      <c r="C16" s="8"/>
      <c r="D16" s="8"/>
      <c r="E16" s="8"/>
      <c r="F16" s="9"/>
      <c r="G16" s="19"/>
      <c r="H16" s="19"/>
      <c r="I16" s="19"/>
      <c r="J16" s="19"/>
      <c r="K16" s="19"/>
      <c r="L16" s="19"/>
    </row>
    <row r="17" spans="1:12" x14ac:dyDescent="0.25">
      <c r="A17" s="10" t="s">
        <v>39</v>
      </c>
      <c r="B17" s="11"/>
      <c r="C17" s="11"/>
      <c r="D17" s="11"/>
      <c r="E17" s="11"/>
      <c r="F17" s="12"/>
      <c r="G17" s="19"/>
      <c r="H17" s="19"/>
      <c r="I17" s="19"/>
      <c r="J17" s="19"/>
      <c r="K17" s="19"/>
      <c r="L17" s="19"/>
    </row>
    <row r="18" spans="1:12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</sheetData>
  <mergeCells count="4">
    <mergeCell ref="A1:F2"/>
    <mergeCell ref="A3:F3"/>
    <mergeCell ref="H1:L2"/>
    <mergeCell ref="H9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Maßnahmenplan</vt:lpstr>
      <vt:lpstr>Stammdaten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2026-06-24T06:06:16Z</dcterms:modified>
</cp:coreProperties>
</file>