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Mietzahlungen" sheetId="2" state="visible" r:id="rId4"/>
    <sheet name="Werbungskost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<sst xmlns="http://schemas.openxmlformats.org/spreadsheetml/2006/main" count="127" uniqueCount="98">
  <si>
    <t xml:space="preserve">Mieteinnahmen 2026</t>
  </si>
  <si>
    <t xml:space="preserve">Einfache Verwaltung Ihrer Mieteinnahmen und Werbungskosten</t>
  </si>
  <si>
    <t xml:space="preserve">MIETEINNAHMEN</t>
  </si>
  <si>
    <t xml:space="preserve">WERBUNGSKOSTEN</t>
  </si>
  <si>
    <t xml:space="preserve">ERGEBNIS</t>
  </si>
  <si>
    <t xml:space="preserve">INKASSOQUOTE</t>
  </si>
  <si>
    <t xml:space="preserve">Gesamteingang 2026</t>
  </si>
  <si>
    <t xml:space="preserve">Abzugsfähige Kosten</t>
  </si>
  <si>
    <t xml:space="preserve">Überschuss vor Steuer</t>
  </si>
  <si>
    <t xml:space="preserve">Ist gegenüber Soll</t>
  </si>
  <si>
    <t xml:space="preserve">Monatliche Übersicht</t>
  </si>
  <si>
    <t xml:space="preserve">Monat</t>
  </si>
  <si>
    <t xml:space="preserve">Mieteinnahmen</t>
  </si>
  <si>
    <t xml:space="preserve">Werbungskosten</t>
  </si>
  <si>
    <t xml:space="preserve">Saldo</t>
  </si>
  <si>
    <t xml:space="preserve">Kumuliert</t>
  </si>
  <si>
    <t xml:space="preserve">Verlauf Saldo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</si>
  <si>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</si>
  <si>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</si>
  <si>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</si>
  <si>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</si>
  <si>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</si>
  <si>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</si>
  <si>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</si>
  <si>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</si>
  <si>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</si>
  <si>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</si>
  <si>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</si>
  <si>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</si>
  <si>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GESAMT 2026</t>
  </si>
  <si>
    <t xml:space="preserve">So nutzen Sie die Vorlage  ·  Mietzahlungen im Blatt „Mietzahlungen“ eintragen  ·  Ausgaben im Blatt „Werbungskosten“ erfassen  ·  Alle Werte werden automatisch berechnet</t>
  </si>
  <si>
    <t xml:space="preserve">Mietzahlungen 2026</t>
  </si>
  <si>
    <t xml:space="preserve">Tragen Sie die monatlich eingegangenen Mieten ein  ·  Die Farben zeigen den Zahlungsstatus</t>
  </si>
  <si>
    <t xml:space="preserve">Nr.</t>
  </si>
  <si>
    <t xml:space="preserve">Mieter</t>
  </si>
  <si>
    <t xml:space="preserve">Objekt</t>
  </si>
  <si>
    <t xml:space="preserve">Monatsmiete</t>
  </si>
  <si>
    <t xml:space="preserve">Jan</t>
  </si>
  <si>
    <t xml:space="preserve">Feb</t>
  </si>
  <si>
    <t xml:space="preserve">Mär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</si>
  <si>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</si>
  <si>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</si>
  <si>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</si>
  <si>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</si>
  <si>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</si>
  <si>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</si>
  <si>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</si>
  <si>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</si>
  <si>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Summe</t>
  </si>
  <si>
    <t xml:space="preserve">Status</t>
  </si>
  <si>
    <t xml:space="preserve">Julia Schmidt</t>
  </si>
  <si>
    <t xml:space="preserve">Bismarckstraße 5, 70197 Stuttgart  ·  Wohnung A</t>
  </si>
  <si>
    <t xml:space="preserve">Christian Vogel</t>
  </si>
  <si>
    <t xml:space="preserve">Bismarckstraße 5, 70197 Stuttgart  ·  Wohnung B</t>
  </si>
  <si>
    <t xml:space="preserve">Familie Krüger</t>
  </si>
  <si>
    <t xml:space="preserve">Eichendorffweg 14, 28195 Bremen  ·  Wohnung 1</t>
  </si>
  <si>
    <t xml:space="preserve">Daniel Meier</t>
  </si>
  <si>
    <t xml:space="preserve">Eichendorffweg 14, 28195 Bremen  ·  Wohnung 2</t>
  </si>
  <si>
    <t xml:space="preserve">GESAMT 4 EINHEITEN</t>
  </si>
  <si>
    <t xml:space="preserve">Legende  ●  Grün: Miete eingegangen   ●  Gelb: Teilzahlung   ●  Rot: keine Zahlung   ·  Blaue Werte sind Ihre Eingaben</t>
  </si>
  <si>
    <t xml:space="preserve">Werbungskosten 2026</t>
  </si>
  <si>
    <t xml:space="preserve">Abzugsfähige Ausgaben für die Anlage V Ihrer Steuererklärung</t>
  </si>
  <si>
    <t xml:space="preserve">Datum</t>
  </si>
  <si>
    <t xml:space="preserve">Kategorie</t>
  </si>
  <si>
    <t xml:space="preserve">Beschreibung</t>
  </si>
  <si>
    <t xml:space="preserve">Betrag</t>
  </si>
  <si>
    <t xml:space="preserve">Bezahlt</t>
  </si>
  <si>
    <t xml:space="preserve">Versicherung</t>
  </si>
  <si>
    <t xml:space="preserve">Wohngebäudeversicherung Jahresprämie</t>
  </si>
  <si>
    <t xml:space="preserve">Bismarckstraße 5, Stuttgart</t>
  </si>
  <si>
    <t xml:space="preserve">Ja</t>
  </si>
  <si>
    <t xml:space="preserve">Hausverwaltung</t>
  </si>
  <si>
    <t xml:space="preserve">Verwaltungspauschale Q1</t>
  </si>
  <si>
    <t xml:space="preserve">Alle Objekte</t>
  </si>
  <si>
    <t xml:space="preserve">Grundsteuer</t>
  </si>
  <si>
    <t xml:space="preserve">Grundsteuer B Q1</t>
  </si>
  <si>
    <t xml:space="preserve">Eichendorffweg 14, Bremen</t>
  </si>
  <si>
    <t xml:space="preserve">Instandhaltung</t>
  </si>
  <si>
    <t xml:space="preserve">Reparatur Heizungsventil Wohnung B</t>
  </si>
  <si>
    <t xml:space="preserve">Finanzierung</t>
  </si>
  <si>
    <t xml:space="preserve">Darlehenszinsen Q1</t>
  </si>
  <si>
    <t xml:space="preserve">Schornsteinfeger</t>
  </si>
  <si>
    <t xml:space="preserve">Kehrbezirk Frühjahr</t>
  </si>
  <si>
    <t xml:space="preserve">Maler-Renovierung Treppenhaus</t>
  </si>
  <si>
    <t xml:space="preserve">Verwaltungspauschale Q2</t>
  </si>
  <si>
    <t xml:space="preserve">Darlehenszinsen Q2</t>
  </si>
  <si>
    <t xml:space="preserve">Versorgung</t>
  </si>
  <si>
    <t xml:space="preserve">Wasser- und Abwassergebühren</t>
  </si>
  <si>
    <t xml:space="preserve">AfA</t>
  </si>
  <si>
    <t xml:space="preserve">Lineare Abschreibung 2 %</t>
  </si>
  <si>
    <t xml:space="preserve">Nein</t>
  </si>
  <si>
    <t xml:space="preserve">Steuerberatung</t>
  </si>
  <si>
    <t xml:space="preserve">Erstellung Anlage V Vorjahr</t>
  </si>
  <si>
    <t xml:space="preserve">Wartung Heizungsanlage</t>
  </si>
  <si>
    <t xml:space="preserve">Kontoführung</t>
  </si>
  <si>
    <t xml:space="preserve">Kontoführungsgebühren Mietkonto</t>
  </si>
  <si>
    <t xml:space="preserve">GESAMT WERBUNGSKOSTEN</t>
  </si>
  <si>
    <t xml:space="preserve">Hinweis  ·  Kategorie und Bezahlt-Status per Dropdown auswählen  ·  Jede Kategorie hat eine eigene Farbmarkierung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</si>
</sst>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;[RED]\(#,##0.00&quot; €)&quot;;\–"/>
    <numFmt numFmtId="166" formatCode="0.0%;[RED]\-0.0%;\–"/>
    <numFmt numFmtId="167" formatCode="dd\.mm\.yyyy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i val="true"/>
      <sz val="10"/>
      <color rgb="FFCBD5E1"/>
      <name val="Calibri"/>
      <family val="0"/>
      <charset val="1"/>
    </font>
    <font>
      <b val="true"/>
      <sz val="9"/>
      <color rgb="FF64748B"/>
      <name val="Calibri"/>
      <family val="0"/>
      <charset val="1"/>
    </font>
    <font>
      <b val="true"/>
      <sz val="22"/>
      <color rgb="FF059669"/>
      <name val="Calibri"/>
      <family val="0"/>
      <charset val="1"/>
    </font>
    <font>
      <b val="true"/>
      <sz val="22"/>
      <color rgb="FFD97706"/>
      <name val="Calibri"/>
      <family val="0"/>
      <charset val="1"/>
    </font>
    <font>
      <b val="true"/>
      <sz val="22"/>
      <color rgb="FF1E3A8A"/>
      <name val="Calibri"/>
      <family val="0"/>
      <charset val="1"/>
    </font>
    <font>
      <b val="true"/>
      <sz val="22"/>
      <color rgb="FF0D9488"/>
      <name val="Calibri"/>
      <family val="0"/>
      <charset val="1"/>
    </font>
    <font>
      <i val="true"/>
      <sz val="9"/>
      <color rgb="FF64748B"/>
      <name val="Calibri"/>
      <family val="0"/>
      <charset val="1"/>
    </font>
    <font>
      <b val="true"/>
      <sz val="14"/>
      <color rgb="FF1E3A8A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F172A"/>
      <name val="Calibri"/>
      <family val="0"/>
      <charset val="1"/>
    </font>
    <font>
      <sz val="10"/>
      <color rgb="FF0F172A"/>
      <name val="Calibri"/>
      <family val="0"/>
      <charset val="1"/>
    </font>
    <font>
      <sz val="10"/>
      <color rgb="FF64748B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3B82F6"/>
      <name val="Calibri"/>
      <family val="0"/>
      <charset val="1"/>
    </font>
    <font>
      <b val="true"/>
      <sz val="10"/>
      <color rgb="FF3B82F6"/>
      <name val="Calibri"/>
      <family val="0"/>
      <charset val="1"/>
    </font>
    <font>
      <b val="true"/>
      <sz val="10"/>
      <color rgb="FF047857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0"/>
      <color rgb="FF4F46E5"/>
      <name val="Calibri"/>
      <family val="0"/>
      <charset val="1"/>
    </font>
    <font>
      <b val="true"/>
      <sz val="10"/>
      <color rgb="FFD97706"/>
      <name val="Calibri"/>
      <family val="0"/>
      <charset val="1"/>
    </font>
    <font>
      <b val="true"/>
      <sz val="10"/>
      <color rgb="FFE11D48"/>
      <name val="Calibri"/>
      <family val="0"/>
      <charset val="1"/>
    </font>
    <font>
      <b val="true"/>
      <sz val="10"/>
      <color rgb="FF334155"/>
      <name val="Calibri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1E3A8A"/>
        <bgColor rgb="FF003366"/>
      </patternFill>
    </fill>
    <fill>
      <patternFill patternType="solid">
        <fgColor rgb="FF059669"/>
        <bgColor rgb="FF0D9488"/>
      </patternFill>
    </fill>
    <fill>
      <patternFill patternType="solid">
        <fgColor rgb="FF0D9488"/>
        <bgColor rgb="FF059669"/>
      </patternFill>
    </fill>
    <fill>
      <patternFill patternType="solid">
        <fgColor rgb="FFD97706"/>
        <bgColor rgb="FFFF9900"/>
      </patternFill>
    </fill>
    <fill>
      <patternFill patternType="solid">
        <fgColor rgb="FF3B82F6"/>
        <bgColor rgb="FF64748B"/>
      </patternFill>
    </fill>
    <fill>
      <patternFill patternType="solid">
        <fgColor rgb="FFD1FAE5"/>
        <bgColor rgb="FFCCFBF1"/>
      </patternFill>
    </fill>
    <fill>
      <patternFill patternType="solid">
        <fgColor rgb="FFFEF3C7"/>
        <bgColor rgb="FFFFE4E6"/>
      </patternFill>
    </fill>
    <fill>
      <patternFill patternType="solid">
        <fgColor rgb="FFDBEAFE"/>
        <bgColor rgb="FFE0E7FF"/>
      </patternFill>
    </fill>
    <fill>
      <patternFill patternType="solid">
        <fgColor rgb="FFCCFBF1"/>
        <bgColor rgb="FFD1FAE5"/>
      </patternFill>
    </fill>
    <fill>
      <patternFill patternType="solid">
        <fgColor rgb="FF4F46E5"/>
        <bgColor rgb="FF1E3A8A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F1F5F9"/>
        <bgColor rgb="FFF8FAFC"/>
      </patternFill>
    </fill>
    <fill>
      <patternFill patternType="solid">
        <fgColor rgb="FF047857"/>
        <bgColor rgb="FF059669"/>
      </patternFill>
    </fill>
    <fill>
      <patternFill patternType="solid">
        <fgColor rgb="FFB45309"/>
        <bgColor rgb="FFD97706"/>
      </patternFill>
    </fill>
    <fill>
      <patternFill patternType="solid">
        <fgColor rgb="FFE0E7FF"/>
        <bgColor rgb="FFDBEAFE"/>
      </patternFill>
    </fill>
    <fill>
      <patternFill patternType="solid">
        <fgColor rgb="FFFFE4E6"/>
        <bgColor rgb="FFFEF3C7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E3A8A"/>
      </bottom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8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9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1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7" fillId="7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8" fillId="8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9" fillId="9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10" fillId="1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1" fillId="7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1" fillId="8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1" fillId="9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1" fillId="1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2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5" fillId="1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6" fillId="1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13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5" fillId="13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6" fillId="13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2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5" fontId="17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1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5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4" fillId="1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8" fillId="1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3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4" fillId="13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8" fillId="13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5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2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3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0"/>
        <b val="1"/>
        <color rgb="FFE11D48"/>
        <sz val="10"/>
      </font>
      <fill>
        <patternFill>
          <bgColor rgb="FFFFE4E6"/>
        </patternFill>
      </fill>
    </dxf>
    <dxf>
      <font>
        <name val="Calibri"/>
        <charset val="1"/>
        <family val="0"/>
        <b val="1"/>
        <color rgb="FFD97706"/>
        <sz val="10"/>
      </font>
      <fill>
        <patternFill>
          <bgColor rgb="FFFEF3C7"/>
        </patternFill>
      </fill>
    </dxf>
    <dxf>
      <font>
        <name val="Calibri"/>
        <charset val="1"/>
        <family val="0"/>
        <b val="1"/>
        <color rgb="FF047857"/>
        <sz val="10"/>
      </font>
      <fill>
        <patternFill>
          <bgColor rgb="FFD1FAE5"/>
        </patternFill>
      </fill>
    </dxf>
  </dxfs>
  <colors>
    <indexedColors>
      <rgbColor rgb="FF000000"/>
      <rgbColor rgb="FFFFFFFF"/>
      <rgbColor rgb="FFE11D48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47857"/>
      <rgbColor rgb="FFE2E8F0"/>
      <rgbColor rgb="FF808080"/>
      <rgbColor rgb="FF9999FF"/>
      <rgbColor rgb="FF993366"/>
      <rgbColor rgb="FFFEF3C7"/>
      <rgbColor rgb="FFCCFBF1"/>
      <rgbColor rgb="FF660066"/>
      <rgbColor rgb="FFFF8080"/>
      <rgbColor rgb="FF4F46E5"/>
      <rgbColor rgb="FFCBD5E1"/>
      <rgbColor rgb="FF000080"/>
      <rgbColor rgb="FFFF00FF"/>
      <rgbColor rgb="FFFFFF00"/>
      <rgbColor rgb="FF00FFFF"/>
      <rgbColor rgb="FF800080"/>
      <rgbColor rgb="FF800000"/>
      <rgbColor rgb="FF0D9488"/>
      <rgbColor rgb="FF0000FF"/>
      <rgbColor rgb="FF00CCFF"/>
      <rgbColor rgb="FFDBEAFE"/>
      <rgbColor rgb="FFD1FAE5"/>
      <rgbColor rgb="FFF8FAFC"/>
      <rgbColor rgb="FFE0E7FF"/>
      <rgbColor rgb="FFF1F5F9"/>
      <rgbColor rgb="FFCC99FF"/>
      <rgbColor rgb="FFFFE4E6"/>
      <rgbColor rgb="FF3B82F6"/>
      <rgbColor rgb="FF33CCCC"/>
      <rgbColor rgb="FF99CC00"/>
      <rgbColor rgb="FFFFCC00"/>
      <rgbColor rgb="FFFF9900"/>
      <rgbColor rgb="FFD97706"/>
      <rgbColor rgb="FF64748B"/>
      <rgbColor rgb="FF969696"/>
      <rgbColor rgb="FF003366"/>
      <rgbColor rgb="FF059669"/>
      <rgbColor rgb="FF0F172A"/>
      <rgbColor rgb="FF333300"/>
      <rgbColor rgb="FFB45309"/>
      <rgbColor rgb="FF993366"/>
      <rgbColor rgb="FF1E3A8A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8A"/>
    <pageSetUpPr fitToPage="false"/>
  </sheetPr>
  <dimension ref="B1:K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11" min="2" style="0" width="13.5"/>
  </cols>
  <sheetData>
    <row r="1" customFormat="false" ht="45.7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customFormat="false" ht="19.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customFormat="false" ht="4.5" hidden="false" customHeight="true" outlineLevel="0" collapsed="false">
      <c r="B3" s="3"/>
      <c r="C3" s="3"/>
      <c r="D3" s="3"/>
      <c r="E3" s="4"/>
      <c r="F3" s="4"/>
      <c r="G3" s="5"/>
      <c r="H3" s="5"/>
      <c r="I3" s="6"/>
      <c r="J3" s="6"/>
      <c r="K3" s="6"/>
    </row>
    <row r="5" customFormat="false" ht="7.5" hidden="false" customHeight="true" outlineLevel="0" collapsed="false">
      <c r="B5" s="3"/>
      <c r="C5" s="3"/>
      <c r="D5" s="5"/>
      <c r="E5" s="5"/>
      <c r="G5" s="7"/>
      <c r="H5" s="7"/>
      <c r="J5" s="4"/>
      <c r="K5" s="4"/>
    </row>
    <row r="6" customFormat="false" ht="21.75" hidden="false" customHeight="true" outlineLevel="0" collapsed="false">
      <c r="B6" s="8" t="s">
        <v>2</v>
      </c>
      <c r="C6" s="8"/>
      <c r="D6" s="9" t="s">
        <v>3</v>
      </c>
      <c r="E6" s="9"/>
      <c r="G6" s="10" t="s">
        <v>4</v>
      </c>
      <c r="H6" s="10"/>
      <c r="J6" s="11" t="s">
        <v>5</v>
      </c>
      <c r="K6" s="11"/>
    </row>
    <row r="7" customFormat="false" ht="31.5" hidden="false" customHeight="true" outlineLevel="0" collapsed="false">
      <c r="B7" s="12" t="n">
        <f aca="false">SUM(Mietzahlungen!E6:P9)</f>
        <v>52900</v>
      </c>
      <c r="C7" s="12"/>
      <c r="D7" s="13" t="n">
        <f aca="false">SUM(Werbungskosten!E5:E18)</f>
        <v>14746.1</v>
      </c>
      <c r="E7" s="13"/>
      <c r="G7" s="14" t="n">
        <f aca="false">SUM(Mietzahlungen!E6:P9)-SUM(Werbungskosten!E5:E18)</f>
        <v>38153.9</v>
      </c>
      <c r="H7" s="14"/>
      <c r="J7" s="15" t="n">
        <f aca="false">SUM(Mietzahlungen!E6:P9)/SUM(Mietzahlungen!D6:D9)/12</f>
        <v>0.99623352165725</v>
      </c>
      <c r="K7" s="15"/>
    </row>
    <row r="8" customFormat="false" ht="19.5" hidden="false" customHeight="true" outlineLevel="0" collapsed="false">
      <c r="B8" s="16" t="s">
        <v>6</v>
      </c>
      <c r="C8" s="16"/>
      <c r="D8" s="17" t="s">
        <v>7</v>
      </c>
      <c r="E8" s="17"/>
      <c r="G8" s="18" t="s">
        <v>8</v>
      </c>
      <c r="H8" s="18"/>
      <c r="J8" s="19" t="s">
        <v>9</v>
      </c>
      <c r="K8" s="19"/>
    </row>
    <row r="9" customFormat="false" ht="3.75" hidden="false" customHeight="true" outlineLevel="0" collapsed="false"/>
    <row r="10" customFormat="false" ht="15.75" hidden="false" customHeight="true" outlineLevel="0" collapsed="false"/>
    <row r="11" customFormat="false" ht="25.5" hidden="false" customHeight="true" outlineLevel="0" collapsed="false">
      <c r="B11" s="20" t="s">
        <v>10</v>
      </c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25.5" hidden="false" customHeight="true" outlineLevel="0" collapsed="false">
      <c r="B12" s="21" t="s">
        <v>11</v>
      </c>
      <c r="C12" s="21"/>
      <c r="D12" s="22" t="s">
        <v>12</v>
      </c>
      <c r="E12" s="23" t="s">
        <v>13</v>
      </c>
      <c r="F12" s="24" t="s">
        <v>14</v>
      </c>
      <c r="G12" s="24" t="s">
        <v>15</v>
      </c>
      <c r="H12" s="25" t="s">
        <v>16</v>
      </c>
      <c r="I12" s="25"/>
      <c r="J12" s="25"/>
      <c r="K12" s="25"/>
    </row>
    <row r="13" customFormat="false" ht="21" hidden="false" customHeight="true" outlineLevel="0" collapsed="false">
      <c r="B13" s="26" t="s">
        <v>17</v>
      </c>
      <c r="C13" s="26"/>
      <c r="D13" s="27" t="n">
        <f aca="false">SUM(Mietzahlungen!E6:E9)</f>
        <v>4425</v>
      </c>
      <c r="E13" s="27" t="n">
        <f aca="false">SUMIFS(Werbungskosten!$E$5:$E$18,Werbungskosten!$A$5:$A$18,"&gt;="&amp;DATE(2026,1,1),Werbungskosten!$A$5:$A$18,"&lt;"&amp;DATE(2026,2,1))</f>
        <v>1630</v>
      </c>
      <c r="F13" s="27" t="n">
        <f aca="false">D13-E13</f>
        <v>2795</v>
      </c>
      <c r="G13" s="27" t="n">
        <f aca="false">F13</f>
        <v>2795</v>
      </c>
      <c r="H13" s="28" t="n">
        <f aca="false">F13</f>
        <v>2795</v>
      </c>
      <c r="I13" s="28"/>
      <c r="J13" s="28"/>
      <c r="K13" s="28"/>
    </row>
    <row r="14" customFormat="false" ht="21" hidden="false" customHeight="true" outlineLevel="0" collapsed="false">
      <c r="B14" s="29" t="s">
        <v>18</v>
      </c>
      <c r="C14" s="29"/>
      <c r="D14" s="30" t="n">
        <f aca="false">SUM(Mietzahlungen!F6:F9)</f>
        <v>4425</v>
      </c>
      <c r="E14" s="30" t="n">
        <f aca="false">SUMIFS(Werbungskosten!$E$5:$E$18,Werbungskosten!$A$5:$A$18,"&gt;="&amp;DATE(2026,2,1),Werbungskosten!$A$5:$A$18,"&lt;"&amp;DATE(2026,3,1))</f>
        <v>580</v>
      </c>
      <c r="F14" s="30" t="n">
        <f aca="false">D14-E14</f>
        <v>3845</v>
      </c>
      <c r="G14" s="30" t="n">
        <f aca="false">G13+F14</f>
        <v>6640</v>
      </c>
      <c r="H14" s="31" t="n">
        <f aca="false">F14</f>
        <v>3845</v>
      </c>
      <c r="I14" s="31"/>
      <c r="J14" s="31"/>
      <c r="K14" s="31"/>
    </row>
    <row r="15" customFormat="false" ht="21" hidden="false" customHeight="true" outlineLevel="0" collapsed="false">
      <c r="B15" s="26" t="s">
        <v>19</v>
      </c>
      <c r="C15" s="26"/>
      <c r="D15" s="27" t="n">
        <f aca="false">SUM(Mietzahlungen!G6:G9)</f>
        <v>4425</v>
      </c>
      <c r="E15" s="27" t="n">
        <f aca="false">SUMIFS(Werbungskosten!$E$5:$E$18,Werbungskosten!$A$5:$A$18,"&gt;="&amp;DATE(2026,3,1),Werbungskosten!$A$5:$A$18,"&lt;"&amp;DATE(2026,4,1))</f>
        <v>2470.5</v>
      </c>
      <c r="F15" s="27" t="n">
        <f aca="false">D15-E15</f>
        <v>1954.5</v>
      </c>
      <c r="G15" s="27" t="n">
        <f aca="false">G14+F15</f>
        <v>8594.5</v>
      </c>
      <c r="H15" s="28" t="n">
        <f aca="false">F15</f>
        <v>1954.5</v>
      </c>
      <c r="I15" s="28"/>
      <c r="J15" s="28"/>
      <c r="K15" s="28"/>
    </row>
    <row r="16" customFormat="false" ht="21" hidden="false" customHeight="true" outlineLevel="0" collapsed="false">
      <c r="B16" s="29" t="s">
        <v>20</v>
      </c>
      <c r="C16" s="29"/>
      <c r="D16" s="30" t="n">
        <f aca="false">SUM(Mietzahlungen!H6:H9)</f>
        <v>4425</v>
      </c>
      <c r="E16" s="30" t="n">
        <f aca="false">SUMIFS(Werbungskosten!$E$5:$E$18,Werbungskosten!$A$5:$A$18,"&gt;="&amp;DATE(2026,4,1),Werbungskosten!$A$5:$A$18,"&lt;"&amp;DATE(2026,5,1))</f>
        <v>108.4</v>
      </c>
      <c r="F16" s="30" t="n">
        <f aca="false">D16-E16</f>
        <v>4316.6</v>
      </c>
      <c r="G16" s="30" t="n">
        <f aca="false">G15+F16</f>
        <v>12911.1</v>
      </c>
      <c r="H16" s="31" t="n">
        <f aca="false">F16</f>
        <v>4316.6</v>
      </c>
      <c r="I16" s="31"/>
      <c r="J16" s="31"/>
      <c r="K16" s="31"/>
    </row>
    <row r="17" customFormat="false" ht="21" hidden="false" customHeight="true" outlineLevel="0" collapsed="false">
      <c r="B17" s="26" t="s">
        <v>21</v>
      </c>
      <c r="C17" s="26"/>
      <c r="D17" s="27" t="n">
        <f aca="false">SUM(Mietzahlungen!I6:I9)</f>
        <v>4425</v>
      </c>
      <c r="E17" s="27" t="n">
        <f aca="false">SUMIFS(Werbungskosten!$E$5:$E$18,Werbungskosten!$A$5:$A$18,"&gt;="&amp;DATE(2026,5,1),Werbungskosten!$A$5:$A$18,"&lt;"&amp;DATE(2026,6,1))</f>
        <v>1450</v>
      </c>
      <c r="F17" s="27" t="n">
        <f aca="false">D17-E17</f>
        <v>2975</v>
      </c>
      <c r="G17" s="27" t="n">
        <f aca="false">G16+F17</f>
        <v>15886.1</v>
      </c>
      <c r="H17" s="28" t="n">
        <f aca="false">F17</f>
        <v>2975</v>
      </c>
      <c r="I17" s="28"/>
      <c r="J17" s="28"/>
      <c r="K17" s="28"/>
    </row>
    <row r="18" customFormat="false" ht="21" hidden="false" customHeight="true" outlineLevel="0" collapsed="false">
      <c r="B18" s="29" t="s">
        <v>22</v>
      </c>
      <c r="C18" s="29"/>
      <c r="D18" s="30" t="n">
        <f aca="false">SUM(Mietzahlungen!J6:J9)</f>
        <v>4425</v>
      </c>
      <c r="E18" s="30" t="n">
        <f aca="false">SUMIFS(Werbungskosten!$E$5:$E$18,Werbungskosten!$A$5:$A$18,"&gt;="&amp;DATE(2026,6,1),Werbungskosten!$A$5:$A$18,"&lt;"&amp;DATE(2026,7,1))</f>
        <v>2540</v>
      </c>
      <c r="F18" s="30" t="n">
        <f aca="false">D18-E18</f>
        <v>1885</v>
      </c>
      <c r="G18" s="30" t="n">
        <f aca="false">G17+F18</f>
        <v>17771.1</v>
      </c>
      <c r="H18" s="31" t="n">
        <f aca="false">F18</f>
        <v>1885</v>
      </c>
      <c r="I18" s="31"/>
      <c r="J18" s="31"/>
      <c r="K18" s="31"/>
    </row>
    <row r="19" customFormat="false" ht="21" hidden="false" customHeight="true" outlineLevel="0" collapsed="false">
      <c r="B19" s="26" t="s">
        <v>23</v>
      </c>
      <c r="C19" s="26"/>
      <c r="D19" s="27" t="n">
        <f aca="false">SUM(Mietzahlungen!K6:K9)</f>
        <v>3275</v>
      </c>
      <c r="E19" s="27" t="n">
        <f aca="false">SUMIFS(Werbungskosten!$E$5:$E$18,Werbungskosten!$A$5:$A$18,"&gt;="&amp;DATE(2026,7,1),Werbungskosten!$A$5:$A$18,"&lt;"&amp;DATE(2026,8,1))</f>
        <v>385.2</v>
      </c>
      <c r="F19" s="27" t="n">
        <f aca="false">D19-E19</f>
        <v>2889.8</v>
      </c>
      <c r="G19" s="27" t="n">
        <f aca="false">G18+F19</f>
        <v>20660.9</v>
      </c>
      <c r="H19" s="28" t="n">
        <f aca="false">F19</f>
        <v>2889.8</v>
      </c>
      <c r="I19" s="28"/>
      <c r="J19" s="28"/>
      <c r="K19" s="28"/>
    </row>
    <row r="20" customFormat="false" ht="21" hidden="false" customHeight="true" outlineLevel="0" collapsed="false">
      <c r="B20" s="29" t="s">
        <v>24</v>
      </c>
      <c r="C20" s="29"/>
      <c r="D20" s="30" t="n">
        <f aca="false">SUM(Mietzahlungen!L6:L9)</f>
        <v>5575</v>
      </c>
      <c r="E20" s="30" t="n">
        <f aca="false">SUMIFS(Werbungskosten!$E$5:$E$18,Werbungskosten!$A$5:$A$18,"&gt;="&amp;DATE(2026,8,1),Werbungskosten!$A$5:$A$18,"&lt;"&amp;DATE(2026,9,1))</f>
        <v>0</v>
      </c>
      <c r="F20" s="30" t="n">
        <f aca="false">D20-E20</f>
        <v>5575</v>
      </c>
      <c r="G20" s="30" t="n">
        <f aca="false">G19+F20</f>
        <v>26235.9</v>
      </c>
      <c r="H20" s="31" t="n">
        <f aca="false">F20</f>
        <v>5575</v>
      </c>
      <c r="I20" s="31"/>
      <c r="J20" s="31"/>
      <c r="K20" s="31"/>
    </row>
    <row r="21" customFormat="false" ht="21" hidden="false" customHeight="true" outlineLevel="0" collapsed="false">
      <c r="B21" s="26" t="s">
        <v>25</v>
      </c>
      <c r="C21" s="26"/>
      <c r="D21" s="27" t="n">
        <f aca="false">SUM(Mietzahlungen!M6:M9)</f>
        <v>4425</v>
      </c>
      <c r="E21" s="27" t="n">
        <f aca="false">SUMIFS(Werbungskosten!$E$5:$E$18,Werbungskosten!$A$5:$A$18,"&gt;="&amp;DATE(2026,9,1),Werbungskosten!$A$5:$A$18,"&lt;"&amp;DATE(2026,10,1))</f>
        <v>4800</v>
      </c>
      <c r="F21" s="27" t="n">
        <f aca="false">D21-E21</f>
        <v>-375</v>
      </c>
      <c r="G21" s="27" t="n">
        <f aca="false">G20+F21</f>
        <v>25860.9</v>
      </c>
      <c r="H21" s="28" t="n">
        <f aca="false">F21</f>
        <v>-375</v>
      </c>
      <c r="I21" s="28"/>
      <c r="J21" s="28"/>
      <c r="K21" s="28"/>
    </row>
    <row r="22" customFormat="false" ht="21" hidden="false" customHeight="true" outlineLevel="0" collapsed="false">
      <c r="B22" s="29" t="s">
        <v>26</v>
      </c>
      <c r="C22" s="29"/>
      <c r="D22" s="30" t="n">
        <f aca="false">SUM(Mietzahlungen!N6:N9)</f>
        <v>4425</v>
      </c>
      <c r="E22" s="30" t="n">
        <f aca="false">SUMIFS(Werbungskosten!$E$5:$E$18,Werbungskosten!$A$5:$A$18,"&gt;="&amp;DATE(2026,10,1),Werbungskosten!$A$5:$A$18,"&lt;"&amp;DATE(2026,11,1))</f>
        <v>420</v>
      </c>
      <c r="F22" s="30" t="n">
        <f aca="false">D22-E22</f>
        <v>4005</v>
      </c>
      <c r="G22" s="30" t="n">
        <f aca="false">G21+F22</f>
        <v>29865.9</v>
      </c>
      <c r="H22" s="31" t="n">
        <f aca="false">F22</f>
        <v>4005</v>
      </c>
      <c r="I22" s="31"/>
      <c r="J22" s="31"/>
      <c r="K22" s="31"/>
    </row>
    <row r="23" customFormat="false" ht="21" hidden="false" customHeight="true" outlineLevel="0" collapsed="false">
      <c r="B23" s="26" t="s">
        <v>27</v>
      </c>
      <c r="C23" s="26"/>
      <c r="D23" s="27" t="n">
        <f aca="false">SUM(Mietzahlungen!O6:O9)</f>
        <v>4425</v>
      </c>
      <c r="E23" s="27" t="n">
        <f aca="false">SUMIFS(Werbungskosten!$E$5:$E$18,Werbungskosten!$A$5:$A$18,"&gt;="&amp;DATE(2026,11,1),Werbungskosten!$A$5:$A$18,"&lt;"&amp;DATE(2026,12,1))</f>
        <v>290</v>
      </c>
      <c r="F23" s="27" t="n">
        <f aca="false">D23-E23</f>
        <v>4135</v>
      </c>
      <c r="G23" s="27" t="n">
        <f aca="false">G22+F23</f>
        <v>34000.9</v>
      </c>
      <c r="H23" s="28" t="n">
        <f aca="false">F23</f>
        <v>4135</v>
      </c>
      <c r="I23" s="28"/>
      <c r="J23" s="28"/>
      <c r="K23" s="28"/>
    </row>
    <row r="24" customFormat="false" ht="21" hidden="false" customHeight="true" outlineLevel="0" collapsed="false">
      <c r="B24" s="29" t="s">
        <v>28</v>
      </c>
      <c r="C24" s="29"/>
      <c r="D24" s="30" t="n">
        <f aca="false">SUM(Mietzahlungen!P6:P9)</f>
        <v>4225</v>
      </c>
      <c r="E24" s="30" t="n">
        <f aca="false">SUMIFS(Werbungskosten!$E$5:$E$18,Werbungskosten!$A$5:$A$18,"&gt;="&amp;DATE(2026,12,1),Werbungskosten!$A$5:$A$18,"&lt;"&amp;DATE(2027,1,1))</f>
        <v>72</v>
      </c>
      <c r="F24" s="30" t="n">
        <f aca="false">D24-E24</f>
        <v>4153</v>
      </c>
      <c r="G24" s="30" t="n">
        <f aca="false">G23+F24</f>
        <v>38153.9</v>
      </c>
      <c r="H24" s="31" t="n">
        <f aca="false">F24</f>
        <v>4153</v>
      </c>
      <c r="I24" s="31"/>
      <c r="J24" s="31"/>
      <c r="K24" s="31"/>
    </row>
    <row r="25" customFormat="false" ht="27.75" hidden="false" customHeight="true" outlineLevel="0" collapsed="false">
      <c r="B25" s="32" t="s">
        <v>29</v>
      </c>
      <c r="C25" s="32"/>
      <c r="D25" s="33" t="n">
        <f aca="false">SUM(D13:D24)</f>
        <v>52900</v>
      </c>
      <c r="E25" s="33" t="n">
        <f aca="false">SUM(E13:E24)</f>
        <v>14746.1</v>
      </c>
      <c r="F25" s="33" t="n">
        <f aca="false">D25-E25</f>
        <v>38153.9</v>
      </c>
      <c r="G25" s="33" t="n">
        <f aca="false">G24</f>
        <v>38153.9</v>
      </c>
      <c r="H25" s="34" t="n">
        <f aca="false">F25</f>
        <v>38153.9</v>
      </c>
      <c r="I25" s="34"/>
      <c r="J25" s="34"/>
      <c r="K25" s="34"/>
    </row>
    <row r="27" customFormat="false" ht="25.5" hidden="false" customHeight="true" outlineLevel="0" collapsed="false">
      <c r="B27" s="35" t="s">
        <v>30</v>
      </c>
      <c r="C27" s="35"/>
      <c r="D27" s="35"/>
      <c r="E27" s="35"/>
      <c r="F27" s="35"/>
      <c r="G27" s="35"/>
      <c r="H27" s="35"/>
      <c r="I27" s="35"/>
      <c r="J27" s="35"/>
      <c r="K27" s="35"/>
    </row>
  </sheetData>
  <mergeCells count="44">
    <mergeCell ref="B1:K1"/>
    <mergeCell ref="B2:K2"/>
    <mergeCell ref="B6:C6"/>
    <mergeCell ref="D6:E6"/>
    <mergeCell ref="G6:H6"/>
    <mergeCell ref="J6:K6"/>
    <mergeCell ref="B7:C7"/>
    <mergeCell ref="D7:E7"/>
    <mergeCell ref="G7:H7"/>
    <mergeCell ref="J7:K7"/>
    <mergeCell ref="B8:C8"/>
    <mergeCell ref="D8:E8"/>
    <mergeCell ref="G8:H8"/>
    <mergeCell ref="J8:K8"/>
    <mergeCell ref="B11:K11"/>
    <mergeCell ref="B12:C12"/>
    <mergeCell ref="H12:K12"/>
    <mergeCell ref="B13:C13"/>
    <mergeCell ref="H13:K13"/>
    <mergeCell ref="B14:C14"/>
    <mergeCell ref="H14:K14"/>
    <mergeCell ref="B15:C15"/>
    <mergeCell ref="H15:K15"/>
    <mergeCell ref="B16:C16"/>
    <mergeCell ref="H16:K16"/>
    <mergeCell ref="B17:C17"/>
    <mergeCell ref="H17:K17"/>
    <mergeCell ref="B18:C18"/>
    <mergeCell ref="H18:K18"/>
    <mergeCell ref="B19:C19"/>
    <mergeCell ref="H19:K19"/>
    <mergeCell ref="B20:C20"/>
    <mergeCell ref="H20:K20"/>
    <mergeCell ref="B21:C21"/>
    <mergeCell ref="H21:K21"/>
    <mergeCell ref="B22:C22"/>
    <mergeCell ref="H22:K22"/>
    <mergeCell ref="B23:C23"/>
    <mergeCell ref="H23:K23"/>
    <mergeCell ref="B24:C24"/>
    <mergeCell ref="H24:K24"/>
    <mergeCell ref="B25:C25"/>
    <mergeCell ref="H25:K25"/>
    <mergeCell ref="B27:K27"/>
  </mergeCells>
  <conditionalFormatting sqref="H13:H24">
    <cfRule type="dataBar" priority="2">
      <dataBar showValue="1" minLength="0" maxLength="100">
        <cfvo type="min" val="0"/>
        <cfvo type="max" val="0"/>
        <color rgb="FF3B82F6"/>
      </dataBar>
      <extLst>
        <ext xmlns:x14="http://schemas.microsoft.com/office/spreadsheetml/2009/9/main" uri="{B025F937-C7B1-47D3-B67F-A62EFF666E3E}">
          <x14:id>{79692359-65BA-416F-BCC0-0010D9A957BA}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9692359-65BA-416F-BCC0-0010D9A957BA}">
            <x14:dataBar minLength="0" maxLength="100" axisPosition="none" gradient="true">
              <x14:cfvo type="min"/>
              <x14:cfvo type="max"/>
              <x14:negativeFillColor rgb="FF3B82F6"/>
              <x14:axisColor rgb="FF000000"/>
            </x14:dataBar>
          </x14:cfRule>
          <xm:sqref>H13:H24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R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13"/>
    <col collapsed="false" customWidth="true" hidden="false" outlineLevel="0" max="16" min="5" style="0" width="10"/>
    <col collapsed="false" customWidth="true" hidden="false" outlineLevel="0" max="17" min="17" style="0" width="13"/>
    <col collapsed="false" customWidth="true" hidden="false" outlineLevel="0" max="18" min="18" style="0" width="18"/>
  </cols>
  <sheetData>
    <row r="1" customFormat="false" ht="42" hidden="false" customHeight="true" outlineLevel="0" collapsed="false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customFormat="false" ht="19.5" hidden="false" customHeight="true" outlineLevel="0" collapsed="false">
      <c r="A2" s="37" t="s">
        <v>32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customFormat="false" ht="3.75" hidden="false" customHeight="true" outlineLevel="0" collapsed="false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customFormat="false" ht="13.5" hidden="false" customHeight="true" outlineLevel="0" collapsed="false"/>
    <row r="5" customFormat="false" ht="30" hidden="false" customHeight="true" outlineLevel="0" collapsed="false">
      <c r="A5" s="24" t="s">
        <v>33</v>
      </c>
      <c r="B5" s="39" t="s">
        <v>34</v>
      </c>
      <c r="C5" s="39" t="s">
        <v>35</v>
      </c>
      <c r="D5" s="24" t="s">
        <v>36</v>
      </c>
      <c r="E5" s="24" t="s">
        <v>37</v>
      </c>
      <c r="F5" s="24" t="s">
        <v>38</v>
      </c>
      <c r="G5" s="24" t="s">
        <v>39</v>
      </c>
      <c r="H5" s="24" t="s">
        <v>40</v>
      </c>
      <c r="I5" s="24" t="s">
        <v>21</v>
      </c>
      <c r="J5" s="24" t="s">
        <v>41</v>
      </c>
      <c r="K5" s="24" t="s">
        <v>42</v>
      </c>
      <c r="L5" s="24" t="s">
        <v>43</v>
      </c>
      <c r="M5" s="24" t="s">
        <v>44</v>
      </c>
      <c r="N5" s="24" t="s">
        <v>45</v>
      </c>
      <c r="O5" s="24" t="s">
        <v>46</v>
      </c>
      <c r="P5" s="24" t="s">
        <v>47</v>
      </c>
      <c r="Q5" s="24" t="s">
        <v>48</v>
      </c>
      <c r="R5" s="24" t="s">
        <v>49</v>
      </c>
    </row>
    <row r="6" customFormat="false" ht="27.75" hidden="false" customHeight="true" outlineLevel="0" collapsed="false">
      <c r="A6" s="40" t="n">
        <v>1</v>
      </c>
      <c r="B6" s="26" t="s">
        <v>50</v>
      </c>
      <c r="C6" s="41" t="s">
        <v>51</v>
      </c>
      <c r="D6" s="42" t="n">
        <v>980</v>
      </c>
      <c r="E6" s="43" t="n">
        <v>980</v>
      </c>
      <c r="F6" s="43" t="n">
        <v>980</v>
      </c>
      <c r="G6" s="43" t="n">
        <v>980</v>
      </c>
      <c r="H6" s="43" t="n">
        <v>980</v>
      </c>
      <c r="I6" s="43" t="n">
        <v>980</v>
      </c>
      <c r="J6" s="43" t="n">
        <v>980</v>
      </c>
      <c r="K6" s="43" t="n">
        <v>980</v>
      </c>
      <c r="L6" s="43" t="n">
        <v>980</v>
      </c>
      <c r="M6" s="43" t="n">
        <v>980</v>
      </c>
      <c r="N6" s="43" t="n">
        <v>980</v>
      </c>
      <c r="O6" s="43" t="n">
        <v>980</v>
      </c>
      <c r="P6" s="43" t="n">
        <v>980</v>
      </c>
      <c r="Q6" s="42" t="n">
        <f aca="false">SUM(E6:P6)</f>
        <v>11760</v>
      </c>
      <c r="R6" s="40" t="str">
        <f aca="false">IF(Q6&gt;=D6*12,"● Vollständig",IF(Q6&gt;=D6*12*0.95,"● Geringe Differenz","● Rückstand"))</f>
        <v>● Vollständig</v>
      </c>
    </row>
    <row r="7" customFormat="false" ht="27.75" hidden="false" customHeight="true" outlineLevel="0" collapsed="false">
      <c r="A7" s="44" t="n">
        <v>2</v>
      </c>
      <c r="B7" s="29" t="s">
        <v>52</v>
      </c>
      <c r="C7" s="45" t="s">
        <v>53</v>
      </c>
      <c r="D7" s="46" t="n">
        <v>1150</v>
      </c>
      <c r="E7" s="47" t="n">
        <v>1150</v>
      </c>
      <c r="F7" s="47" t="n">
        <v>1150</v>
      </c>
      <c r="G7" s="47" t="n">
        <v>1150</v>
      </c>
      <c r="H7" s="47" t="n">
        <v>1150</v>
      </c>
      <c r="I7" s="47" t="n">
        <v>1150</v>
      </c>
      <c r="J7" s="47" t="n">
        <v>1150</v>
      </c>
      <c r="K7" s="47" t="n">
        <v>0</v>
      </c>
      <c r="L7" s="47" t="n">
        <v>2300</v>
      </c>
      <c r="M7" s="47" t="n">
        <v>1150</v>
      </c>
      <c r="N7" s="47" t="n">
        <v>1150</v>
      </c>
      <c r="O7" s="47" t="n">
        <v>1150</v>
      </c>
      <c r="P7" s="47" t="n">
        <v>1150</v>
      </c>
      <c r="Q7" s="46" t="n">
        <f aca="false">SUM(E7:P7)</f>
        <v>13800</v>
      </c>
      <c r="R7" s="44" t="str">
        <f aca="false">IF(Q7&gt;=D7*12,"● Vollständig",IF(Q7&gt;=D7*12*0.95,"● Geringe Differenz","● Rückstand"))</f>
        <v>● Vollständig</v>
      </c>
    </row>
    <row r="8" customFormat="false" ht="27.75" hidden="false" customHeight="true" outlineLevel="0" collapsed="false">
      <c r="A8" s="40" t="n">
        <v>3</v>
      </c>
      <c r="B8" s="26" t="s">
        <v>54</v>
      </c>
      <c r="C8" s="41" t="s">
        <v>55</v>
      </c>
      <c r="D8" s="42" t="n">
        <v>1420</v>
      </c>
      <c r="E8" s="43" t="n">
        <v>1420</v>
      </c>
      <c r="F8" s="43" t="n">
        <v>1420</v>
      </c>
      <c r="G8" s="43" t="n">
        <v>1420</v>
      </c>
      <c r="H8" s="43" t="n">
        <v>1420</v>
      </c>
      <c r="I8" s="43" t="n">
        <v>1420</v>
      </c>
      <c r="J8" s="43" t="n">
        <v>1420</v>
      </c>
      <c r="K8" s="43" t="n">
        <v>1420</v>
      </c>
      <c r="L8" s="43" t="n">
        <v>1420</v>
      </c>
      <c r="M8" s="43" t="n">
        <v>1420</v>
      </c>
      <c r="N8" s="43" t="n">
        <v>1420</v>
      </c>
      <c r="O8" s="43" t="n">
        <v>1420</v>
      </c>
      <c r="P8" s="43" t="n">
        <v>1220</v>
      </c>
      <c r="Q8" s="42" t="n">
        <f aca="false">SUM(E8:P8)</f>
        <v>16840</v>
      </c>
      <c r="R8" s="40" t="str">
        <f aca="false">IF(Q8&gt;=D8*12,"● Vollständig",IF(Q8&gt;=D8*12*0.95,"● Geringe Differenz","● Rückstand"))</f>
        <v>● Geringe Differenz</v>
      </c>
    </row>
    <row r="9" customFormat="false" ht="27.75" hidden="false" customHeight="true" outlineLevel="0" collapsed="false">
      <c r="A9" s="44" t="n">
        <v>4</v>
      </c>
      <c r="B9" s="29" t="s">
        <v>56</v>
      </c>
      <c r="C9" s="45" t="s">
        <v>57</v>
      </c>
      <c r="D9" s="46" t="n">
        <v>875</v>
      </c>
      <c r="E9" s="47" t="n">
        <v>875</v>
      </c>
      <c r="F9" s="47" t="n">
        <v>875</v>
      </c>
      <c r="G9" s="47" t="n">
        <v>875</v>
      </c>
      <c r="H9" s="47" t="n">
        <v>875</v>
      </c>
      <c r="I9" s="47" t="n">
        <v>875</v>
      </c>
      <c r="J9" s="47" t="n">
        <v>875</v>
      </c>
      <c r="K9" s="47" t="n">
        <v>875</v>
      </c>
      <c r="L9" s="47" t="n">
        <v>875</v>
      </c>
      <c r="M9" s="47" t="n">
        <v>875</v>
      </c>
      <c r="N9" s="47" t="n">
        <v>875</v>
      </c>
      <c r="O9" s="47" t="n">
        <v>875</v>
      </c>
      <c r="P9" s="47" t="n">
        <v>875</v>
      </c>
      <c r="Q9" s="46" t="n">
        <f aca="false">SUM(E9:P9)</f>
        <v>10500</v>
      </c>
      <c r="R9" s="44" t="str">
        <f aca="false">IF(Q9&gt;=D9*12,"● Vollständig",IF(Q9&gt;=D9*12*0.95,"● Geringe Differenz","● Rückstand"))</f>
        <v>● Vollständig</v>
      </c>
    </row>
    <row r="10" customFormat="false" ht="30" hidden="false" customHeight="true" outlineLevel="0" collapsed="false">
      <c r="A10" s="32" t="s">
        <v>58</v>
      </c>
      <c r="B10" s="32"/>
      <c r="C10" s="32"/>
      <c r="D10" s="33" t="n">
        <f aca="false">SUM(D6:D9)</f>
        <v>4425</v>
      </c>
      <c r="E10" s="33" t="n">
        <f aca="false">SUM(E6:E9)</f>
        <v>4425</v>
      </c>
      <c r="F10" s="33" t="n">
        <f aca="false">SUM(F6:F9)</f>
        <v>4425</v>
      </c>
      <c r="G10" s="33" t="n">
        <f aca="false">SUM(G6:G9)</f>
        <v>4425</v>
      </c>
      <c r="H10" s="33" t="n">
        <f aca="false">SUM(H6:H9)</f>
        <v>4425</v>
      </c>
      <c r="I10" s="33" t="n">
        <f aca="false">SUM(I6:I9)</f>
        <v>4425</v>
      </c>
      <c r="J10" s="33" t="n">
        <f aca="false">SUM(J6:J9)</f>
        <v>4425</v>
      </c>
      <c r="K10" s="33" t="n">
        <f aca="false">SUM(K6:K9)</f>
        <v>3275</v>
      </c>
      <c r="L10" s="33" t="n">
        <f aca="false">SUM(L6:L9)</f>
        <v>5575</v>
      </c>
      <c r="M10" s="33" t="n">
        <f aca="false">SUM(M6:M9)</f>
        <v>4425</v>
      </c>
      <c r="N10" s="33" t="n">
        <f aca="false">SUM(N6:N9)</f>
        <v>4425</v>
      </c>
      <c r="O10" s="33" t="n">
        <f aca="false">SUM(O6:O9)</f>
        <v>4425</v>
      </c>
      <c r="P10" s="33" t="n">
        <f aca="false">SUM(P6:P9)</f>
        <v>4225</v>
      </c>
      <c r="Q10" s="33" t="n">
        <f aca="false">SUM(Q6:Q9)</f>
        <v>52900</v>
      </c>
      <c r="R10" s="48" t="str">
        <f aca="false">IF(Q10&gt;=D10*12,"● Auf Plan","● Abweichung")</f>
        <v>● Abweichung</v>
      </c>
    </row>
    <row r="12" customFormat="false" ht="24" hidden="false" customHeight="true" outlineLevel="0" collapsed="false">
      <c r="A12" s="35" t="s">
        <v>59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</sheetData>
  <mergeCells count="4">
    <mergeCell ref="A1:R1"/>
    <mergeCell ref="A2:R2"/>
    <mergeCell ref="A10:C10"/>
    <mergeCell ref="A12:R12"/>
  </mergeCells>
  <conditionalFormatting sqref="E6:P6">
    <cfRule type="cellIs" priority="2" operator="equal" aboveAverage="0" equalAverage="0" bottom="0" percent="0" rank="0" text="" dxfId="0">
      <formula>0</formula>
    </cfRule>
    <cfRule type="expression" priority="3" aboveAverage="0" equalAverage="0" bottom="0" percent="0" rank="0" text="" dxfId="1">
      <formula>AND(E6&gt;0,E6&lt;$D6)</formula>
    </cfRule>
    <cfRule type="expression" priority="4" aboveAverage="0" equalAverage="0" bottom="0" percent="0" rank="0" text="" dxfId="2">
      <formula>E6&gt;=$D6</formula>
    </cfRule>
  </conditionalFormatting>
  <conditionalFormatting sqref="E7:P7">
    <cfRule type="cellIs" priority="5" operator="equal" aboveAverage="0" equalAverage="0" bottom="0" percent="0" rank="0" text="" dxfId="0">
      <formula>0</formula>
    </cfRule>
    <cfRule type="expression" priority="6" aboveAverage="0" equalAverage="0" bottom="0" percent="0" rank="0" text="" dxfId="1">
      <formula>AND(E7&gt;0,E7&lt;$D7)</formula>
    </cfRule>
    <cfRule type="expression" priority="7" aboveAverage="0" equalAverage="0" bottom="0" percent="0" rank="0" text="" dxfId="2">
      <formula>E7&gt;=$D7</formula>
    </cfRule>
  </conditionalFormatting>
  <conditionalFormatting sqref="E8:P8">
    <cfRule type="cellIs" priority="8" operator="equal" aboveAverage="0" equalAverage="0" bottom="0" percent="0" rank="0" text="" dxfId="0">
      <formula>0</formula>
    </cfRule>
    <cfRule type="expression" priority="9" aboveAverage="0" equalAverage="0" bottom="0" percent="0" rank="0" text="" dxfId="1">
      <formula>AND(E8&gt;0,E8&lt;$D8)</formula>
    </cfRule>
    <cfRule type="expression" priority="10" aboveAverage="0" equalAverage="0" bottom="0" percent="0" rank="0" text="" dxfId="2">
      <formula>E8&gt;=$D8</formula>
    </cfRule>
  </conditionalFormatting>
  <conditionalFormatting sqref="E9:P9">
    <cfRule type="cellIs" priority="11" operator="equal" aboveAverage="0" equalAverage="0" bottom="0" percent="0" rank="0" text="" dxfId="0">
      <formula>0</formula>
    </cfRule>
    <cfRule type="expression" priority="12" aboveAverage="0" equalAverage="0" bottom="0" percent="0" rank="0" text="" dxfId="1">
      <formula>AND(E9&gt;0,E9&lt;$D9)</formula>
    </cfRule>
    <cfRule type="expression" priority="13" aboveAverage="0" equalAverage="0" bottom="0" percent="0" rank="0" text="" dxfId="2">
      <formula>E9&gt;=$D9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7706"/>
    <pageSetUpPr fitToPage="false"/>
  </sheetPr>
  <dimension ref="A1:F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40"/>
    <col collapsed="false" customWidth="true" hidden="false" outlineLevel="0" max="4" min="4" style="0" width="28"/>
    <col collapsed="false" customWidth="true" hidden="false" outlineLevel="0" max="5" min="5" style="0" width="14"/>
    <col collapsed="false" customWidth="true" hidden="false" outlineLevel="0" max="6" min="6" style="0" width="12"/>
  </cols>
  <sheetData>
    <row r="1" customFormat="false" ht="42" hidden="false" customHeight="true" outlineLevel="0" collapsed="false">
      <c r="A1" s="49" t="s">
        <v>60</v>
      </c>
      <c r="B1" s="49"/>
      <c r="C1" s="49"/>
      <c r="D1" s="49"/>
      <c r="E1" s="49"/>
      <c r="F1" s="49"/>
    </row>
    <row r="2" customFormat="false" ht="19.5" hidden="false" customHeight="true" outlineLevel="0" collapsed="false">
      <c r="A2" s="50" t="s">
        <v>61</v>
      </c>
      <c r="B2" s="50"/>
      <c r="C2" s="50"/>
      <c r="D2" s="50"/>
      <c r="E2" s="50"/>
      <c r="F2" s="50"/>
    </row>
    <row r="3" customFormat="false" ht="3.75" hidden="false" customHeight="true" outlineLevel="0" collapsed="false">
      <c r="A3" s="51"/>
      <c r="B3" s="51"/>
      <c r="C3" s="51"/>
      <c r="D3" s="51"/>
      <c r="E3" s="51"/>
      <c r="F3" s="51"/>
    </row>
    <row r="4" customFormat="false" ht="30" hidden="false" customHeight="true" outlineLevel="0" collapsed="false">
      <c r="A4" s="24" t="s">
        <v>62</v>
      </c>
      <c r="B4" s="24" t="s">
        <v>63</v>
      </c>
      <c r="C4" s="24" t="s">
        <v>64</v>
      </c>
      <c r="D4" s="24" t="s">
        <v>35</v>
      </c>
      <c r="E4" s="24" t="s">
        <v>65</v>
      </c>
      <c r="F4" s="24" t="s">
        <v>66</v>
      </c>
    </row>
    <row r="5" customFormat="false" ht="24" hidden="false" customHeight="true" outlineLevel="0" collapsed="false">
      <c r="A5" s="52" t="n">
        <v>46032</v>
      </c>
      <c r="B5" s="53" t="s">
        <v>67</v>
      </c>
      <c r="C5" s="54" t="s">
        <v>68</v>
      </c>
      <c r="D5" s="41" t="s">
        <v>69</v>
      </c>
      <c r="E5" s="42" t="n">
        <v>1180</v>
      </c>
      <c r="F5" s="55" t="s">
        <v>70</v>
      </c>
    </row>
    <row r="6" customFormat="false" ht="24" hidden="false" customHeight="true" outlineLevel="0" collapsed="false">
      <c r="A6" s="56" t="n">
        <v>46053</v>
      </c>
      <c r="B6" s="57" t="s">
        <v>71</v>
      </c>
      <c r="C6" s="58" t="s">
        <v>72</v>
      </c>
      <c r="D6" s="45" t="s">
        <v>73</v>
      </c>
      <c r="E6" s="46" t="n">
        <v>450</v>
      </c>
      <c r="F6" s="59" t="s">
        <v>70</v>
      </c>
    </row>
    <row r="7" customFormat="false" ht="24" hidden="false" customHeight="true" outlineLevel="0" collapsed="false">
      <c r="A7" s="52" t="n">
        <v>46068</v>
      </c>
      <c r="B7" s="60" t="s">
        <v>74</v>
      </c>
      <c r="C7" s="54" t="s">
        <v>75</v>
      </c>
      <c r="D7" s="41" t="s">
        <v>76</v>
      </c>
      <c r="E7" s="42" t="n">
        <v>580</v>
      </c>
      <c r="F7" s="55" t="s">
        <v>70</v>
      </c>
    </row>
    <row r="8" customFormat="false" ht="24" hidden="false" customHeight="true" outlineLevel="0" collapsed="false">
      <c r="A8" s="56" t="n">
        <v>46089</v>
      </c>
      <c r="B8" s="61" t="s">
        <v>77</v>
      </c>
      <c r="C8" s="58" t="s">
        <v>78</v>
      </c>
      <c r="D8" s="45" t="s">
        <v>69</v>
      </c>
      <c r="E8" s="46" t="n">
        <v>320.5</v>
      </c>
      <c r="F8" s="59" t="s">
        <v>70</v>
      </c>
    </row>
    <row r="9" customFormat="false" ht="24" hidden="false" customHeight="true" outlineLevel="0" collapsed="false">
      <c r="A9" s="52" t="n">
        <v>46109</v>
      </c>
      <c r="B9" s="62" t="s">
        <v>79</v>
      </c>
      <c r="C9" s="54" t="s">
        <v>80</v>
      </c>
      <c r="D9" s="41" t="s">
        <v>73</v>
      </c>
      <c r="E9" s="42" t="n">
        <v>2150</v>
      </c>
      <c r="F9" s="55" t="s">
        <v>70</v>
      </c>
    </row>
    <row r="10" customFormat="false" ht="24" hidden="false" customHeight="true" outlineLevel="0" collapsed="false">
      <c r="A10" s="56" t="n">
        <v>46124</v>
      </c>
      <c r="B10" s="57" t="s">
        <v>81</v>
      </c>
      <c r="C10" s="58" t="s">
        <v>82</v>
      </c>
      <c r="D10" s="45" t="s">
        <v>76</v>
      </c>
      <c r="E10" s="46" t="n">
        <v>108.4</v>
      </c>
      <c r="F10" s="59" t="s">
        <v>70</v>
      </c>
    </row>
    <row r="11" customFormat="false" ht="24" hidden="false" customHeight="true" outlineLevel="0" collapsed="false">
      <c r="A11" s="52" t="n">
        <v>46148</v>
      </c>
      <c r="B11" s="61" t="s">
        <v>77</v>
      </c>
      <c r="C11" s="54" t="s">
        <v>83</v>
      </c>
      <c r="D11" s="41" t="s">
        <v>69</v>
      </c>
      <c r="E11" s="42" t="n">
        <v>1450</v>
      </c>
      <c r="F11" s="55" t="s">
        <v>70</v>
      </c>
    </row>
    <row r="12" customFormat="false" ht="24" hidden="false" customHeight="true" outlineLevel="0" collapsed="false">
      <c r="A12" s="56" t="n">
        <v>46203</v>
      </c>
      <c r="B12" s="57" t="s">
        <v>71</v>
      </c>
      <c r="C12" s="58" t="s">
        <v>84</v>
      </c>
      <c r="D12" s="45" t="s">
        <v>73</v>
      </c>
      <c r="E12" s="46" t="n">
        <v>450</v>
      </c>
      <c r="F12" s="59" t="s">
        <v>70</v>
      </c>
    </row>
    <row r="13" customFormat="false" ht="24" hidden="false" customHeight="true" outlineLevel="0" collapsed="false">
      <c r="A13" s="52" t="n">
        <v>46203</v>
      </c>
      <c r="B13" s="62" t="s">
        <v>79</v>
      </c>
      <c r="C13" s="54" t="s">
        <v>85</v>
      </c>
      <c r="D13" s="41" t="s">
        <v>73</v>
      </c>
      <c r="E13" s="42" t="n">
        <v>2090</v>
      </c>
      <c r="F13" s="55" t="s">
        <v>70</v>
      </c>
    </row>
    <row r="14" customFormat="false" ht="24" hidden="false" customHeight="true" outlineLevel="0" collapsed="false">
      <c r="A14" s="56" t="n">
        <v>46225</v>
      </c>
      <c r="B14" s="53" t="s">
        <v>86</v>
      </c>
      <c r="C14" s="58" t="s">
        <v>87</v>
      </c>
      <c r="D14" s="45" t="s">
        <v>76</v>
      </c>
      <c r="E14" s="46" t="n">
        <v>385.2</v>
      </c>
      <c r="F14" s="59" t="s">
        <v>70</v>
      </c>
    </row>
    <row r="15" customFormat="false" ht="24" hidden="false" customHeight="true" outlineLevel="0" collapsed="false">
      <c r="A15" s="52" t="n">
        <v>46279</v>
      </c>
      <c r="B15" s="60" t="s">
        <v>88</v>
      </c>
      <c r="C15" s="54" t="s">
        <v>89</v>
      </c>
      <c r="D15" s="41" t="s">
        <v>73</v>
      </c>
      <c r="E15" s="42" t="n">
        <v>4800</v>
      </c>
      <c r="F15" s="63" t="s">
        <v>90</v>
      </c>
    </row>
    <row r="16" customFormat="false" ht="24" hidden="false" customHeight="true" outlineLevel="0" collapsed="false">
      <c r="A16" s="56" t="n">
        <v>46298</v>
      </c>
      <c r="B16" s="64" t="s">
        <v>91</v>
      </c>
      <c r="C16" s="58" t="s">
        <v>92</v>
      </c>
      <c r="D16" s="45" t="s">
        <v>73</v>
      </c>
      <c r="E16" s="46" t="n">
        <v>420</v>
      </c>
      <c r="F16" s="59" t="s">
        <v>70</v>
      </c>
    </row>
    <row r="17" customFormat="false" ht="24" hidden="false" customHeight="true" outlineLevel="0" collapsed="false">
      <c r="A17" s="52" t="n">
        <v>46344</v>
      </c>
      <c r="B17" s="61" t="s">
        <v>77</v>
      </c>
      <c r="C17" s="54" t="s">
        <v>93</v>
      </c>
      <c r="D17" s="41" t="s">
        <v>76</v>
      </c>
      <c r="E17" s="42" t="n">
        <v>290</v>
      </c>
      <c r="F17" s="55" t="s">
        <v>70</v>
      </c>
    </row>
    <row r="18" customFormat="false" ht="24" hidden="false" customHeight="true" outlineLevel="0" collapsed="false">
      <c r="A18" s="56" t="n">
        <v>46384</v>
      </c>
      <c r="B18" s="64" t="s">
        <v>94</v>
      </c>
      <c r="C18" s="58" t="s">
        <v>95</v>
      </c>
      <c r="D18" s="45" t="s">
        <v>73</v>
      </c>
      <c r="E18" s="46" t="n">
        <v>72</v>
      </c>
      <c r="F18" s="59" t="s">
        <v>70</v>
      </c>
    </row>
    <row r="19" customFormat="false" ht="30" hidden="false" customHeight="true" outlineLevel="0" collapsed="false">
      <c r="A19" s="32" t="s">
        <v>96</v>
      </c>
      <c r="B19" s="32"/>
      <c r="C19" s="32"/>
      <c r="D19" s="32"/>
      <c r="E19" s="33" t="n">
        <f aca="false">SUM(E5:E18)</f>
        <v>14746.1</v>
      </c>
      <c r="F19" s="65"/>
    </row>
    <row r="21" customFormat="false" ht="24" hidden="false" customHeight="true" outlineLevel="0" collapsed="false">
      <c r="A21" s="35" t="s">
        <v>97</v>
      </c>
      <c r="B21" s="35"/>
      <c r="C21" s="35"/>
      <c r="D21" s="35"/>
      <c r="E21" s="35"/>
      <c r="F21" s="35"/>
    </row>
  </sheetData>
  <mergeCells count="4">
    <mergeCell ref="A1:F1"/>
    <mergeCell ref="A2:F2"/>
    <mergeCell ref="A19:D19"/>
    <mergeCell ref="A21:F21"/>
  </mergeCells>
  <dataValidations count="2">
    <dataValidation allowBlank="true" errorStyle="stop" operator="between" showDropDown="false" showErrorMessage="false" showInputMessage="false" sqref="B5:B100" type="list">
      <formula1>"Versicherung,Grundsteuer,Hausverwaltung,Instandhaltung,Finanzierung,Steuerberatung,Schornsteinfeger,AfA,Kontoführung,Versorgung"</formula1>
      <formula2>0</formula2>
    </dataValidation>
    <dataValidation allowBlank="true" errorStyle="stop" operator="between" showDropDown="false" showErrorMessage="false" showInputMessage="false" sqref="F5:F100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2026-06-17T16:50:10Z</dcterms:created>
  <dc:creator>openpyxl</dc:creator>
  <dc:description/>
  <dc:language>en-US</dc:language>
  <cp:lastModifiedBy/>
  <dcterms:modified xsi:type="dcterms:W3CDTF">2026-06-17T16:50:10Z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