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Mietzahlungen" sheetId="2" state="visible" r:id="rId4"/>
    <sheet name="Werbungskost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<sst xmlns="http://schemas.openxmlformats.org/spreadsheetml/2006/main" count="243" uniqueCount="160">
  <si>
    <t xml:space="preserve">Mieteinnahmen-Übersicht</t>
  </si>
  <si>
    <t xml:space="preserve">Geschäftsjahr 2026  ·  Vermietung und Verpachtung  ·  Konsolidierte Auswertung</t>
  </si>
  <si>
    <t xml:space="preserve">MIETEINNAHMEN</t>
  </si>
  <si>
    <t xml:space="preserve">WERBUNGSKOSTEN</t>
  </si>
  <si>
    <t xml:space="preserve">VERMIETUNGSÜBERSCHUSS</t>
  </si>
  <si>
    <t xml:space="preserve">INKASSOQUOTE</t>
  </si>
  <si>
    <t xml:space="preserve">Eingegangene Zahlungen</t>
  </si>
  <si>
    <t xml:space="preserve">Abzugsfähige Ausgaben</t>
  </si>
  <si>
    <t xml:space="preserve">Steuerliches Ergebnis</t>
  </si>
  <si>
    <t xml:space="preserve">Ist gegenüber Soll</t>
  </si>
  <si>
    <t xml:space="preserve">Monatliche Entwicklung</t>
  </si>
  <si>
    <t xml:space="preserve">Monat</t>
  </si>
  <si>
    <t xml:space="preserve">Soll-Miete</t>
  </si>
  <si>
    <t xml:space="preserve">Ist-Eingang</t>
  </si>
  <si>
    <t xml:space="preserve">Differenz</t>
  </si>
  <si>
    <t xml:space="preserve">Werbungskosten</t>
  </si>
  <si>
    <t xml:space="preserve">Saldo</t>
  </si>
  <si>
    <t xml:space="preserve">Saldo kumuliert</t>
  </si>
  <si>
    <t xml:space="preserve">Inkassoquote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</si>
  <si>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</si>
  <si>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</si>
  <si>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</si>
  <si>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</si>
  <si>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</si>
  <si>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</si>
  <si>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</si>
  <si>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</si>
  <si>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</si>
  <si>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</si>
  <si>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</si>
  <si>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</si>
  <si>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Gesamt 2026</t>
  </si>
  <si>
    <t xml:space="preserve">Auswertung je Mietobjekt</t>
  </si>
  <si>
    <t xml:space="preserve">Objekt</t>
  </si>
  <si>
    <t xml:space="preserve">Einheit</t>
  </si>
  <si>
    <t xml:space="preserve">Mieter</t>
  </si>
  <si>
    <t xml:space="preserve">Kaltmiete (Mtl.)</t>
  </si>
  <si>
    <t xml:space="preserve">Soll Jahr</t>
  </si>
  <si>
    <t xml:space="preserve">Ist Jahr</t>
  </si>
  <si>
    <t xml:space="preserve">Status</t>
  </si>
  <si>
    <t xml:space="preserve">Gesamt Portfolio</t>
  </si>
  <si>
    <t xml:space="preserve">Hinweis · Alle Werte werden automatisch aus den Blättern „Mietzahlungen“ und „Werbungskosten“ berechnet.</t>
  </si>
  <si>
    <t xml:space="preserve">Mietzahlungen 2026</t>
  </si>
  <si>
    <t xml:space="preserve">Monatliche Erfassung der Mietzahlungen je Einheit  ·  Eingaben in den blauen Zellen erfassen</t>
  </si>
  <si>
    <t xml:space="preserve">Stammdaten</t>
  </si>
  <si>
    <t xml:space="preserve">Mietansatz</t>
  </si>
  <si>
    <t xml:space="preserve">Zahlungseingänge 2026</t>
  </si>
  <si>
    <t xml:space="preserve">Jahresauswertung</t>
  </si>
  <si>
    <t xml:space="preserve">Nr.</t>
  </si>
  <si>
    <t xml:space="preserve">Mietbeginn</t>
  </si>
  <si>
    <t xml:space="preserve">Kaltmiete</t>
  </si>
  <si>
    <t xml:space="preserve">Nebenk.</t>
  </si>
  <si>
    <t xml:space="preserve">Gesamt</t>
  </si>
  <si>
    <t xml:space="preserve">Jan</t>
  </si>
  <si>
    <t xml:space="preserve">Feb</t>
  </si>
  <si>
    <t xml:space="preserve">Mär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</si>
  <si>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</si>
  <si>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</si>
  <si>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</si>
  <si>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</si>
  <si>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</si>
  <si>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</si>
  <si>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</si>
  <si>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</si>
  <si>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Summe</t>
  </si>
  <si>
    <t xml:space="preserve">Soll 12M</t>
  </si>
  <si>
    <t xml:space="preserve">Quote</t>
  </si>
  <si>
    <t xml:space="preserve">Lindenstraße 12, 80331 München</t>
  </si>
  <si>
    <t xml:space="preserve">Wohnung 1. OG</t>
  </si>
  <si>
    <t xml:space="preserve">Andreas Becker</t>
  </si>
  <si>
    <t xml:space="preserve">Wohnung 2. OG</t>
  </si>
  <si>
    <t xml:space="preserve">Sabine Hoffmann</t>
  </si>
  <si>
    <t xml:space="preserve">Goetheweg 8, 50667 Köln</t>
  </si>
  <si>
    <t xml:space="preserve">Wohnung 01</t>
  </si>
  <si>
    <t xml:space="preserve">Familie Weber</t>
  </si>
  <si>
    <t xml:space="preserve">Wohnung 02</t>
  </si>
  <si>
    <t xml:space="preserve">Markus Schulz</t>
  </si>
  <si>
    <t xml:space="preserve">Parkallee 23, 20144 Hamburg</t>
  </si>
  <si>
    <t xml:space="preserve">Wohnung EG</t>
  </si>
  <si>
    <t xml:space="preserve">Petra Lange</t>
  </si>
  <si>
    <t xml:space="preserve">Stellplatz Nr. 4</t>
  </si>
  <si>
    <t xml:space="preserve">Thomas Wagner</t>
  </si>
  <si>
    <t xml:space="preserve">GESAMT PORTFOLIO</t>
  </si>
  <si>
    <t xml:space="preserve">Legende  ·  Grün: vollständig gezahlt   ·   Gelb: Teilzahlung   ·   Rot: kein Eingang   ·   Blaue Werte sind manuelle Eingaben</t>
  </si>
  <si>
    <t xml:space="preserve">Werbungskosten 2026</t>
  </si>
  <si>
    <t xml:space="preserve">Abzugsfähige Ausgaben für die Anlage V  ·  Steuererklärung Einkünfte aus Vermietung und Verpachtung</t>
  </si>
  <si>
    <t xml:space="preserve">Auswertung nach Kategorie</t>
  </si>
  <si>
    <t xml:space="preserve">Datum</t>
  </si>
  <si>
    <t xml:space="preserve">Kategorie</t>
  </si>
  <si>
    <t xml:space="preserve">Beschreibung</t>
  </si>
  <si>
    <t xml:space="preserve">Beleg-Nr.</t>
  </si>
  <si>
    <t xml:space="preserve">Betrag</t>
  </si>
  <si>
    <t xml:space="preserve">Umlagefähig</t>
  </si>
  <si>
    <t xml:space="preserve">Anlage V</t>
  </si>
  <si>
    <t xml:space="preserve">Anteil</t>
  </si>
  <si>
    <t xml:space="preserve">Lindenstraße 12, München</t>
  </si>
  <si>
    <t xml:space="preserve">Gebäudeversicherung</t>
  </si>
  <si>
    <t xml:space="preserve">Wohngebäudeversicherung Jahresprämie</t>
  </si>
  <si>
    <t xml:space="preserve">RE-2026-001</t>
  </si>
  <si>
    <t xml:space="preserve">Ja</t>
  </si>
  <si>
    <t xml:space="preserve">Zeile 47</t>
  </si>
  <si>
    <t xml:space="preserve">Goetheweg 8, Köln</t>
  </si>
  <si>
    <t xml:space="preserve">Grundsteuer</t>
  </si>
  <si>
    <t xml:space="preserve">Grundsteuer B Quartal I</t>
  </si>
  <si>
    <t xml:space="preserve">GST-Q1-26</t>
  </si>
  <si>
    <t xml:space="preserve">Alle Objekte</t>
  </si>
  <si>
    <t xml:space="preserve">Hausverwaltung</t>
  </si>
  <si>
    <t xml:space="preserve">Verwaltungspauschale Januar</t>
  </si>
  <si>
    <t xml:space="preserve">HV-2026-01</t>
  </si>
  <si>
    <t xml:space="preserve">Nein</t>
  </si>
  <si>
    <t xml:space="preserve">Zeile 46</t>
  </si>
  <si>
    <t xml:space="preserve">Parkallee 23, Hamburg</t>
  </si>
  <si>
    <t xml:space="preserve">Instandhaltung</t>
  </si>
  <si>
    <t xml:space="preserve">Reparatur Heizungsanlage Therme</t>
  </si>
  <si>
    <t xml:space="preserve">RE-2026-014</t>
  </si>
  <si>
    <t xml:space="preserve">Zeile 40</t>
  </si>
  <si>
    <t xml:space="preserve">Verwaltungspauschale Februar</t>
  </si>
  <si>
    <t xml:space="preserve">HV-2026-02</t>
  </si>
  <si>
    <t xml:space="preserve">Finanzierung</t>
  </si>
  <si>
    <t xml:space="preserve">Darlehenszinsen Q1 Immobilienkredit</t>
  </si>
  <si>
    <t xml:space="preserve">BK-Q1-26</t>
  </si>
  <si>
    <t xml:space="preserve">Zeile 36</t>
  </si>
  <si>
    <t xml:space="preserve">Schornsteinfeger</t>
  </si>
  <si>
    <t xml:space="preserve">Kehrbezirk Frühjahrsmessung</t>
  </si>
  <si>
    <t xml:space="preserve">SF-2026-03</t>
  </si>
  <si>
    <t xml:space="preserve">Müllabfuhr</t>
  </si>
  <si>
    <t xml:space="preserve">Verwaltungspauschale März</t>
  </si>
  <si>
    <t xml:space="preserve">HV-2026-03</t>
  </si>
  <si>
    <t xml:space="preserve">AfA</t>
  </si>
  <si>
    <t xml:space="preserve">Abfallgebühren Quartal II</t>
  </si>
  <si>
    <t xml:space="preserve">AWB-Q2-26</t>
  </si>
  <si>
    <t xml:space="preserve">Steuerberatung</t>
  </si>
  <si>
    <t xml:space="preserve">Sanierung Bad Wohnung 2. OG</t>
  </si>
  <si>
    <t xml:space="preserve">RE-2026-031</t>
  </si>
  <si>
    <t xml:space="preserve">Versorgung</t>
  </si>
  <si>
    <t xml:space="preserve">Lineare Abschreibung 2% (anteilig)</t>
  </si>
  <si>
    <t xml:space="preserve">AfA-2026</t>
  </si>
  <si>
    <t xml:space="preserve">Zeile 33</t>
  </si>
  <si>
    <t xml:space="preserve">Kontoführung</t>
  </si>
  <si>
    <t xml:space="preserve">Erstellung Anlage V Vorjahr</t>
  </si>
  <si>
    <t xml:space="preserve">STB-2026</t>
  </si>
  <si>
    <t xml:space="preserve">Fahrtkosten</t>
  </si>
  <si>
    <t xml:space="preserve">Darlehenszinsen Q2 Immobilienkredit</t>
  </si>
  <si>
    <t xml:space="preserve">BK-Q2-26</t>
  </si>
  <si>
    <t xml:space="preserve">Wasser- und Abwassergebühren Q2</t>
  </si>
  <si>
    <t xml:space="preserve">STW-Q2-26</t>
  </si>
  <si>
    <t xml:space="preserve">Austausch Eingangstür gemeinsamer Eingang</t>
  </si>
  <si>
    <t xml:space="preserve">RE-2026-052</t>
  </si>
  <si>
    <t xml:space="preserve">Kontoführungsgebühren Mietkonto</t>
  </si>
  <si>
    <t xml:space="preserve">BK-2026-K</t>
  </si>
  <si>
    <t xml:space="preserve">Glasversicherung Nachtrag</t>
  </si>
  <si>
    <t xml:space="preserve">RE-2026-061</t>
  </si>
  <si>
    <t xml:space="preserve">Wartung Aufzug Jahresinspektion</t>
  </si>
  <si>
    <t xml:space="preserve">RE-2026-072</t>
  </si>
  <si>
    <t xml:space="preserve">Fahrten zur Objektbesichtigung (Pauschale)</t>
  </si>
  <si>
    <t xml:space="preserve">FK-2026</t>
  </si>
  <si>
    <t xml:space="preserve">Darlehenszinsen Q4 Immobilienkredit</t>
  </si>
  <si>
    <t xml:space="preserve">BK-Q4-26</t>
  </si>
  <si>
    <t xml:space="preserve">SUMME WERBUNGSKOSTEN</t>
  </si>
  <si>
    <t xml:space="preserve">Hinweis  ·  Kategorie und Umlagefähigkeit per Dropdown wählbar  ·  Anlage V-Zeilen dienen als Orientierung für die Steuererklärung in Deutschland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</si>
</sst>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;[RED]\(#,##0.00&quot; €)&quot;;\–"/>
    <numFmt numFmtId="166" formatCode="0.0%;[RED]\-0.0%;\–"/>
    <numFmt numFmtId="167" formatCode="dd\.mm\.yyyy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0"/>
      <color rgb="FFD1D5DB"/>
      <name val="Calibri"/>
      <family val="0"/>
      <charset val="1"/>
    </font>
    <font>
      <b val="true"/>
      <sz val="9"/>
      <color rgb="FF6B7280"/>
      <name val="Calibri"/>
      <family val="0"/>
      <charset val="1"/>
    </font>
    <font>
      <b val="true"/>
      <sz val="18"/>
      <color rgb="FF1F2937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F2937"/>
      <name val="Calibri"/>
      <family val="0"/>
      <charset val="1"/>
    </font>
    <font>
      <sz val="10"/>
      <color rgb="FF1F2937"/>
      <name val="Calibri"/>
      <family val="0"/>
      <charset val="1"/>
    </font>
    <font>
      <sz val="10"/>
      <color rgb="FF1D4ED8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374151"/>
        <bgColor rgb="FF1F2937"/>
      </patternFill>
    </fill>
    <fill>
      <patternFill patternType="solid">
        <fgColor rgb="FFB45309"/>
        <bgColor rgb="FF993366"/>
      </patternFill>
    </fill>
    <fill>
      <patternFill patternType="solid">
        <fgColor rgb="FFF9FAFB"/>
        <bgColor rgb="FFFFFFFF"/>
      </patternFill>
    </fill>
    <fill>
      <patternFill patternType="solid">
        <fgColor rgb="FFF3F4F6"/>
        <bgColor rgb="FFF9FAFB"/>
      </patternFill>
    </fill>
    <fill>
      <patternFill patternType="solid">
        <fgColor rgb="FFFFFFFF"/>
        <bgColor rgb="FFF9FAFB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1D5DB"/>
      </bottom>
      <diagonal/>
    </border>
    <border diagonalUp="false" diagonalDown="false">
      <left/>
      <right/>
      <top/>
      <bottom style="medium">
        <color rgb="FF9CA3AF"/>
      </bottom>
      <diagonal/>
    </border>
    <border diagonalUp="false" diagonalDown="false">
      <left style="thin">
        <color rgb="FF374151"/>
      </left>
      <right style="thin">
        <color rgb="FF374151"/>
      </right>
      <top style="thin">
        <color rgb="FF374151"/>
      </top>
      <bottom style="thin">
        <color rgb="FF374151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374151"/>
      </left>
      <right style="thin">
        <color rgb="FF374151"/>
      </right>
      <top style="medium">
        <color rgb="FFB45309"/>
      </top>
      <bottom style="thin">
        <color rgb="FF37415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7" fillId="5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7" fillId="5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2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2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2" fillId="7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2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0" fillId="3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0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1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1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7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1" fillId="7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F9FAFB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B45309"/>
      <rgbColor rgb="FF993366"/>
      <rgbColor rgb="FF374151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937"/>
    <pageSetUpPr fitToPage="false"/>
  </sheetPr>
  <dimension ref="B1:M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13" min="2" style="0" width="12.5"/>
  </cols>
  <sheetData>
    <row r="1" customFormat="false" ht="42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8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3.75" hidden="false" customHeight="true" outlineLevel="0" collapsed="false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6" hidden="false" customHeight="true" outlineLevel="0" collapsed="false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18" hidden="false" customHeight="true" outlineLevel="0" collapsed="false">
      <c r="B6" s="4" t="s">
        <v>2</v>
      </c>
      <c r="C6" s="4"/>
      <c r="D6" s="4"/>
      <c r="E6" s="4" t="s">
        <v>3</v>
      </c>
      <c r="F6" s="4"/>
      <c r="G6" s="4"/>
      <c r="H6" s="4" t="s">
        <v>4</v>
      </c>
      <c r="I6" s="4"/>
      <c r="J6" s="4"/>
      <c r="K6" s="4" t="s">
        <v>5</v>
      </c>
      <c r="L6" s="4"/>
      <c r="M6" s="4"/>
    </row>
    <row r="7" customFormat="false" ht="27.75" hidden="false" customHeight="true" outlineLevel="0" collapsed="false">
      <c r="B7" s="5" t="n">
        <f aca="false">SUM(Mietzahlungen!I6:T11)</f>
        <v>71860</v>
      </c>
      <c r="C7" s="5"/>
      <c r="D7" s="5"/>
      <c r="E7" s="5" t="n">
        <f aca="false">SUM(Werbungskosten!F6:F25)</f>
        <v>20476.2</v>
      </c>
      <c r="F7" s="5"/>
      <c r="G7" s="5"/>
      <c r="H7" s="5" t="n">
        <f aca="false">SUM(Mietzahlungen!I6:T11)-SUM(Werbungskosten!F6:F25)</f>
        <v>51383.8</v>
      </c>
      <c r="I7" s="5"/>
      <c r="J7" s="5"/>
      <c r="K7" s="6" t="n">
        <f aca="false">SUM(Mietzahlungen!I6:T11)/SUM(Mietzahlungen!V6:V11)</f>
        <v>0.997224535109631</v>
      </c>
      <c r="L7" s="6"/>
      <c r="M7" s="6"/>
    </row>
    <row r="8" customFormat="false" ht="18" hidden="false" customHeight="true" outlineLevel="0" collapsed="false">
      <c r="B8" s="7" t="s">
        <v>6</v>
      </c>
      <c r="C8" s="7"/>
      <c r="D8" s="7"/>
      <c r="E8" s="7" t="s">
        <v>7</v>
      </c>
      <c r="F8" s="7"/>
      <c r="G8" s="7"/>
      <c r="H8" s="7" t="s">
        <v>8</v>
      </c>
      <c r="I8" s="7"/>
      <c r="J8" s="7"/>
      <c r="K8" s="7" t="s">
        <v>9</v>
      </c>
      <c r="L8" s="7"/>
      <c r="M8" s="7"/>
    </row>
    <row r="9" customFormat="false" ht="13.5" hidden="false" customHeight="true" outlineLevel="0" collapsed="false"/>
    <row r="10" customFormat="false" ht="21.75" hidden="false" customHeight="true" outlineLevel="0" collapsed="false">
      <c r="B10" s="8" t="s">
        <v>10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customFormat="false" ht="25.5" hidden="false" customHeight="true" outlineLevel="0" collapsed="false">
      <c r="B11" s="9" t="s">
        <v>11</v>
      </c>
      <c r="C11" s="9" t="s">
        <v>12</v>
      </c>
      <c r="D11" s="9" t="s">
        <v>13</v>
      </c>
      <c r="E11" s="9" t="s">
        <v>14</v>
      </c>
      <c r="F11" s="9" t="s">
        <v>15</v>
      </c>
      <c r="G11" s="9" t="s">
        <v>16</v>
      </c>
      <c r="H11" s="9" t="s">
        <v>17</v>
      </c>
      <c r="I11" s="9" t="s">
        <v>18</v>
      </c>
    </row>
    <row r="12" customFormat="false" ht="18" hidden="false" customHeight="true" outlineLevel="0" collapsed="false">
      <c r="B12" s="10" t="s">
        <v>19</v>
      </c>
      <c r="C12" s="11" t="n">
        <f aca="false">SUM(Mietzahlungen!$H$6:$H$11)</f>
        <v>6005</v>
      </c>
      <c r="D12" s="11" t="n">
        <f aca="false">SUM(Mietzahlungen!I6:I11)</f>
        <v>6005</v>
      </c>
      <c r="E12" s="11" t="n">
        <f aca="false">D12-C12</f>
        <v>0</v>
      </c>
      <c r="F12" s="11" t="n">
        <f aca="false">SUMIFS(Werbungskosten!$F$6:$F$25,Werbungskosten!$A$6:$A$25,"&gt;="&amp;DATE(2026,1,1),Werbungskosten!$A$6:$A$25,"&lt;"&amp;DATE(2026,2,1))</f>
        <v>2132.5</v>
      </c>
      <c r="G12" s="11" t="n">
        <f aca="false">D12-F12</f>
        <v>3872.5</v>
      </c>
      <c r="H12" s="11" t="n">
        <f aca="false">G12</f>
        <v>3872.5</v>
      </c>
      <c r="I12" s="12" t="n">
        <f aca="false">IF(C12=0,0,D12/C12)</f>
        <v>1</v>
      </c>
    </row>
    <row r="13" customFormat="false" ht="18" hidden="false" customHeight="true" outlineLevel="0" collapsed="false">
      <c r="B13" s="13" t="s">
        <v>20</v>
      </c>
      <c r="C13" s="14" t="n">
        <f aca="false">SUM(Mietzahlungen!$H$6:$H$11)</f>
        <v>6005</v>
      </c>
      <c r="D13" s="14" t="n">
        <f aca="false">SUM(Mietzahlungen!J6:J11)</f>
        <v>6005</v>
      </c>
      <c r="E13" s="14" t="n">
        <f aca="false">D13-C13</f>
        <v>0</v>
      </c>
      <c r="F13" s="14" t="n">
        <f aca="false">SUMIFS(Werbungskosten!$F$6:$F$25,Werbungskosten!$A$6:$A$25,"&gt;="&amp;DATE(2026,2,1),Werbungskosten!$A$6:$A$25,"&lt;"&amp;DATE(2026,3,1))</f>
        <v>1085.3</v>
      </c>
      <c r="G13" s="14" t="n">
        <f aca="false">D13-F13</f>
        <v>4919.7</v>
      </c>
      <c r="H13" s="14" t="n">
        <f aca="false">H12+G13</f>
        <v>8792.2</v>
      </c>
      <c r="I13" s="15" t="n">
        <f aca="false">IF(C13=0,0,D13/C13)</f>
        <v>1</v>
      </c>
    </row>
    <row r="14" customFormat="false" ht="18" hidden="false" customHeight="true" outlineLevel="0" collapsed="false">
      <c r="B14" s="10" t="s">
        <v>21</v>
      </c>
      <c r="C14" s="11" t="n">
        <f aca="false">SUM(Mietzahlungen!$H$6:$H$11)</f>
        <v>6005</v>
      </c>
      <c r="D14" s="11" t="n">
        <f aca="false">SUM(Mietzahlungen!K6:K11)</f>
        <v>6005</v>
      </c>
      <c r="E14" s="11" t="n">
        <f aca="false">D14-C14</f>
        <v>0</v>
      </c>
      <c r="F14" s="11" t="n">
        <f aca="false">SUMIFS(Werbungskosten!$F$6:$F$25,Werbungskosten!$A$6:$A$25,"&gt;="&amp;DATE(2026,3,1),Werbungskosten!$A$6:$A$25,"&lt;"&amp;DATE(2026,4,1))</f>
        <v>2785.2</v>
      </c>
      <c r="G14" s="11" t="n">
        <f aca="false">D14-F14</f>
        <v>3219.8</v>
      </c>
      <c r="H14" s="11" t="n">
        <f aca="false">H13+G14</f>
        <v>12012</v>
      </c>
      <c r="I14" s="12" t="n">
        <f aca="false">IF(C14=0,0,D14/C14)</f>
        <v>1</v>
      </c>
    </row>
    <row r="15" customFormat="false" ht="18" hidden="false" customHeight="true" outlineLevel="0" collapsed="false">
      <c r="B15" s="13" t="s">
        <v>22</v>
      </c>
      <c r="C15" s="14" t="n">
        <f aca="false">SUM(Mietzahlungen!$H$6:$H$11)</f>
        <v>6005</v>
      </c>
      <c r="D15" s="14" t="n">
        <f aca="false">SUM(Mietzahlungen!L6:L11)</f>
        <v>6005</v>
      </c>
      <c r="E15" s="14" t="n">
        <f aca="false">D15-C15</f>
        <v>0</v>
      </c>
      <c r="F15" s="14" t="n">
        <f aca="false">SUMIFS(Werbungskosten!$F$6:$F$25,Werbungskosten!$A$6:$A$25,"&gt;="&amp;DATE(2026,4,1),Werbungskosten!$A$6:$A$25,"&lt;"&amp;DATE(2026,5,1))</f>
        <v>3068</v>
      </c>
      <c r="G15" s="14" t="n">
        <f aca="false">D15-F15</f>
        <v>2937</v>
      </c>
      <c r="H15" s="14" t="n">
        <f aca="false">H14+G15</f>
        <v>14949</v>
      </c>
      <c r="I15" s="15" t="n">
        <f aca="false">IF(C15=0,0,D15/C15)</f>
        <v>1</v>
      </c>
    </row>
    <row r="16" customFormat="false" ht="18" hidden="false" customHeight="true" outlineLevel="0" collapsed="false">
      <c r="B16" s="10" t="s">
        <v>23</v>
      </c>
      <c r="C16" s="11" t="n">
        <f aca="false">SUM(Mietzahlungen!$H$6:$H$11)</f>
        <v>6005</v>
      </c>
      <c r="D16" s="11" t="n">
        <f aca="false">SUM(Mietzahlungen!M6:M11)</f>
        <v>5805</v>
      </c>
      <c r="E16" s="11" t="n">
        <f aca="false">D16-C16</f>
        <v>-200</v>
      </c>
      <c r="F16" s="11" t="n">
        <f aca="false">SUMIFS(Werbungskosten!$F$6:$F$25,Werbungskosten!$A$6:$A$25,"&gt;="&amp;DATE(2026,5,1),Werbungskosten!$A$6:$A$25,"&lt;"&amp;DATE(2026,6,1))</f>
        <v>3680</v>
      </c>
      <c r="G16" s="11" t="n">
        <f aca="false">D16-F16</f>
        <v>2125</v>
      </c>
      <c r="H16" s="11" t="n">
        <f aca="false">H15+G16</f>
        <v>17074</v>
      </c>
      <c r="I16" s="12" t="n">
        <f aca="false">IF(C16=0,0,D16/C16)</f>
        <v>0.96669442131557</v>
      </c>
    </row>
    <row r="17" customFormat="false" ht="18" hidden="false" customHeight="true" outlineLevel="0" collapsed="false">
      <c r="B17" s="13" t="s">
        <v>24</v>
      </c>
      <c r="C17" s="14" t="n">
        <f aca="false">SUM(Mietzahlungen!$H$6:$H$11)</f>
        <v>6005</v>
      </c>
      <c r="D17" s="14" t="n">
        <f aca="false">SUM(Mietzahlungen!N6:N11)</f>
        <v>6005</v>
      </c>
      <c r="E17" s="14" t="n">
        <f aca="false">D17-C17</f>
        <v>0</v>
      </c>
      <c r="F17" s="14" t="n">
        <f aca="false">SUMIFS(Werbungskosten!$F$6:$F$25,Werbungskosten!$A$6:$A$25,"&gt;="&amp;DATE(2026,6,1),Werbungskosten!$A$6:$A$25,"&lt;"&amp;DATE(2026,7,1))</f>
        <v>2692.4</v>
      </c>
      <c r="G17" s="14" t="n">
        <f aca="false">D17-F17</f>
        <v>3312.6</v>
      </c>
      <c r="H17" s="14" t="n">
        <f aca="false">H16+G17</f>
        <v>20386.6</v>
      </c>
      <c r="I17" s="15" t="n">
        <f aca="false">IF(C17=0,0,D17/C17)</f>
        <v>1</v>
      </c>
    </row>
    <row r="18" customFormat="false" ht="18" hidden="false" customHeight="true" outlineLevel="0" collapsed="false">
      <c r="B18" s="10" t="s">
        <v>25</v>
      </c>
      <c r="C18" s="11" t="n">
        <f aca="false">SUM(Mietzahlungen!$H$6:$H$11)</f>
        <v>6005</v>
      </c>
      <c r="D18" s="11" t="n">
        <f aca="false">SUM(Mietzahlungen!O6:O11)</f>
        <v>6005</v>
      </c>
      <c r="E18" s="11" t="n">
        <f aca="false">D18-C18</f>
        <v>0</v>
      </c>
      <c r="F18" s="11" t="n">
        <f aca="false">SUMIFS(Werbungskosten!$F$6:$F$25,Werbungskosten!$A$6:$A$25,"&gt;="&amp;DATE(2026,7,1),Werbungskosten!$A$6:$A$25,"&lt;"&amp;DATE(2026,8,1))</f>
        <v>1620</v>
      </c>
      <c r="G18" s="11" t="n">
        <f aca="false">D18-F18</f>
        <v>4385</v>
      </c>
      <c r="H18" s="11" t="n">
        <f aca="false">H17+G18</f>
        <v>24771.6</v>
      </c>
      <c r="I18" s="12" t="n">
        <f aca="false">IF(C18=0,0,D18/C18)</f>
        <v>1</v>
      </c>
    </row>
    <row r="19" customFormat="false" ht="18" hidden="false" customHeight="true" outlineLevel="0" collapsed="false">
      <c r="B19" s="13" t="s">
        <v>26</v>
      </c>
      <c r="C19" s="14" t="n">
        <f aca="false">SUM(Mietzahlungen!$H$6:$H$11)</f>
        <v>6005</v>
      </c>
      <c r="D19" s="14" t="n">
        <f aca="false">SUM(Mietzahlungen!P6:P11)</f>
        <v>4685</v>
      </c>
      <c r="E19" s="14" t="n">
        <f aca="false">D19-C19</f>
        <v>-1320</v>
      </c>
      <c r="F19" s="14" t="n">
        <f aca="false">SUMIFS(Werbungskosten!$F$6:$F$25,Werbungskosten!$A$6:$A$25,"&gt;="&amp;DATE(2026,8,1),Werbungskosten!$A$6:$A$25,"&lt;"&amp;DATE(2026,9,1))</f>
        <v>84</v>
      </c>
      <c r="G19" s="14" t="n">
        <f aca="false">D19-F19</f>
        <v>4601</v>
      </c>
      <c r="H19" s="14" t="n">
        <f aca="false">H18+G19</f>
        <v>29372.6</v>
      </c>
      <c r="I19" s="15" t="n">
        <f aca="false">IF(C19=0,0,D19/C19)</f>
        <v>0.780183180682764</v>
      </c>
    </row>
    <row r="20" customFormat="false" ht="18" hidden="false" customHeight="true" outlineLevel="0" collapsed="false">
      <c r="B20" s="10" t="s">
        <v>27</v>
      </c>
      <c r="C20" s="11" t="n">
        <f aca="false">SUM(Mietzahlungen!$H$6:$H$11)</f>
        <v>6005</v>
      </c>
      <c r="D20" s="11" t="n">
        <f aca="false">SUM(Mietzahlungen!Q6:Q11)</f>
        <v>4685</v>
      </c>
      <c r="E20" s="11" t="n">
        <f aca="false">D20-C20</f>
        <v>-1320</v>
      </c>
      <c r="F20" s="11" t="n">
        <f aca="false">SUMIFS(Werbungskosten!$F$6:$F$25,Werbungskosten!$A$6:$A$25,"&gt;="&amp;DATE(2026,9,1),Werbungskosten!$A$6:$A$25,"&lt;"&amp;DATE(2026,10,1))</f>
        <v>142.8</v>
      </c>
      <c r="G20" s="11" t="n">
        <f aca="false">D20-F20</f>
        <v>4542.2</v>
      </c>
      <c r="H20" s="11" t="n">
        <f aca="false">H19+G20</f>
        <v>33914.8</v>
      </c>
      <c r="I20" s="12" t="n">
        <f aca="false">IF(C20=0,0,D20/C20)</f>
        <v>0.780183180682764</v>
      </c>
    </row>
    <row r="21" customFormat="false" ht="18" hidden="false" customHeight="true" outlineLevel="0" collapsed="false">
      <c r="B21" s="13" t="s">
        <v>28</v>
      </c>
      <c r="C21" s="14" t="n">
        <f aca="false">SUM(Mietzahlungen!$H$6:$H$11)</f>
        <v>6005</v>
      </c>
      <c r="D21" s="14" t="n">
        <f aca="false">SUM(Mietzahlungen!R6:R11)</f>
        <v>8645</v>
      </c>
      <c r="E21" s="14" t="n">
        <f aca="false">D21-C21</f>
        <v>2640</v>
      </c>
      <c r="F21" s="14" t="n">
        <f aca="false">SUMIFS(Werbungskosten!$F$6:$F$25,Werbungskosten!$A$6:$A$25,"&gt;="&amp;DATE(2026,10,1),Werbungskosten!$A$6:$A$25,"&lt;"&amp;DATE(2026,11,1))</f>
        <v>690</v>
      </c>
      <c r="G21" s="14" t="n">
        <f aca="false">D21-F21</f>
        <v>7955</v>
      </c>
      <c r="H21" s="14" t="n">
        <f aca="false">H20+G21</f>
        <v>41869.8</v>
      </c>
      <c r="I21" s="15" t="n">
        <f aca="false">IF(C21=0,0,D21/C21)</f>
        <v>1.43963363863447</v>
      </c>
    </row>
    <row r="22" customFormat="false" ht="18" hidden="false" customHeight="true" outlineLevel="0" collapsed="false">
      <c r="B22" s="10" t="s">
        <v>29</v>
      </c>
      <c r="C22" s="11" t="n">
        <f aca="false">SUM(Mietzahlungen!$H$6:$H$11)</f>
        <v>6005</v>
      </c>
      <c r="D22" s="11" t="n">
        <f aca="false">SUM(Mietzahlungen!S6:S11)</f>
        <v>4975</v>
      </c>
      <c r="E22" s="11" t="n">
        <f aca="false">D22-C22</f>
        <v>-1030</v>
      </c>
      <c r="F22" s="11" t="n">
        <f aca="false">SUMIFS(Werbungskosten!$F$6:$F$25,Werbungskosten!$A$6:$A$25,"&gt;="&amp;DATE(2026,11,1),Werbungskosten!$A$6:$A$25,"&lt;"&amp;DATE(2026,12,1))</f>
        <v>186</v>
      </c>
      <c r="G22" s="11" t="n">
        <f aca="false">D22-F22</f>
        <v>4789</v>
      </c>
      <c r="H22" s="11" t="n">
        <f aca="false">H21+G22</f>
        <v>46658.8</v>
      </c>
      <c r="I22" s="12" t="n">
        <f aca="false">IF(C22=0,0,D22/C22)</f>
        <v>0.828476269775187</v>
      </c>
    </row>
    <row r="23" customFormat="false" ht="18" hidden="false" customHeight="true" outlineLevel="0" collapsed="false">
      <c r="B23" s="13" t="s">
        <v>30</v>
      </c>
      <c r="C23" s="14" t="n">
        <f aca="false">SUM(Mietzahlungen!$H$6:$H$11)</f>
        <v>6005</v>
      </c>
      <c r="D23" s="14" t="n">
        <f aca="false">SUM(Mietzahlungen!T6:T11)</f>
        <v>7035</v>
      </c>
      <c r="E23" s="14" t="n">
        <f aca="false">D23-C23</f>
        <v>1030</v>
      </c>
      <c r="F23" s="14" t="n">
        <f aca="false">SUMIFS(Werbungskosten!$F$6:$F$25,Werbungskosten!$A$6:$A$25,"&gt;="&amp;DATE(2026,12,1),Werbungskosten!$A$6:$A$25,"&lt;"&amp;DATE(2027,1,1))</f>
        <v>2310</v>
      </c>
      <c r="G23" s="14" t="n">
        <f aca="false">D23-F23</f>
        <v>4725</v>
      </c>
      <c r="H23" s="14" t="n">
        <f aca="false">H22+G23</f>
        <v>51383.8</v>
      </c>
      <c r="I23" s="15" t="n">
        <f aca="false">IF(C23=0,0,D23/C23)</f>
        <v>1.17152373022481</v>
      </c>
    </row>
    <row r="24" customFormat="false" ht="24" hidden="false" customHeight="true" outlineLevel="0" collapsed="false">
      <c r="B24" s="16" t="s">
        <v>31</v>
      </c>
      <c r="C24" s="17" t="n">
        <f aca="false">SUM(C12:C23)</f>
        <v>72060</v>
      </c>
      <c r="D24" s="17" t="n">
        <f aca="false">SUM(D12:D23)</f>
        <v>71860</v>
      </c>
      <c r="E24" s="17" t="n">
        <f aca="false">SUM(E12:E23)</f>
        <v>-200</v>
      </c>
      <c r="F24" s="17" t="n">
        <f aca="false">SUM(F12:F23)</f>
        <v>20476.2</v>
      </c>
      <c r="G24" s="17" t="n">
        <f aca="false">SUM(G12:G23)</f>
        <v>51383.8</v>
      </c>
      <c r="H24" s="17" t="n">
        <f aca="false">H23</f>
        <v>51383.8</v>
      </c>
      <c r="I24" s="18" t="n">
        <f aca="false">IF(C24=0,0,D24/C24)</f>
        <v>0.997224535109631</v>
      </c>
    </row>
    <row r="25" customFormat="false" ht="13.5" hidden="false" customHeight="true" outlineLevel="0" collapsed="false"/>
    <row r="26" customFormat="false" ht="21.75" hidden="false" customHeight="true" outlineLevel="0" collapsed="false">
      <c r="B26" s="8" t="s">
        <v>32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customFormat="false" ht="25.5" hidden="false" customHeight="true" outlineLevel="0" collapsed="false">
      <c r="B27" s="9" t="s">
        <v>33</v>
      </c>
      <c r="C27" s="9"/>
      <c r="D27" s="9" t="s">
        <v>34</v>
      </c>
      <c r="E27" s="9" t="s">
        <v>35</v>
      </c>
      <c r="F27" s="9"/>
      <c r="G27" s="9" t="s">
        <v>36</v>
      </c>
      <c r="H27" s="9" t="s">
        <v>37</v>
      </c>
      <c r="I27" s="9" t="s">
        <v>38</v>
      </c>
      <c r="J27" s="9" t="s">
        <v>14</v>
      </c>
      <c r="K27" s="9" t="s">
        <v>18</v>
      </c>
      <c r="L27" s="9" t="s">
        <v>39</v>
      </c>
      <c r="M27" s="9"/>
    </row>
    <row r="28" customFormat="false" ht="19.5" hidden="false" customHeight="true" outlineLevel="0" collapsed="false">
      <c r="B28" s="19" t="str">
        <f aca="false">Mietzahlungen!B6</f>
        <v>Lindenstraße 12, 80331 München</v>
      </c>
      <c r="C28" s="19"/>
      <c r="D28" s="20" t="str">
        <f aca="false">Mietzahlungen!C6</f>
        <v>Wohnung 1. OG</v>
      </c>
      <c r="E28" s="19" t="str">
        <f aca="false">Mietzahlungen!D6</f>
        <v>Andreas Becker</v>
      </c>
      <c r="F28" s="19"/>
      <c r="G28" s="11" t="n">
        <f aca="false">Mietzahlungen!F6+Mietzahlungen!G6</f>
        <v>1030</v>
      </c>
      <c r="H28" s="11" t="n">
        <f aca="false">Mietzahlungen!V6</f>
        <v>12360</v>
      </c>
      <c r="I28" s="11" t="n">
        <f aca="false">Mietzahlungen!U6</f>
        <v>12360</v>
      </c>
      <c r="J28" s="11" t="n">
        <f aca="false">I28-H28</f>
        <v>0</v>
      </c>
      <c r="K28" s="12" t="n">
        <f aca="false">IF(H28=0,0,I28/H28)</f>
        <v>1</v>
      </c>
      <c r="L28" s="21" t="str">
        <f aca="false">IF(K28&gt;=0.98,"✓ Vollständig",IF(K28&gt;=0.8,"⚠ Geringe Rückstände","✗ Mietrückstand"))</f>
        <v>✓ Vollständig</v>
      </c>
      <c r="M28" s="21"/>
    </row>
    <row r="29" customFormat="false" ht="19.5" hidden="false" customHeight="true" outlineLevel="0" collapsed="false">
      <c r="B29" s="22" t="str">
        <f aca="false">Mietzahlungen!B7</f>
        <v>Lindenstraße 12, 80331 München</v>
      </c>
      <c r="C29" s="22"/>
      <c r="D29" s="23" t="str">
        <f aca="false">Mietzahlungen!C7</f>
        <v>Wohnung 2. OG</v>
      </c>
      <c r="E29" s="22" t="str">
        <f aca="false">Mietzahlungen!D7</f>
        <v>Sabine Hoffmann</v>
      </c>
      <c r="F29" s="22"/>
      <c r="G29" s="14" t="n">
        <f aca="false">Mietzahlungen!F7+Mietzahlungen!G7</f>
        <v>1120</v>
      </c>
      <c r="H29" s="14" t="n">
        <f aca="false">Mietzahlungen!V7</f>
        <v>13440</v>
      </c>
      <c r="I29" s="14" t="n">
        <f aca="false">Mietzahlungen!U7</f>
        <v>13440</v>
      </c>
      <c r="J29" s="14" t="n">
        <f aca="false">I29-H29</f>
        <v>0</v>
      </c>
      <c r="K29" s="15" t="n">
        <f aca="false">IF(H29=0,0,I29/H29)</f>
        <v>1</v>
      </c>
      <c r="L29" s="24" t="str">
        <f aca="false">IF(K29&gt;=0.98,"✓ Vollständig",IF(K29&gt;=0.8,"⚠ Geringe Rückstände","✗ Mietrückstand"))</f>
        <v>✓ Vollständig</v>
      </c>
      <c r="M29" s="24"/>
    </row>
    <row r="30" customFormat="false" ht="19.5" hidden="false" customHeight="true" outlineLevel="0" collapsed="false">
      <c r="B30" s="19" t="str">
        <f aca="false">Mietzahlungen!B8</f>
        <v>Goetheweg 8, 50667 Köln</v>
      </c>
      <c r="C30" s="19"/>
      <c r="D30" s="20" t="str">
        <f aca="false">Mietzahlungen!C8</f>
        <v>Wohnung 01</v>
      </c>
      <c r="E30" s="19" t="str">
        <f aca="false">Mietzahlungen!D8</f>
        <v>Familie Weber</v>
      </c>
      <c r="F30" s="19"/>
      <c r="G30" s="11" t="n">
        <f aca="false">Mietzahlungen!F8+Mietzahlungen!G8</f>
        <v>940</v>
      </c>
      <c r="H30" s="11" t="n">
        <f aca="false">Mietzahlungen!V8</f>
        <v>11280</v>
      </c>
      <c r="I30" s="11" t="n">
        <f aca="false">Mietzahlungen!U8</f>
        <v>11080</v>
      </c>
      <c r="J30" s="11" t="n">
        <f aca="false">I30-H30</f>
        <v>-200</v>
      </c>
      <c r="K30" s="12" t="n">
        <f aca="false">IF(H30=0,0,I30/H30)</f>
        <v>0.982269503546099</v>
      </c>
      <c r="L30" s="21" t="str">
        <f aca="false">IF(K30&gt;=0.98,"✓ Vollständig",IF(K30&gt;=0.8,"⚠ Geringe Rückstände","✗ Mietrückstand"))</f>
        <v>✓ Vollständig</v>
      </c>
      <c r="M30" s="21"/>
    </row>
    <row r="31" customFormat="false" ht="19.5" hidden="false" customHeight="true" outlineLevel="0" collapsed="false">
      <c r="B31" s="22" t="str">
        <f aca="false">Mietzahlungen!B9</f>
        <v>Goetheweg 8, 50667 Köln</v>
      </c>
      <c r="C31" s="22"/>
      <c r="D31" s="23" t="str">
        <f aca="false">Mietzahlungen!C9</f>
        <v>Wohnung 02</v>
      </c>
      <c r="E31" s="22" t="str">
        <f aca="false">Mietzahlungen!D9</f>
        <v>Markus Schulz</v>
      </c>
      <c r="F31" s="22"/>
      <c r="G31" s="14" t="n">
        <f aca="false">Mietzahlungen!F9+Mietzahlungen!G9</f>
        <v>1320</v>
      </c>
      <c r="H31" s="14" t="n">
        <f aca="false">Mietzahlungen!V9</f>
        <v>15840</v>
      </c>
      <c r="I31" s="14" t="n">
        <f aca="false">Mietzahlungen!U9</f>
        <v>15840</v>
      </c>
      <c r="J31" s="14" t="n">
        <f aca="false">I31-H31</f>
        <v>0</v>
      </c>
      <c r="K31" s="15" t="n">
        <f aca="false">IF(H31=0,0,I31/H31)</f>
        <v>1</v>
      </c>
      <c r="L31" s="24" t="str">
        <f aca="false">IF(K31&gt;=0.98,"✓ Vollständig",IF(K31&gt;=0.8,"⚠ Geringe Rückstände","✗ Mietrückstand"))</f>
        <v>✓ Vollständig</v>
      </c>
      <c r="M31" s="24"/>
    </row>
    <row r="32" customFormat="false" ht="19.5" hidden="false" customHeight="true" outlineLevel="0" collapsed="false">
      <c r="B32" s="19" t="str">
        <f aca="false">Mietzahlungen!B10</f>
        <v>Parkallee 23, 20144 Hamburg</v>
      </c>
      <c r="C32" s="19"/>
      <c r="D32" s="20" t="str">
        <f aca="false">Mietzahlungen!C10</f>
        <v>Wohnung EG</v>
      </c>
      <c r="E32" s="19" t="str">
        <f aca="false">Mietzahlungen!D10</f>
        <v>Petra Lange</v>
      </c>
      <c r="F32" s="19"/>
      <c r="G32" s="11" t="n">
        <f aca="false">Mietzahlungen!F10+Mietzahlungen!G10</f>
        <v>1500</v>
      </c>
      <c r="H32" s="11" t="n">
        <f aca="false">Mietzahlungen!V10</f>
        <v>18000</v>
      </c>
      <c r="I32" s="11" t="n">
        <f aca="false">Mietzahlungen!U10</f>
        <v>18000</v>
      </c>
      <c r="J32" s="11" t="n">
        <f aca="false">I32-H32</f>
        <v>0</v>
      </c>
      <c r="K32" s="12" t="n">
        <f aca="false">IF(H32=0,0,I32/H32)</f>
        <v>1</v>
      </c>
      <c r="L32" s="21" t="str">
        <f aca="false">IF(K32&gt;=0.98,"✓ Vollständig",IF(K32&gt;=0.8,"⚠ Geringe Rückstände","✗ Mietrückstand"))</f>
        <v>✓ Vollständig</v>
      </c>
      <c r="M32" s="21"/>
    </row>
    <row r="33" customFormat="false" ht="19.5" hidden="false" customHeight="true" outlineLevel="0" collapsed="false">
      <c r="B33" s="22" t="str">
        <f aca="false">Mietzahlungen!B11</f>
        <v>Parkallee 23, 20144 Hamburg</v>
      </c>
      <c r="C33" s="22"/>
      <c r="D33" s="23" t="str">
        <f aca="false">Mietzahlungen!C11</f>
        <v>Stellplatz Nr. 4</v>
      </c>
      <c r="E33" s="22" t="str">
        <f aca="false">Mietzahlungen!D11</f>
        <v>Thomas Wagner</v>
      </c>
      <c r="F33" s="22"/>
      <c r="G33" s="14" t="n">
        <f aca="false">Mietzahlungen!F11+Mietzahlungen!G11</f>
        <v>95</v>
      </c>
      <c r="H33" s="14" t="n">
        <f aca="false">Mietzahlungen!V11</f>
        <v>1140</v>
      </c>
      <c r="I33" s="14" t="n">
        <f aca="false">Mietzahlungen!U11</f>
        <v>1140</v>
      </c>
      <c r="J33" s="14" t="n">
        <f aca="false">I33-H33</f>
        <v>0</v>
      </c>
      <c r="K33" s="15" t="n">
        <f aca="false">IF(H33=0,0,I33/H33)</f>
        <v>1</v>
      </c>
      <c r="L33" s="24" t="str">
        <f aca="false">IF(K33&gt;=0.98,"✓ Vollständig",IF(K33&gt;=0.8,"⚠ Geringe Rückstände","✗ Mietrückstand"))</f>
        <v>✓ Vollständig</v>
      </c>
      <c r="M33" s="24"/>
    </row>
    <row r="34" customFormat="false" ht="24" hidden="false" customHeight="true" outlineLevel="0" collapsed="false">
      <c r="B34" s="16" t="s">
        <v>40</v>
      </c>
      <c r="C34" s="16"/>
      <c r="D34" s="16"/>
      <c r="E34" s="16"/>
      <c r="F34" s="16"/>
      <c r="G34" s="17" t="n">
        <f aca="false">SUM(G28:G33)</f>
        <v>6005</v>
      </c>
      <c r="H34" s="17" t="n">
        <f aca="false">SUM(H28:H33)</f>
        <v>72060</v>
      </c>
      <c r="I34" s="17" t="n">
        <f aca="false">SUM(I28:I33)</f>
        <v>71860</v>
      </c>
      <c r="J34" s="17" t="n">
        <f aca="false">I34-H34</f>
        <v>-200</v>
      </c>
      <c r="K34" s="18" t="n">
        <f aca="false">IF(H34=0,0,I34/H34)</f>
        <v>0.997224535109631</v>
      </c>
      <c r="L34" s="25"/>
      <c r="M34" s="25"/>
    </row>
    <row r="36" customFormat="false" ht="15" hidden="false" customHeight="false" outlineLevel="0" collapsed="false">
      <c r="B36" s="26" t="s">
        <v>41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</sheetData>
  <mergeCells count="40">
    <mergeCell ref="B1:M1"/>
    <mergeCell ref="B2:M2"/>
    <mergeCell ref="B6:D6"/>
    <mergeCell ref="E6:G6"/>
    <mergeCell ref="H6:J6"/>
    <mergeCell ref="K6:M6"/>
    <mergeCell ref="B7:D7"/>
    <mergeCell ref="E7:G7"/>
    <mergeCell ref="H7:J7"/>
    <mergeCell ref="K7:M7"/>
    <mergeCell ref="B8:D8"/>
    <mergeCell ref="E8:G8"/>
    <mergeCell ref="H8:J8"/>
    <mergeCell ref="K8:M8"/>
    <mergeCell ref="B10:M10"/>
    <mergeCell ref="B26:M26"/>
    <mergeCell ref="B27:C27"/>
    <mergeCell ref="E27:F27"/>
    <mergeCell ref="L27:M27"/>
    <mergeCell ref="B28:C28"/>
    <mergeCell ref="E28:F28"/>
    <mergeCell ref="L28:M28"/>
    <mergeCell ref="B29:C29"/>
    <mergeCell ref="E29:F29"/>
    <mergeCell ref="L29:M29"/>
    <mergeCell ref="B30:C30"/>
    <mergeCell ref="E30:F30"/>
    <mergeCell ref="L30:M30"/>
    <mergeCell ref="B31:C31"/>
    <mergeCell ref="E31:F31"/>
    <mergeCell ref="L31:M31"/>
    <mergeCell ref="B32:C32"/>
    <mergeCell ref="E32:F32"/>
    <mergeCell ref="L32:M32"/>
    <mergeCell ref="B33:C33"/>
    <mergeCell ref="E33:F33"/>
    <mergeCell ref="L33:M33"/>
    <mergeCell ref="B34:F34"/>
    <mergeCell ref="L34:M34"/>
    <mergeCell ref="B36:M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5309"/>
    <pageSetUpPr fitToPage="false"/>
  </sheetPr>
  <dimension ref="A1:X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4" min="4" style="0" width="22"/>
    <col collapsed="false" customWidth="true" hidden="false" outlineLevel="0" max="5" min="5" style="0" width="12"/>
    <col collapsed="false" customWidth="true" hidden="false" outlineLevel="0" max="6" min="6" style="0" width="11"/>
    <col collapsed="false" customWidth="true" hidden="false" outlineLevel="0" max="8" min="7" style="0" width="12"/>
    <col collapsed="false" customWidth="true" hidden="false" outlineLevel="0" max="20" min="9" style="0" width="10"/>
    <col collapsed="false" customWidth="true" hidden="false" outlineLevel="0" max="21" min="21" style="0" width="13"/>
    <col collapsed="false" customWidth="true" hidden="false" outlineLevel="0" max="23" min="22" style="0" width="12"/>
    <col collapsed="false" customWidth="true" hidden="false" outlineLevel="0" max="24" min="24" style="0" width="11"/>
  </cols>
  <sheetData>
    <row r="1" customFormat="false" ht="37.5" hidden="false" customHeight="true" outlineLevel="0" collapsed="false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false" ht="18" hidden="false" customHeight="true" outlineLevel="0" collapsed="false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8" hidden="false" customHeight="true" outlineLevel="0" collapsed="false">
      <c r="A4" s="27"/>
      <c r="B4" s="28" t="s">
        <v>44</v>
      </c>
      <c r="C4" s="28"/>
      <c r="D4" s="28"/>
      <c r="E4" s="28"/>
      <c r="F4" s="29" t="s">
        <v>45</v>
      </c>
      <c r="G4" s="29"/>
      <c r="H4" s="29"/>
      <c r="I4" s="29" t="s">
        <v>46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8" t="s">
        <v>47</v>
      </c>
      <c r="V4" s="28"/>
      <c r="W4" s="28"/>
      <c r="X4" s="28"/>
    </row>
    <row r="5" customFormat="false" ht="30" hidden="false" customHeight="true" outlineLevel="0" collapsed="false">
      <c r="A5" s="9" t="s">
        <v>48</v>
      </c>
      <c r="B5" s="9" t="s">
        <v>33</v>
      </c>
      <c r="C5" s="9" t="s">
        <v>34</v>
      </c>
      <c r="D5" s="9" t="s">
        <v>35</v>
      </c>
      <c r="E5" s="9" t="s">
        <v>49</v>
      </c>
      <c r="F5" s="9" t="s">
        <v>50</v>
      </c>
      <c r="G5" s="9" t="s">
        <v>51</v>
      </c>
      <c r="H5" s="9" t="s">
        <v>52</v>
      </c>
      <c r="I5" s="9" t="s">
        <v>53</v>
      </c>
      <c r="J5" s="9" t="s">
        <v>54</v>
      </c>
      <c r="K5" s="9" t="s">
        <v>55</v>
      </c>
      <c r="L5" s="9" t="s">
        <v>56</v>
      </c>
      <c r="M5" s="9" t="s">
        <v>23</v>
      </c>
      <c r="N5" s="9" t="s">
        <v>57</v>
      </c>
      <c r="O5" s="9" t="s">
        <v>58</v>
      </c>
      <c r="P5" s="9" t="s">
        <v>59</v>
      </c>
      <c r="Q5" s="9" t="s">
        <v>60</v>
      </c>
      <c r="R5" s="9" t="s">
        <v>61</v>
      </c>
      <c r="S5" s="9" t="s">
        <v>62</v>
      </c>
      <c r="T5" s="9" t="s">
        <v>63</v>
      </c>
      <c r="U5" s="9" t="s">
        <v>64</v>
      </c>
      <c r="V5" s="9" t="s">
        <v>65</v>
      </c>
      <c r="W5" s="9" t="s">
        <v>14</v>
      </c>
      <c r="X5" s="9" t="s">
        <v>66</v>
      </c>
    </row>
    <row r="6" customFormat="false" ht="24" hidden="false" customHeight="true" outlineLevel="0" collapsed="false">
      <c r="A6" s="21" t="n">
        <v>1</v>
      </c>
      <c r="B6" s="19" t="s">
        <v>67</v>
      </c>
      <c r="C6" s="19" t="s">
        <v>68</v>
      </c>
      <c r="D6" s="19" t="s">
        <v>69</v>
      </c>
      <c r="E6" s="30" t="n">
        <v>44652</v>
      </c>
      <c r="F6" s="11" t="n">
        <v>850</v>
      </c>
      <c r="G6" s="11" t="n">
        <v>180</v>
      </c>
      <c r="H6" s="11" t="n">
        <f aca="false">F6+G6</f>
        <v>1030</v>
      </c>
      <c r="I6" s="31" t="n">
        <v>1030</v>
      </c>
      <c r="J6" s="31" t="n">
        <v>1030</v>
      </c>
      <c r="K6" s="31" t="n">
        <v>1030</v>
      </c>
      <c r="L6" s="31" t="n">
        <v>1030</v>
      </c>
      <c r="M6" s="31" t="n">
        <v>1030</v>
      </c>
      <c r="N6" s="31" t="n">
        <v>1030</v>
      </c>
      <c r="O6" s="31" t="n">
        <v>1030</v>
      </c>
      <c r="P6" s="31" t="n">
        <v>1030</v>
      </c>
      <c r="Q6" s="31" t="n">
        <v>1030</v>
      </c>
      <c r="R6" s="31" t="n">
        <v>1030</v>
      </c>
      <c r="S6" s="31" t="n">
        <v>0</v>
      </c>
      <c r="T6" s="31" t="n">
        <v>2060</v>
      </c>
      <c r="U6" s="32" t="n">
        <f aca="false">SUM(I6:T6)</f>
        <v>12360</v>
      </c>
      <c r="V6" s="32" t="n">
        <f aca="false">H6*12</f>
        <v>12360</v>
      </c>
      <c r="W6" s="32" t="n">
        <f aca="false">U6-V6</f>
        <v>0</v>
      </c>
      <c r="X6" s="33" t="n">
        <f aca="false">IF(V6=0,0,U6/V6)</f>
        <v>1</v>
      </c>
    </row>
    <row r="7" customFormat="false" ht="24" hidden="false" customHeight="true" outlineLevel="0" collapsed="false">
      <c r="A7" s="24" t="n">
        <v>2</v>
      </c>
      <c r="B7" s="22" t="s">
        <v>67</v>
      </c>
      <c r="C7" s="22" t="s">
        <v>70</v>
      </c>
      <c r="D7" s="22" t="s">
        <v>71</v>
      </c>
      <c r="E7" s="34" t="n">
        <v>45536</v>
      </c>
      <c r="F7" s="14" t="n">
        <v>920</v>
      </c>
      <c r="G7" s="14" t="n">
        <v>200</v>
      </c>
      <c r="H7" s="14" t="n">
        <f aca="false">F7+G7</f>
        <v>1120</v>
      </c>
      <c r="I7" s="35" t="n">
        <v>1120</v>
      </c>
      <c r="J7" s="35" t="n">
        <v>1120</v>
      </c>
      <c r="K7" s="35" t="n">
        <v>1120</v>
      </c>
      <c r="L7" s="35" t="n">
        <v>1120</v>
      </c>
      <c r="M7" s="35" t="n">
        <v>1120</v>
      </c>
      <c r="N7" s="35" t="n">
        <v>1120</v>
      </c>
      <c r="O7" s="35" t="n">
        <v>1120</v>
      </c>
      <c r="P7" s="35" t="n">
        <v>1120</v>
      </c>
      <c r="Q7" s="35" t="n">
        <v>1120</v>
      </c>
      <c r="R7" s="35" t="n">
        <v>1120</v>
      </c>
      <c r="S7" s="35" t="n">
        <v>1120</v>
      </c>
      <c r="T7" s="35" t="n">
        <v>1120</v>
      </c>
      <c r="U7" s="36" t="n">
        <f aca="false">SUM(I7:T7)</f>
        <v>13440</v>
      </c>
      <c r="V7" s="36" t="n">
        <f aca="false">H7*12</f>
        <v>13440</v>
      </c>
      <c r="W7" s="36" t="n">
        <f aca="false">U7-V7</f>
        <v>0</v>
      </c>
      <c r="X7" s="37" t="n">
        <f aca="false">IF(V7=0,0,U7/V7)</f>
        <v>1</v>
      </c>
    </row>
    <row r="8" customFormat="false" ht="24" hidden="false" customHeight="true" outlineLevel="0" collapsed="false">
      <c r="A8" s="21" t="n">
        <v>3</v>
      </c>
      <c r="B8" s="19" t="s">
        <v>72</v>
      </c>
      <c r="C8" s="19" t="s">
        <v>73</v>
      </c>
      <c r="D8" s="19" t="s">
        <v>74</v>
      </c>
      <c r="E8" s="30" t="n">
        <v>44211</v>
      </c>
      <c r="F8" s="11" t="n">
        <v>780</v>
      </c>
      <c r="G8" s="11" t="n">
        <v>160</v>
      </c>
      <c r="H8" s="11" t="n">
        <f aca="false">F8+G8</f>
        <v>940</v>
      </c>
      <c r="I8" s="31" t="n">
        <v>940</v>
      </c>
      <c r="J8" s="31" t="n">
        <v>940</v>
      </c>
      <c r="K8" s="31" t="n">
        <v>940</v>
      </c>
      <c r="L8" s="31" t="n">
        <v>940</v>
      </c>
      <c r="M8" s="31" t="n">
        <v>740</v>
      </c>
      <c r="N8" s="31" t="n">
        <v>940</v>
      </c>
      <c r="O8" s="31" t="n">
        <v>940</v>
      </c>
      <c r="P8" s="31" t="n">
        <v>940</v>
      </c>
      <c r="Q8" s="31" t="n">
        <v>940</v>
      </c>
      <c r="R8" s="31" t="n">
        <v>940</v>
      </c>
      <c r="S8" s="31" t="n">
        <v>940</v>
      </c>
      <c r="T8" s="31" t="n">
        <v>940</v>
      </c>
      <c r="U8" s="32" t="n">
        <f aca="false">SUM(I8:T8)</f>
        <v>11080</v>
      </c>
      <c r="V8" s="32" t="n">
        <f aca="false">H8*12</f>
        <v>11280</v>
      </c>
      <c r="W8" s="32" t="n">
        <f aca="false">U8-V8</f>
        <v>-200</v>
      </c>
      <c r="X8" s="33" t="n">
        <f aca="false">IF(V8=0,0,U8/V8)</f>
        <v>0.982269503546099</v>
      </c>
    </row>
    <row r="9" customFormat="false" ht="24" hidden="false" customHeight="true" outlineLevel="0" collapsed="false">
      <c r="A9" s="24" t="n">
        <v>4</v>
      </c>
      <c r="B9" s="22" t="s">
        <v>72</v>
      </c>
      <c r="C9" s="22" t="s">
        <v>75</v>
      </c>
      <c r="D9" s="22" t="s">
        <v>76</v>
      </c>
      <c r="E9" s="34" t="n">
        <v>45078</v>
      </c>
      <c r="F9" s="14" t="n">
        <v>1100</v>
      </c>
      <c r="G9" s="14" t="n">
        <v>220</v>
      </c>
      <c r="H9" s="14" t="n">
        <f aca="false">F9+G9</f>
        <v>1320</v>
      </c>
      <c r="I9" s="35" t="n">
        <v>1320</v>
      </c>
      <c r="J9" s="35" t="n">
        <v>1320</v>
      </c>
      <c r="K9" s="35" t="n">
        <v>1320</v>
      </c>
      <c r="L9" s="35" t="n">
        <v>1320</v>
      </c>
      <c r="M9" s="35" t="n">
        <v>1320</v>
      </c>
      <c r="N9" s="35" t="n">
        <v>1320</v>
      </c>
      <c r="O9" s="35" t="n">
        <v>1320</v>
      </c>
      <c r="P9" s="35" t="n">
        <v>0</v>
      </c>
      <c r="Q9" s="35" t="n">
        <v>0</v>
      </c>
      <c r="R9" s="35" t="n">
        <v>3960</v>
      </c>
      <c r="S9" s="35" t="n">
        <v>1320</v>
      </c>
      <c r="T9" s="35" t="n">
        <v>1320</v>
      </c>
      <c r="U9" s="36" t="n">
        <f aca="false">SUM(I9:T9)</f>
        <v>15840</v>
      </c>
      <c r="V9" s="36" t="n">
        <f aca="false">H9*12</f>
        <v>15840</v>
      </c>
      <c r="W9" s="36" t="n">
        <f aca="false">U9-V9</f>
        <v>0</v>
      </c>
      <c r="X9" s="37" t="n">
        <f aca="false">IF(V9=0,0,U9/V9)</f>
        <v>1</v>
      </c>
    </row>
    <row r="10" customFormat="false" ht="24" hidden="false" customHeight="true" outlineLevel="0" collapsed="false">
      <c r="A10" s="21" t="n">
        <v>5</v>
      </c>
      <c r="B10" s="19" t="s">
        <v>77</v>
      </c>
      <c r="C10" s="19" t="s">
        <v>78</v>
      </c>
      <c r="D10" s="19" t="s">
        <v>79</v>
      </c>
      <c r="E10" s="30" t="n">
        <v>44105</v>
      </c>
      <c r="F10" s="11" t="n">
        <v>1250</v>
      </c>
      <c r="G10" s="11" t="n">
        <v>250</v>
      </c>
      <c r="H10" s="11" t="n">
        <f aca="false">F10+G10</f>
        <v>1500</v>
      </c>
      <c r="I10" s="31" t="n">
        <v>1500</v>
      </c>
      <c r="J10" s="31" t="n">
        <v>1500</v>
      </c>
      <c r="K10" s="31" t="n">
        <v>1500</v>
      </c>
      <c r="L10" s="31" t="n">
        <v>1500</v>
      </c>
      <c r="M10" s="31" t="n">
        <v>1500</v>
      </c>
      <c r="N10" s="31" t="n">
        <v>1500</v>
      </c>
      <c r="O10" s="31" t="n">
        <v>1500</v>
      </c>
      <c r="P10" s="31" t="n">
        <v>1500</v>
      </c>
      <c r="Q10" s="31" t="n">
        <v>1500</v>
      </c>
      <c r="R10" s="31" t="n">
        <v>1500</v>
      </c>
      <c r="S10" s="31" t="n">
        <v>1500</v>
      </c>
      <c r="T10" s="31" t="n">
        <v>1500</v>
      </c>
      <c r="U10" s="32" t="n">
        <f aca="false">SUM(I10:T10)</f>
        <v>18000</v>
      </c>
      <c r="V10" s="32" t="n">
        <f aca="false">H10*12</f>
        <v>18000</v>
      </c>
      <c r="W10" s="32" t="n">
        <f aca="false">U10-V10</f>
        <v>0</v>
      </c>
      <c r="X10" s="33" t="n">
        <f aca="false">IF(V10=0,0,U10/V10)</f>
        <v>1</v>
      </c>
    </row>
    <row r="11" customFormat="false" ht="24" hidden="false" customHeight="true" outlineLevel="0" collapsed="false">
      <c r="A11" s="24" t="n">
        <v>6</v>
      </c>
      <c r="B11" s="22" t="s">
        <v>77</v>
      </c>
      <c r="C11" s="22" t="s">
        <v>80</v>
      </c>
      <c r="D11" s="22" t="s">
        <v>81</v>
      </c>
      <c r="E11" s="34" t="n">
        <v>45292</v>
      </c>
      <c r="F11" s="14" t="n">
        <v>95</v>
      </c>
      <c r="G11" s="14" t="n">
        <v>0</v>
      </c>
      <c r="H11" s="14" t="n">
        <f aca="false">F11+G11</f>
        <v>95</v>
      </c>
      <c r="I11" s="35" t="n">
        <v>95</v>
      </c>
      <c r="J11" s="35" t="n">
        <v>95</v>
      </c>
      <c r="K11" s="35" t="n">
        <v>95</v>
      </c>
      <c r="L11" s="35" t="n">
        <v>95</v>
      </c>
      <c r="M11" s="35" t="n">
        <v>95</v>
      </c>
      <c r="N11" s="35" t="n">
        <v>95</v>
      </c>
      <c r="O11" s="35" t="n">
        <v>95</v>
      </c>
      <c r="P11" s="35" t="n">
        <v>95</v>
      </c>
      <c r="Q11" s="35" t="n">
        <v>95</v>
      </c>
      <c r="R11" s="35" t="n">
        <v>95</v>
      </c>
      <c r="S11" s="35" t="n">
        <v>95</v>
      </c>
      <c r="T11" s="35" t="n">
        <v>95</v>
      </c>
      <c r="U11" s="36" t="n">
        <f aca="false">SUM(I11:T11)</f>
        <v>1140</v>
      </c>
      <c r="V11" s="36" t="n">
        <f aca="false">H11*12</f>
        <v>1140</v>
      </c>
      <c r="W11" s="36" t="n">
        <f aca="false">U11-V11</f>
        <v>0</v>
      </c>
      <c r="X11" s="37" t="n">
        <f aca="false">IF(V11=0,0,U11/V11)</f>
        <v>1</v>
      </c>
    </row>
    <row r="12" customFormat="false" ht="25.5" hidden="false" customHeight="true" outlineLevel="0" collapsed="false">
      <c r="A12" s="38" t="s">
        <v>82</v>
      </c>
      <c r="B12" s="38"/>
      <c r="C12" s="38"/>
      <c r="D12" s="38"/>
      <c r="E12" s="38"/>
      <c r="F12" s="17" t="n">
        <f aca="false">SUM(F6:F11)</f>
        <v>4995</v>
      </c>
      <c r="G12" s="17" t="n">
        <f aca="false">SUM(G6:G11)</f>
        <v>1010</v>
      </c>
      <c r="H12" s="17" t="n">
        <f aca="false">SUM(H6:H11)</f>
        <v>6005</v>
      </c>
      <c r="I12" s="17" t="n">
        <f aca="false">SUM(I6:I11)</f>
        <v>6005</v>
      </c>
      <c r="J12" s="17" t="n">
        <f aca="false">SUM(J6:J11)</f>
        <v>6005</v>
      </c>
      <c r="K12" s="17" t="n">
        <f aca="false">SUM(K6:K11)</f>
        <v>6005</v>
      </c>
      <c r="L12" s="17" t="n">
        <f aca="false">SUM(L6:L11)</f>
        <v>6005</v>
      </c>
      <c r="M12" s="17" t="n">
        <f aca="false">SUM(M6:M11)</f>
        <v>5805</v>
      </c>
      <c r="N12" s="17" t="n">
        <f aca="false">SUM(N6:N11)</f>
        <v>6005</v>
      </c>
      <c r="O12" s="17" t="n">
        <f aca="false">SUM(O6:O11)</f>
        <v>6005</v>
      </c>
      <c r="P12" s="17" t="n">
        <f aca="false">SUM(P6:P11)</f>
        <v>4685</v>
      </c>
      <c r="Q12" s="17" t="n">
        <f aca="false">SUM(Q6:Q11)</f>
        <v>4685</v>
      </c>
      <c r="R12" s="17" t="n">
        <f aca="false">SUM(R6:R11)</f>
        <v>8645</v>
      </c>
      <c r="S12" s="17" t="n">
        <f aca="false">SUM(S6:S11)</f>
        <v>4975</v>
      </c>
      <c r="T12" s="17" t="n">
        <f aca="false">SUM(T6:T11)</f>
        <v>7035</v>
      </c>
      <c r="U12" s="17" t="n">
        <f aca="false">SUM(U6:U11)</f>
        <v>71860</v>
      </c>
      <c r="V12" s="17" t="n">
        <f aca="false">SUM(V6:V11)</f>
        <v>72060</v>
      </c>
      <c r="W12" s="17" t="n">
        <f aca="false">SUM(W6:W11)</f>
        <v>-200</v>
      </c>
      <c r="X12" s="18" t="n">
        <f aca="false">IF(V12=0,0,U12/V12)</f>
        <v>0.997224535109631</v>
      </c>
    </row>
    <row r="14" customFormat="false" ht="15" hidden="false" customHeight="false" outlineLevel="0" collapsed="false">
      <c r="A14" s="26" t="s">
        <v>83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</sheetData>
  <mergeCells count="8">
    <mergeCell ref="A1:X1"/>
    <mergeCell ref="A2:X2"/>
    <mergeCell ref="B4:E4"/>
    <mergeCell ref="F4:H4"/>
    <mergeCell ref="I4:T4"/>
    <mergeCell ref="U4:X4"/>
    <mergeCell ref="A12:E12"/>
    <mergeCell ref="A14:X14"/>
  </mergeCells>
  <conditionalFormatting sqref="I6:T6">
    <cfRule type="cellIs" priority="2" operator="equal" aboveAverage="0" equalAverage="0" bottom="0" percent="0" rank="0" text="" dxfId="0">
      <formula>0</formula>
    </cfRule>
    <cfRule type="expression" priority="3" aboveAverage="0" equalAverage="0" bottom="0" percent="0" rank="0" text="" dxfId="1">
      <formula>AND(I6&gt;0,I6&lt;$H6)</formula>
    </cfRule>
    <cfRule type="expression" priority="4" aboveAverage="0" equalAverage="0" bottom="0" percent="0" rank="0" text="" dxfId="2">
      <formula>I6&gt;=$H6</formula>
    </cfRule>
  </conditionalFormatting>
  <conditionalFormatting sqref="I7:T7">
    <cfRule type="cellIs" priority="5" operator="equal" aboveAverage="0" equalAverage="0" bottom="0" percent="0" rank="0" text="" dxfId="0">
      <formula>0</formula>
    </cfRule>
    <cfRule type="expression" priority="6" aboveAverage="0" equalAverage="0" bottom="0" percent="0" rank="0" text="" dxfId="1">
      <formula>AND(I7&gt;0,I7&lt;$H7)</formula>
    </cfRule>
    <cfRule type="expression" priority="7" aboveAverage="0" equalAverage="0" bottom="0" percent="0" rank="0" text="" dxfId="2">
      <formula>I7&gt;=$H7</formula>
    </cfRule>
  </conditionalFormatting>
  <conditionalFormatting sqref="I8:T8">
    <cfRule type="cellIs" priority="8" operator="equal" aboveAverage="0" equalAverage="0" bottom="0" percent="0" rank="0" text="" dxfId="0">
      <formula>0</formula>
    </cfRule>
    <cfRule type="expression" priority="9" aboveAverage="0" equalAverage="0" bottom="0" percent="0" rank="0" text="" dxfId="1">
      <formula>AND(I8&gt;0,I8&lt;$H8)</formula>
    </cfRule>
    <cfRule type="expression" priority="10" aboveAverage="0" equalAverage="0" bottom="0" percent="0" rank="0" text="" dxfId="2">
      <formula>I8&gt;=$H8</formula>
    </cfRule>
  </conditionalFormatting>
  <conditionalFormatting sqref="I9:T9">
    <cfRule type="cellIs" priority="11" operator="equal" aboveAverage="0" equalAverage="0" bottom="0" percent="0" rank="0" text="" dxfId="0">
      <formula>0</formula>
    </cfRule>
    <cfRule type="expression" priority="12" aboveAverage="0" equalAverage="0" bottom="0" percent="0" rank="0" text="" dxfId="1">
      <formula>AND(I9&gt;0,I9&lt;$H9)</formula>
    </cfRule>
    <cfRule type="expression" priority="13" aboveAverage="0" equalAverage="0" bottom="0" percent="0" rank="0" text="" dxfId="2">
      <formula>I9&gt;=$H9</formula>
    </cfRule>
  </conditionalFormatting>
  <conditionalFormatting sqref="I10:T10">
    <cfRule type="cellIs" priority="14" operator="equal" aboveAverage="0" equalAverage="0" bottom="0" percent="0" rank="0" text="" dxfId="0">
      <formula>0</formula>
    </cfRule>
    <cfRule type="expression" priority="15" aboveAverage="0" equalAverage="0" bottom="0" percent="0" rank="0" text="" dxfId="1">
      <formula>AND(I10&gt;0,I10&lt;$H10)</formula>
    </cfRule>
    <cfRule type="expression" priority="16" aboveAverage="0" equalAverage="0" bottom="0" percent="0" rank="0" text="" dxfId="2">
      <formula>I10&gt;=$H10</formula>
    </cfRule>
  </conditionalFormatting>
  <conditionalFormatting sqref="I11:T11">
    <cfRule type="cellIs" priority="17" operator="equal" aboveAverage="0" equalAverage="0" bottom="0" percent="0" rank="0" text="" dxfId="0">
      <formula>0</formula>
    </cfRule>
    <cfRule type="expression" priority="18" aboveAverage="0" equalAverage="0" bottom="0" percent="0" rank="0" text="" dxfId="1">
      <formula>AND(I11&gt;0,I11&lt;$H11)</formula>
    </cfRule>
    <cfRule type="expression" priority="19" aboveAverage="0" equalAverage="0" bottom="0" percent="0" rank="0" text="" dxfId="2">
      <formula>I11&gt;=$H11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4151"/>
    <pageSetUpPr fitToPage="false"/>
  </sheetPr>
  <dimension ref="A1:M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4" min="4" style="0" width="36"/>
    <col collapsed="false" customWidth="true" hidden="false" outlineLevel="0" max="7" min="5" style="0" width="14"/>
    <col collapsed="false" customWidth="true" hidden="false" outlineLevel="0" max="8" min="8" style="0" width="18"/>
    <col collapsed="false" customWidth="true" hidden="false" outlineLevel="0" max="10" min="10" style="0" width="4"/>
    <col collapsed="false" customWidth="true" hidden="false" outlineLevel="0" max="11" min="11" style="0" width="26"/>
    <col collapsed="false" customWidth="true" hidden="false" outlineLevel="0" max="12" min="12" style="0" width="14"/>
    <col collapsed="false" customWidth="true" hidden="false" outlineLevel="0" max="13" min="13" style="0" width="11"/>
  </cols>
  <sheetData>
    <row r="1" customFormat="false" ht="37.5" hidden="false" customHeight="true" outlineLevel="0" collapsed="false">
      <c r="A1" s="1" t="s">
        <v>84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85</v>
      </c>
      <c r="B2" s="2"/>
      <c r="C2" s="2"/>
      <c r="D2" s="2"/>
      <c r="E2" s="2"/>
      <c r="F2" s="2"/>
      <c r="G2" s="2"/>
      <c r="H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15" hidden="false" customHeight="true" outlineLevel="0" collapsed="false">
      <c r="K4" s="28" t="s">
        <v>86</v>
      </c>
      <c r="L4" s="28"/>
      <c r="M4" s="28"/>
    </row>
    <row r="5" customFormat="false" ht="30" hidden="false" customHeight="true" outlineLevel="0" collapsed="false">
      <c r="A5" s="9" t="s">
        <v>87</v>
      </c>
      <c r="B5" s="9" t="s">
        <v>33</v>
      </c>
      <c r="C5" s="9" t="s">
        <v>88</v>
      </c>
      <c r="D5" s="9" t="s">
        <v>89</v>
      </c>
      <c r="E5" s="9" t="s">
        <v>90</v>
      </c>
      <c r="F5" s="9" t="s">
        <v>91</v>
      </c>
      <c r="G5" s="9" t="s">
        <v>92</v>
      </c>
      <c r="H5" s="9" t="s">
        <v>93</v>
      </c>
      <c r="K5" s="39" t="s">
        <v>88</v>
      </c>
      <c r="L5" s="39" t="s">
        <v>91</v>
      </c>
      <c r="M5" s="39" t="s">
        <v>94</v>
      </c>
    </row>
    <row r="6" customFormat="false" ht="19.5" hidden="false" customHeight="true" outlineLevel="0" collapsed="false">
      <c r="A6" s="30" t="n">
        <v>46030</v>
      </c>
      <c r="B6" s="19" t="s">
        <v>95</v>
      </c>
      <c r="C6" s="19" t="s">
        <v>96</v>
      </c>
      <c r="D6" s="19" t="s">
        <v>97</v>
      </c>
      <c r="E6" s="21" t="s">
        <v>98</v>
      </c>
      <c r="F6" s="32" t="n">
        <v>1280</v>
      </c>
      <c r="G6" s="21" t="s">
        <v>99</v>
      </c>
      <c r="H6" s="21" t="s">
        <v>100</v>
      </c>
      <c r="K6" s="19" t="s">
        <v>96</v>
      </c>
      <c r="L6" s="11" t="n">
        <f aca="false">SUMIF($C$6:$C$25,K6,$F$6:$F$25)</f>
        <v>1422.8</v>
      </c>
      <c r="M6" s="12" t="n">
        <f aca="false">IF($F$26=0,0,L6/$F$26)</f>
        <v>0.0694855490764888</v>
      </c>
    </row>
    <row r="7" customFormat="false" ht="19.5" hidden="false" customHeight="true" outlineLevel="0" collapsed="false">
      <c r="A7" s="34" t="n">
        <v>46037</v>
      </c>
      <c r="B7" s="22" t="s">
        <v>101</v>
      </c>
      <c r="C7" s="22" t="s">
        <v>102</v>
      </c>
      <c r="D7" s="22" t="s">
        <v>103</v>
      </c>
      <c r="E7" s="24" t="s">
        <v>104</v>
      </c>
      <c r="F7" s="36" t="n">
        <v>612.5</v>
      </c>
      <c r="G7" s="24" t="s">
        <v>99</v>
      </c>
      <c r="H7" s="24" t="s">
        <v>100</v>
      </c>
      <c r="K7" s="22" t="s">
        <v>102</v>
      </c>
      <c r="L7" s="14" t="n">
        <f aca="false">SUMIF($C$6:$C$25,K7,$F$6:$F$25)</f>
        <v>612.5</v>
      </c>
      <c r="M7" s="15" t="n">
        <f aca="false">IF($F$26=0,0,L7/$F$26)</f>
        <v>0.029912776784755</v>
      </c>
    </row>
    <row r="8" customFormat="false" ht="19.5" hidden="false" customHeight="true" outlineLevel="0" collapsed="false">
      <c r="A8" s="30" t="n">
        <v>46053</v>
      </c>
      <c r="B8" s="19" t="s">
        <v>105</v>
      </c>
      <c r="C8" s="19" t="s">
        <v>106</v>
      </c>
      <c r="D8" s="19" t="s">
        <v>107</v>
      </c>
      <c r="E8" s="21" t="s">
        <v>108</v>
      </c>
      <c r="F8" s="32" t="n">
        <v>240</v>
      </c>
      <c r="G8" s="21" t="s">
        <v>109</v>
      </c>
      <c r="H8" s="21" t="s">
        <v>110</v>
      </c>
      <c r="K8" s="19" t="s">
        <v>106</v>
      </c>
      <c r="L8" s="11" t="n">
        <f aca="false">SUMIF($C$6:$C$25,K8,$F$6:$F$25)</f>
        <v>720</v>
      </c>
      <c r="M8" s="12" t="n">
        <f aca="false">IF($F$26=0,0,L8/$F$26)</f>
        <v>0.0351627743428957</v>
      </c>
    </row>
    <row r="9" customFormat="false" ht="19.5" hidden="false" customHeight="true" outlineLevel="0" collapsed="false">
      <c r="A9" s="34" t="n">
        <v>46065</v>
      </c>
      <c r="B9" s="22" t="s">
        <v>111</v>
      </c>
      <c r="C9" s="22" t="s">
        <v>112</v>
      </c>
      <c r="D9" s="22" t="s">
        <v>113</v>
      </c>
      <c r="E9" s="24" t="s">
        <v>114</v>
      </c>
      <c r="F9" s="36" t="n">
        <v>845.3</v>
      </c>
      <c r="G9" s="24" t="s">
        <v>109</v>
      </c>
      <c r="H9" s="24" t="s">
        <v>115</v>
      </c>
      <c r="K9" s="22" t="s">
        <v>112</v>
      </c>
      <c r="L9" s="14" t="n">
        <f aca="false">SUMIF($C$6:$C$25,K9,$F$6:$F$25)</f>
        <v>6045.3</v>
      </c>
      <c r="M9" s="15" t="n">
        <f aca="false">IF($F$26=0,0,L9/$F$26)</f>
        <v>0.295235444076538</v>
      </c>
    </row>
    <row r="10" customFormat="false" ht="19.5" hidden="false" customHeight="true" outlineLevel="0" collapsed="false">
      <c r="A10" s="30" t="n">
        <v>46081</v>
      </c>
      <c r="B10" s="19" t="s">
        <v>105</v>
      </c>
      <c r="C10" s="19" t="s">
        <v>106</v>
      </c>
      <c r="D10" s="19" t="s">
        <v>116</v>
      </c>
      <c r="E10" s="21" t="s">
        <v>117</v>
      </c>
      <c r="F10" s="32" t="n">
        <v>240</v>
      </c>
      <c r="G10" s="21" t="s">
        <v>109</v>
      </c>
      <c r="H10" s="21" t="s">
        <v>110</v>
      </c>
      <c r="K10" s="19" t="s">
        <v>118</v>
      </c>
      <c r="L10" s="11" t="n">
        <f aca="false">SUMIF($C$6:$C$25,K10,$F$6:$F$25)</f>
        <v>7140</v>
      </c>
      <c r="M10" s="12" t="n">
        <f aca="false">IF($F$26=0,0,L10/$F$26)</f>
        <v>0.348697512233715</v>
      </c>
    </row>
    <row r="11" customFormat="false" ht="19.5" hidden="false" customHeight="true" outlineLevel="0" collapsed="false">
      <c r="A11" s="34" t="n">
        <v>46086</v>
      </c>
      <c r="B11" s="22" t="s">
        <v>95</v>
      </c>
      <c r="C11" s="22" t="s">
        <v>118</v>
      </c>
      <c r="D11" s="22" t="s">
        <v>119</v>
      </c>
      <c r="E11" s="24" t="s">
        <v>120</v>
      </c>
      <c r="F11" s="36" t="n">
        <v>2450</v>
      </c>
      <c r="G11" s="24" t="s">
        <v>109</v>
      </c>
      <c r="H11" s="24" t="s">
        <v>121</v>
      </c>
      <c r="K11" s="22" t="s">
        <v>122</v>
      </c>
      <c r="L11" s="14" t="n">
        <f aca="false">SUMIF($C$6:$C$25,K11,$F$6:$F$25)</f>
        <v>95.2</v>
      </c>
      <c r="M11" s="15" t="n">
        <f aca="false">IF($F$26=0,0,L11/$F$26)</f>
        <v>0.0046493001631162</v>
      </c>
    </row>
    <row r="12" customFormat="false" ht="19.5" hidden="false" customHeight="true" outlineLevel="0" collapsed="false">
      <c r="A12" s="30" t="n">
        <v>46101</v>
      </c>
      <c r="B12" s="19" t="s">
        <v>101</v>
      </c>
      <c r="C12" s="19" t="s">
        <v>122</v>
      </c>
      <c r="D12" s="19" t="s">
        <v>123</v>
      </c>
      <c r="E12" s="21" t="s">
        <v>124</v>
      </c>
      <c r="F12" s="32" t="n">
        <v>95.2</v>
      </c>
      <c r="G12" s="21" t="s">
        <v>99</v>
      </c>
      <c r="H12" s="21" t="s">
        <v>100</v>
      </c>
      <c r="K12" s="19" t="s">
        <v>125</v>
      </c>
      <c r="L12" s="11" t="n">
        <f aca="false">SUMIF($C$6:$C$25,K12,$F$6:$F$25)</f>
        <v>178</v>
      </c>
      <c r="M12" s="12" t="n">
        <f aca="false">IF($F$26=0,0,L12/$F$26)</f>
        <v>0.0086930192125492</v>
      </c>
    </row>
    <row r="13" customFormat="false" ht="19.5" hidden="false" customHeight="true" outlineLevel="0" collapsed="false">
      <c r="A13" s="34" t="n">
        <v>46112</v>
      </c>
      <c r="B13" s="22" t="s">
        <v>105</v>
      </c>
      <c r="C13" s="22" t="s">
        <v>106</v>
      </c>
      <c r="D13" s="22" t="s">
        <v>126</v>
      </c>
      <c r="E13" s="24" t="s">
        <v>127</v>
      </c>
      <c r="F13" s="36" t="n">
        <v>240</v>
      </c>
      <c r="G13" s="24" t="s">
        <v>109</v>
      </c>
      <c r="H13" s="24" t="s">
        <v>110</v>
      </c>
      <c r="K13" s="22" t="s">
        <v>128</v>
      </c>
      <c r="L13" s="14" t="n">
        <f aca="false">SUMIF($C$6:$C$25,K13,$F$6:$F$25)</f>
        <v>3200</v>
      </c>
      <c r="M13" s="15" t="n">
        <f aca="false">IF($F$26=0,0,L13/$F$26)</f>
        <v>0.156278997079536</v>
      </c>
    </row>
    <row r="14" customFormat="false" ht="19.5" hidden="false" customHeight="true" outlineLevel="0" collapsed="false">
      <c r="A14" s="30" t="n">
        <v>46122</v>
      </c>
      <c r="B14" s="19" t="s">
        <v>111</v>
      </c>
      <c r="C14" s="19" t="s">
        <v>125</v>
      </c>
      <c r="D14" s="19" t="s">
        <v>129</v>
      </c>
      <c r="E14" s="21" t="s">
        <v>130</v>
      </c>
      <c r="F14" s="32" t="n">
        <v>178</v>
      </c>
      <c r="G14" s="21" t="s">
        <v>99</v>
      </c>
      <c r="H14" s="21" t="s">
        <v>100</v>
      </c>
      <c r="K14" s="19" t="s">
        <v>131</v>
      </c>
      <c r="L14" s="11" t="n">
        <f aca="false">SUMIF($C$6:$C$25,K14,$F$6:$F$25)</f>
        <v>480</v>
      </c>
      <c r="M14" s="12" t="n">
        <f aca="false">IF($F$26=0,0,L14/$F$26)</f>
        <v>0.0234418495619304</v>
      </c>
    </row>
    <row r="15" customFormat="false" ht="19.5" hidden="false" customHeight="true" outlineLevel="0" collapsed="false">
      <c r="A15" s="34" t="n">
        <v>46134</v>
      </c>
      <c r="B15" s="22" t="s">
        <v>95</v>
      </c>
      <c r="C15" s="22" t="s">
        <v>112</v>
      </c>
      <c r="D15" s="22" t="s">
        <v>132</v>
      </c>
      <c r="E15" s="24" t="s">
        <v>133</v>
      </c>
      <c r="F15" s="36" t="n">
        <v>2890</v>
      </c>
      <c r="G15" s="24" t="s">
        <v>109</v>
      </c>
      <c r="H15" s="24" t="s">
        <v>115</v>
      </c>
      <c r="K15" s="22" t="s">
        <v>134</v>
      </c>
      <c r="L15" s="14" t="n">
        <f aca="false">SUMIF($C$6:$C$25,K15,$F$6:$F$25)</f>
        <v>312.4</v>
      </c>
      <c r="M15" s="15" t="n">
        <f aca="false">IF($F$26=0,0,L15/$F$26)</f>
        <v>0.0152567370898897</v>
      </c>
    </row>
    <row r="16" customFormat="false" ht="19.5" hidden="false" customHeight="true" outlineLevel="0" collapsed="false">
      <c r="A16" s="30" t="n">
        <v>46157</v>
      </c>
      <c r="B16" s="19" t="s">
        <v>101</v>
      </c>
      <c r="C16" s="19" t="s">
        <v>128</v>
      </c>
      <c r="D16" s="19" t="s">
        <v>135</v>
      </c>
      <c r="E16" s="21" t="s">
        <v>136</v>
      </c>
      <c r="F16" s="32" t="n">
        <v>3200</v>
      </c>
      <c r="G16" s="21" t="s">
        <v>109</v>
      </c>
      <c r="H16" s="21" t="s">
        <v>137</v>
      </c>
      <c r="K16" s="19" t="s">
        <v>138</v>
      </c>
      <c r="L16" s="11" t="n">
        <f aca="false">SUMIF($C$6:$C$25,K16,$F$6:$F$25)</f>
        <v>84</v>
      </c>
      <c r="M16" s="12" t="n">
        <f aca="false">IF($F$26=0,0,L16/$F$26)</f>
        <v>0.00410232367333783</v>
      </c>
    </row>
    <row r="17" customFormat="false" ht="19.5" hidden="false" customHeight="true" outlineLevel="0" collapsed="false">
      <c r="A17" s="34" t="n">
        <v>46172</v>
      </c>
      <c r="B17" s="22" t="s">
        <v>105</v>
      </c>
      <c r="C17" s="22" t="s">
        <v>131</v>
      </c>
      <c r="D17" s="22" t="s">
        <v>139</v>
      </c>
      <c r="E17" s="24" t="s">
        <v>140</v>
      </c>
      <c r="F17" s="36" t="n">
        <v>480</v>
      </c>
      <c r="G17" s="24" t="s">
        <v>109</v>
      </c>
      <c r="H17" s="24" t="s">
        <v>110</v>
      </c>
      <c r="K17" s="22" t="s">
        <v>141</v>
      </c>
      <c r="L17" s="14" t="n">
        <f aca="false">SUMIF($C$6:$C$25,K17,$F$6:$F$25)</f>
        <v>186</v>
      </c>
      <c r="M17" s="15" t="n">
        <f aca="false">IF($F$26=0,0,L17/$F$26)</f>
        <v>0.00908371670524804</v>
      </c>
    </row>
    <row r="18" customFormat="false" ht="24" hidden="false" customHeight="true" outlineLevel="0" collapsed="false">
      <c r="A18" s="30" t="n">
        <v>46177</v>
      </c>
      <c r="B18" s="19" t="s">
        <v>111</v>
      </c>
      <c r="C18" s="19" t="s">
        <v>118</v>
      </c>
      <c r="D18" s="19" t="s">
        <v>142</v>
      </c>
      <c r="E18" s="21" t="s">
        <v>143</v>
      </c>
      <c r="F18" s="32" t="n">
        <v>2380</v>
      </c>
      <c r="G18" s="21" t="s">
        <v>109</v>
      </c>
      <c r="H18" s="21" t="s">
        <v>121</v>
      </c>
      <c r="K18" s="38" t="s">
        <v>52</v>
      </c>
      <c r="L18" s="17" t="n">
        <f aca="false">SUM(L6:L17)</f>
        <v>20476.2</v>
      </c>
      <c r="M18" s="18" t="n">
        <f aca="false">SUM(M6:M17)</f>
        <v>1</v>
      </c>
    </row>
    <row r="19" customFormat="false" ht="21.75" hidden="false" customHeight="true" outlineLevel="0" collapsed="false">
      <c r="A19" s="34" t="n">
        <v>46191</v>
      </c>
      <c r="B19" s="22" t="s">
        <v>95</v>
      </c>
      <c r="C19" s="22" t="s">
        <v>134</v>
      </c>
      <c r="D19" s="22" t="s">
        <v>144</v>
      </c>
      <c r="E19" s="24" t="s">
        <v>145</v>
      </c>
      <c r="F19" s="36" t="n">
        <v>312.4</v>
      </c>
      <c r="G19" s="24" t="s">
        <v>99</v>
      </c>
      <c r="H19" s="24" t="s">
        <v>100</v>
      </c>
    </row>
    <row r="20" customFormat="false" ht="21.75" hidden="false" customHeight="true" outlineLevel="0" collapsed="false">
      <c r="A20" s="30" t="n">
        <v>46212</v>
      </c>
      <c r="B20" s="19" t="s">
        <v>101</v>
      </c>
      <c r="C20" s="19" t="s">
        <v>112</v>
      </c>
      <c r="D20" s="19" t="s">
        <v>146</v>
      </c>
      <c r="E20" s="21" t="s">
        <v>147</v>
      </c>
      <c r="F20" s="32" t="n">
        <v>1620</v>
      </c>
      <c r="G20" s="21" t="s">
        <v>109</v>
      </c>
      <c r="H20" s="21" t="s">
        <v>115</v>
      </c>
    </row>
    <row r="21" customFormat="false" ht="21.75" hidden="false" customHeight="true" outlineLevel="0" collapsed="false">
      <c r="A21" s="34" t="n">
        <v>46248</v>
      </c>
      <c r="B21" s="22" t="s">
        <v>105</v>
      </c>
      <c r="C21" s="22" t="s">
        <v>138</v>
      </c>
      <c r="D21" s="22" t="s">
        <v>148</v>
      </c>
      <c r="E21" s="24" t="s">
        <v>149</v>
      </c>
      <c r="F21" s="36" t="n">
        <v>84</v>
      </c>
      <c r="G21" s="24" t="s">
        <v>109</v>
      </c>
      <c r="H21" s="24" t="s">
        <v>110</v>
      </c>
    </row>
    <row r="22" customFormat="false" ht="21.75" hidden="false" customHeight="true" outlineLevel="0" collapsed="false">
      <c r="A22" s="30" t="n">
        <v>46266</v>
      </c>
      <c r="B22" s="19" t="s">
        <v>95</v>
      </c>
      <c r="C22" s="19" t="s">
        <v>96</v>
      </c>
      <c r="D22" s="19" t="s">
        <v>150</v>
      </c>
      <c r="E22" s="21" t="s">
        <v>151</v>
      </c>
      <c r="F22" s="32" t="n">
        <v>142.8</v>
      </c>
      <c r="G22" s="21" t="s">
        <v>99</v>
      </c>
      <c r="H22" s="21" t="s">
        <v>100</v>
      </c>
    </row>
    <row r="23" customFormat="false" ht="21.75" hidden="false" customHeight="true" outlineLevel="0" collapsed="false">
      <c r="A23" s="34" t="n">
        <v>46307</v>
      </c>
      <c r="B23" s="22" t="s">
        <v>111</v>
      </c>
      <c r="C23" s="22" t="s">
        <v>112</v>
      </c>
      <c r="D23" s="22" t="s">
        <v>152</v>
      </c>
      <c r="E23" s="24" t="s">
        <v>153</v>
      </c>
      <c r="F23" s="36" t="n">
        <v>690</v>
      </c>
      <c r="G23" s="24" t="s">
        <v>99</v>
      </c>
      <c r="H23" s="24" t="s">
        <v>100</v>
      </c>
    </row>
    <row r="24" customFormat="false" ht="21.75" hidden="false" customHeight="true" outlineLevel="0" collapsed="false">
      <c r="A24" s="30" t="n">
        <v>46331</v>
      </c>
      <c r="B24" s="19" t="s">
        <v>101</v>
      </c>
      <c r="C24" s="19" t="s">
        <v>141</v>
      </c>
      <c r="D24" s="19" t="s">
        <v>154</v>
      </c>
      <c r="E24" s="21" t="s">
        <v>155</v>
      </c>
      <c r="F24" s="32" t="n">
        <v>186</v>
      </c>
      <c r="G24" s="21" t="s">
        <v>109</v>
      </c>
      <c r="H24" s="21" t="s">
        <v>110</v>
      </c>
    </row>
    <row r="25" customFormat="false" ht="21.75" hidden="false" customHeight="true" outlineLevel="0" collapsed="false">
      <c r="A25" s="34" t="n">
        <v>46376</v>
      </c>
      <c r="B25" s="22" t="s">
        <v>105</v>
      </c>
      <c r="C25" s="22" t="s">
        <v>118</v>
      </c>
      <c r="D25" s="22" t="s">
        <v>156</v>
      </c>
      <c r="E25" s="24" t="s">
        <v>157</v>
      </c>
      <c r="F25" s="36" t="n">
        <v>2310</v>
      </c>
      <c r="G25" s="24" t="s">
        <v>109</v>
      </c>
      <c r="H25" s="24" t="s">
        <v>121</v>
      </c>
    </row>
    <row r="26" customFormat="false" ht="25.5" hidden="false" customHeight="true" outlineLevel="0" collapsed="false">
      <c r="A26" s="38" t="s">
        <v>158</v>
      </c>
      <c r="B26" s="38"/>
      <c r="C26" s="38"/>
      <c r="D26" s="38"/>
      <c r="E26" s="38"/>
      <c r="F26" s="17" t="n">
        <f aca="false">SUM(F6:F25)</f>
        <v>20476.2</v>
      </c>
      <c r="G26" s="25"/>
      <c r="H26" s="25"/>
    </row>
    <row r="28" customFormat="false" ht="15" hidden="false" customHeight="false" outlineLevel="0" collapsed="false">
      <c r="A28" s="26" t="s">
        <v>159</v>
      </c>
      <c r="B28" s="26"/>
      <c r="C28" s="26"/>
      <c r="D28" s="26"/>
      <c r="E28" s="26"/>
      <c r="F28" s="26"/>
      <c r="G28" s="26"/>
      <c r="H28" s="26"/>
    </row>
  </sheetData>
  <mergeCells count="5">
    <mergeCell ref="A1:H1"/>
    <mergeCell ref="A2:H2"/>
    <mergeCell ref="K4:M4"/>
    <mergeCell ref="A26:E26"/>
    <mergeCell ref="A28:H28"/>
  </mergeCells>
  <dataValidations count="2">
    <dataValidation allowBlank="true" errorStyle="stop" operator="between" showDropDown="false" showErrorMessage="false" showInputMessage="false" sqref="C6:C100" type="list">
      <formula1>"Gebäudeversicherung,Grundsteuer,Hausverwaltung,Instandhaltung,Finanzierung,Schornsteinfeger,Müllabfuhr,AfA,Steuerberatung,Versorgung,Kontoführung,Fahrtkosten"</formula1>
      <formula2>0</formula2>
    </dataValidation>
    <dataValidation allowBlank="true" errorStyle="stop" operator="between" showDropDown="false" showErrorMessage="false" showInputMessage="false" sqref="G6:G100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2026-06-17T16:35:50Z</dcterms:created>
  <dc:creator>openpyxl</dc:creator>
  <dc:description/>
  <dc:language>en-US</dc:language>
  <cp:lastModifiedBy/>
  <dcterms:modified xsi:type="dcterms:W3CDTF">2026-06-17T16:35:50Z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