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Raumbauch\"/>
    </mc:Choice>
  </mc:AlternateContent>
  <xr:revisionPtr revIDLastSave="0" documentId="13_ncr:1_{06146833-CDB5-42A5-B678-81F8200006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Übersicht" sheetId="1" r:id="rId1"/>
    <sheet name="Raumbuch" sheetId="2" r:id="rId2"/>
    <sheet name="Listen" sheetId="3" r:id="rId3"/>
  </sheets>
  <definedNames>
    <definedName name="BarrierefreiheitList">Listen!$M$2:$M$4</definedName>
    <definedName name="BeleuchtungList">Listen!$H$2:$H$6</definedName>
    <definedName name="BodenbelagList">Listen!$J$2:$J$7</definedName>
    <definedName name="DeckenartList">Listen!$L$2:$L$5</definedName>
    <definedName name="EtageList">Listen!$B$2:$B$7</definedName>
    <definedName name="FensterList">Listen!$F$2:$F$3</definedName>
    <definedName name="GebaeudeList">Listen!$A$2:$A$4</definedName>
    <definedName name="LueftungKlimaList">Listen!$I$2:$I$6</definedName>
    <definedName name="NutzungsartList">Listen!$C$2:$C$12</definedName>
    <definedName name="PruefintervallList">Listen!$P$2:$P$5</definedName>
    <definedName name="SicherheitsanforderungList">Listen!$N$2:$N$7</definedName>
    <definedName name="StatusList">Listen!$E$2:$E$5</definedName>
    <definedName name="TageslichtList">Listen!$G$2:$G$3</definedName>
    <definedName name="UnterkategorieList">Listen!$D$2:$D$12</definedName>
    <definedName name="WandoberflaecheList">Listen!$K$2:$K$7</definedName>
    <definedName name="ZustandList">Listen!$O$2:$O$6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18" i="2" l="1"/>
  <c r="AH18" i="2"/>
  <c r="AD18" i="2"/>
  <c r="AI18" i="2" s="1"/>
  <c r="M18" i="2"/>
  <c r="N18" i="2" s="1"/>
  <c r="K18" i="2"/>
  <c r="AJ17" i="2"/>
  <c r="AH17" i="2"/>
  <c r="AD17" i="2"/>
  <c r="AI17" i="2" s="1"/>
  <c r="K17" i="2"/>
  <c r="M17" i="2" s="1"/>
  <c r="N17" i="2" s="1"/>
  <c r="AJ16" i="2"/>
  <c r="AH16" i="2"/>
  <c r="AD16" i="2"/>
  <c r="AI16" i="2" s="1"/>
  <c r="K16" i="2"/>
  <c r="M16" i="2" s="1"/>
  <c r="D27" i="1" s="1"/>
  <c r="AJ15" i="2"/>
  <c r="AH15" i="2"/>
  <c r="AD15" i="2"/>
  <c r="AI15" i="2" s="1"/>
  <c r="K15" i="2"/>
  <c r="M15" i="2" s="1"/>
  <c r="N15" i="2" s="1"/>
  <c r="AJ14" i="2"/>
  <c r="AH14" i="2"/>
  <c r="AD14" i="2"/>
  <c r="AI14" i="2" s="1"/>
  <c r="K14" i="2"/>
  <c r="M14" i="2" s="1"/>
  <c r="N14" i="2" s="1"/>
  <c r="AJ13" i="2"/>
  <c r="AH13" i="2"/>
  <c r="AD13" i="2"/>
  <c r="AI13" i="2" s="1"/>
  <c r="K13" i="2"/>
  <c r="M13" i="2" s="1"/>
  <c r="N13" i="2" s="1"/>
  <c r="AJ12" i="2"/>
  <c r="AH12" i="2"/>
  <c r="AD12" i="2"/>
  <c r="AI12" i="2" s="1"/>
  <c r="K12" i="2"/>
  <c r="M12" i="2" s="1"/>
  <c r="N12" i="2" s="1"/>
  <c r="AJ11" i="2"/>
  <c r="AH11" i="2"/>
  <c r="AD11" i="2"/>
  <c r="AI11" i="2" s="1"/>
  <c r="K11" i="2"/>
  <c r="M11" i="2" s="1"/>
  <c r="N11" i="2" s="1"/>
  <c r="AJ10" i="2"/>
  <c r="AH10" i="2"/>
  <c r="AD10" i="2"/>
  <c r="AI10" i="2" s="1"/>
  <c r="K10" i="2"/>
  <c r="M10" i="2" s="1"/>
  <c r="N10" i="2" s="1"/>
  <c r="AJ9" i="2"/>
  <c r="AH9" i="2"/>
  <c r="AD9" i="2"/>
  <c r="AI9" i="2" s="1"/>
  <c r="M9" i="2"/>
  <c r="N9" i="2" s="1"/>
  <c r="K9" i="2"/>
  <c r="AJ8" i="2"/>
  <c r="AH8" i="2"/>
  <c r="AD8" i="2"/>
  <c r="AI8" i="2" s="1"/>
  <c r="K8" i="2"/>
  <c r="M8" i="2" s="1"/>
  <c r="N8" i="2" s="1"/>
  <c r="AJ7" i="2"/>
  <c r="AH7" i="2"/>
  <c r="AD7" i="2"/>
  <c r="AI7" i="2" s="1"/>
  <c r="K7" i="2"/>
  <c r="M7" i="2" s="1"/>
  <c r="N7" i="2" s="1"/>
  <c r="AJ6" i="2"/>
  <c r="AH6" i="2"/>
  <c r="AD6" i="2"/>
  <c r="AI6" i="2" s="1"/>
  <c r="K6" i="2"/>
  <c r="M6" i="2" s="1"/>
  <c r="N6" i="2" s="1"/>
  <c r="AJ5" i="2"/>
  <c r="AH5" i="2"/>
  <c r="AD5" i="2"/>
  <c r="AI5" i="2" s="1"/>
  <c r="M5" i="2"/>
  <c r="K5" i="2"/>
  <c r="C29" i="1"/>
  <c r="D28" i="1"/>
  <c r="C28" i="1"/>
  <c r="C27" i="1"/>
  <c r="C26" i="1"/>
  <c r="C25" i="1"/>
  <c r="C24" i="1"/>
  <c r="C20" i="1"/>
  <c r="C19" i="1"/>
  <c r="C18" i="1"/>
  <c r="C17" i="1"/>
  <c r="C16" i="1"/>
  <c r="C15" i="1"/>
  <c r="K14" i="1"/>
  <c r="C14" i="1"/>
  <c r="K13" i="1"/>
  <c r="C13" i="1"/>
  <c r="K12" i="1"/>
  <c r="C12" i="1"/>
  <c r="K11" i="1"/>
  <c r="C11" i="1"/>
  <c r="K10" i="1"/>
  <c r="C10" i="1"/>
  <c r="R5" i="1"/>
  <c r="J5" i="1"/>
  <c r="B5" i="1"/>
  <c r="D25" i="1" l="1"/>
  <c r="N5" i="1"/>
  <c r="D29" i="1"/>
  <c r="N16" i="2"/>
  <c r="N5" i="2"/>
  <c r="F5" i="1"/>
  <c r="D24" i="1"/>
  <c r="D2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A1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Vorlage ohne Schutz. Alle Blätter und Zellen bleiben bearbeitbar.</t>
        </r>
      </text>
    </comment>
  </commentList>
</comments>
</file>

<file path=xl/sharedStrings.xml><?xml version="1.0" encoding="utf-8"?>
<sst xmlns="http://schemas.openxmlformats.org/spreadsheetml/2006/main" count="480" uniqueCount="208">
  <si>
    <t>Raumbuch – Übersicht</t>
  </si>
  <si>
    <t>Automatisch aus dem Blatt 'Raumbuch' aktualisiert</t>
  </si>
  <si>
    <t>Anzahl Räume</t>
  </si>
  <si>
    <t>Gesamtfläche (m²)</t>
  </si>
  <si>
    <t>Räume in Nutzung</t>
  </si>
  <si>
    <t>Überfällige Prüfungen</t>
  </si>
  <si>
    <t>Zustand "Sanierungsbedürftig"</t>
  </si>
  <si>
    <t>Räume nach Nutzungsart</t>
  </si>
  <si>
    <t>Räume nach Zustand</t>
  </si>
  <si>
    <t>Nutzungsart</t>
  </si>
  <si>
    <t>Anzahl</t>
  </si>
  <si>
    <t>Zustand</t>
  </si>
  <si>
    <t>Büro</t>
  </si>
  <si>
    <t>Sehr gut</t>
  </si>
  <si>
    <t>Konferenzraum</t>
  </si>
  <si>
    <t>Gut</t>
  </si>
  <si>
    <t>Empfang</t>
  </si>
  <si>
    <t>Mittel</t>
  </si>
  <si>
    <t>Lager</t>
  </si>
  <si>
    <t>Schlecht</t>
  </si>
  <si>
    <t>Technikraum</t>
  </si>
  <si>
    <t>Sanierungsbedürftig</t>
  </si>
  <si>
    <t>Küche</t>
  </si>
  <si>
    <t>Sanitär</t>
  </si>
  <si>
    <t>Flur</t>
  </si>
  <si>
    <t>Archiv</t>
  </si>
  <si>
    <t>Sozialraum</t>
  </si>
  <si>
    <t>Sonstiges</t>
  </si>
  <si>
    <t>Zusammenfassung nach Etage</t>
  </si>
  <si>
    <t>Etage</t>
  </si>
  <si>
    <t>UG</t>
  </si>
  <si>
    <t>EG</t>
  </si>
  <si>
    <t>1. OG</t>
  </si>
  <si>
    <t>2. OG</t>
  </si>
  <si>
    <t>3. OG</t>
  </si>
  <si>
    <t>DG</t>
  </si>
  <si>
    <t>Raumbuch</t>
  </si>
  <si>
    <t>Erfassung von Räumen, Nutzung, Ausstattung und Prüfstatus</t>
  </si>
  <si>
    <t>Gebäude</t>
  </si>
  <si>
    <t>Raumnummer</t>
  </si>
  <si>
    <t>Raumname</t>
  </si>
  <si>
    <t>Unterkategorie</t>
  </si>
  <si>
    <t>Status</t>
  </si>
  <si>
    <t>Länge (m)</t>
  </si>
  <si>
    <t>Breite (m)</t>
  </si>
  <si>
    <t>Höhe (m)</t>
  </si>
  <si>
    <t>Fläche berechnet (m²)</t>
  </si>
  <si>
    <t>Fläche manuell (m²)</t>
  </si>
  <si>
    <t>Fläche final (m²)</t>
  </si>
  <si>
    <t>Volumen (m³)</t>
  </si>
  <si>
    <t>Kapazität (Personen)</t>
  </si>
  <si>
    <t>Fenster</t>
  </si>
  <si>
    <t>Tageslicht</t>
  </si>
  <si>
    <t>Beleuchtung</t>
  </si>
  <si>
    <t>Lüftung/Klima</t>
  </si>
  <si>
    <t>Bodenbelag</t>
  </si>
  <si>
    <t>Wandoberfläche</t>
  </si>
  <si>
    <t>Deckenart</t>
  </si>
  <si>
    <t>Barrierefreiheit</t>
  </si>
  <si>
    <t>Sicherheitsanforderung</t>
  </si>
  <si>
    <t>Ausstattung fest</t>
  </si>
  <si>
    <t>Ausstattung mobil</t>
  </si>
  <si>
    <t>Letzte Prüfung</t>
  </si>
  <si>
    <t>Prüfintervall (Tage)</t>
  </si>
  <si>
    <t>Nächste Prüfung</t>
  </si>
  <si>
    <t>Verantwortlich</t>
  </si>
  <si>
    <t>Dokumentationslink</t>
  </si>
  <si>
    <t>Bemerkungen</t>
  </si>
  <si>
    <t>Vollständigkeit</t>
  </si>
  <si>
    <t>Prüfstatus</t>
  </si>
  <si>
    <t>Raum-ID</t>
  </si>
  <si>
    <t>Gebäude A</t>
  </si>
  <si>
    <t>0.01</t>
  </si>
  <si>
    <t>Wartebereich</t>
  </si>
  <si>
    <t>In Nutzung</t>
  </si>
  <si>
    <t>Ja</t>
  </si>
  <si>
    <t>LED</t>
  </si>
  <si>
    <t>Klimaanlage</t>
  </si>
  <si>
    <t>PVC</t>
  </si>
  <si>
    <t>Farbe</t>
  </si>
  <si>
    <t>Abgehängt</t>
  </si>
  <si>
    <t>Brandschutz</t>
  </si>
  <si>
    <t>Empfangstresen, Einbauschrank</t>
  </si>
  <si>
    <t>4 Besucherstühle</t>
  </si>
  <si>
    <t>M. Schneider</t>
  </si>
  <si>
    <t>https://intranet.example.de/raumbuch/a-eg-001</t>
  </si>
  <si>
    <t>Hauptempfang mit Besucherbereich</t>
  </si>
  <si>
    <t>0.02</t>
  </si>
  <si>
    <t>Konferenz Alpen</t>
  </si>
  <si>
    <t>Besprechung</t>
  </si>
  <si>
    <t>Teppich</t>
  </si>
  <si>
    <t>Akustikdecke</t>
  </si>
  <si>
    <t>Datenschutz</t>
  </si>
  <si>
    <t>Medientechnik, Display, Konferenztisch</t>
  </si>
  <si>
    <t>12 Freischwinger</t>
  </si>
  <si>
    <t>T. Berger</t>
  </si>
  <si>
    <t>https://intranet.example.de/raumbuch/a-eg-002</t>
  </si>
  <si>
    <t>Großer Besprechungsraum</t>
  </si>
  <si>
    <t>1.01</t>
  </si>
  <si>
    <t>Einzelbüro Leitung</t>
  </si>
  <si>
    <t>Einzelbüro</t>
  </si>
  <si>
    <t>Fensterlüftung</t>
  </si>
  <si>
    <t>Laminat</t>
  </si>
  <si>
    <t>Standard</t>
  </si>
  <si>
    <t>Teilweise</t>
  </si>
  <si>
    <t>Keine</t>
  </si>
  <si>
    <t>Schreibtisch, Sideboard</t>
  </si>
  <si>
    <t>2 Besucherstühle</t>
  </si>
  <si>
    <t>S. Keller</t>
  </si>
  <si>
    <t>https://intranet.example.de/raumbuch/a-1og-101</t>
  </si>
  <si>
    <t>Leitungsbüro</t>
  </si>
  <si>
    <t>1.02</t>
  </si>
  <si>
    <t>Großraumbüro Nord</t>
  </si>
  <si>
    <t>Großraumbüro</t>
  </si>
  <si>
    <t>Beides</t>
  </si>
  <si>
    <t>24 Arbeitsplätze, Druckerzone</t>
  </si>
  <si>
    <t>4 Rollcontainer</t>
  </si>
  <si>
    <t>J. Hoffmann</t>
  </si>
  <si>
    <t>https://intranet.example.de/raumbuch/a-1og-102</t>
  </si>
  <si>
    <t>Hohe Auslastung im Tagesbetrieb</t>
  </si>
  <si>
    <t>U.03</t>
  </si>
  <si>
    <t>Archiv Altakten</t>
  </si>
  <si>
    <t>Nein</t>
  </si>
  <si>
    <t>Leuchtstoff</t>
  </si>
  <si>
    <t>Mechanisch</t>
  </si>
  <si>
    <t>Beton</t>
  </si>
  <si>
    <t>Putz</t>
  </si>
  <si>
    <t>Archivregale fest</t>
  </si>
  <si>
    <t>2 Archivwagen</t>
  </si>
  <si>
    <t>L. Braun</t>
  </si>
  <si>
    <t>https://intranet.example.de/raumbuch/a-ug-u03</t>
  </si>
  <si>
    <t>Feuchtigkeit regelmäßig prüfen</t>
  </si>
  <si>
    <t>Gebäude B</t>
  </si>
  <si>
    <t>U.01</t>
  </si>
  <si>
    <t>Technikzentrale</t>
  </si>
  <si>
    <t>Serverraum</t>
  </si>
  <si>
    <t>Technik</t>
  </si>
  <si>
    <t>USV, Verteilung, Steuerschrank</t>
  </si>
  <si>
    <t>Werkzeugwagen</t>
  </si>
  <si>
    <t>R. Neumann</t>
  </si>
  <si>
    <t>https://intranet.example.de/raumbuch/b-ug-u01</t>
  </si>
  <si>
    <t>Zugang nur für Technik</t>
  </si>
  <si>
    <t>0.05</t>
  </si>
  <si>
    <t>Teeküche Süd</t>
  </si>
  <si>
    <t>Teeküche</t>
  </si>
  <si>
    <t>Fliesen</t>
  </si>
  <si>
    <t>Einbauküche, Spüle, Kühlschrank</t>
  </si>
  <si>
    <t>2 Hocker</t>
  </si>
  <si>
    <t>K. Vogel</t>
  </si>
  <si>
    <t>https://intranet.example.de/raumbuch/b-eg-005</t>
  </si>
  <si>
    <t>Kleine Mitarbeiterküche</t>
  </si>
  <si>
    <t>0.06</t>
  </si>
  <si>
    <t>WC Damen</t>
  </si>
  <si>
    <t>WC</t>
  </si>
  <si>
    <t>Waschtisch, Trennwände</t>
  </si>
  <si>
    <t>Abfallbehälter</t>
  </si>
  <si>
    <t>https://intranet.example.de/raumbuch/b-eg-006</t>
  </si>
  <si>
    <t>Tägliche Reinigung</t>
  </si>
  <si>
    <t>1.08</t>
  </si>
  <si>
    <t>Lager West</t>
  </si>
  <si>
    <t>Frei</t>
  </si>
  <si>
    <t>Sichtbeton</t>
  </si>
  <si>
    <t>Schwerlastregale</t>
  </si>
  <si>
    <t>2 Transportwagen</t>
  </si>
  <si>
    <t>A. Ritter</t>
  </si>
  <si>
    <t>https://intranet.example.de/raumbuch/b-1og-108</t>
  </si>
  <si>
    <t>Derzeit leerstehend</t>
  </si>
  <si>
    <t>1.09</t>
  </si>
  <si>
    <t>Serverraum B1</t>
  </si>
  <si>
    <t>In Wartung</t>
  </si>
  <si>
    <t>Racks, Klimasensorik</t>
  </si>
  <si>
    <t>Servicetrolley</t>
  </si>
  <si>
    <t>https://intranet.example.de/raumbuch/b-1og-109</t>
  </si>
  <si>
    <t>Kühlung wird im Q2 erneuert</t>
  </si>
  <si>
    <t>Gebäude C</t>
  </si>
  <si>
    <t>0.03</t>
  </si>
  <si>
    <t>Spinde, Tische, Küchenzeile</t>
  </si>
  <si>
    <t>8 Stühle</t>
  </si>
  <si>
    <t>P. Wagner</t>
  </si>
  <si>
    <t>https://intranet.example.de/raumbuch/c-eg-003</t>
  </si>
  <si>
    <t>Pausenraum für Mitarbeiter</t>
  </si>
  <si>
    <t>2.11</t>
  </si>
  <si>
    <t>Besprechung Elbe</t>
  </si>
  <si>
    <t>Gesperrt</t>
  </si>
  <si>
    <t>Display, Whiteboard</t>
  </si>
  <si>
    <t>https://intranet.example.de/raumbuch/c-2og-211</t>
  </si>
  <si>
    <t>Bodenbelag beschädigt</t>
  </si>
  <si>
    <t>2.12</t>
  </si>
  <si>
    <t>Kopierraum</t>
  </si>
  <si>
    <t>Drucker, Papierlager</t>
  </si>
  <si>
    <t>Rollwagen</t>
  </si>
  <si>
    <t>https://intranet.example.de/raumbuch/c-2og-212</t>
  </si>
  <si>
    <t>Lagerung von Papier beachten</t>
  </si>
  <si>
    <t>D.01</t>
  </si>
  <si>
    <t>Projektbüro Flex</t>
  </si>
  <si>
    <t>12 Arbeitsplätze, Pinwände</t>
  </si>
  <si>
    <t>4 mobile Tische</t>
  </si>
  <si>
    <t>https://intranet.example.de/raumbuch/c-dg-d01</t>
  </si>
  <si>
    <t>Manuelle Fläche wegen Dachschräge</t>
  </si>
  <si>
    <t>Halogen</t>
  </si>
  <si>
    <t>Zutrittskontrolle</t>
  </si>
  <si>
    <t>Natürlich</t>
  </si>
  <si>
    <t>Glas</t>
  </si>
  <si>
    <t>Reinraum</t>
  </si>
  <si>
    <t>Putzraum</t>
  </si>
  <si>
    <t>Gemischt</t>
  </si>
  <si>
    <t>Holz</t>
  </si>
  <si>
    <t>Dusche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</si>
</sst>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.mm\.yyyy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6"/>
      <color rgb="FFFFFFFF"/>
      <name val="Calibri"/>
    </font>
    <font>
      <i/>
      <sz val="11"/>
      <color rgb="FF1F415A"/>
      <name val="Calibri"/>
    </font>
    <font>
      <sz val="12"/>
      <color theme="10"/>
      <name val="Calibri"/>
      <family val="2"/>
      <scheme val="minor"/>
    </font>
    <font>
      <b/>
      <sz val="11"/>
      <color rgb="FFFFFFFF"/>
      <name val="Calibri"/>
    </font>
    <font>
      <b/>
      <sz val="15"/>
      <color rgb="FF1F415A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484E"/>
      </patternFill>
    </fill>
    <fill>
      <patternFill patternType="solid">
        <fgColor rgb="FF1F415A"/>
      </patternFill>
    </fill>
    <fill>
      <patternFill patternType="solid">
        <fgColor rgb="FFEAF2F4"/>
      </patternFill>
    </fill>
    <fill>
      <patternFill patternType="solid">
        <fgColor rgb="FFF3F7F8"/>
      </patternFill>
    </fill>
  </fills>
  <borders count="2">
    <border>
      <left/>
      <right/>
      <top/>
      <bottom/>
      <diagonal/>
    </border>
    <border>
      <left style="thin">
        <color rgb="FFD9E1E5"/>
      </left>
      <right style="thin">
        <color rgb="FFD9E1E5"/>
      </right>
      <top style="thin">
        <color rgb="FFD9E1E5"/>
      </top>
      <bottom style="thin">
        <color rgb="FFD9E1E5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0" fontId="0" fillId="0" borderId="1" xfId="0" applyBorder="1" applyAlignment="1">
      <alignment horizontal="left" vertical="center" wrapText="1"/>
    </xf>
    <xf numFmtId="2" fontId="0" fillId="0" borderId="1" xfId="0" applyNumberFormat="1" applyBorder="1" applyAlignment="1">
      <alignment horizontal="left" vertical="center" wrapText="1"/>
    </xf>
    <xf numFmtId="1" fontId="0" fillId="0" borderId="1" xfId="0" applyNumberFormat="1" applyBorder="1" applyAlignment="1">
      <alignment horizontal="left" vertical="center" wrapText="1"/>
    </xf>
    <xf numFmtId="165" fontId="0" fillId="0" borderId="1" xfId="0" applyNumberFormat="1" applyBorder="1" applyAlignment="1">
      <alignment horizontal="left" vertical="center" wrapText="1"/>
    </xf>
    <xf numFmtId="0" fontId="4" fillId="0" borderId="0" xfId="1"/>
    <xf numFmtId="0" fontId="0" fillId="0" borderId="1" xfId="0" applyBorder="1" applyAlignment="1">
      <alignment horizontal="left" vertical="center"/>
    </xf>
    <xf numFmtId="1" fontId="6" fillId="5" borderId="1" xfId="0" applyNumberFormat="1" applyFont="1" applyFill="1" applyBorder="1" applyAlignment="1">
      <alignment horizontal="center" vertical="center"/>
    </xf>
    <xf numFmtId="0" fontId="0" fillId="0" borderId="1" xfId="0" applyBorder="1"/>
    <xf numFmtId="2" fontId="6" fillId="5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0" fillId="0" borderId="0" xfId="0"/>
    <xf numFmtId="0" fontId="3" fillId="4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10">
    <dxf>
      <fill>
        <patternFill patternType="solid">
          <fgColor rgb="FFE7E6E6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F8CBAD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DDEBF7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es-ES"/>
              <a:t>Räume nach Nutzungsart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Übersicht!$C$9</c:f>
              <c:strCache>
                <c:ptCount val="1"/>
                <c:pt idx="0">
                  <c:v>Anzahl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1"/>
            <c:showSerName val="1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Übersicht!$B$10:$B$20</c:f>
              <c:strCache>
                <c:ptCount val="11"/>
                <c:pt idx="0">
                  <c:v>Büro</c:v>
                </c:pt>
                <c:pt idx="1">
                  <c:v>Konferenzraum</c:v>
                </c:pt>
                <c:pt idx="2">
                  <c:v>Empfang</c:v>
                </c:pt>
                <c:pt idx="3">
                  <c:v>Lager</c:v>
                </c:pt>
                <c:pt idx="4">
                  <c:v>Technikraum</c:v>
                </c:pt>
                <c:pt idx="5">
                  <c:v>Küche</c:v>
                </c:pt>
                <c:pt idx="6">
                  <c:v>Sanitär</c:v>
                </c:pt>
                <c:pt idx="7">
                  <c:v>Flur</c:v>
                </c:pt>
                <c:pt idx="8">
                  <c:v>Archiv</c:v>
                </c:pt>
                <c:pt idx="9">
                  <c:v>Sozialraum</c:v>
                </c:pt>
                <c:pt idx="10">
                  <c:v>Sonstiges</c:v>
                </c:pt>
              </c:strCache>
            </c:strRef>
          </c:cat>
          <c:val>
            <c:numRef>
              <c:f>Übersicht!$C$10:$C$20</c:f>
              <c:numCache>
                <c:formatCode>General</c:formatCode>
                <c:ptCount val="11"/>
                <c:pt idx="0">
                  <c:v>3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1D-4731-AFB2-E3C11858686F}"/>
            </c:ext>
          </c:extLst>
        </c:ser>
        <c:dLbls>
          <c:showLegendKey val="1"/>
          <c:showVal val="1"/>
          <c:showCatName val="1"/>
          <c:showSerName val="1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Anzahl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Nutzungsart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  <c:spPr>
        <a:solidFill>
          <a:schemeClr val="bg2"/>
        </a:solidFill>
      </c:spPr>
    </c:plotArea>
    <c:plotVisOnly val="1"/>
    <c:dispBlanksAs val="gap"/>
    <c:showDLblsOverMax val="1"/>
  </c:chart>
  <c:spPr>
    <a:solidFill>
      <a:schemeClr val="bg2"/>
    </a:soli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11"/>
  <c:chart>
    <c:title>
      <c:tx>
        <c:rich>
          <a:bodyPr/>
          <a:lstStyle/>
          <a:p>
            <a:pPr>
              <a:defRPr/>
            </a:pPr>
            <a:r>
              <a:rPr lang="es-ES"/>
              <a:t>Räume nach Zustand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Übersicht!$K$9</c:f>
              <c:strCache>
                <c:ptCount val="1"/>
                <c:pt idx="0">
                  <c:v>Anzahl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1"/>
            <c:showSerName val="1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Übersicht!$J$10:$J$14</c:f>
              <c:strCache>
                <c:ptCount val="5"/>
                <c:pt idx="0">
                  <c:v>Sehr gut</c:v>
                </c:pt>
                <c:pt idx="1">
                  <c:v>Gut</c:v>
                </c:pt>
                <c:pt idx="2">
                  <c:v>Mittel</c:v>
                </c:pt>
                <c:pt idx="3">
                  <c:v>Schlecht</c:v>
                </c:pt>
                <c:pt idx="4">
                  <c:v>Sanierungsbedürftig</c:v>
                </c:pt>
              </c:strCache>
            </c:strRef>
          </c:cat>
          <c:val>
            <c:numRef>
              <c:f>Übersicht!$K$10:$K$14</c:f>
              <c:numCache>
                <c:formatCode>General</c:formatCode>
                <c:ptCount val="5"/>
                <c:pt idx="0">
                  <c:v>2</c:v>
                </c:pt>
                <c:pt idx="1">
                  <c:v>6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30-4A0C-8739-669810AF4A3B}"/>
            </c:ext>
          </c:extLst>
        </c:ser>
        <c:dLbls>
          <c:showLegendKey val="1"/>
          <c:showVal val="1"/>
          <c:showCatName val="1"/>
          <c:showSerName val="1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Anzahl</a:t>
                </a:r>
              </a:p>
            </c:rich>
          </c:tx>
          <c:layout>
            <c:manualLayout>
              <c:xMode val="edge"/>
              <c:yMode val="edge"/>
              <c:x val="1.9047619047619048E-3"/>
              <c:y val="0.43918999244094631"/>
            </c:manualLayout>
          </c:layout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Zustand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  <c:spPr>
        <a:solidFill>
          <a:schemeClr val="bg2"/>
        </a:solidFill>
      </c:spPr>
    </c:plotArea>
    <c:plotVisOnly val="1"/>
    <c:dispBlanksAs val="gap"/>
    <c:showDLblsOverMax val="1"/>
  </c:chart>
  <c:spPr>
    <a:solidFill>
      <a:schemeClr val="bg2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148166</xdr:colOff>
      <xdr:row>14</xdr:row>
      <xdr:rowOff>190500</xdr:rowOff>
    </xdr:from>
    <xdr:ext cx="6138334" cy="3546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11</xdr:col>
      <xdr:colOff>243416</xdr:colOff>
      <xdr:row>14</xdr:row>
      <xdr:rowOff>179916</xdr:rowOff>
    </xdr:from>
    <xdr:ext cx="6667500" cy="3566584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Raumbuch" displayName="tblRaumbuch" ref="A4:AJ18">
  <autoFilter ref="A4:AJ18" xr:uid="{00000000-0009-0000-0100-000001000000}"/>
  <tableColumns count="36">
    <tableColumn id="1" xr3:uid="{00000000-0010-0000-0000-000001000000}" name="Gebäude"/>
    <tableColumn id="2" xr3:uid="{00000000-0010-0000-0000-000002000000}" name="Etage"/>
    <tableColumn id="3" xr3:uid="{00000000-0010-0000-0000-000003000000}" name="Raumnummer"/>
    <tableColumn id="4" xr3:uid="{00000000-0010-0000-0000-000004000000}" name="Raumname"/>
    <tableColumn id="5" xr3:uid="{00000000-0010-0000-0000-000005000000}" name="Nutzungsart"/>
    <tableColumn id="6" xr3:uid="{00000000-0010-0000-0000-000006000000}" name="Unterkategorie"/>
    <tableColumn id="7" xr3:uid="{00000000-0010-0000-0000-000007000000}" name="Status"/>
    <tableColumn id="8" xr3:uid="{00000000-0010-0000-0000-000008000000}" name="Länge (m)"/>
    <tableColumn id="9" xr3:uid="{00000000-0010-0000-0000-000009000000}" name="Breite (m)"/>
    <tableColumn id="10" xr3:uid="{00000000-0010-0000-0000-00000A000000}" name="Höhe (m)"/>
    <tableColumn id="11" xr3:uid="{00000000-0010-0000-0000-00000B000000}" name="Fläche berechnet (m²)"/>
    <tableColumn id="12" xr3:uid="{00000000-0010-0000-0000-00000C000000}" name="Fläche manuell (m²)"/>
    <tableColumn id="13" xr3:uid="{00000000-0010-0000-0000-00000D000000}" name="Fläche final (m²)"/>
    <tableColumn id="14" xr3:uid="{00000000-0010-0000-0000-00000E000000}" name="Volumen (m³)"/>
    <tableColumn id="15" xr3:uid="{00000000-0010-0000-0000-00000F000000}" name="Kapazität (Personen)"/>
    <tableColumn id="16" xr3:uid="{00000000-0010-0000-0000-000010000000}" name="Fenster"/>
    <tableColumn id="17" xr3:uid="{00000000-0010-0000-0000-000011000000}" name="Tageslicht"/>
    <tableColumn id="18" xr3:uid="{00000000-0010-0000-0000-000012000000}" name="Beleuchtung"/>
    <tableColumn id="19" xr3:uid="{00000000-0010-0000-0000-000013000000}" name="Lüftung/Klima"/>
    <tableColumn id="20" xr3:uid="{00000000-0010-0000-0000-000014000000}" name="Bodenbelag"/>
    <tableColumn id="21" xr3:uid="{00000000-0010-0000-0000-000015000000}" name="Wandoberfläche"/>
    <tableColumn id="22" xr3:uid="{00000000-0010-0000-0000-000016000000}" name="Deckenart"/>
    <tableColumn id="23" xr3:uid="{00000000-0010-0000-0000-000017000000}" name="Barrierefreiheit"/>
    <tableColumn id="24" xr3:uid="{00000000-0010-0000-0000-000018000000}" name="Sicherheitsanforderung"/>
    <tableColumn id="25" xr3:uid="{00000000-0010-0000-0000-000019000000}" name="Ausstattung fest"/>
    <tableColumn id="26" xr3:uid="{00000000-0010-0000-0000-00001A000000}" name="Ausstattung mobil"/>
    <tableColumn id="27" xr3:uid="{00000000-0010-0000-0000-00001B000000}" name="Zustand"/>
    <tableColumn id="28" xr3:uid="{00000000-0010-0000-0000-00001C000000}" name="Letzte Prüfung"/>
    <tableColumn id="29" xr3:uid="{00000000-0010-0000-0000-00001D000000}" name="Prüfintervall (Tage)"/>
    <tableColumn id="30" xr3:uid="{00000000-0010-0000-0000-00001E000000}" name="Nächste Prüfung"/>
    <tableColumn id="31" xr3:uid="{00000000-0010-0000-0000-00001F000000}" name="Verantwortlich"/>
    <tableColumn id="32" xr3:uid="{00000000-0010-0000-0000-000020000000}" name="Dokumentationslink"/>
    <tableColumn id="33" xr3:uid="{00000000-0010-0000-0000-000021000000}" name="Bemerkungen"/>
    <tableColumn id="34" xr3:uid="{00000000-0010-0000-0000-000022000000}" name="Vollständigkeit"/>
    <tableColumn id="35" xr3:uid="{00000000-0010-0000-0000-000023000000}" name="Prüfstatus"/>
    <tableColumn id="36" xr3:uid="{00000000-0010-0000-0000-000024000000}" name="Raum-ID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intranet.example.de/raumbuch/b-eg-006" TargetMode="External"/><Relationship Id="rId13" Type="http://schemas.openxmlformats.org/officeDocument/2006/relationships/hyperlink" Target="https://intranet.example.de/raumbuch/c-2og-212" TargetMode="External"/><Relationship Id="rId3" Type="http://schemas.openxmlformats.org/officeDocument/2006/relationships/hyperlink" Target="https://intranet.example.de/raumbuch/a-1og-101" TargetMode="External"/><Relationship Id="rId7" Type="http://schemas.openxmlformats.org/officeDocument/2006/relationships/hyperlink" Target="https://intranet.example.de/raumbuch/b-eg-005" TargetMode="External"/><Relationship Id="rId12" Type="http://schemas.openxmlformats.org/officeDocument/2006/relationships/hyperlink" Target="https://intranet.example.de/raumbuch/c-2og-211" TargetMode="External"/><Relationship Id="rId17" Type="http://schemas.openxmlformats.org/officeDocument/2006/relationships/comments" Target="../comments1.xml"/><Relationship Id="rId2" Type="http://schemas.openxmlformats.org/officeDocument/2006/relationships/hyperlink" Target="https://intranet.example.de/raumbuch/a-eg-002" TargetMode="External"/><Relationship Id="rId16" Type="http://schemas.openxmlformats.org/officeDocument/2006/relationships/table" Target="../tables/table1.xml"/><Relationship Id="rId1" Type="http://schemas.openxmlformats.org/officeDocument/2006/relationships/hyperlink" Target="https://intranet.example.de/raumbuch/a-eg-001" TargetMode="External"/><Relationship Id="rId6" Type="http://schemas.openxmlformats.org/officeDocument/2006/relationships/hyperlink" Target="https://intranet.example.de/raumbuch/b-ug-u01" TargetMode="External"/><Relationship Id="rId11" Type="http://schemas.openxmlformats.org/officeDocument/2006/relationships/hyperlink" Target="https://intranet.example.de/raumbuch/c-eg-003" TargetMode="External"/><Relationship Id="rId5" Type="http://schemas.openxmlformats.org/officeDocument/2006/relationships/hyperlink" Target="https://intranet.example.de/raumbuch/a-ug-u03" TargetMode="External"/><Relationship Id="rId15" Type="http://schemas.openxmlformats.org/officeDocument/2006/relationships/vmlDrawing" Target="../drawings/vmlDrawing1.vml"/><Relationship Id="rId10" Type="http://schemas.openxmlformats.org/officeDocument/2006/relationships/hyperlink" Target="https://intranet.example.de/raumbuch/b-1og-109" TargetMode="External"/><Relationship Id="rId4" Type="http://schemas.openxmlformats.org/officeDocument/2006/relationships/hyperlink" Target="https://intranet.example.de/raumbuch/a-1og-102" TargetMode="External"/><Relationship Id="rId9" Type="http://schemas.openxmlformats.org/officeDocument/2006/relationships/hyperlink" Target="https://intranet.example.de/raumbuch/b-1og-108" TargetMode="External"/><Relationship Id="rId14" Type="http://schemas.openxmlformats.org/officeDocument/2006/relationships/hyperlink" Target="https://intranet.example.de/raumbuch/c-dg-d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29"/>
  <sheetViews>
    <sheetView showGridLines="0" tabSelected="1" zoomScale="90" zoomScaleNormal="90" workbookViewId="0">
      <pane xSplit="1" ySplit="3" topLeftCell="B4" activePane="bottomRight" state="frozen"/>
      <selection pane="topRight"/>
      <selection pane="bottomLeft"/>
      <selection pane="bottomRight" activeCell="U47" sqref="U47"/>
    </sheetView>
  </sheetViews>
  <sheetFormatPr baseColWidth="10" defaultColWidth="9.140625" defaultRowHeight="15" x14ac:dyDescent="0.25"/>
  <cols>
    <col min="1" max="1" width="2" customWidth="1"/>
    <col min="2" max="2" width="18" customWidth="1"/>
    <col min="3" max="3" width="14" customWidth="1"/>
    <col min="4" max="4" width="18" customWidth="1"/>
    <col min="5" max="8" width="14" customWidth="1"/>
    <col min="9" max="9" width="4" customWidth="1"/>
    <col min="10" max="10" width="20" customWidth="1"/>
    <col min="11" max="11" width="14" customWidth="1"/>
    <col min="12" max="12" width="4" customWidth="1"/>
    <col min="13" max="16" width="14" customWidth="1"/>
    <col min="17" max="17" width="4" customWidth="1"/>
    <col min="18" max="18" width="20" customWidth="1"/>
    <col min="19" max="20" width="14" customWidth="1"/>
  </cols>
  <sheetData>
    <row r="1" spans="2:20" ht="24" customHeight="1" x14ac:dyDescent="0.25">
      <c r="B1" s="15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2:20" ht="20.100000000000001" customHeight="1" x14ac:dyDescent="0.25">
      <c r="B2" s="17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4" spans="2:20" x14ac:dyDescent="0.25">
      <c r="B4" s="14" t="s">
        <v>2</v>
      </c>
      <c r="C4" s="12"/>
      <c r="D4" s="12"/>
      <c r="F4" s="14" t="s">
        <v>3</v>
      </c>
      <c r="G4" s="12"/>
      <c r="H4" s="12"/>
      <c r="J4" s="14" t="s">
        <v>4</v>
      </c>
      <c r="K4" s="12"/>
      <c r="L4" s="12"/>
      <c r="N4" s="14" t="s">
        <v>5</v>
      </c>
      <c r="O4" s="12"/>
      <c r="P4" s="12"/>
      <c r="R4" s="14" t="s">
        <v>6</v>
      </c>
      <c r="S4" s="12"/>
      <c r="T4" s="12"/>
    </row>
    <row r="5" spans="2:20" x14ac:dyDescent="0.25">
      <c r="B5" s="11">
        <f>COUNTIF(Raumbuch!$C$5:$C$300,"&lt;&gt;")</f>
        <v>14</v>
      </c>
      <c r="C5" s="12"/>
      <c r="D5" s="12"/>
      <c r="F5" s="13">
        <f>SUM(Raumbuch!$M$5:$M$300)</f>
        <v>428.91999999999996</v>
      </c>
      <c r="G5" s="12"/>
      <c r="H5" s="12"/>
      <c r="J5" s="11">
        <f>COUNTIF(Raumbuch!$G$5:$G$300,"In Nutzung")</f>
        <v>11</v>
      </c>
      <c r="K5" s="12"/>
      <c r="L5" s="12"/>
      <c r="N5" s="11">
        <f ca="1">COUNTIF(Raumbuch!$AI$5:$AI$300,"Überfällig")</f>
        <v>2</v>
      </c>
      <c r="O5" s="12"/>
      <c r="P5" s="12"/>
      <c r="R5" s="11">
        <f>COUNTIF(Raumbuch!$AA$5:$AA$300,"Sanierungsbedürftig")</f>
        <v>1</v>
      </c>
      <c r="S5" s="12"/>
      <c r="T5" s="12"/>
    </row>
    <row r="6" spans="2:20" x14ac:dyDescent="0.25">
      <c r="B6" s="12"/>
      <c r="C6" s="12"/>
      <c r="D6" s="12"/>
      <c r="F6" s="12"/>
      <c r="G6" s="12"/>
      <c r="H6" s="12"/>
      <c r="J6" s="12"/>
      <c r="K6" s="12"/>
      <c r="L6" s="12"/>
      <c r="N6" s="12"/>
      <c r="O6" s="12"/>
      <c r="P6" s="12"/>
      <c r="R6" s="12"/>
      <c r="S6" s="12"/>
      <c r="T6" s="12"/>
    </row>
    <row r="8" spans="2:20" ht="20.100000000000001" customHeight="1" x14ac:dyDescent="0.25">
      <c r="B8" s="2" t="s">
        <v>7</v>
      </c>
      <c r="J8" s="2" t="s">
        <v>8</v>
      </c>
    </row>
    <row r="9" spans="2:20" ht="20.100000000000001" customHeight="1" x14ac:dyDescent="0.25">
      <c r="B9" s="3" t="s">
        <v>9</v>
      </c>
      <c r="C9" s="3" t="s">
        <v>10</v>
      </c>
      <c r="J9" s="3" t="s">
        <v>11</v>
      </c>
      <c r="K9" s="3" t="s">
        <v>10</v>
      </c>
    </row>
    <row r="10" spans="2:20" ht="20.100000000000001" customHeight="1" x14ac:dyDescent="0.25">
      <c r="B10" s="1" t="s">
        <v>12</v>
      </c>
      <c r="C10" s="1">
        <f>COUNTIF(Raumbuch!$E$5:$E$300,B10)</f>
        <v>3</v>
      </c>
      <c r="J10" s="1" t="s">
        <v>13</v>
      </c>
      <c r="K10" s="1">
        <f>COUNTIF(Raumbuch!$AA$5:$AA$300,J10)</f>
        <v>2</v>
      </c>
    </row>
    <row r="11" spans="2:20" ht="20.100000000000001" customHeight="1" x14ac:dyDescent="0.25">
      <c r="B11" s="1" t="s">
        <v>14</v>
      </c>
      <c r="C11" s="1">
        <f>COUNTIF(Raumbuch!$E$5:$E$300,B11)</f>
        <v>2</v>
      </c>
      <c r="J11" s="1" t="s">
        <v>15</v>
      </c>
      <c r="K11" s="1">
        <f>COUNTIF(Raumbuch!$AA$5:$AA$300,J11)</f>
        <v>6</v>
      </c>
    </row>
    <row r="12" spans="2:20" ht="20.100000000000001" customHeight="1" x14ac:dyDescent="0.25">
      <c r="B12" s="1" t="s">
        <v>16</v>
      </c>
      <c r="C12" s="1">
        <f>COUNTIF(Raumbuch!$E$5:$E$300,B12)</f>
        <v>1</v>
      </c>
      <c r="J12" s="1" t="s">
        <v>17</v>
      </c>
      <c r="K12" s="1">
        <f>COUNTIF(Raumbuch!$AA$5:$AA$300,J12)</f>
        <v>3</v>
      </c>
    </row>
    <row r="13" spans="2:20" ht="20.100000000000001" customHeight="1" x14ac:dyDescent="0.25">
      <c r="B13" s="1" t="s">
        <v>18</v>
      </c>
      <c r="C13" s="1">
        <f>COUNTIF(Raumbuch!$E$5:$E$300,B13)</f>
        <v>1</v>
      </c>
      <c r="J13" s="1" t="s">
        <v>19</v>
      </c>
      <c r="K13" s="1">
        <f>COUNTIF(Raumbuch!$AA$5:$AA$300,J13)</f>
        <v>2</v>
      </c>
    </row>
    <row r="14" spans="2:20" ht="20.100000000000001" customHeight="1" x14ac:dyDescent="0.25">
      <c r="B14" s="1" t="s">
        <v>20</v>
      </c>
      <c r="C14" s="1">
        <f>COUNTIF(Raumbuch!$E$5:$E$300,B14)</f>
        <v>2</v>
      </c>
      <c r="J14" s="1" t="s">
        <v>21</v>
      </c>
      <c r="K14" s="1">
        <f>COUNTIF(Raumbuch!$AA$5:$AA$300,J14)</f>
        <v>1</v>
      </c>
    </row>
    <row r="15" spans="2:20" ht="20.100000000000001" customHeight="1" x14ac:dyDescent="0.25">
      <c r="B15" s="1" t="s">
        <v>22</v>
      </c>
      <c r="C15" s="1">
        <f>COUNTIF(Raumbuch!$E$5:$E$300,B15)</f>
        <v>1</v>
      </c>
    </row>
    <row r="16" spans="2:20" ht="20.100000000000001" customHeight="1" x14ac:dyDescent="0.25">
      <c r="B16" s="1" t="s">
        <v>23</v>
      </c>
      <c r="C16" s="1">
        <f>COUNTIF(Raumbuch!$E$5:$E$300,B16)</f>
        <v>1</v>
      </c>
    </row>
    <row r="17" spans="2:4" ht="20.100000000000001" customHeight="1" x14ac:dyDescent="0.25">
      <c r="B17" s="1" t="s">
        <v>24</v>
      </c>
      <c r="C17" s="1">
        <f>COUNTIF(Raumbuch!$E$5:$E$300,B17)</f>
        <v>0</v>
      </c>
    </row>
    <row r="18" spans="2:4" ht="20.100000000000001" customHeight="1" x14ac:dyDescent="0.25">
      <c r="B18" s="1" t="s">
        <v>25</v>
      </c>
      <c r="C18" s="1">
        <f>COUNTIF(Raumbuch!$E$5:$E$300,B18)</f>
        <v>1</v>
      </c>
    </row>
    <row r="19" spans="2:4" ht="20.100000000000001" customHeight="1" x14ac:dyDescent="0.25">
      <c r="B19" s="1" t="s">
        <v>26</v>
      </c>
      <c r="C19" s="1">
        <f>COUNTIF(Raumbuch!$E$5:$E$300,B19)</f>
        <v>1</v>
      </c>
    </row>
    <row r="20" spans="2:4" ht="20.100000000000001" customHeight="1" x14ac:dyDescent="0.25">
      <c r="B20" s="1" t="s">
        <v>27</v>
      </c>
      <c r="C20" s="1">
        <f>COUNTIF(Raumbuch!$E$5:$E$300,B20)</f>
        <v>1</v>
      </c>
    </row>
    <row r="21" spans="2:4" ht="20.100000000000001" customHeight="1" x14ac:dyDescent="0.25"/>
    <row r="22" spans="2:4" ht="20.100000000000001" customHeight="1" x14ac:dyDescent="0.25">
      <c r="B22" s="2" t="s">
        <v>28</v>
      </c>
    </row>
    <row r="23" spans="2:4" ht="20.100000000000001" customHeight="1" x14ac:dyDescent="0.25">
      <c r="B23" s="3" t="s">
        <v>29</v>
      </c>
      <c r="C23" s="3" t="s">
        <v>2</v>
      </c>
      <c r="D23" s="3" t="s">
        <v>3</v>
      </c>
    </row>
    <row r="24" spans="2:4" ht="20.100000000000001" customHeight="1" x14ac:dyDescent="0.25">
      <c r="B24" s="1" t="s">
        <v>30</v>
      </c>
      <c r="C24" s="1">
        <f>COUNTIF(Raumbuch!$B$5:$B$300,B24)</f>
        <v>2</v>
      </c>
      <c r="D24" s="4">
        <f>SUMIF(Raumbuch!$B$5:$B$300,B24,Raumbuch!$M$5:$M$300)</f>
        <v>54.6</v>
      </c>
    </row>
    <row r="25" spans="2:4" ht="20.100000000000001" customHeight="1" x14ac:dyDescent="0.25">
      <c r="B25" s="1" t="s">
        <v>31</v>
      </c>
      <c r="C25" s="1">
        <f>COUNTIF(Raumbuch!$B$5:$B$300,B25)</f>
        <v>5</v>
      </c>
      <c r="D25" s="4">
        <f>SUMIF(Raumbuch!$B$5:$B$300,B25,Raumbuch!$M$5:$M$300)</f>
        <v>116.88</v>
      </c>
    </row>
    <row r="26" spans="2:4" ht="20.100000000000001" customHeight="1" x14ac:dyDescent="0.25">
      <c r="B26" s="1" t="s">
        <v>32</v>
      </c>
      <c r="C26" s="1">
        <f>COUNTIF(Raumbuch!$B$5:$B$300,B26)</f>
        <v>4</v>
      </c>
      <c r="D26" s="4">
        <f>SUMIF(Raumbuch!$B$5:$B$300,B26,Raumbuch!$M$5:$M$300)</f>
        <v>163.79999999999998</v>
      </c>
    </row>
    <row r="27" spans="2:4" ht="20.100000000000001" customHeight="1" x14ac:dyDescent="0.25">
      <c r="B27" s="1" t="s">
        <v>33</v>
      </c>
      <c r="C27" s="1">
        <f>COUNTIF(Raumbuch!$B$5:$B$300,B27)</f>
        <v>2</v>
      </c>
      <c r="D27" s="4">
        <f>SUMIF(Raumbuch!$B$5:$B$300,B27,Raumbuch!$M$5:$M$300)</f>
        <v>34.64</v>
      </c>
    </row>
    <row r="28" spans="2:4" ht="20.100000000000001" customHeight="1" x14ac:dyDescent="0.25">
      <c r="B28" s="1" t="s">
        <v>34</v>
      </c>
      <c r="C28" s="1">
        <f>COUNTIF(Raumbuch!$B$5:$B$300,B28)</f>
        <v>0</v>
      </c>
      <c r="D28" s="4">
        <f>SUMIF(Raumbuch!$B$5:$B$300,B28,Raumbuch!$M$5:$M$300)</f>
        <v>0</v>
      </c>
    </row>
    <row r="29" spans="2:4" ht="20.100000000000001" customHeight="1" x14ac:dyDescent="0.25">
      <c r="B29" s="1" t="s">
        <v>35</v>
      </c>
      <c r="C29" s="1">
        <f>COUNTIF(Raumbuch!$B$5:$B$300,B29)</f>
        <v>1</v>
      </c>
      <c r="D29" s="4">
        <f>SUMIF(Raumbuch!$B$5:$B$300,B29,Raumbuch!$M$5:$M$300)</f>
        <v>59</v>
      </c>
    </row>
  </sheetData>
  <mergeCells count="12">
    <mergeCell ref="B1:T1"/>
    <mergeCell ref="J5:L6"/>
    <mergeCell ref="F4:H4"/>
    <mergeCell ref="N5:P6"/>
    <mergeCell ref="J4:L4"/>
    <mergeCell ref="N4:P4"/>
    <mergeCell ref="B2:T2"/>
    <mergeCell ref="B5:D6"/>
    <mergeCell ref="F5:H6"/>
    <mergeCell ref="B4:D4"/>
    <mergeCell ref="R4:T4"/>
    <mergeCell ref="R5:T6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"/>
  <sheetViews>
    <sheetView showGridLines="0" workbookViewId="0">
      <pane ySplit="4" topLeftCell="A5" activePane="bottomLeft" state="frozen"/>
      <selection pane="bottomLeft"/>
    </sheetView>
  </sheetViews>
  <sheetFormatPr baseColWidth="10" defaultColWidth="9.140625" defaultRowHeight="15" x14ac:dyDescent="0.25"/>
  <cols>
    <col min="1" max="1" width="14" customWidth="1"/>
    <col min="2" max="2" width="10" customWidth="1"/>
    <col min="3" max="3" width="12" customWidth="1"/>
    <col min="4" max="4" width="22" customWidth="1"/>
    <col min="5" max="6" width="16" customWidth="1"/>
    <col min="7" max="7" width="12" customWidth="1"/>
    <col min="8" max="10" width="10" customWidth="1"/>
    <col min="11" max="11" width="16" customWidth="1"/>
    <col min="12" max="12" width="15" customWidth="1"/>
    <col min="13" max="13" width="14" customWidth="1"/>
    <col min="14" max="14" width="12" customWidth="1"/>
    <col min="15" max="15" width="18" customWidth="1"/>
    <col min="16" max="17" width="10" customWidth="1"/>
    <col min="18" max="18" width="14" customWidth="1"/>
    <col min="19" max="19" width="16" customWidth="1"/>
    <col min="20" max="20" width="12" customWidth="1"/>
    <col min="21" max="21" width="16" customWidth="1"/>
    <col min="22" max="22" width="14" customWidth="1"/>
    <col min="23" max="23" width="16" customWidth="1"/>
    <col min="24" max="24" width="20" customWidth="1"/>
    <col min="25" max="25" width="28" customWidth="1"/>
    <col min="26" max="26" width="22" customWidth="1"/>
    <col min="27" max="27" width="20" customWidth="1"/>
    <col min="28" max="28" width="14" customWidth="1"/>
    <col min="29" max="29" width="18" customWidth="1"/>
    <col min="30" max="30" width="14" customWidth="1"/>
    <col min="31" max="31" width="18" customWidth="1"/>
    <col min="32" max="32" width="26" customWidth="1"/>
    <col min="33" max="33" width="28" customWidth="1"/>
    <col min="34" max="34" width="15" customWidth="1"/>
    <col min="35" max="35" width="14" customWidth="1"/>
    <col min="36" max="36" width="18" customWidth="1"/>
  </cols>
  <sheetData>
    <row r="1" spans="1:36" ht="24" customHeight="1" x14ac:dyDescent="0.25">
      <c r="A1" s="15" t="s">
        <v>36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20.100000000000001" customHeight="1" x14ac:dyDescent="0.25">
      <c r="A2" s="17" t="s">
        <v>37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4" spans="1:36" ht="21.95" customHeight="1" x14ac:dyDescent="0.25">
      <c r="A4" s="3" t="s">
        <v>38</v>
      </c>
      <c r="B4" s="3" t="s">
        <v>29</v>
      </c>
      <c r="C4" s="3" t="s">
        <v>39</v>
      </c>
      <c r="D4" s="3" t="s">
        <v>40</v>
      </c>
      <c r="E4" s="3" t="s">
        <v>9</v>
      </c>
      <c r="F4" s="3" t="s">
        <v>41</v>
      </c>
      <c r="G4" s="3" t="s">
        <v>42</v>
      </c>
      <c r="H4" s="3" t="s">
        <v>43</v>
      </c>
      <c r="I4" s="3" t="s">
        <v>44</v>
      </c>
      <c r="J4" s="3" t="s">
        <v>45</v>
      </c>
      <c r="K4" s="3" t="s">
        <v>46</v>
      </c>
      <c r="L4" s="3" t="s">
        <v>47</v>
      </c>
      <c r="M4" s="3" t="s">
        <v>48</v>
      </c>
      <c r="N4" s="3" t="s">
        <v>49</v>
      </c>
      <c r="O4" s="3" t="s">
        <v>50</v>
      </c>
      <c r="P4" s="3" t="s">
        <v>51</v>
      </c>
      <c r="Q4" s="3" t="s">
        <v>52</v>
      </c>
      <c r="R4" s="3" t="s">
        <v>53</v>
      </c>
      <c r="S4" s="3" t="s">
        <v>54</v>
      </c>
      <c r="T4" s="3" t="s">
        <v>55</v>
      </c>
      <c r="U4" s="3" t="s">
        <v>56</v>
      </c>
      <c r="V4" s="3" t="s">
        <v>57</v>
      </c>
      <c r="W4" s="3" t="s">
        <v>58</v>
      </c>
      <c r="X4" s="3" t="s">
        <v>59</v>
      </c>
      <c r="Y4" s="3" t="s">
        <v>60</v>
      </c>
      <c r="Z4" s="3" t="s">
        <v>61</v>
      </c>
      <c r="AA4" s="3" t="s">
        <v>11</v>
      </c>
      <c r="AB4" s="3" t="s">
        <v>62</v>
      </c>
      <c r="AC4" s="3" t="s">
        <v>63</v>
      </c>
      <c r="AD4" s="3" t="s">
        <v>64</v>
      </c>
      <c r="AE4" s="3" t="s">
        <v>65</v>
      </c>
      <c r="AF4" s="3" t="s">
        <v>66</v>
      </c>
      <c r="AG4" s="3" t="s">
        <v>67</v>
      </c>
      <c r="AH4" s="3" t="s">
        <v>68</v>
      </c>
      <c r="AI4" s="3" t="s">
        <v>69</v>
      </c>
      <c r="AJ4" s="3" t="s">
        <v>70</v>
      </c>
    </row>
    <row r="5" spans="1:36" ht="21.95" customHeight="1" x14ac:dyDescent="0.25">
      <c r="A5" s="5" t="s">
        <v>71</v>
      </c>
      <c r="B5" s="5" t="s">
        <v>31</v>
      </c>
      <c r="C5" s="5" t="s">
        <v>72</v>
      </c>
      <c r="D5" s="5" t="s">
        <v>16</v>
      </c>
      <c r="E5" s="5" t="s">
        <v>16</v>
      </c>
      <c r="F5" s="5" t="s">
        <v>73</v>
      </c>
      <c r="G5" s="5" t="s">
        <v>74</v>
      </c>
      <c r="H5" s="6">
        <v>6.4</v>
      </c>
      <c r="I5" s="6">
        <v>4.8</v>
      </c>
      <c r="J5" s="6">
        <v>3</v>
      </c>
      <c r="K5" s="6">
        <f t="shared" ref="K5:K18" si="0">IF(AND(H5&lt;&gt;"",I5&lt;&gt;""),ROUND(H5*I5,2),"")</f>
        <v>30.72</v>
      </c>
      <c r="L5" s="6">
        <v>31.2</v>
      </c>
      <c r="M5" s="6">
        <f t="shared" ref="M5:M18" si="1">IF(L5&lt;&gt;"",L5,K5)</f>
        <v>31.2</v>
      </c>
      <c r="N5" s="6">
        <f t="shared" ref="N5:N18" si="2">IF(AND(M5&lt;&gt;"",J5&lt;&gt;""),ROUND(M5*J5,2),"")</f>
        <v>93.6</v>
      </c>
      <c r="O5" s="7">
        <v>4</v>
      </c>
      <c r="P5" s="5" t="s">
        <v>75</v>
      </c>
      <c r="Q5" s="5" t="s">
        <v>75</v>
      </c>
      <c r="R5" s="5" t="s">
        <v>76</v>
      </c>
      <c r="S5" s="5" t="s">
        <v>77</v>
      </c>
      <c r="T5" s="5" t="s">
        <v>78</v>
      </c>
      <c r="U5" s="5" t="s">
        <v>79</v>
      </c>
      <c r="V5" s="5" t="s">
        <v>80</v>
      </c>
      <c r="W5" s="5" t="s">
        <v>75</v>
      </c>
      <c r="X5" s="5" t="s">
        <v>81</v>
      </c>
      <c r="Y5" s="5" t="s">
        <v>82</v>
      </c>
      <c r="Z5" s="5" t="s">
        <v>83</v>
      </c>
      <c r="AA5" s="5" t="s">
        <v>15</v>
      </c>
      <c r="AB5" s="8">
        <v>46037</v>
      </c>
      <c r="AC5" s="5">
        <v>180</v>
      </c>
      <c r="AD5" s="8">
        <f t="shared" ref="AD5:AD18" si="3">IF(AND(AB5&lt;&gt;"",AC5&lt;&gt;""),AB5+AC5,"")</f>
        <v>46217</v>
      </c>
      <c r="AE5" s="5" t="s">
        <v>84</v>
      </c>
      <c r="AF5" s="9" t="s">
        <v>85</v>
      </c>
      <c r="AG5" s="5" t="s">
        <v>86</v>
      </c>
      <c r="AH5" s="5" t="str">
        <f t="shared" ref="AH5:AH18" si="4">IF(COUNTA(A5,B5,C5,D5,E5,AA5,AE5)=7,"OK","Unvollständig")</f>
        <v>OK</v>
      </c>
      <c r="AI5" s="5" t="str">
        <f t="shared" ref="AI5:AI18" ca="1" si="5">IF(AD5="","Ohne Termin",IF(AD5&lt;TODAY(),"Überfällig",IF(AD5&lt;=TODAY()+30,"Bald fällig","OK")))</f>
        <v>OK</v>
      </c>
      <c r="AJ5" s="5" t="str">
        <f t="shared" ref="AJ5:AJ18" si="6">A5&amp;"-"&amp;B5&amp;"-"&amp;C5</f>
        <v>Gebäude A-EG-0.01</v>
      </c>
    </row>
    <row r="6" spans="1:36" ht="21.95" customHeight="1" x14ac:dyDescent="0.25">
      <c r="A6" s="5" t="s">
        <v>71</v>
      </c>
      <c r="B6" s="5" t="s">
        <v>31</v>
      </c>
      <c r="C6" s="5" t="s">
        <v>87</v>
      </c>
      <c r="D6" s="5" t="s">
        <v>88</v>
      </c>
      <c r="E6" s="5" t="s">
        <v>14</v>
      </c>
      <c r="F6" s="5" t="s">
        <v>89</v>
      </c>
      <c r="G6" s="5" t="s">
        <v>74</v>
      </c>
      <c r="H6" s="6">
        <v>7.2</v>
      </c>
      <c r="I6" s="6">
        <v>5.6</v>
      </c>
      <c r="J6" s="6">
        <v>3</v>
      </c>
      <c r="K6" s="6">
        <f t="shared" si="0"/>
        <v>40.32</v>
      </c>
      <c r="L6" s="6"/>
      <c r="M6" s="6">
        <f t="shared" si="1"/>
        <v>40.32</v>
      </c>
      <c r="N6" s="6">
        <f t="shared" si="2"/>
        <v>120.96</v>
      </c>
      <c r="O6" s="7">
        <v>12</v>
      </c>
      <c r="P6" s="5" t="s">
        <v>75</v>
      </c>
      <c r="Q6" s="5" t="s">
        <v>75</v>
      </c>
      <c r="R6" s="5" t="s">
        <v>76</v>
      </c>
      <c r="S6" s="5" t="s">
        <v>77</v>
      </c>
      <c r="T6" s="5" t="s">
        <v>90</v>
      </c>
      <c r="U6" s="5" t="s">
        <v>79</v>
      </c>
      <c r="V6" s="5" t="s">
        <v>91</v>
      </c>
      <c r="W6" s="5" t="s">
        <v>75</v>
      </c>
      <c r="X6" s="5" t="s">
        <v>92</v>
      </c>
      <c r="Y6" s="5" t="s">
        <v>93</v>
      </c>
      <c r="Z6" s="5" t="s">
        <v>94</v>
      </c>
      <c r="AA6" s="5" t="s">
        <v>13</v>
      </c>
      <c r="AB6" s="8">
        <v>45992</v>
      </c>
      <c r="AC6" s="5">
        <v>180</v>
      </c>
      <c r="AD6" s="8">
        <f t="shared" si="3"/>
        <v>46172</v>
      </c>
      <c r="AE6" s="5" t="s">
        <v>95</v>
      </c>
      <c r="AF6" s="9" t="s">
        <v>96</v>
      </c>
      <c r="AG6" s="5" t="s">
        <v>97</v>
      </c>
      <c r="AH6" s="5" t="str">
        <f t="shared" si="4"/>
        <v>OK</v>
      </c>
      <c r="AI6" s="5" t="str">
        <f t="shared" ca="1" si="5"/>
        <v>OK</v>
      </c>
      <c r="AJ6" s="5" t="str">
        <f t="shared" si="6"/>
        <v>Gebäude A-EG-0.02</v>
      </c>
    </row>
    <row r="7" spans="1:36" ht="21.95" customHeight="1" x14ac:dyDescent="0.25">
      <c r="A7" s="5" t="s">
        <v>71</v>
      </c>
      <c r="B7" s="5" t="s">
        <v>32</v>
      </c>
      <c r="C7" s="5" t="s">
        <v>98</v>
      </c>
      <c r="D7" s="5" t="s">
        <v>99</v>
      </c>
      <c r="E7" s="5" t="s">
        <v>12</v>
      </c>
      <c r="F7" s="5" t="s">
        <v>100</v>
      </c>
      <c r="G7" s="5" t="s">
        <v>74</v>
      </c>
      <c r="H7" s="6">
        <v>4.5</v>
      </c>
      <c r="I7" s="6">
        <v>3.8</v>
      </c>
      <c r="J7" s="6">
        <v>2.9</v>
      </c>
      <c r="K7" s="6">
        <f t="shared" si="0"/>
        <v>17.100000000000001</v>
      </c>
      <c r="L7" s="6"/>
      <c r="M7" s="6">
        <f t="shared" si="1"/>
        <v>17.100000000000001</v>
      </c>
      <c r="N7" s="6">
        <f t="shared" si="2"/>
        <v>49.59</v>
      </c>
      <c r="O7" s="7">
        <v>2</v>
      </c>
      <c r="P7" s="5" t="s">
        <v>75</v>
      </c>
      <c r="Q7" s="5" t="s">
        <v>75</v>
      </c>
      <c r="R7" s="5" t="s">
        <v>76</v>
      </c>
      <c r="S7" s="5" t="s">
        <v>101</v>
      </c>
      <c r="T7" s="5" t="s">
        <v>102</v>
      </c>
      <c r="U7" s="5" t="s">
        <v>79</v>
      </c>
      <c r="V7" s="5" t="s">
        <v>103</v>
      </c>
      <c r="W7" s="5" t="s">
        <v>104</v>
      </c>
      <c r="X7" s="5" t="s">
        <v>105</v>
      </c>
      <c r="Y7" s="5" t="s">
        <v>106</v>
      </c>
      <c r="Z7" s="5" t="s">
        <v>107</v>
      </c>
      <c r="AA7" s="5" t="s">
        <v>15</v>
      </c>
      <c r="AB7" s="8">
        <v>45945</v>
      </c>
      <c r="AC7" s="5">
        <v>365</v>
      </c>
      <c r="AD7" s="8">
        <f t="shared" si="3"/>
        <v>46310</v>
      </c>
      <c r="AE7" s="5" t="s">
        <v>108</v>
      </c>
      <c r="AF7" s="9" t="s">
        <v>109</v>
      </c>
      <c r="AG7" s="5" t="s">
        <v>110</v>
      </c>
      <c r="AH7" s="5" t="str">
        <f t="shared" si="4"/>
        <v>OK</v>
      </c>
      <c r="AI7" s="5" t="str">
        <f t="shared" ca="1" si="5"/>
        <v>OK</v>
      </c>
      <c r="AJ7" s="5" t="str">
        <f t="shared" si="6"/>
        <v>Gebäude A-1. OG-1.01</v>
      </c>
    </row>
    <row r="8" spans="1:36" ht="21.95" customHeight="1" x14ac:dyDescent="0.25">
      <c r="A8" s="5" t="s">
        <v>71</v>
      </c>
      <c r="B8" s="5" t="s">
        <v>32</v>
      </c>
      <c r="C8" s="5" t="s">
        <v>111</v>
      </c>
      <c r="D8" s="5" t="s">
        <v>112</v>
      </c>
      <c r="E8" s="5" t="s">
        <v>12</v>
      </c>
      <c r="F8" s="5" t="s">
        <v>113</v>
      </c>
      <c r="G8" s="5" t="s">
        <v>74</v>
      </c>
      <c r="H8" s="6">
        <v>12.8</v>
      </c>
      <c r="I8" s="6">
        <v>8.5</v>
      </c>
      <c r="J8" s="6">
        <v>2.9</v>
      </c>
      <c r="K8" s="6">
        <f t="shared" si="0"/>
        <v>108.8</v>
      </c>
      <c r="L8" s="6"/>
      <c r="M8" s="6">
        <f t="shared" si="1"/>
        <v>108.8</v>
      </c>
      <c r="N8" s="6">
        <f t="shared" si="2"/>
        <v>315.52</v>
      </c>
      <c r="O8" s="7">
        <v>18</v>
      </c>
      <c r="P8" s="5" t="s">
        <v>75</v>
      </c>
      <c r="Q8" s="5" t="s">
        <v>75</v>
      </c>
      <c r="R8" s="5" t="s">
        <v>76</v>
      </c>
      <c r="S8" s="5" t="s">
        <v>114</v>
      </c>
      <c r="T8" s="5" t="s">
        <v>90</v>
      </c>
      <c r="U8" s="5" t="s">
        <v>79</v>
      </c>
      <c r="V8" s="5" t="s">
        <v>91</v>
      </c>
      <c r="W8" s="5" t="s">
        <v>104</v>
      </c>
      <c r="X8" s="5" t="s">
        <v>81</v>
      </c>
      <c r="Y8" s="5" t="s">
        <v>115</v>
      </c>
      <c r="Z8" s="5" t="s">
        <v>116</v>
      </c>
      <c r="AA8" s="5" t="s">
        <v>17</v>
      </c>
      <c r="AB8" s="8">
        <v>45901</v>
      </c>
      <c r="AC8" s="5">
        <v>180</v>
      </c>
      <c r="AD8" s="8">
        <f t="shared" si="3"/>
        <v>46081</v>
      </c>
      <c r="AE8" s="5" t="s">
        <v>117</v>
      </c>
      <c r="AF8" s="9" t="s">
        <v>118</v>
      </c>
      <c r="AG8" s="5" t="s">
        <v>119</v>
      </c>
      <c r="AH8" s="5" t="str">
        <f t="shared" si="4"/>
        <v>OK</v>
      </c>
      <c r="AI8" s="5" t="str">
        <f t="shared" ca="1" si="5"/>
        <v>Überfällig</v>
      </c>
      <c r="AJ8" s="5" t="str">
        <f t="shared" si="6"/>
        <v>Gebäude A-1. OG-1.02</v>
      </c>
    </row>
    <row r="9" spans="1:36" ht="21.95" customHeight="1" x14ac:dyDescent="0.25">
      <c r="A9" s="5" t="s">
        <v>71</v>
      </c>
      <c r="B9" s="5" t="s">
        <v>30</v>
      </c>
      <c r="C9" s="5" t="s">
        <v>120</v>
      </c>
      <c r="D9" s="5" t="s">
        <v>121</v>
      </c>
      <c r="E9" s="5" t="s">
        <v>25</v>
      </c>
      <c r="F9" s="5" t="s">
        <v>27</v>
      </c>
      <c r="G9" s="5" t="s">
        <v>74</v>
      </c>
      <c r="H9" s="6">
        <v>5</v>
      </c>
      <c r="I9" s="6">
        <v>4.2</v>
      </c>
      <c r="J9" s="6">
        <v>2.7</v>
      </c>
      <c r="K9" s="6">
        <f t="shared" si="0"/>
        <v>21</v>
      </c>
      <c r="L9" s="6">
        <v>22.1</v>
      </c>
      <c r="M9" s="6">
        <f t="shared" si="1"/>
        <v>22.1</v>
      </c>
      <c r="N9" s="6">
        <f t="shared" si="2"/>
        <v>59.67</v>
      </c>
      <c r="O9" s="7">
        <v>2</v>
      </c>
      <c r="P9" s="5" t="s">
        <v>122</v>
      </c>
      <c r="Q9" s="5" t="s">
        <v>122</v>
      </c>
      <c r="R9" s="5" t="s">
        <v>123</v>
      </c>
      <c r="S9" s="5" t="s">
        <v>124</v>
      </c>
      <c r="T9" s="5" t="s">
        <v>125</v>
      </c>
      <c r="U9" s="5" t="s">
        <v>126</v>
      </c>
      <c r="V9" s="5" t="s">
        <v>103</v>
      </c>
      <c r="W9" s="5" t="s">
        <v>122</v>
      </c>
      <c r="X9" s="5" t="s">
        <v>81</v>
      </c>
      <c r="Y9" s="5" t="s">
        <v>127</v>
      </c>
      <c r="Z9" s="5" t="s">
        <v>128</v>
      </c>
      <c r="AA9" s="5" t="s">
        <v>19</v>
      </c>
      <c r="AB9" s="8">
        <v>45884</v>
      </c>
      <c r="AC9" s="5">
        <v>365</v>
      </c>
      <c r="AD9" s="8">
        <f t="shared" si="3"/>
        <v>46249</v>
      </c>
      <c r="AE9" s="5" t="s">
        <v>129</v>
      </c>
      <c r="AF9" s="9" t="s">
        <v>130</v>
      </c>
      <c r="AG9" s="5" t="s">
        <v>131</v>
      </c>
      <c r="AH9" s="5" t="str">
        <f t="shared" si="4"/>
        <v>OK</v>
      </c>
      <c r="AI9" s="5" t="str">
        <f t="shared" ca="1" si="5"/>
        <v>OK</v>
      </c>
      <c r="AJ9" s="5" t="str">
        <f t="shared" si="6"/>
        <v>Gebäude A-UG-U.03</v>
      </c>
    </row>
    <row r="10" spans="1:36" ht="21.95" customHeight="1" x14ac:dyDescent="0.25">
      <c r="A10" s="5" t="s">
        <v>132</v>
      </c>
      <c r="B10" s="5" t="s">
        <v>30</v>
      </c>
      <c r="C10" s="5" t="s">
        <v>133</v>
      </c>
      <c r="D10" s="5" t="s">
        <v>134</v>
      </c>
      <c r="E10" s="5" t="s">
        <v>20</v>
      </c>
      <c r="F10" s="5" t="s">
        <v>135</v>
      </c>
      <c r="G10" s="5" t="s">
        <v>74</v>
      </c>
      <c r="H10" s="6">
        <v>6.5</v>
      </c>
      <c r="I10" s="6">
        <v>5</v>
      </c>
      <c r="J10" s="6">
        <v>3.2</v>
      </c>
      <c r="K10" s="6">
        <f t="shared" si="0"/>
        <v>32.5</v>
      </c>
      <c r="L10" s="6"/>
      <c r="M10" s="6">
        <f t="shared" si="1"/>
        <v>32.5</v>
      </c>
      <c r="N10" s="6">
        <f t="shared" si="2"/>
        <v>104</v>
      </c>
      <c r="O10" s="7">
        <v>3</v>
      </c>
      <c r="P10" s="5" t="s">
        <v>122</v>
      </c>
      <c r="Q10" s="5" t="s">
        <v>122</v>
      </c>
      <c r="R10" s="5" t="s">
        <v>76</v>
      </c>
      <c r="S10" s="5" t="s">
        <v>77</v>
      </c>
      <c r="T10" s="5" t="s">
        <v>78</v>
      </c>
      <c r="U10" s="5" t="s">
        <v>126</v>
      </c>
      <c r="V10" s="5" t="s">
        <v>80</v>
      </c>
      <c r="W10" s="5" t="s">
        <v>122</v>
      </c>
      <c r="X10" s="5" t="s">
        <v>136</v>
      </c>
      <c r="Y10" s="5" t="s">
        <v>137</v>
      </c>
      <c r="Z10" s="5" t="s">
        <v>138</v>
      </c>
      <c r="AA10" s="5" t="s">
        <v>15</v>
      </c>
      <c r="AB10" s="8">
        <v>46073</v>
      </c>
      <c r="AC10" s="5">
        <v>90</v>
      </c>
      <c r="AD10" s="8">
        <f t="shared" si="3"/>
        <v>46163</v>
      </c>
      <c r="AE10" s="5" t="s">
        <v>139</v>
      </c>
      <c r="AF10" s="9" t="s">
        <v>140</v>
      </c>
      <c r="AG10" s="5" t="s">
        <v>141</v>
      </c>
      <c r="AH10" s="5" t="str">
        <f t="shared" si="4"/>
        <v>OK</v>
      </c>
      <c r="AI10" s="5" t="str">
        <f t="shared" ca="1" si="5"/>
        <v>OK</v>
      </c>
      <c r="AJ10" s="5" t="str">
        <f t="shared" si="6"/>
        <v>Gebäude B-UG-U.01</v>
      </c>
    </row>
    <row r="11" spans="1:36" ht="21.95" customHeight="1" x14ac:dyDescent="0.25">
      <c r="A11" s="5" t="s">
        <v>132</v>
      </c>
      <c r="B11" s="5" t="s">
        <v>31</v>
      </c>
      <c r="C11" s="5" t="s">
        <v>142</v>
      </c>
      <c r="D11" s="5" t="s">
        <v>143</v>
      </c>
      <c r="E11" s="5" t="s">
        <v>22</v>
      </c>
      <c r="F11" s="5" t="s">
        <v>144</v>
      </c>
      <c r="G11" s="5" t="s">
        <v>74</v>
      </c>
      <c r="H11" s="6">
        <v>3.6</v>
      </c>
      <c r="I11" s="6">
        <v>3.2</v>
      </c>
      <c r="J11" s="6">
        <v>2.8</v>
      </c>
      <c r="K11" s="6">
        <f t="shared" si="0"/>
        <v>11.52</v>
      </c>
      <c r="L11" s="6"/>
      <c r="M11" s="6">
        <f t="shared" si="1"/>
        <v>11.52</v>
      </c>
      <c r="N11" s="6">
        <f t="shared" si="2"/>
        <v>32.26</v>
      </c>
      <c r="O11" s="7">
        <v>6</v>
      </c>
      <c r="P11" s="5" t="s">
        <v>75</v>
      </c>
      <c r="Q11" s="5" t="s">
        <v>75</v>
      </c>
      <c r="R11" s="5" t="s">
        <v>76</v>
      </c>
      <c r="S11" s="5" t="s">
        <v>101</v>
      </c>
      <c r="T11" s="5" t="s">
        <v>145</v>
      </c>
      <c r="U11" s="5" t="s">
        <v>145</v>
      </c>
      <c r="V11" s="5" t="s">
        <v>103</v>
      </c>
      <c r="W11" s="5" t="s">
        <v>75</v>
      </c>
      <c r="X11" s="5" t="s">
        <v>105</v>
      </c>
      <c r="Y11" s="5" t="s">
        <v>146</v>
      </c>
      <c r="Z11" s="5" t="s">
        <v>147</v>
      </c>
      <c r="AA11" s="5" t="s">
        <v>15</v>
      </c>
      <c r="AB11" s="8">
        <v>46032</v>
      </c>
      <c r="AC11" s="5">
        <v>180</v>
      </c>
      <c r="AD11" s="8">
        <f t="shared" si="3"/>
        <v>46212</v>
      </c>
      <c r="AE11" s="5" t="s">
        <v>148</v>
      </c>
      <c r="AF11" s="9" t="s">
        <v>149</v>
      </c>
      <c r="AG11" s="5" t="s">
        <v>150</v>
      </c>
      <c r="AH11" s="5" t="str">
        <f t="shared" si="4"/>
        <v>OK</v>
      </c>
      <c r="AI11" s="5" t="str">
        <f t="shared" ca="1" si="5"/>
        <v>OK</v>
      </c>
      <c r="AJ11" s="5" t="str">
        <f t="shared" si="6"/>
        <v>Gebäude B-EG-0.05</v>
      </c>
    </row>
    <row r="12" spans="1:36" ht="21.95" customHeight="1" x14ac:dyDescent="0.25">
      <c r="A12" s="5" t="s">
        <v>132</v>
      </c>
      <c r="B12" s="5" t="s">
        <v>31</v>
      </c>
      <c r="C12" s="5" t="s">
        <v>151</v>
      </c>
      <c r="D12" s="5" t="s">
        <v>152</v>
      </c>
      <c r="E12" s="5" t="s">
        <v>23</v>
      </c>
      <c r="F12" s="5" t="s">
        <v>153</v>
      </c>
      <c r="G12" s="5" t="s">
        <v>74</v>
      </c>
      <c r="H12" s="6">
        <v>3.1</v>
      </c>
      <c r="I12" s="6">
        <v>2.4</v>
      </c>
      <c r="J12" s="6">
        <v>2.8</v>
      </c>
      <c r="K12" s="6">
        <f t="shared" si="0"/>
        <v>7.44</v>
      </c>
      <c r="L12" s="6"/>
      <c r="M12" s="6">
        <f t="shared" si="1"/>
        <v>7.44</v>
      </c>
      <c r="N12" s="6">
        <f t="shared" si="2"/>
        <v>20.83</v>
      </c>
      <c r="O12" s="7">
        <v>3</v>
      </c>
      <c r="P12" s="5" t="s">
        <v>122</v>
      </c>
      <c r="Q12" s="5" t="s">
        <v>122</v>
      </c>
      <c r="R12" s="5" t="s">
        <v>76</v>
      </c>
      <c r="S12" s="5" t="s">
        <v>124</v>
      </c>
      <c r="T12" s="5" t="s">
        <v>145</v>
      </c>
      <c r="U12" s="5" t="s">
        <v>145</v>
      </c>
      <c r="V12" s="5" t="s">
        <v>80</v>
      </c>
      <c r="W12" s="5" t="s">
        <v>75</v>
      </c>
      <c r="X12" s="5" t="s">
        <v>81</v>
      </c>
      <c r="Y12" s="5" t="s">
        <v>154</v>
      </c>
      <c r="Z12" s="5" t="s">
        <v>155</v>
      </c>
      <c r="AA12" s="5" t="s">
        <v>15</v>
      </c>
      <c r="AB12" s="8">
        <v>46082</v>
      </c>
      <c r="AC12" s="5">
        <v>30</v>
      </c>
      <c r="AD12" s="8">
        <f t="shared" si="3"/>
        <v>46112</v>
      </c>
      <c r="AE12" s="5" t="s">
        <v>148</v>
      </c>
      <c r="AF12" s="9" t="s">
        <v>156</v>
      </c>
      <c r="AG12" s="5" t="s">
        <v>157</v>
      </c>
      <c r="AH12" s="5" t="str">
        <f t="shared" si="4"/>
        <v>OK</v>
      </c>
      <c r="AI12" s="5" t="str">
        <f t="shared" ca="1" si="5"/>
        <v>Bald fällig</v>
      </c>
      <c r="AJ12" s="5" t="str">
        <f t="shared" si="6"/>
        <v>Gebäude B-EG-0.06</v>
      </c>
    </row>
    <row r="13" spans="1:36" ht="21.95" customHeight="1" x14ac:dyDescent="0.25">
      <c r="A13" s="5" t="s">
        <v>132</v>
      </c>
      <c r="B13" s="5" t="s">
        <v>32</v>
      </c>
      <c r="C13" s="5" t="s">
        <v>158</v>
      </c>
      <c r="D13" s="5" t="s">
        <v>159</v>
      </c>
      <c r="E13" s="5" t="s">
        <v>18</v>
      </c>
      <c r="F13" s="5" t="s">
        <v>27</v>
      </c>
      <c r="G13" s="5" t="s">
        <v>160</v>
      </c>
      <c r="H13" s="6">
        <v>5.8</v>
      </c>
      <c r="I13" s="6">
        <v>4</v>
      </c>
      <c r="J13" s="6">
        <v>3</v>
      </c>
      <c r="K13" s="6">
        <f t="shared" si="0"/>
        <v>23.2</v>
      </c>
      <c r="L13" s="6"/>
      <c r="M13" s="6">
        <f t="shared" si="1"/>
        <v>23.2</v>
      </c>
      <c r="N13" s="6">
        <f t="shared" si="2"/>
        <v>69.599999999999994</v>
      </c>
      <c r="O13" s="7">
        <v>0</v>
      </c>
      <c r="P13" s="5" t="s">
        <v>122</v>
      </c>
      <c r="Q13" s="5" t="s">
        <v>122</v>
      </c>
      <c r="R13" s="5" t="s">
        <v>76</v>
      </c>
      <c r="S13" s="5" t="s">
        <v>105</v>
      </c>
      <c r="T13" s="5" t="s">
        <v>125</v>
      </c>
      <c r="U13" s="5" t="s">
        <v>126</v>
      </c>
      <c r="V13" s="5" t="s">
        <v>161</v>
      </c>
      <c r="W13" s="5" t="s">
        <v>122</v>
      </c>
      <c r="X13" s="5" t="s">
        <v>81</v>
      </c>
      <c r="Y13" s="5" t="s">
        <v>162</v>
      </c>
      <c r="Z13" s="5" t="s">
        <v>163</v>
      </c>
      <c r="AA13" s="5" t="s">
        <v>17</v>
      </c>
      <c r="AB13" s="8">
        <v>45991</v>
      </c>
      <c r="AC13" s="5">
        <v>180</v>
      </c>
      <c r="AD13" s="8">
        <f t="shared" si="3"/>
        <v>46171</v>
      </c>
      <c r="AE13" s="5" t="s">
        <v>164</v>
      </c>
      <c r="AF13" s="9" t="s">
        <v>165</v>
      </c>
      <c r="AG13" s="5" t="s">
        <v>166</v>
      </c>
      <c r="AH13" s="5" t="str">
        <f t="shared" si="4"/>
        <v>OK</v>
      </c>
      <c r="AI13" s="5" t="str">
        <f t="shared" ca="1" si="5"/>
        <v>OK</v>
      </c>
      <c r="AJ13" s="5" t="str">
        <f t="shared" si="6"/>
        <v>Gebäude B-1. OG-1.08</v>
      </c>
    </row>
    <row r="14" spans="1:36" ht="21.95" customHeight="1" x14ac:dyDescent="0.25">
      <c r="A14" s="5" t="s">
        <v>132</v>
      </c>
      <c r="B14" s="5" t="s">
        <v>32</v>
      </c>
      <c r="C14" s="5" t="s">
        <v>167</v>
      </c>
      <c r="D14" s="5" t="s">
        <v>168</v>
      </c>
      <c r="E14" s="5" t="s">
        <v>20</v>
      </c>
      <c r="F14" s="5" t="s">
        <v>135</v>
      </c>
      <c r="G14" s="5" t="s">
        <v>169</v>
      </c>
      <c r="H14" s="6">
        <v>4.2</v>
      </c>
      <c r="I14" s="6">
        <v>3.5</v>
      </c>
      <c r="J14" s="6">
        <v>2.8</v>
      </c>
      <c r="K14" s="6">
        <f t="shared" si="0"/>
        <v>14.7</v>
      </c>
      <c r="L14" s="6"/>
      <c r="M14" s="6">
        <f t="shared" si="1"/>
        <v>14.7</v>
      </c>
      <c r="N14" s="6">
        <f t="shared" si="2"/>
        <v>41.16</v>
      </c>
      <c r="O14" s="7">
        <v>1</v>
      </c>
      <c r="P14" s="5" t="s">
        <v>122</v>
      </c>
      <c r="Q14" s="5" t="s">
        <v>122</v>
      </c>
      <c r="R14" s="5" t="s">
        <v>76</v>
      </c>
      <c r="S14" s="5" t="s">
        <v>77</v>
      </c>
      <c r="T14" s="5" t="s">
        <v>78</v>
      </c>
      <c r="U14" s="5" t="s">
        <v>126</v>
      </c>
      <c r="V14" s="5" t="s">
        <v>80</v>
      </c>
      <c r="W14" s="5" t="s">
        <v>122</v>
      </c>
      <c r="X14" s="5" t="s">
        <v>92</v>
      </c>
      <c r="Y14" s="5" t="s">
        <v>170</v>
      </c>
      <c r="Z14" s="5" t="s">
        <v>171</v>
      </c>
      <c r="AA14" s="5" t="s">
        <v>21</v>
      </c>
      <c r="AB14" s="8">
        <v>46011</v>
      </c>
      <c r="AC14" s="5">
        <v>90</v>
      </c>
      <c r="AD14" s="8">
        <f t="shared" si="3"/>
        <v>46101</v>
      </c>
      <c r="AE14" s="5" t="s">
        <v>139</v>
      </c>
      <c r="AF14" s="9" t="s">
        <v>172</v>
      </c>
      <c r="AG14" s="5" t="s">
        <v>173</v>
      </c>
      <c r="AH14" s="5" t="str">
        <f t="shared" si="4"/>
        <v>OK</v>
      </c>
      <c r="AI14" s="5" t="str">
        <f t="shared" ca="1" si="5"/>
        <v>Überfällig</v>
      </c>
      <c r="AJ14" s="5" t="str">
        <f t="shared" si="6"/>
        <v>Gebäude B-1. OG-1.09</v>
      </c>
    </row>
    <row r="15" spans="1:36" ht="21.95" customHeight="1" x14ac:dyDescent="0.25">
      <c r="A15" s="5" t="s">
        <v>174</v>
      </c>
      <c r="B15" s="5" t="s">
        <v>31</v>
      </c>
      <c r="C15" s="5" t="s">
        <v>175</v>
      </c>
      <c r="D15" s="5" t="s">
        <v>26</v>
      </c>
      <c r="E15" s="5" t="s">
        <v>26</v>
      </c>
      <c r="F15" s="5" t="s">
        <v>27</v>
      </c>
      <c r="G15" s="5" t="s">
        <v>74</v>
      </c>
      <c r="H15" s="6">
        <v>6</v>
      </c>
      <c r="I15" s="6">
        <v>4.4000000000000004</v>
      </c>
      <c r="J15" s="6">
        <v>2.9</v>
      </c>
      <c r="K15" s="6">
        <f t="shared" si="0"/>
        <v>26.4</v>
      </c>
      <c r="L15" s="6"/>
      <c r="M15" s="6">
        <f t="shared" si="1"/>
        <v>26.4</v>
      </c>
      <c r="N15" s="6">
        <f t="shared" si="2"/>
        <v>76.56</v>
      </c>
      <c r="O15" s="7">
        <v>10</v>
      </c>
      <c r="P15" s="5" t="s">
        <v>75</v>
      </c>
      <c r="Q15" s="5" t="s">
        <v>75</v>
      </c>
      <c r="R15" s="5" t="s">
        <v>76</v>
      </c>
      <c r="S15" s="5" t="s">
        <v>101</v>
      </c>
      <c r="T15" s="5" t="s">
        <v>102</v>
      </c>
      <c r="U15" s="5" t="s">
        <v>79</v>
      </c>
      <c r="V15" s="5" t="s">
        <v>103</v>
      </c>
      <c r="W15" s="5" t="s">
        <v>75</v>
      </c>
      <c r="X15" s="5" t="s">
        <v>105</v>
      </c>
      <c r="Y15" s="5" t="s">
        <v>176</v>
      </c>
      <c r="Z15" s="5" t="s">
        <v>177</v>
      </c>
      <c r="AA15" s="5" t="s">
        <v>15</v>
      </c>
      <c r="AB15" s="8">
        <v>45853</v>
      </c>
      <c r="AC15" s="5">
        <v>365</v>
      </c>
      <c r="AD15" s="8">
        <f t="shared" si="3"/>
        <v>46218</v>
      </c>
      <c r="AE15" s="5" t="s">
        <v>178</v>
      </c>
      <c r="AF15" s="9" t="s">
        <v>179</v>
      </c>
      <c r="AG15" s="5" t="s">
        <v>180</v>
      </c>
      <c r="AH15" s="5" t="str">
        <f t="shared" si="4"/>
        <v>OK</v>
      </c>
      <c r="AI15" s="5" t="str">
        <f t="shared" ca="1" si="5"/>
        <v>OK</v>
      </c>
      <c r="AJ15" s="5" t="str">
        <f t="shared" si="6"/>
        <v>Gebäude C-EG-0.03</v>
      </c>
    </row>
    <row r="16" spans="1:36" ht="21.95" customHeight="1" x14ac:dyDescent="0.25">
      <c r="A16" s="5" t="s">
        <v>174</v>
      </c>
      <c r="B16" s="5" t="s">
        <v>33</v>
      </c>
      <c r="C16" s="5" t="s">
        <v>181</v>
      </c>
      <c r="D16" s="5" t="s">
        <v>182</v>
      </c>
      <c r="E16" s="5" t="s">
        <v>14</v>
      </c>
      <c r="F16" s="5" t="s">
        <v>89</v>
      </c>
      <c r="G16" s="5" t="s">
        <v>183</v>
      </c>
      <c r="H16" s="6">
        <v>5.4</v>
      </c>
      <c r="I16" s="6">
        <v>4.5999999999999996</v>
      </c>
      <c r="J16" s="6">
        <v>2.9</v>
      </c>
      <c r="K16" s="6">
        <f t="shared" si="0"/>
        <v>24.84</v>
      </c>
      <c r="L16" s="6"/>
      <c r="M16" s="6">
        <f t="shared" si="1"/>
        <v>24.84</v>
      </c>
      <c r="N16" s="6">
        <f t="shared" si="2"/>
        <v>72.040000000000006</v>
      </c>
      <c r="O16" s="7">
        <v>8</v>
      </c>
      <c r="P16" s="5" t="s">
        <v>75</v>
      </c>
      <c r="Q16" s="5" t="s">
        <v>75</v>
      </c>
      <c r="R16" s="5" t="s">
        <v>76</v>
      </c>
      <c r="S16" s="5" t="s">
        <v>77</v>
      </c>
      <c r="T16" s="5" t="s">
        <v>90</v>
      </c>
      <c r="U16" s="5" t="s">
        <v>79</v>
      </c>
      <c r="V16" s="5" t="s">
        <v>91</v>
      </c>
      <c r="W16" s="5" t="s">
        <v>104</v>
      </c>
      <c r="X16" s="5" t="s">
        <v>81</v>
      </c>
      <c r="Y16" s="5" t="s">
        <v>184</v>
      </c>
      <c r="Z16" s="5" t="s">
        <v>177</v>
      </c>
      <c r="AA16" s="5" t="s">
        <v>19</v>
      </c>
      <c r="AB16" s="8">
        <v>45931</v>
      </c>
      <c r="AC16" s="5">
        <v>180</v>
      </c>
      <c r="AD16" s="8">
        <f t="shared" si="3"/>
        <v>46111</v>
      </c>
      <c r="AE16" s="5" t="s">
        <v>95</v>
      </c>
      <c r="AF16" s="9" t="s">
        <v>185</v>
      </c>
      <c r="AG16" s="5" t="s">
        <v>186</v>
      </c>
      <c r="AH16" s="5" t="str">
        <f t="shared" si="4"/>
        <v>OK</v>
      </c>
      <c r="AI16" s="5" t="str">
        <f t="shared" ca="1" si="5"/>
        <v>Bald fällig</v>
      </c>
      <c r="AJ16" s="5" t="str">
        <f t="shared" si="6"/>
        <v>Gebäude C-2. OG-2.11</v>
      </c>
    </row>
    <row r="17" spans="1:36" ht="21.95" customHeight="1" x14ac:dyDescent="0.25">
      <c r="A17" s="5" t="s">
        <v>174</v>
      </c>
      <c r="B17" s="5" t="s">
        <v>33</v>
      </c>
      <c r="C17" s="5" t="s">
        <v>187</v>
      </c>
      <c r="D17" s="5" t="s">
        <v>188</v>
      </c>
      <c r="E17" s="5" t="s">
        <v>27</v>
      </c>
      <c r="F17" s="5" t="s">
        <v>188</v>
      </c>
      <c r="G17" s="5" t="s">
        <v>74</v>
      </c>
      <c r="H17" s="6">
        <v>3.5</v>
      </c>
      <c r="I17" s="6">
        <v>2.8</v>
      </c>
      <c r="J17" s="6">
        <v>2.8</v>
      </c>
      <c r="K17" s="6">
        <f t="shared" si="0"/>
        <v>9.8000000000000007</v>
      </c>
      <c r="L17" s="6"/>
      <c r="M17" s="6">
        <f t="shared" si="1"/>
        <v>9.8000000000000007</v>
      </c>
      <c r="N17" s="6">
        <f t="shared" si="2"/>
        <v>27.44</v>
      </c>
      <c r="O17" s="7">
        <v>2</v>
      </c>
      <c r="P17" s="5" t="s">
        <v>122</v>
      </c>
      <c r="Q17" s="5" t="s">
        <v>122</v>
      </c>
      <c r="R17" s="5" t="s">
        <v>76</v>
      </c>
      <c r="S17" s="5" t="s">
        <v>124</v>
      </c>
      <c r="T17" s="5" t="s">
        <v>78</v>
      </c>
      <c r="U17" s="5" t="s">
        <v>79</v>
      </c>
      <c r="V17" s="5" t="s">
        <v>103</v>
      </c>
      <c r="W17" s="5" t="s">
        <v>104</v>
      </c>
      <c r="X17" s="5" t="s">
        <v>81</v>
      </c>
      <c r="Y17" s="5" t="s">
        <v>189</v>
      </c>
      <c r="Z17" s="5" t="s">
        <v>190</v>
      </c>
      <c r="AA17" s="5" t="s">
        <v>17</v>
      </c>
      <c r="AB17" s="8">
        <v>46054</v>
      </c>
      <c r="AC17" s="5">
        <v>90</v>
      </c>
      <c r="AD17" s="8">
        <f t="shared" si="3"/>
        <v>46144</v>
      </c>
      <c r="AE17" s="5" t="s">
        <v>178</v>
      </c>
      <c r="AF17" s="9" t="s">
        <v>191</v>
      </c>
      <c r="AG17" s="5" t="s">
        <v>192</v>
      </c>
      <c r="AH17" s="5" t="str">
        <f t="shared" si="4"/>
        <v>OK</v>
      </c>
      <c r="AI17" s="5" t="str">
        <f t="shared" ca="1" si="5"/>
        <v>OK</v>
      </c>
      <c r="AJ17" s="5" t="str">
        <f t="shared" si="6"/>
        <v>Gebäude C-2. OG-2.12</v>
      </c>
    </row>
    <row r="18" spans="1:36" ht="21.95" customHeight="1" x14ac:dyDescent="0.25">
      <c r="A18" s="5" t="s">
        <v>174</v>
      </c>
      <c r="B18" s="5" t="s">
        <v>35</v>
      </c>
      <c r="C18" s="5" t="s">
        <v>193</v>
      </c>
      <c r="D18" s="5" t="s">
        <v>194</v>
      </c>
      <c r="E18" s="5" t="s">
        <v>12</v>
      </c>
      <c r="F18" s="5" t="s">
        <v>113</v>
      </c>
      <c r="G18" s="5" t="s">
        <v>74</v>
      </c>
      <c r="H18" s="6">
        <v>9.1999999999999993</v>
      </c>
      <c r="I18" s="6">
        <v>6.3</v>
      </c>
      <c r="J18" s="6">
        <v>3.1</v>
      </c>
      <c r="K18" s="6">
        <f t="shared" si="0"/>
        <v>57.96</v>
      </c>
      <c r="L18" s="6">
        <v>59</v>
      </c>
      <c r="M18" s="6">
        <f t="shared" si="1"/>
        <v>59</v>
      </c>
      <c r="N18" s="6">
        <f t="shared" si="2"/>
        <v>182.9</v>
      </c>
      <c r="O18" s="7">
        <v>14</v>
      </c>
      <c r="P18" s="5" t="s">
        <v>75</v>
      </c>
      <c r="Q18" s="5" t="s">
        <v>75</v>
      </c>
      <c r="R18" s="5" t="s">
        <v>76</v>
      </c>
      <c r="S18" s="5" t="s">
        <v>114</v>
      </c>
      <c r="T18" s="5" t="s">
        <v>102</v>
      </c>
      <c r="U18" s="5" t="s">
        <v>79</v>
      </c>
      <c r="V18" s="5" t="s">
        <v>161</v>
      </c>
      <c r="W18" s="5" t="s">
        <v>104</v>
      </c>
      <c r="X18" s="5" t="s">
        <v>92</v>
      </c>
      <c r="Y18" s="5" t="s">
        <v>195</v>
      </c>
      <c r="Z18" s="5" t="s">
        <v>196</v>
      </c>
      <c r="AA18" s="5" t="s">
        <v>13</v>
      </c>
      <c r="AB18" s="8">
        <v>46086</v>
      </c>
      <c r="AC18" s="5">
        <v>180</v>
      </c>
      <c r="AD18" s="8">
        <f t="shared" si="3"/>
        <v>46266</v>
      </c>
      <c r="AE18" s="5" t="s">
        <v>108</v>
      </c>
      <c r="AF18" s="9" t="s">
        <v>197</v>
      </c>
      <c r="AG18" s="5" t="s">
        <v>198</v>
      </c>
      <c r="AH18" s="5" t="str">
        <f t="shared" si="4"/>
        <v>OK</v>
      </c>
      <c r="AI18" s="5" t="str">
        <f t="shared" ca="1" si="5"/>
        <v>OK</v>
      </c>
      <c r="AJ18" s="5" t="str">
        <f t="shared" si="6"/>
        <v>Gebäude C-DG-D.01</v>
      </c>
    </row>
  </sheetData>
  <mergeCells count="2">
    <mergeCell ref="A2:AJ2"/>
    <mergeCell ref="A1:AJ1"/>
  </mergeCells>
  <conditionalFormatting sqref="AA5:AA300">
    <cfRule type="expression" dxfId="9" priority="7">
      <formula>AA5="Sehr gut"</formula>
    </cfRule>
    <cfRule type="expression" dxfId="8" priority="8">
      <formula>AA5="Gut"</formula>
    </cfRule>
    <cfRule type="expression" dxfId="7" priority="9">
      <formula>AA5="Mittel"</formula>
    </cfRule>
    <cfRule type="expression" dxfId="6" priority="10">
      <formula>AA5="Schlecht"</formula>
    </cfRule>
    <cfRule type="expression" dxfId="5" priority="11">
      <formula>AA5="Sanierungsbedürftig"</formula>
    </cfRule>
  </conditionalFormatting>
  <conditionalFormatting sqref="AH5:AH300">
    <cfRule type="expression" dxfId="4" priority="6">
      <formula>AH5="Unvollständig"</formula>
    </cfRule>
  </conditionalFormatting>
  <conditionalFormatting sqref="AH5:AI300">
    <cfRule type="expression" dxfId="3" priority="1">
      <formula>AH5="OK"</formula>
    </cfRule>
  </conditionalFormatting>
  <conditionalFormatting sqref="AI5:AI300">
    <cfRule type="expression" dxfId="2" priority="2">
      <formula>AI5="Bald fällig"</formula>
    </cfRule>
    <cfRule type="expression" dxfId="1" priority="3">
      <formula>AI5="Überfällig"</formula>
    </cfRule>
    <cfRule type="expression" dxfId="0" priority="4">
      <formula>AI5="Ohne Termin"</formula>
    </cfRule>
  </conditionalFormatting>
  <dataValidations count="16">
    <dataValidation type="list" allowBlank="1" errorTitle="Ungültige Eingabe" error="Bitte einen Wert aus der Liste auswählen." promptTitle="Auswahlliste" prompt="Bitte den passenden Wert auswählen." sqref="A5:A300" xr:uid="{00000000-0002-0000-0100-000000000000}">
      <formula1>GebaeudeList</formula1>
    </dataValidation>
    <dataValidation type="list" allowBlank="1" errorTitle="Ungültige Eingabe" error="Bitte einen Wert aus der Liste auswählen." promptTitle="Auswahlliste" prompt="Bitte den passenden Wert auswählen." sqref="B5:B300" xr:uid="{00000000-0002-0000-0100-000001000000}">
      <formula1>EtageList</formula1>
    </dataValidation>
    <dataValidation type="list" allowBlank="1" errorTitle="Ungültige Eingabe" error="Bitte einen Wert aus der Liste auswählen." promptTitle="Auswahlliste" prompt="Bitte den passenden Wert auswählen." sqref="E5:E300" xr:uid="{00000000-0002-0000-0100-000002000000}">
      <formula1>NutzungsartList</formula1>
    </dataValidation>
    <dataValidation type="list" allowBlank="1" errorTitle="Ungültige Eingabe" error="Bitte einen Wert aus der Liste auswählen." promptTitle="Auswahlliste" prompt="Bitte den passenden Wert auswählen." sqref="F5:F300" xr:uid="{00000000-0002-0000-0100-000003000000}">
      <formula1>UnterkategorieList</formula1>
    </dataValidation>
    <dataValidation type="list" allowBlank="1" errorTitle="Ungültige Eingabe" error="Bitte einen Wert aus der Liste auswählen." promptTitle="Auswahlliste" prompt="Bitte den passenden Wert auswählen." sqref="G5:G300" xr:uid="{00000000-0002-0000-0100-000004000000}">
      <formula1>StatusList</formula1>
    </dataValidation>
    <dataValidation type="list" allowBlank="1" errorTitle="Ungültige Eingabe" error="Bitte einen Wert aus der Liste auswählen." promptTitle="Auswahlliste" prompt="Bitte den passenden Wert auswählen." sqref="P5:P300" xr:uid="{00000000-0002-0000-0100-000005000000}">
      <formula1>FensterList</formula1>
    </dataValidation>
    <dataValidation type="list" allowBlank="1" errorTitle="Ungültige Eingabe" error="Bitte einen Wert aus der Liste auswählen." promptTitle="Auswahlliste" prompt="Bitte den passenden Wert auswählen." sqref="Q5:Q300" xr:uid="{00000000-0002-0000-0100-000006000000}">
      <formula1>TageslichtList</formula1>
    </dataValidation>
    <dataValidation type="list" allowBlank="1" errorTitle="Ungültige Eingabe" error="Bitte einen Wert aus der Liste auswählen." promptTitle="Auswahlliste" prompt="Bitte den passenden Wert auswählen." sqref="R5:R300" xr:uid="{00000000-0002-0000-0100-000007000000}">
      <formula1>BeleuchtungList</formula1>
    </dataValidation>
    <dataValidation type="list" allowBlank="1" errorTitle="Ungültige Eingabe" error="Bitte einen Wert aus der Liste auswählen." promptTitle="Auswahlliste" prompt="Bitte den passenden Wert auswählen." sqref="S5:S300" xr:uid="{00000000-0002-0000-0100-000008000000}">
      <formula1>LueftungKlimaList</formula1>
    </dataValidation>
    <dataValidation type="list" allowBlank="1" errorTitle="Ungültige Eingabe" error="Bitte einen Wert aus der Liste auswählen." promptTitle="Auswahlliste" prompt="Bitte den passenden Wert auswählen." sqref="T5:T300" xr:uid="{00000000-0002-0000-0100-000009000000}">
      <formula1>BodenbelagList</formula1>
    </dataValidation>
    <dataValidation type="list" allowBlank="1" errorTitle="Ungültige Eingabe" error="Bitte einen Wert aus der Liste auswählen." promptTitle="Auswahlliste" prompt="Bitte den passenden Wert auswählen." sqref="U5:U300" xr:uid="{00000000-0002-0000-0100-00000A000000}">
      <formula1>WandoberflaecheList</formula1>
    </dataValidation>
    <dataValidation type="list" allowBlank="1" errorTitle="Ungültige Eingabe" error="Bitte einen Wert aus der Liste auswählen." promptTitle="Auswahlliste" prompt="Bitte den passenden Wert auswählen." sqref="V5:V300" xr:uid="{00000000-0002-0000-0100-00000B000000}">
      <formula1>DeckenartList</formula1>
    </dataValidation>
    <dataValidation type="list" allowBlank="1" errorTitle="Ungültige Eingabe" error="Bitte einen Wert aus der Liste auswählen." promptTitle="Auswahlliste" prompt="Bitte den passenden Wert auswählen." sqref="W5:W300" xr:uid="{00000000-0002-0000-0100-00000C000000}">
      <formula1>BarrierefreiheitList</formula1>
    </dataValidation>
    <dataValidation type="list" allowBlank="1" errorTitle="Ungültige Eingabe" error="Bitte einen Wert aus der Liste auswählen." promptTitle="Auswahlliste" prompt="Bitte den passenden Wert auswählen." sqref="X5:X300" xr:uid="{00000000-0002-0000-0100-00000D000000}">
      <formula1>SicherheitsanforderungList</formula1>
    </dataValidation>
    <dataValidation type="list" allowBlank="1" errorTitle="Ungültige Eingabe" error="Bitte einen Wert aus der Liste auswählen." promptTitle="Auswahlliste" prompt="Bitte den passenden Wert auswählen." sqref="AA5:AA300" xr:uid="{00000000-0002-0000-0100-00000E000000}">
      <formula1>ZustandList</formula1>
    </dataValidation>
    <dataValidation type="list" allowBlank="1" errorTitle="Ungültige Eingabe" error="Bitte einen Wert aus der Liste auswählen." promptTitle="Auswahlliste" prompt="Bitte den passenden Wert auswählen." sqref="AC5:AC300" xr:uid="{00000000-0002-0000-0100-00000F000000}">
      <formula1>PruefintervallList</formula1>
    </dataValidation>
  </dataValidations>
  <hyperlinks>
    <hyperlink ref="AF5" r:id="rId1" xr:uid="{00000000-0004-0000-0100-000000000000}"/>
    <hyperlink ref="AF6" r:id="rId2" xr:uid="{00000000-0004-0000-0100-000001000000}"/>
    <hyperlink ref="AF7" r:id="rId3" xr:uid="{00000000-0004-0000-0100-000002000000}"/>
    <hyperlink ref="AF8" r:id="rId4" xr:uid="{00000000-0004-0000-0100-000003000000}"/>
    <hyperlink ref="AF9" r:id="rId5" xr:uid="{00000000-0004-0000-0100-000004000000}"/>
    <hyperlink ref="AF10" r:id="rId6" xr:uid="{00000000-0004-0000-0100-000005000000}"/>
    <hyperlink ref="AF11" r:id="rId7" xr:uid="{00000000-0004-0000-0100-000006000000}"/>
    <hyperlink ref="AF12" r:id="rId8" xr:uid="{00000000-0004-0000-0100-000007000000}"/>
    <hyperlink ref="AF13" r:id="rId9" xr:uid="{00000000-0004-0000-0100-000008000000}"/>
    <hyperlink ref="AF14" r:id="rId10" xr:uid="{00000000-0004-0000-0100-000009000000}"/>
    <hyperlink ref="AF15" r:id="rId11" xr:uid="{00000000-0004-0000-0100-00000A000000}"/>
    <hyperlink ref="AF16" r:id="rId12" xr:uid="{00000000-0004-0000-0100-00000B000000}"/>
    <hyperlink ref="AF17" r:id="rId13" xr:uid="{00000000-0004-0000-0100-00000C000000}"/>
    <hyperlink ref="AF18" r:id="rId14" xr:uid="{00000000-0004-0000-0100-00000D000000}"/>
  </hyperlinks>
  <pageMargins left="0.75" right="0.75" top="1" bottom="1" header="0.5" footer="0.5"/>
  <legacyDrawing r:id="rId15"/>
  <tableParts count="1">
    <tablePart r:id="rId1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"/>
  <sheetViews>
    <sheetView showGridLines="0" workbookViewId="0">
      <pane ySplit="1" topLeftCell="A2" activePane="bottomLeft" state="frozen"/>
      <selection pane="bottomLeft"/>
    </sheetView>
  </sheetViews>
  <sheetFormatPr baseColWidth="10" defaultColWidth="9.140625" defaultRowHeight="15" x14ac:dyDescent="0.25"/>
  <cols>
    <col min="1" max="1" width="12" customWidth="1"/>
    <col min="2" max="2" width="8" customWidth="1"/>
    <col min="3" max="3" width="16" customWidth="1"/>
    <col min="4" max="4" width="17" customWidth="1"/>
    <col min="5" max="5" width="13" customWidth="1"/>
    <col min="6" max="6" width="10" customWidth="1"/>
    <col min="7" max="7" width="13" customWidth="1"/>
    <col min="8" max="8" width="14" customWidth="1"/>
    <col min="9" max="9" width="17" customWidth="1"/>
    <col min="10" max="10" width="13" customWidth="1"/>
    <col min="11" max="11" width="17" customWidth="1"/>
    <col min="12" max="12" width="15" customWidth="1"/>
    <col min="13" max="13" width="19" customWidth="1"/>
    <col min="14" max="14" width="25" customWidth="1"/>
    <col min="15" max="15" width="22" customWidth="1"/>
    <col min="16" max="16" width="23" customWidth="1"/>
  </cols>
  <sheetData>
    <row r="1" spans="1:16" x14ac:dyDescent="0.25">
      <c r="A1" s="3" t="s">
        <v>38</v>
      </c>
      <c r="B1" s="3" t="s">
        <v>29</v>
      </c>
      <c r="C1" s="3" t="s">
        <v>9</v>
      </c>
      <c r="D1" s="3" t="s">
        <v>41</v>
      </c>
      <c r="E1" s="3" t="s">
        <v>42</v>
      </c>
      <c r="F1" s="3" t="s">
        <v>51</v>
      </c>
      <c r="G1" s="3" t="s">
        <v>52</v>
      </c>
      <c r="H1" s="3" t="s">
        <v>53</v>
      </c>
      <c r="I1" s="3" t="s">
        <v>54</v>
      </c>
      <c r="J1" s="3" t="s">
        <v>55</v>
      </c>
      <c r="K1" s="3" t="s">
        <v>56</v>
      </c>
      <c r="L1" s="3" t="s">
        <v>57</v>
      </c>
      <c r="M1" s="3" t="s">
        <v>58</v>
      </c>
      <c r="N1" s="3" t="s">
        <v>59</v>
      </c>
      <c r="O1" s="3" t="s">
        <v>11</v>
      </c>
      <c r="P1" s="3" t="s">
        <v>63</v>
      </c>
    </row>
    <row r="2" spans="1:16" x14ac:dyDescent="0.25">
      <c r="A2" s="10" t="s">
        <v>71</v>
      </c>
      <c r="B2" s="10" t="s">
        <v>30</v>
      </c>
      <c r="C2" s="10" t="s">
        <v>12</v>
      </c>
      <c r="D2" s="10" t="s">
        <v>100</v>
      </c>
      <c r="E2" s="10" t="s">
        <v>74</v>
      </c>
      <c r="F2" s="10" t="s">
        <v>75</v>
      </c>
      <c r="G2" s="10" t="s">
        <v>75</v>
      </c>
      <c r="H2" s="10" t="s">
        <v>76</v>
      </c>
      <c r="I2" s="10" t="s">
        <v>105</v>
      </c>
      <c r="J2" s="10" t="s">
        <v>145</v>
      </c>
      <c r="K2" s="10" t="s">
        <v>79</v>
      </c>
      <c r="L2" s="10" t="s">
        <v>103</v>
      </c>
      <c r="M2" s="10" t="s">
        <v>75</v>
      </c>
      <c r="N2" s="10" t="s">
        <v>105</v>
      </c>
      <c r="O2" s="10" t="s">
        <v>13</v>
      </c>
      <c r="P2" s="10">
        <v>30</v>
      </c>
    </row>
    <row r="3" spans="1:16" x14ac:dyDescent="0.25">
      <c r="A3" s="10" t="s">
        <v>132</v>
      </c>
      <c r="B3" s="10" t="s">
        <v>31</v>
      </c>
      <c r="C3" s="10" t="s">
        <v>14</v>
      </c>
      <c r="D3" s="10" t="s">
        <v>113</v>
      </c>
      <c r="E3" s="10" t="s">
        <v>160</v>
      </c>
      <c r="F3" s="10" t="s">
        <v>122</v>
      </c>
      <c r="G3" s="10" t="s">
        <v>122</v>
      </c>
      <c r="H3" s="10" t="s">
        <v>199</v>
      </c>
      <c r="I3" s="10" t="s">
        <v>101</v>
      </c>
      <c r="J3" s="10" t="s">
        <v>78</v>
      </c>
      <c r="K3" s="10" t="s">
        <v>126</v>
      </c>
      <c r="L3" s="10" t="s">
        <v>80</v>
      </c>
      <c r="M3" s="10" t="s">
        <v>104</v>
      </c>
      <c r="N3" s="10" t="s">
        <v>81</v>
      </c>
      <c r="O3" s="10" t="s">
        <v>15</v>
      </c>
      <c r="P3" s="10">
        <v>90</v>
      </c>
    </row>
    <row r="4" spans="1:16" x14ac:dyDescent="0.25">
      <c r="A4" s="10" t="s">
        <v>174</v>
      </c>
      <c r="B4" s="10" t="s">
        <v>32</v>
      </c>
      <c r="C4" s="10" t="s">
        <v>16</v>
      </c>
      <c r="D4" s="10" t="s">
        <v>89</v>
      </c>
      <c r="E4" s="10" t="s">
        <v>183</v>
      </c>
      <c r="H4" s="10" t="s">
        <v>123</v>
      </c>
      <c r="I4" s="10" t="s">
        <v>124</v>
      </c>
      <c r="J4" s="10" t="s">
        <v>102</v>
      </c>
      <c r="K4" s="10" t="s">
        <v>145</v>
      </c>
      <c r="L4" s="10" t="s">
        <v>161</v>
      </c>
      <c r="M4" s="10" t="s">
        <v>122</v>
      </c>
      <c r="N4" s="10" t="s">
        <v>200</v>
      </c>
      <c r="O4" s="10" t="s">
        <v>17</v>
      </c>
      <c r="P4" s="10">
        <v>180</v>
      </c>
    </row>
    <row r="5" spans="1:16" x14ac:dyDescent="0.25">
      <c r="B5" s="10" t="s">
        <v>33</v>
      </c>
      <c r="C5" s="10" t="s">
        <v>18</v>
      </c>
      <c r="D5" s="10" t="s">
        <v>135</v>
      </c>
      <c r="E5" s="10" t="s">
        <v>169</v>
      </c>
      <c r="H5" s="10" t="s">
        <v>201</v>
      </c>
      <c r="I5" s="10" t="s">
        <v>77</v>
      </c>
      <c r="J5" s="10" t="s">
        <v>90</v>
      </c>
      <c r="K5" s="10" t="s">
        <v>202</v>
      </c>
      <c r="L5" s="10" t="s">
        <v>91</v>
      </c>
      <c r="N5" s="10" t="s">
        <v>203</v>
      </c>
      <c r="O5" s="10" t="s">
        <v>19</v>
      </c>
      <c r="P5" s="10">
        <v>365</v>
      </c>
    </row>
    <row r="6" spans="1:16" x14ac:dyDescent="0.25">
      <c r="B6" s="10" t="s">
        <v>34</v>
      </c>
      <c r="C6" s="10" t="s">
        <v>20</v>
      </c>
      <c r="D6" s="10" t="s">
        <v>204</v>
      </c>
      <c r="H6" s="10" t="s">
        <v>205</v>
      </c>
      <c r="I6" s="10" t="s">
        <v>114</v>
      </c>
      <c r="J6" s="10" t="s">
        <v>125</v>
      </c>
      <c r="K6" s="10" t="s">
        <v>206</v>
      </c>
      <c r="N6" s="10" t="s">
        <v>136</v>
      </c>
      <c r="O6" s="10" t="s">
        <v>21</v>
      </c>
    </row>
    <row r="7" spans="1:16" x14ac:dyDescent="0.25">
      <c r="B7" s="10" t="s">
        <v>35</v>
      </c>
      <c r="C7" s="10" t="s">
        <v>22</v>
      </c>
      <c r="D7" s="10" t="s">
        <v>144</v>
      </c>
      <c r="J7" s="10" t="s">
        <v>206</v>
      </c>
      <c r="K7" s="10" t="s">
        <v>27</v>
      </c>
      <c r="N7" s="10" t="s">
        <v>92</v>
      </c>
    </row>
    <row r="8" spans="1:16" x14ac:dyDescent="0.25">
      <c r="C8" s="10" t="s">
        <v>23</v>
      </c>
      <c r="D8" s="10" t="s">
        <v>153</v>
      </c>
    </row>
    <row r="9" spans="1:16" x14ac:dyDescent="0.25">
      <c r="C9" s="10" t="s">
        <v>24</v>
      </c>
      <c r="D9" s="10" t="s">
        <v>207</v>
      </c>
    </row>
    <row r="10" spans="1:16" x14ac:dyDescent="0.25">
      <c r="C10" s="10" t="s">
        <v>25</v>
      </c>
      <c r="D10" s="10" t="s">
        <v>188</v>
      </c>
    </row>
    <row r="11" spans="1:16" x14ac:dyDescent="0.25">
      <c r="C11" s="10" t="s">
        <v>26</v>
      </c>
      <c r="D11" s="10" t="s">
        <v>73</v>
      </c>
    </row>
    <row r="12" spans="1:16" x14ac:dyDescent="0.25">
      <c r="C12" s="10" t="s">
        <v>27</v>
      </c>
      <c r="D12" s="10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16</vt:i4>
      </vt:variant>
    </vt:vector>
  </HeadingPairs>
  <TitlesOfParts>
    <vt:vector size="19" baseType="lpstr">
      <vt:lpstr>Übersicht</vt:lpstr>
      <vt:lpstr>Raumbuch</vt:lpstr>
      <vt:lpstr>Listen</vt:lpstr>
      <vt:lpstr>BarrierefreiheitList</vt:lpstr>
      <vt:lpstr>BeleuchtungList</vt:lpstr>
      <vt:lpstr>BodenbelagList</vt:lpstr>
      <vt:lpstr>DeckenartList</vt:lpstr>
      <vt:lpstr>EtageList</vt:lpstr>
      <vt:lpstr>FensterList</vt:lpstr>
      <vt:lpstr>GebaeudeList</vt:lpstr>
      <vt:lpstr>LueftungKlimaList</vt:lpstr>
      <vt:lpstr>NutzungsartList</vt:lpstr>
      <vt:lpstr>PruefintervallList</vt:lpstr>
      <vt:lpstr>SicherheitsanforderungList</vt:lpstr>
      <vt:lpstr>StatusList</vt:lpstr>
      <vt:lpstr>TageslichtList</vt:lpstr>
      <vt:lpstr>UnterkategorieList</vt:lpstr>
      <vt:lpstr>WandoberflaecheList</vt:lpstr>
      <vt:lpstr>ZustandList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Sergio Jiménez Canales</cp:lastModifiedBy>
  <dcterms:created xsi:type="dcterms:W3CDTF">2026-03-27T14:24:05Z</dcterms:created>
  <dcterms:modified xsi:type="dcterms:W3CDTF">2026-03-27T15:19:39Z</dcterms:modified>
</cp:coreProperties>
</file>