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gebot" sheetId="1" state="visible" r:id="rId3"/>
    <sheet name="Angebotsübersicht" sheetId="2" state="visible" r:id="rId4"/>
    <sheet name="Stammdaten" sheetId="3" state="visible" r:id="rId5"/>
  </sheets>
  <definedNames>
    <definedName function="false" hidden="false" localSheetId="0" name="_xlnm.Print_Area" vbProcedure="false">Angebot!$A$1:$I$44</definedName>
    <definedName function="false" hidden="false" localSheetId="1" name="_xlnm.Print_Titles" vbProcedure="false">Angebotsübersicht!$1:$41</definedName>
    <definedName function="false" hidden="true" localSheetId="1" name="_xlnm._FilterDatabase" vbProcedure="false">Angebotsübersicht!$B$41:$J$80</definedName>
    <definedName function="false" hidden="false" name="Anschrift" vbProcedure="false">Stammdaten!$C$9</definedName>
    <definedName function="false" hidden="false" name="Bank" vbProcedure="false">Stammdaten!$C$15</definedName>
    <definedName function="false" hidden="false" name="Einheiten" vbProcedure="false">Stammdaten!$E$30:$E$39</definedName>
    <definedName function="false" hidden="false" name="Email" vbProcedure="false">Stammdaten!$C$12</definedName>
    <definedName function="false" hidden="false" name="Firma" vbProcedure="false">Stammdaten!$C$8</definedName>
    <definedName function="false" hidden="false" name="Gueltigkeit_Tage" vbProcedure="false">Stammdaten!$C$22</definedName>
    <definedName function="false" hidden="false" name="Kleinunternehmer" vbProcedure="false">Stammdaten!$C$21</definedName>
    <definedName function="false" hidden="false" name="Kontakt" vbProcedure="false">Stammdaten!$C$16</definedName>
    <definedName function="false" hidden="false" name="Lieferzeit" vbProcedure="false">Stammdaten!$C$25</definedName>
    <definedName function="false" hidden="false" name="MwSt_ermaessigt" vbProcedure="false">Stammdaten!$C$20</definedName>
    <definedName function="false" hidden="false" name="MwSt_Satz" vbProcedure="false">Stammdaten!$C$19</definedName>
    <definedName function="false" hidden="false" name="Ort" vbProcedure="false">Stammdaten!$C$10</definedName>
    <definedName function="false" hidden="false" name="PosTyp" vbProcedure="false">Stammdaten!$B$30:$B$31</definedName>
    <definedName function="false" hidden="false" name="Skonto_Satz" vbProcedure="false">Stammdaten!$C$23</definedName>
    <definedName function="false" hidden="false" name="Skonto_Tage" vbProcedure="false">Stammdaten!$C$24</definedName>
    <definedName function="false" hidden="false" name="StatusListe" vbProcedure="false">Stammdaten!$H$30:$H$34</definedName>
    <definedName function="false" hidden="false" name="Stichtag" vbProcedure="false">Stammdaten!$C$26</definedName>
    <definedName function="false" hidden="false" name="Telefon" vbProcedure="false">Stammdaten!$C$11</definedName>
    <definedName function="false" hidden="false" name="Text_Einleitung" vbProcedure="false">Stammdaten!$C$43</definedName>
    <definedName function="false" hidden="false" name="Text_Schluss" vbProcedure="false">Stammdaten!$C$44</definedName>
    <definedName function="false" hidden="false" name="Text_Zahlung" vbProcedure="false">Stammdaten!$C$42</definedName>
    <definedName function="false" hidden="false" name="UStId" vbProcedure="false">Stammdaten!$C$14</definedName>
    <definedName function="false" hidden="false" name="Web" vbProcedure="false">Stammdaten!$C$13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<sst xmlns="http://schemas.openxmlformats.org/spreadsheetml/2006/main" count="225" uniqueCount="185">
  <si>
    <t xml:space="preserve">Angebot</t>
  </si>
  <si>
    <t xml:space="preserve">Angebotsdokument · Beträge werden automatisch berechnet</t>
  </si>
  <si>
    <t xml:space="preserve">1</t>
  </si>
  <si>
    <t xml:space="preserve">Angebot an (Kunde)</t>
  </si>
  <si>
    <t xml:space="preserve">2</t>
  </si>
  <si>
    <t xml:space="preserve">Angebotsdaten</t>
  </si>
  <si>
    <t xml:space="preserve">Firma / Name</t>
  </si>
  <si>
    <t xml:space="preserve">Beispielkunde Mustermann GmbH</t>
  </si>
  <si>
    <t xml:space="preserve">Angebot-Nr.</t>
  </si>
  <si>
    <t xml:space="preserve">2026-0187</t>
  </si>
  <si>
    <t xml:space="preserve">Ansprechpartner/in</t>
  </si>
  <si>
    <t xml:space="preserve">Herr Thomas Weber</t>
  </si>
  <si>
    <t xml:space="preserve">Angebotsdatum</t>
  </si>
  <si>
    <t xml:space="preserve">Straße / Nr.</t>
  </si>
  <si>
    <t xml:space="preserve">Industriestraße 45</t>
  </si>
  <si>
    <t xml:space="preserve">Gültig bis</t>
  </si>
  <si>
    <t xml:space="preserve">PLZ / Ort</t>
  </si>
  <si>
    <t xml:space="preserve">30159 Hannover</t>
  </si>
  <si>
    <t xml:space="preserve">Bearbeiter/in</t>
  </si>
  <si>
    <t xml:space="preserve">Kundennummer</t>
  </si>
  <si>
    <t xml:space="preserve">K-2026-078</t>
  </si>
  <si>
    <t xml:space="preserve">Lieferzeit</t>
  </si>
  <si>
    <t xml:space="preserve">Betreff</t>
  </si>
  <si>
    <t xml:space="preserve">Angebot über Software-Einführung und Support</t>
  </si>
  <si>
    <t xml:space="preserve">3</t>
  </si>
  <si>
    <t xml:space="preserve">Positionen</t>
  </si>
  <si>
    <t xml:space="preserve">Pos.</t>
  </si>
  <si>
    <t xml:space="preserve">Bezeichnung / Beschreibung</t>
  </si>
  <si>
    <t xml:space="preserve">Menge</t>
  </si>
  <si>
    <t xml:space="preserve">Einheit</t>
  </si>
  <si>
    <t xml:space="preserve">Einzelpreis</t>
  </si>
  <si>
    <t xml:space="preserve">Rabatt</t>
  </si>
  <si>
    <t xml:space="preserve">Positionswert</t>
  </si>
  <si>
    <t xml:space="preserve">MwSt</t>
  </si>
  <si>
    <t xml:space="preserve">Konzeption &amp; Beratung
Analyse der Anforderungen, Konzept und Abstimmung</t>
  </si>
  <si>
    <t xml:space="preserve">Std.</t>
  </si>
  <si>
    <t xml:space="preserve">Projektleitung
Koordination, Terminplanung und Reporting</t>
  </si>
  <si>
    <t xml:space="preserve">Basismodul „Standard“
Grundpaket inkl. Einrichtung und Konfiguration</t>
  </si>
  <si>
    <t xml:space="preserve">Stk.</t>
  </si>
  <si>
    <t xml:space="preserve">Erweiterungsmodul
Zusatzfunktionen nach Aufwand</t>
  </si>
  <si>
    <t xml:space="preserve">Individuelle Anpassung
Anpassung an Kundenprozesse</t>
  </si>
  <si>
    <t xml:space="preserve">Schulung vor Ort
Einweisung der Mitarbeitenden (halber Tag)</t>
  </si>
  <si>
    <t xml:space="preserve">Tag</t>
  </si>
  <si>
    <t xml:space="preserve">Materialpauschale
Verbrauchsmaterial und Kleinteile</t>
  </si>
  <si>
    <t xml:space="preserve">Psch.</t>
  </si>
  <si>
    <t xml:space="preserve">Support-Paket (12 Monate)
Telefon- und E-Mail-Support, Reaktionszeit 24 h</t>
  </si>
  <si>
    <t xml:space="preserve">Jahr</t>
  </si>
  <si>
    <t xml:space="preserve">Zwischensumme (netto)</t>
  </si>
  <si>
    <t xml:space="preserve">enthaltener Positionsrabatt</t>
  </si>
  <si>
    <t xml:space="preserve">4</t>
  </si>
  <si>
    <t xml:space="preserve">Konditionen &amp; Hinweise</t>
  </si>
  <si>
    <t xml:space="preserve">Ort, Datum / Unterschrift Auftraggeber</t>
  </si>
  <si>
    <t xml:space="preserve">Angebotsübersicht 2026</t>
  </si>
  <si>
    <t xml:space="preserve">Nachverfolgung aller Angebote · Kennzahlen, Trefferquote und Pipeline aktualisieren sich automatisch</t>
  </si>
  <si>
    <t xml:space="preserve">Kennzahlen</t>
  </si>
  <si>
    <t xml:space="preserve">Angebote gesamt</t>
  </si>
  <si>
    <t xml:space="preserve">Angebotsvolumen (netto)</t>
  </si>
  <si>
    <t xml:space="preserve">Angenommen (Wert)</t>
  </si>
  <si>
    <t xml:space="preserve">offen (Wert)</t>
  </si>
  <si>
    <t xml:space="preserve">Trefferquote</t>
  </si>
  <si>
    <t xml:space="preserve">gewichtete Pipeline</t>
  </si>
  <si>
    <t xml:space="preserve">Angebote nach Status</t>
  </si>
  <si>
    <t xml:space="preserve">Status</t>
  </si>
  <si>
    <t xml:space="preserve">Anzahl</t>
  </si>
  <si>
    <t xml:space="preserve">Volumen</t>
  </si>
  <si>
    <t xml:space="preserve">Anteil</t>
  </si>
  <si>
    <t xml:space="preserve">Monat</t>
  </si>
  <si>
    <t xml:space="preserve">Entwurf</t>
  </si>
  <si>
    <t xml:space="preserve">Jan</t>
  </si>
  <si>
    <t xml:space="preserve">Versendet</t>
  </si>
  <si>
    <t xml:space="preserve">Feb</t>
  </si>
  <si>
    <t xml:space="preserve">In Verhandlung</t>
  </si>
  <si>
    <t xml:space="preserve">Mär</t>
  </si>
  <si>
    <t xml:space="preserve">Angenommen</t>
  </si>
  <si>
    <t xml:space="preserve">Apr</t>
  </si>
  <si>
    <t xml:space="preserve">Abgelehnt</t>
  </si>
  <si>
    <t xml:space="preserve">Mai</t>
  </si>
  <si>
    <t xml:space="preserve">Jun</t>
  </si>
  <si>
    <t xml:space="preserve">Jul</t>
  </si>
  <si>
    <t xml:space="preserve">Aug</t>
  </si>
  <si>
    <t xml:space="preserve">Sep</t>
  </si>
  <si>
    <t xml:space="preserve">Okt</t>
  </si>
  <si>
    <t xml:space="preserve">Nov</t>
  </si>
  <si>
    <t xml:space="preserve">Dez</t>
  </si>
  <si>
    <t xml:space="preserve">Angebote – Liste</t>
  </si>
  <si>
    <t xml:space="preserve">Nr.</t>
  </si>
  <si>
    <t xml:space="preserve">Datum</t>
  </si>
  <si>
    <t xml:space="preserve">Kunde</t>
  </si>
  <si>
    <t xml:space="preserve">Netto (€)</t>
  </si>
  <si>
    <t xml:space="preserve">W'keit</t>
  </si>
  <si>
    <t xml:space="preserve">gew. Wert</t>
  </si>
  <si>
    <t xml:space="preserve">2026-0112</t>
  </si>
  <si>
    <t xml:space="preserve">Mustermann Bau GmbH</t>
  </si>
  <si>
    <t xml:space="preserve">Umbau Verwaltungssoftware</t>
  </si>
  <si>
    <t xml:space="preserve">2026-0118</t>
  </si>
  <si>
    <t xml:space="preserve">Nordwind Handels AG</t>
  </si>
  <si>
    <t xml:space="preserve">Wartungsvertrag 2026</t>
  </si>
  <si>
    <t xml:space="preserve">2026-0125</t>
  </si>
  <si>
    <t xml:space="preserve">Sonnenberg Technik e.K.</t>
  </si>
  <si>
    <t xml:space="preserve">Erweiterung Lagermodul</t>
  </si>
  <si>
    <t xml:space="preserve">2026-0131</t>
  </si>
  <si>
    <t xml:space="preserve">Kanzlei Berg &amp; Sanders</t>
  </si>
  <si>
    <t xml:space="preserve">Dokumentenmanagement</t>
  </si>
  <si>
    <t xml:space="preserve">2026-0136</t>
  </si>
  <si>
    <t xml:space="preserve">Grünflächen Nord GbR</t>
  </si>
  <si>
    <t xml:space="preserve">Beratungspaket Digitalisierung</t>
  </si>
  <si>
    <t xml:space="preserve">2026-0142</t>
  </si>
  <si>
    <t xml:space="preserve">Muster Metall GmbH &amp; Co. KG</t>
  </si>
  <si>
    <t xml:space="preserve">Individualentwicklung</t>
  </si>
  <si>
    <t xml:space="preserve">2026-0147</t>
  </si>
  <si>
    <t xml:space="preserve">Stadtwerke Musterstadt</t>
  </si>
  <si>
    <t xml:space="preserve">Reporting-Dashboard</t>
  </si>
  <si>
    <t xml:space="preserve">2026-0153</t>
  </si>
  <si>
    <t xml:space="preserve">Petrova Consulting</t>
  </si>
  <si>
    <t xml:space="preserve">Support-Paket &amp; Schulung</t>
  </si>
  <si>
    <t xml:space="preserve">2026-0159</t>
  </si>
  <si>
    <t xml:space="preserve">Aksoy Logistik OHG</t>
  </si>
  <si>
    <t xml:space="preserve">Schnittstelle Warenwirtschaft</t>
  </si>
  <si>
    <t xml:space="preserve">2026-0164</t>
  </si>
  <si>
    <t xml:space="preserve">Lehmann &amp; Partner mbB</t>
  </si>
  <si>
    <t xml:space="preserve">Prozessberatung</t>
  </si>
  <si>
    <t xml:space="preserve">2026-0170</t>
  </si>
  <si>
    <t xml:space="preserve">Fischer Elektro GmbH</t>
  </si>
  <si>
    <t xml:space="preserve">Modulpaket Standard</t>
  </si>
  <si>
    <t xml:space="preserve">2026-0175</t>
  </si>
  <si>
    <t xml:space="preserve">Tanaka Import Export</t>
  </si>
  <si>
    <t xml:space="preserve">Individualentwicklung Phase 1</t>
  </si>
  <si>
    <t xml:space="preserve">2026-0181</t>
  </si>
  <si>
    <t xml:space="preserve">Wagner Dienstleistungen</t>
  </si>
  <si>
    <t xml:space="preserve">Wartung &amp; Support</t>
  </si>
  <si>
    <t xml:space="preserve">Stammdaten &amp; Einstellungen</t>
  </si>
  <si>
    <t xml:space="preserve">Anbieterdaten, Angebotsparameter und Auswahllisten · Werte in den cremefarbenen Feldern anpassen</t>
  </si>
  <si>
    <t xml:space="preserve">Anbieter (Ihre Firmendaten)</t>
  </si>
  <si>
    <t xml:space="preserve">Firma</t>
  </si>
  <si>
    <t xml:space="preserve">Muster Solutions GmbH</t>
  </si>
  <si>
    <t xml:space="preserve">Anschrift</t>
  </si>
  <si>
    <t xml:space="preserve">Musterallee 12</t>
  </si>
  <si>
    <t xml:space="preserve">26123 Musterstadt</t>
  </si>
  <si>
    <t xml:space="preserve">Telefon</t>
  </si>
  <si>
    <t xml:space="preserve">0441 123456-0</t>
  </si>
  <si>
    <t xml:space="preserve">E-Mail</t>
  </si>
  <si>
    <t xml:space="preserve">info@muster-solutions.de</t>
  </si>
  <si>
    <t xml:space="preserve">Web</t>
  </si>
  <si>
    <t xml:space="preserve">www.muster-solutions.de</t>
  </si>
  <si>
    <t xml:space="preserve">USt-IdNr.</t>
  </si>
  <si>
    <t xml:space="preserve">DE123456789</t>
  </si>
  <si>
    <t xml:space="preserve">Bank / IBAN</t>
  </si>
  <si>
    <t xml:space="preserve">Musterbank · DE00 1234 5678 9012 3456 00</t>
  </si>
  <si>
    <t xml:space="preserve">Sabine König</t>
  </si>
  <si>
    <t xml:space="preserve">Angebotsparameter</t>
  </si>
  <si>
    <t xml:space="preserve">MwSt-Satz Standard</t>
  </si>
  <si>
    <t xml:space="preserve">MwSt-Satz ermäßigt</t>
  </si>
  <si>
    <t xml:space="preserve">Kleinunternehmer §19 UStG (Ja/Nein)</t>
  </si>
  <si>
    <t xml:space="preserve">Nein</t>
  </si>
  <si>
    <t xml:space="preserve">Gültigkeit (Tage)</t>
  </si>
  <si>
    <t xml:space="preserve">Skonto (%)</t>
  </si>
  <si>
    <t xml:space="preserve">Skonto-Frist (Tage)</t>
  </si>
  <si>
    <t xml:space="preserve">Lieferzeit (Standardtext)</t>
  </si>
  <si>
    <t xml:space="preserve">2–3 Wochen nach Auftrag</t>
  </si>
  <si>
    <t xml:space="preserve">Stichtag (heute)</t>
  </si>
  <si>
    <t xml:space="preserve">Auswahllisten</t>
  </si>
  <si>
    <t xml:space="preserve">Positionstyp</t>
  </si>
  <si>
    <t xml:space="preserve">Einheiten</t>
  </si>
  <si>
    <t xml:space="preserve">Status (Übersicht)</t>
  </si>
  <si>
    <t xml:space="preserve">Dienstleistung</t>
  </si>
  <si>
    <t xml:space="preserve">Ware</t>
  </si>
  <si>
    <t xml:space="preserve">m²</t>
  </si>
  <si>
    <t xml:space="preserve">lfm</t>
  </si>
  <si>
    <t xml:space="preserve">kg</t>
  </si>
  <si>
    <t xml:space="preserve">km</t>
  </si>
  <si>
    <t xml:space="preserve">Standardtexte für das Angebot</t>
  </si>
  <si>
    <t xml:space="preserve">Zahlungsbedingungen</t>
  </si>
  <si>
    <t xml:space="preserve">Zahlbar innerhalb von 14 Tagen netto ohne Abzug. Bei Zahlung innerhalb von {Skonto} Tagen gewähren wir {SkontoSatz} Skonto.</t>
  </si>
  <si>
    <t xml:space="preserve">Angebotstext (Einleitung)</t>
  </si>
  <si>
    <t xml:space="preserve">vielen Dank für Ihre Anfrage. Gerne unterbreiten wir Ihnen folgendes Angebot:</t>
  </si>
  <si>
    <t xml:space="preserve">Schlusstext</t>
  </si>
  <si>
    <t xml:space="preserve">Wir freuen uns auf Ihren Auftrag und stehen für Rückfragen jederzeit zur Verfügung.</t>
  </si>
  <si>
    <t xml:space="preserve">5</t>
  </si>
  <si>
    <t xml:space="preserve">Anleitung</t>
  </si>
  <si>
    <t xml:space="preserve">1.  Tragen Sie oben Ihre Anbieterdaten und die Angebotsparameter (MwSt-Satz, Gültigkeit, Skonto) in die cremefarbenen Felder ein.</t>
  </si>
  <si>
    <t xml:space="preserve">2.  Wechseln Sie zum Blatt »Angebot«: Kundendaten, Angebotsnummer und Betreff oben eingeben. Angebotsdatum setzen – Gültig bis wird automatisch berechnet.</t>
  </si>
  <si>
    <t xml:space="preserve">3.  Erfassen Sie je Position Bezeichnung, Menge, Einheit, Einzelpreis (netto) und optional einen Rabatt %. Positionssumme, Zwischensumme, MwSt und Gesamtbetrag rechnen sich selbst.</t>
  </si>
  <si>
    <t xml:space="preserve">4.  Für Kleinunternehmer nach §19 UStG stellen Sie oben »Ja« ein – dann wird keine MwSt ausgewiesen und der passende Hinweis erscheint automatisch.</t>
  </si>
  <si>
    <t xml:space="preserve">5.  Im Blatt »Angebotsübersicht« verwalten Sie alle Angebote mit Status und Erfolgswahrscheinlichkeit; Kennzahlen und Diagramme (Trefferquote, gewichteter Wert) aktualisieren sich automatisch.</t>
  </si>
  <si>
    <t xml:space="preserve">Hinweis: generische Muster-Vorlage mit frei erfundenen Beispieldaten. Ein mit Excel erstelltes Angebot ist rechtlich zulässig, aber nicht automatisch GoBD-konform. Angaben ohne Gewähr.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</si>
</sst>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dd\.mm\.yyyy"/>
    <numFmt numFmtId="167" formatCode="0"/>
    <numFmt numFmtId="168" formatCode="#,##0.##"/>
    <numFmt numFmtId="169" formatCode="#,##0.00&quot; €&quot;;\-#,##0.00&quot; €&quot;;\–"/>
    <numFmt numFmtId="170" formatCode="0.0%;;\–"/>
    <numFmt numFmtId="171" formatCode="#,##0"/>
    <numFmt numFmtId="172" formatCode="#,##0&quot; €&quot;"/>
    <numFmt numFmtId="173" formatCode="0%"/>
    <numFmt numFmtId="174" formatCode="0;;\–"/>
    <numFmt numFmtId="175" formatCode="#,##0&quot; €&quot;;;\–"/>
  </numFmts>
  <fonts count="3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9"/>
      <color rgb="FFFFFFFF"/>
      <name val="Calibri"/>
      <family val="0"/>
      <charset val="1"/>
    </font>
    <font>
      <i val="true"/>
      <sz val="10"/>
      <color rgb="FF8C8194"/>
      <name val="Calibri"/>
      <family val="0"/>
      <charset val="1"/>
    </font>
    <font>
      <sz val="8.5"/>
      <color rgb="FF8C8194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2A2230"/>
      <name val="Calibri"/>
      <family val="0"/>
      <charset val="1"/>
    </font>
    <font>
      <sz val="9"/>
      <color rgb="FF8C8194"/>
      <name val="Calibri"/>
      <family val="0"/>
      <charset val="1"/>
    </font>
    <font>
      <b val="true"/>
      <sz val="9.5"/>
      <color rgb="FF2A2230"/>
      <name val="Calibri"/>
      <family val="0"/>
      <charset val="1"/>
    </font>
    <font>
      <sz val="9.5"/>
      <color rgb="FF2A2230"/>
      <name val="Calibri"/>
      <family val="0"/>
      <charset val="1"/>
    </font>
    <font>
      <b val="true"/>
      <sz val="9.5"/>
      <color rgb="FF9A521F"/>
      <name val="Calibri"/>
      <family val="0"/>
      <charset val="1"/>
    </font>
    <font>
      <b val="true"/>
      <sz val="9"/>
      <color rgb="FF8C8194"/>
      <name val="Calibri"/>
      <family val="0"/>
      <charset val="1"/>
    </font>
    <font>
      <b val="true"/>
      <sz val="10.5"/>
      <color rgb="FF5C3A5E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2A2230"/>
      <name val="Calibri"/>
      <family val="0"/>
      <charset val="1"/>
    </font>
    <font>
      <i val="true"/>
      <sz val="8.5"/>
      <color rgb="FF8C8194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i val="true"/>
      <sz val="9.5"/>
      <color rgb="FF2A2230"/>
      <name val="Calibri"/>
      <family val="0"/>
      <charset val="1"/>
    </font>
    <font>
      <b val="true"/>
      <sz val="14"/>
      <color rgb="FF5C3A5E"/>
      <name val="Calibri"/>
      <family val="0"/>
      <charset val="1"/>
    </font>
    <font>
      <b val="true"/>
      <sz val="14"/>
      <color rgb="FF4A3B52"/>
      <name val="Calibri"/>
      <family val="0"/>
      <charset val="1"/>
    </font>
    <font>
      <b val="true"/>
      <sz val="14"/>
      <color rgb="FF3E8E5E"/>
      <name val="Calibri"/>
      <family val="0"/>
      <charset val="1"/>
    </font>
    <font>
      <b val="true"/>
      <sz val="14"/>
      <color rgb="FFD9922B"/>
      <name val="Calibri"/>
      <family val="0"/>
      <charset val="1"/>
    </font>
    <font>
      <b val="true"/>
      <sz val="14"/>
      <color rgb="FF9A521F"/>
      <name val="Calibri"/>
      <family val="0"/>
      <charset val="1"/>
    </font>
    <font>
      <b val="true"/>
      <sz val="8.5"/>
      <color rgb="FFFFFFFF"/>
      <name val="Calibri"/>
      <family val="0"/>
      <charset val="1"/>
    </font>
    <font>
      <sz val="8.5"/>
      <color rgb="FF2A2230"/>
      <name val="Calibri"/>
      <family val="0"/>
      <charset val="1"/>
    </font>
    <font>
      <b val="true"/>
      <sz val="9"/>
      <color rgb="FF5C3A5E"/>
      <name val="Calibri"/>
      <family val="0"/>
      <charset val="1"/>
    </font>
    <font>
      <b val="true"/>
      <sz val="9"/>
      <color rgb="FF2A2230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sz val="10"/>
      <color rgb="FF8C8194"/>
      <name val="Calibri"/>
      <family val="0"/>
      <charset val="1"/>
    </font>
    <font>
      <b val="true"/>
      <sz val="10"/>
      <color rgb="FF2A2230"/>
      <name val="Calibri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C06A2E"/>
        <bgColor rgb="FF9A521F"/>
      </patternFill>
    </fill>
    <fill>
      <patternFill patternType="solid">
        <fgColor rgb="FF5C3A5E"/>
        <bgColor rgb="FF4A3B52"/>
      </patternFill>
    </fill>
    <fill>
      <patternFill patternType="solid">
        <fgColor rgb="FFFBF1E2"/>
        <bgColor rgb="FFF5F1F5"/>
      </patternFill>
    </fill>
    <fill>
      <patternFill patternType="solid">
        <fgColor rgb="FFF3EFF4"/>
        <bgColor rgb="FFF5F1F5"/>
      </patternFill>
    </fill>
    <fill>
      <patternFill patternType="solid">
        <fgColor rgb="FFF5F1F5"/>
        <bgColor rgb="FFF3EFF4"/>
      </patternFill>
    </fill>
    <fill>
      <patternFill patternType="solid">
        <fgColor rgb="FFFFFFFF"/>
        <bgColor rgb="FFFAF7FA"/>
      </patternFill>
    </fill>
    <fill>
      <patternFill patternType="solid">
        <fgColor rgb="FF4A3B52"/>
        <bgColor rgb="FF5C3A5E"/>
      </patternFill>
    </fill>
    <fill>
      <patternFill patternType="solid">
        <fgColor rgb="FFFAF7FA"/>
        <bgColor rgb="FFF5F1F5"/>
      </patternFill>
    </fill>
  </fills>
  <borders count="2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06A2E"/>
      </bottom>
      <diagonal/>
    </border>
    <border diagonalUp="false" diagonalDown="false">
      <left style="hair">
        <color rgb="FFE5DEE8"/>
      </left>
      <right style="hair">
        <color rgb="FFE5DEE8"/>
      </right>
      <top style="hair">
        <color rgb="FFE5DEE8"/>
      </top>
      <bottom style="hair">
        <color rgb="FFE5DEE8"/>
      </bottom>
      <diagonal/>
    </border>
    <border diagonalUp="false" diagonalDown="false">
      <left style="thin">
        <color rgb="FFD3CBD6"/>
      </left>
      <right/>
      <top style="thin">
        <color rgb="FFD3CBD6"/>
      </top>
      <bottom style="medium">
        <color rgb="FFC06A2E"/>
      </bottom>
      <diagonal/>
    </border>
    <border diagonalUp="false" diagonalDown="false">
      <left/>
      <right/>
      <top style="thin">
        <color rgb="FFD3CBD6"/>
      </top>
      <bottom style="medium">
        <color rgb="FFC06A2E"/>
      </bottom>
      <diagonal/>
    </border>
    <border diagonalUp="false" diagonalDown="false">
      <left/>
      <right style="thin">
        <color rgb="FFD3CBD6"/>
      </right>
      <top style="thin">
        <color rgb="FFD3CBD6"/>
      </top>
      <bottom style="medium">
        <color rgb="FFC06A2E"/>
      </bottom>
      <diagonal/>
    </border>
    <border diagonalUp="false" diagonalDown="false">
      <left style="thin">
        <color rgb="FFD3CBD6"/>
      </left>
      <right/>
      <top/>
      <bottom/>
      <diagonal/>
    </border>
    <border diagonalUp="false" diagonalDown="false">
      <left/>
      <right style="thin">
        <color rgb="FFD3CBD6"/>
      </right>
      <top/>
      <bottom/>
      <diagonal/>
    </border>
    <border diagonalUp="false" diagonalDown="false">
      <left style="thin">
        <color rgb="FFD3CBD6"/>
      </left>
      <right/>
      <top/>
      <bottom style="thin">
        <color rgb="FFD3CBD6"/>
      </bottom>
      <diagonal/>
    </border>
    <border diagonalUp="false" diagonalDown="false">
      <left/>
      <right/>
      <top/>
      <bottom style="thin">
        <color rgb="FFD3CBD6"/>
      </bottom>
      <diagonal/>
    </border>
    <border diagonalUp="false" diagonalDown="false">
      <left/>
      <right style="thin">
        <color rgb="FFD3CBD6"/>
      </right>
      <top/>
      <bottom style="thin">
        <color rgb="FFD3CBD6"/>
      </bottom>
      <diagonal/>
    </border>
    <border diagonalUp="false" diagonalDown="false">
      <left style="thin">
        <color rgb="FFD3CBD6"/>
      </left>
      <right/>
      <top style="thin">
        <color rgb="FFD3CBD6"/>
      </top>
      <bottom/>
      <diagonal/>
    </border>
    <border diagonalUp="false" diagonalDown="false">
      <left/>
      <right style="thin">
        <color rgb="FFD3CBD6"/>
      </right>
      <top style="thin">
        <color rgb="FFD3CBD6"/>
      </top>
      <bottom/>
      <diagonal/>
    </border>
    <border diagonalUp="false" diagonalDown="false">
      <left/>
      <right/>
      <top style="thin">
        <color rgb="FF2A2230"/>
      </top>
      <bottom/>
      <diagonal/>
    </border>
    <border diagonalUp="false" diagonalDown="false">
      <left style="thick">
        <color rgb="FF5C3A5E"/>
      </left>
      <right style="thin">
        <color rgb="FFD3CBD6"/>
      </right>
      <top style="hair">
        <color rgb="FFE5DEE8"/>
      </top>
      <bottom/>
      <diagonal/>
    </border>
    <border diagonalUp="false" diagonalDown="false">
      <left style="thick">
        <color rgb="FF4A3B52"/>
      </left>
      <right style="thin">
        <color rgb="FFD3CBD6"/>
      </right>
      <top style="hair">
        <color rgb="FFE5DEE8"/>
      </top>
      <bottom/>
      <diagonal/>
    </border>
    <border diagonalUp="false" diagonalDown="false">
      <left style="thick">
        <color rgb="FF3E8E5E"/>
      </left>
      <right style="thin">
        <color rgb="FFD3CBD6"/>
      </right>
      <top style="hair">
        <color rgb="FFE5DEE8"/>
      </top>
      <bottom/>
      <diagonal/>
    </border>
    <border diagonalUp="false" diagonalDown="false">
      <left style="thick">
        <color rgb="FF5C3A5E"/>
      </left>
      <right style="thin">
        <color rgb="FFD3CBD6"/>
      </right>
      <top/>
      <bottom style="hair">
        <color rgb="FFE5DEE8"/>
      </bottom>
      <diagonal/>
    </border>
    <border diagonalUp="false" diagonalDown="false">
      <left style="thick">
        <color rgb="FF4A3B52"/>
      </left>
      <right style="thin">
        <color rgb="FFD3CBD6"/>
      </right>
      <top/>
      <bottom style="hair">
        <color rgb="FFE5DEE8"/>
      </bottom>
      <diagonal/>
    </border>
    <border diagonalUp="false" diagonalDown="false">
      <left style="thick">
        <color rgb="FF3E8E5E"/>
      </left>
      <right style="thin">
        <color rgb="FFD3CBD6"/>
      </right>
      <top/>
      <bottom style="hair">
        <color rgb="FFE5DEE8"/>
      </bottom>
      <diagonal/>
    </border>
    <border diagonalUp="false" diagonalDown="false">
      <left style="thick">
        <color rgb="FFD9922B"/>
      </left>
      <right style="thin">
        <color rgb="FFD3CBD6"/>
      </right>
      <top style="hair">
        <color rgb="FFE5DEE8"/>
      </top>
      <bottom/>
      <diagonal/>
    </border>
    <border diagonalUp="false" diagonalDown="false">
      <left style="thick">
        <color rgb="FF9A521F"/>
      </left>
      <right style="thin">
        <color rgb="FFD3CBD6"/>
      </right>
      <top style="hair">
        <color rgb="FFE5DEE8"/>
      </top>
      <bottom/>
      <diagonal/>
    </border>
    <border diagonalUp="false" diagonalDown="false">
      <left style="thick">
        <color rgb="FFD9922B"/>
      </left>
      <right style="thin">
        <color rgb="FFD3CBD6"/>
      </right>
      <top/>
      <bottom style="hair">
        <color rgb="FFE5DEE8"/>
      </bottom>
      <diagonal/>
    </border>
    <border diagonalUp="false" diagonalDown="false">
      <left style="thick">
        <color rgb="FF9A521F"/>
      </left>
      <right style="thin">
        <color rgb="FFD3CBD6"/>
      </right>
      <top/>
      <bottom style="hair">
        <color rgb="FFE5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3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8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2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17" fillId="5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8" fontId="0" fillId="4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4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4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7" fillId="5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9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8" fontId="0" fillId="4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4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4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1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7" fillId="5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6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2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2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3" borderId="8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9" fillId="3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1" fillId="7" borderId="1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22" fillId="7" borderId="1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23" fillId="7" borderId="1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7" borderId="1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7" borderId="1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7" borderId="19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72" fontId="24" fillId="7" borderId="2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3" fontId="23" fillId="7" borderId="1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25" fillId="7" borderId="2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7" borderId="2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7" borderId="23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8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7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4" fontId="2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5" fontId="27" fillId="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3" fontId="27" fillId="7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9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4" fontId="27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5" fontId="27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3" fontId="27" fillId="9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7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4" fontId="27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27" fillId="7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27" fillId="7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7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9" fontId="17" fillId="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9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17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7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7" fillId="5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9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9" fontId="17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9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3" fontId="17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2" fillId="9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3" fontId="12" fillId="9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2" fillId="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3" fontId="12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2" fillId="7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12" fillId="7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5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33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3" fontId="3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8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6">
    <dxf>
      <fill>
        <patternFill patternType="solid">
          <fgColor rgb="FF5C3A5E"/>
          <bgColor rgb="FF000000"/>
        </patternFill>
      </fill>
    </dxf>
    <dxf>
      <fill>
        <patternFill patternType="solid">
          <fgColor rgb="FFFAF7FA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2A2230"/>
          <bgColor rgb="FF000000"/>
        </patternFill>
      </fill>
    </dxf>
    <dxf>
      <fill>
        <patternFill patternType="solid">
          <fgColor rgb="FFDCEBDD"/>
          <bgColor rgb="FF000000"/>
        </patternFill>
      </fill>
    </dxf>
    <dxf>
      <fill>
        <patternFill patternType="solid">
          <fgColor rgb="FFE0E3F0"/>
          <bgColor rgb="FF000000"/>
        </patternFill>
      </fill>
    </dxf>
    <dxf>
      <fill>
        <patternFill patternType="solid">
          <fgColor rgb="FFE7E4EA"/>
          <bgColor rgb="FF000000"/>
        </patternFill>
      </fill>
    </dxf>
    <dxf>
      <fill>
        <patternFill patternType="solid">
          <fgColor rgb="FFF6DBD8"/>
          <bgColor rgb="FF000000"/>
        </patternFill>
      </fill>
    </dxf>
    <dxf>
      <fill>
        <patternFill patternType="solid">
          <fgColor rgb="FFFBE9CB"/>
          <bgColor rgb="FF000000"/>
        </patternFill>
      </fill>
    </dxf>
    <dxf>
      <fill>
        <patternFill patternType="solid">
          <fgColor rgb="FF2E7D4A"/>
          <bgColor rgb="FF000000"/>
        </patternFill>
      </fill>
    </dxf>
    <dxf>
      <fill>
        <patternFill patternType="solid">
          <fgColor rgb="FF3C4E86"/>
          <bgColor rgb="FF000000"/>
        </patternFill>
      </fill>
    </dxf>
    <dxf>
      <fill>
        <patternFill patternType="solid">
          <fgColor rgb="FF5C5566"/>
          <bgColor rgb="FF000000"/>
        </patternFill>
      </fill>
    </dxf>
    <dxf>
      <fill>
        <patternFill patternType="solid">
          <fgColor rgb="FF8A6412"/>
          <bgColor rgb="FF000000"/>
        </patternFill>
      </fill>
    </dxf>
    <dxf>
      <fill>
        <patternFill patternType="solid">
          <fgColor rgb="FFB23A2A"/>
          <bgColor rgb="FF000000"/>
        </patternFill>
      </fill>
    </dxf>
    <dxf>
      <fill>
        <patternFill patternType="solid">
          <fgColor rgb="FFF3EFF4"/>
          <bgColor rgb="FF000000"/>
        </patternFill>
      </fill>
    </dxf>
    <dxf>
      <font>
        <name val="Calibri"/>
        <charset val="1"/>
        <family val="0"/>
        <b val="1"/>
        <color rgb="FF2E7D4A"/>
        <sz val="8"/>
      </font>
      <fill>
        <patternFill>
          <bgColor rgb="FFDCEBDD"/>
        </patternFill>
      </fill>
    </dxf>
    <dxf>
      <font>
        <name val="Calibri"/>
        <charset val="1"/>
        <family val="0"/>
        <b val="1"/>
        <color rgb="FF3C4E86"/>
        <sz val="8"/>
      </font>
      <fill>
        <patternFill>
          <bgColor rgb="FFE0E3F0"/>
        </patternFill>
      </fill>
    </dxf>
    <dxf>
      <font>
        <name val="Calibri"/>
        <charset val="1"/>
        <family val="0"/>
        <b val="1"/>
        <color rgb="FF8A6412"/>
        <sz val="8"/>
      </font>
      <fill>
        <patternFill>
          <bgColor rgb="FFFBE9CB"/>
        </patternFill>
      </fill>
    </dxf>
    <dxf>
      <font>
        <name val="Calibri"/>
        <charset val="1"/>
        <family val="0"/>
        <b val="1"/>
        <color rgb="FF5C5566"/>
        <sz val="8"/>
      </font>
      <fill>
        <patternFill>
          <bgColor rgb="FFE7E4EA"/>
        </patternFill>
      </fill>
    </dxf>
    <dxf>
      <font>
        <name val="Calibri"/>
        <charset val="1"/>
        <family val="0"/>
        <b val="1"/>
        <color rgb="FFB23A2A"/>
        <sz val="8"/>
      </font>
      <fill>
        <patternFill>
          <bgColor rgb="FFF6DBD8"/>
        </patternFill>
      </fill>
    </dxf>
    <dxf>
      <font>
        <name val="Calibri"/>
        <charset val="1"/>
        <family val="0"/>
        <b val="1"/>
        <color rgb="FF2E7D4A"/>
        <sz val="9"/>
      </font>
      <fill>
        <patternFill>
          <bgColor rgb="FFDCEBDD"/>
        </patternFill>
      </fill>
    </dxf>
    <dxf>
      <font>
        <name val="Calibri"/>
        <charset val="1"/>
        <family val="0"/>
        <b val="1"/>
        <color rgb="FF3C4E86"/>
        <sz val="9"/>
      </font>
      <fill>
        <patternFill>
          <bgColor rgb="FFE0E3F0"/>
        </patternFill>
      </fill>
    </dxf>
    <dxf>
      <font>
        <name val="Calibri"/>
        <charset val="1"/>
        <family val="0"/>
        <b val="1"/>
        <color rgb="FF8A6412"/>
        <sz val="9"/>
      </font>
      <fill>
        <patternFill>
          <bgColor rgb="FFFBE9CB"/>
        </patternFill>
      </fill>
    </dxf>
    <dxf>
      <font>
        <name val="Calibri"/>
        <charset val="1"/>
        <family val="0"/>
        <b val="1"/>
        <color rgb="FF5C5566"/>
        <sz val="9"/>
      </font>
      <fill>
        <patternFill>
          <bgColor rgb="FFE7E4EA"/>
        </patternFill>
      </fill>
    </dxf>
    <dxf>
      <font>
        <name val="Calibri"/>
        <charset val="1"/>
        <family val="0"/>
        <b val="1"/>
        <color rgb="FFB23A2A"/>
        <sz val="9"/>
      </font>
      <fill>
        <patternFill>
          <bgColor rgb="FFF6DBD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AF7FA"/>
      <rgbColor rgb="FFFF00FF"/>
      <rgbColor rgb="FF00FFFF"/>
      <rgbColor rgb="FF800000"/>
      <rgbColor rgb="FF008000"/>
      <rgbColor rgb="FF000080"/>
      <rgbColor rgb="FF8A6412"/>
      <rgbColor rgb="FF800080"/>
      <rgbColor rgb="FF2E7D4A"/>
      <rgbColor rgb="FFD9D9D9"/>
      <rgbColor rgb="FF8C8194"/>
      <rgbColor rgb="FF9999FF"/>
      <rgbColor rgb="FFC0432B"/>
      <rgbColor rgb="FFFBF1E2"/>
      <rgbColor rgb="FFE0E3F0"/>
      <rgbColor rgb="FF5C3A5E"/>
      <rgbColor rgb="FFFF8080"/>
      <rgbColor rgb="FF0066CC"/>
      <rgbColor rgb="FFD3CB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EFF4"/>
      <rgbColor rgb="FFDCEBDD"/>
      <rgbColor rgb="FFFBE9CB"/>
      <rgbColor rgb="FFE5DEE8"/>
      <rgbColor rgb="FFF5F1F5"/>
      <rgbColor rgb="FFE7E4EA"/>
      <rgbColor rgb="FFF6DBD8"/>
      <rgbColor rgb="FF4F81BD"/>
      <rgbColor rgb="FF33CCCC"/>
      <rgbColor rgb="FF99CC00"/>
      <rgbColor rgb="FFFFCC00"/>
      <rgbColor rgb="FFD9922B"/>
      <rgbColor rgb="FFC06A2E"/>
      <rgbColor rgb="FF45619A"/>
      <rgbColor rgb="FF969696"/>
      <rgbColor rgb="FF5C5566"/>
      <rgbColor rgb="FF3E8E5E"/>
      <rgbColor rgb="FF003300"/>
      <rgbColor rgb="FF4A3B52"/>
      <rgbColor rgb="FFB23A2A"/>
      <rgbColor rgb="FF9A521F"/>
      <rgbColor rgb="FF3C4E86"/>
      <rgbColor rgb="FF2A22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Volumen nach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Angebotsübersicht!E17</c:f>
              <c:strCache>
                <c:ptCount val="1"/>
                <c:pt idx="0">
                  <c:v>Volumen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5c5566"/>
              </a:solidFill>
              <a:ln w="0">
                <a:noFill/>
              </a:ln>
            </c:spPr>
          </c:dPt>
          <c:dPt>
            <c:idx val="1"/>
            <c:spPr>
              <a:solidFill>
                <a:srgbClr val="45619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d9922b"/>
              </a:solidFill>
              <a:ln w="0">
                <a:noFill/>
              </a:ln>
            </c:spPr>
          </c:dPt>
          <c:dPt>
            <c:idx val="3"/>
            <c:spPr>
              <a:solidFill>
                <a:srgbClr val="3e8e5e"/>
              </a:solidFill>
              <a:ln w="0">
                <a:noFill/>
              </a:ln>
            </c:spPr>
          </c:dPt>
          <c:dPt>
            <c:idx val="4"/>
            <c:spPr>
              <a:solidFill>
                <a:srgbClr val="c0432b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Angebotsübersicht!$B$18:$B$22</c:f>
              <c:strCache>
                <c:ptCount val="5"/>
                <c:pt idx="0">
                  <c:v>Entwurf</c:v>
                </c:pt>
                <c:pt idx="1">
                  <c:v>Versendet</c:v>
                </c:pt>
                <c:pt idx="2">
                  <c:v>In Verhandlung</c:v>
                </c:pt>
                <c:pt idx="3">
                  <c:v>Angenommen</c:v>
                </c:pt>
                <c:pt idx="4">
                  <c:v>Abgelehnt</c:v>
                </c:pt>
              </c:strCache>
            </c:strRef>
          </c:cat>
          <c:val>
            <c:numRef>
              <c:f>Angebotsübersicht!$E$18:$E$22</c:f>
              <c:numCache>
                <c:formatCode>#,##0" €";;\–</c:formatCode>
                <c:ptCount val="5"/>
                <c:pt idx="0">
                  <c:v>11750</c:v>
                </c:pt>
                <c:pt idx="1">
                  <c:v>16420</c:v>
                </c:pt>
                <c:pt idx="2">
                  <c:v>45670</c:v>
                </c:pt>
                <c:pt idx="3">
                  <c:v>22110</c:v>
                </c:pt>
                <c:pt idx="4">
                  <c:v>9600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Angebotsvolumen je Monat (netto)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5c3a5e"/>
            </a:solidFill>
            <a:ln w="0">
              <a:noFill/>
            </a:ln>
          </c:spPr>
          <c:invertIfNegative val="0"/>
        </c:ser>
        <c:gapWidth val="150"/>
        <c:overlap val="0"/>
        <c:axId val="50559737"/>
        <c:axId val="95131075"/>
      </c:barChart>
      <c:catAx>
        <c:axId val="50559737"/>
        <c:scaling>
          <c:orientation val="minMax"/>
        </c:scaling>
        <c:delete val="0"/>
        <c:axPos val="b"/>
        <c:numFmt formatCode="[$-409]mm/dd/yy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131075"/>
        <c:crosses val="autoZero"/>
        <c:auto val="1"/>
        <c:lblAlgn val="ctr"/>
        <c:lblOffset val="100"/>
        <c:noMultiLvlLbl val="0"/>
      </c:catAx>
      <c:valAx>
        <c:axId val="951310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055973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7</xdr:col>
      <xdr:colOff>0</xdr:colOff>
      <xdr:row>15</xdr:row>
      <xdr:rowOff>0</xdr:rowOff>
    </xdr:from>
    <xdr:to>
      <xdr:col>10</xdr:col>
      <xdr:colOff>345240</xdr:colOff>
      <xdr:row>27</xdr:row>
      <xdr:rowOff>55800</xdr:rowOff>
    </xdr:to>
    <xdr:graphicFrame>
      <xdr:nvGraphicFramePr>
        <xdr:cNvPr id="0" name="Chart 1"/>
        <xdr:cNvGraphicFramePr/>
      </xdr:nvGraphicFramePr>
      <xdr:xfrm>
        <a:off x="7556040" y="2571840"/>
        <a:ext cx="3023640" cy="230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23</xdr:row>
      <xdr:rowOff>0</xdr:rowOff>
    </xdr:from>
    <xdr:to>
      <xdr:col>13</xdr:col>
      <xdr:colOff>129960</xdr:colOff>
      <xdr:row>35</xdr:row>
      <xdr:rowOff>17640</xdr:rowOff>
    </xdr:to>
    <xdr:graphicFrame>
      <xdr:nvGraphicFramePr>
        <xdr:cNvPr id="1" name="Chart 2"/>
        <xdr:cNvGraphicFramePr/>
      </xdr:nvGraphicFramePr>
      <xdr:xfrm>
        <a:off x="7556040" y="4057560"/>
        <a:ext cx="3419640" cy="2303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I4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6"/>
    <col collapsed="false" customWidth="true" hidden="false" outlineLevel="0" max="3" min="3" style="0" width="30"/>
    <col collapsed="false" customWidth="true" hidden="false" outlineLevel="0" max="5" min="4" style="0" width="8"/>
    <col collapsed="false" customWidth="true" hidden="false" outlineLevel="0" max="6" min="6" style="0" width="13"/>
    <col collapsed="false" customWidth="true" hidden="false" outlineLevel="0" max="7" min="7" style="0" width="9"/>
    <col collapsed="false" customWidth="true" hidden="false" outlineLevel="0" max="8" min="8" style="0" width="13"/>
    <col collapsed="false" customWidth="true" hidden="false" outlineLevel="0" max="9" min="9" style="0" width="15"/>
  </cols>
  <sheetData>
    <row r="1" customFormat="false" ht="6" hidden="false" customHeight="true" outlineLevel="0" collapsed="false"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B2" s="2" t="s">
        <v>0</v>
      </c>
      <c r="C2" s="2"/>
      <c r="D2" s="2"/>
      <c r="E2" s="2"/>
      <c r="F2" s="2"/>
      <c r="G2" s="3" t="str">
        <f aca="false">"Angebot-Nr.: "&amp;$H$8&amp;CHAR(10)&amp;"Datum: "&amp;TEXT($H$9,"DD.MM.YYYY")&amp;CHAR(10)&amp;"Gültig bis: "&amp;TEXT($H$10,"DD.MM.YYYY")</f>
        <v>Angebot-Nr.: 2026-0187
Datum: 24.07.2026
Gültig bis: 23.08.2026</v>
      </c>
      <c r="H2" s="3"/>
      <c r="I2" s="3"/>
    </row>
    <row r="3" customFormat="false" ht="19.5" hidden="false" customHeight="true" outlineLevel="0" collapsed="false">
      <c r="B3" s="2"/>
      <c r="C3" s="2"/>
      <c r="D3" s="2"/>
      <c r="E3" s="2"/>
      <c r="F3" s="2"/>
      <c r="G3" s="3"/>
      <c r="H3" s="3"/>
      <c r="I3" s="3"/>
    </row>
    <row r="4" customFormat="false" ht="12" hidden="false" customHeight="true" outlineLevel="0" collapsed="false">
      <c r="B4" s="2"/>
      <c r="C4" s="2"/>
      <c r="D4" s="2"/>
      <c r="E4" s="2"/>
      <c r="F4" s="2"/>
      <c r="G4" s="3"/>
      <c r="H4" s="3"/>
      <c r="I4" s="3"/>
    </row>
    <row r="5" customFormat="false" ht="15.75" hidden="false" customHeight="true" outlineLevel="0" collapsed="false">
      <c r="B5" s="4" t="s">
        <v>1</v>
      </c>
      <c r="C5" s="4"/>
      <c r="D5" s="4"/>
      <c r="E5" s="4"/>
      <c r="F5" s="4"/>
      <c r="G5" s="4"/>
      <c r="H5" s="4"/>
      <c r="I5" s="4"/>
    </row>
    <row r="6" customFormat="false" ht="13.5" hidden="false" customHeight="true" outlineLevel="0" collapsed="false">
      <c r="B6" s="5" t="str">
        <f aca="false">Firma&amp;" · "&amp;Anschrift&amp;" · "&amp;Ort&amp;"  |  Tel. "&amp;Telefon&amp;" · "&amp;Email</f>
        <v>Muster Solutions GmbH · Musterallee 12 · 26123 Musterstadt  |  Tel. 0441 123456-0 · info@muster-solutions.de</v>
      </c>
      <c r="C6" s="5"/>
      <c r="D6" s="5"/>
      <c r="E6" s="5"/>
      <c r="F6" s="5"/>
      <c r="G6" s="5"/>
      <c r="H6" s="5"/>
      <c r="I6" s="5"/>
    </row>
    <row r="7" customFormat="false" ht="19.5" hidden="false" customHeight="true" outlineLevel="0" collapsed="false">
      <c r="B7" s="6" t="s">
        <v>2</v>
      </c>
      <c r="C7" s="7" t="s">
        <v>3</v>
      </c>
      <c r="D7" s="7"/>
      <c r="E7" s="7"/>
      <c r="F7" s="6" t="s">
        <v>4</v>
      </c>
      <c r="G7" s="7" t="s">
        <v>5</v>
      </c>
      <c r="H7" s="7"/>
      <c r="I7" s="7"/>
    </row>
    <row r="8" customFormat="false" ht="15.75" hidden="false" customHeight="true" outlineLevel="0" collapsed="false">
      <c r="B8" s="8" t="s">
        <v>6</v>
      </c>
      <c r="C8" s="9" t="s">
        <v>7</v>
      </c>
      <c r="D8" s="9"/>
      <c r="E8" s="9"/>
      <c r="F8" s="8" t="s">
        <v>8</v>
      </c>
      <c r="H8" s="10" t="s">
        <v>9</v>
      </c>
      <c r="I8" s="10"/>
    </row>
    <row r="9" customFormat="false" ht="15.75" hidden="false" customHeight="true" outlineLevel="0" collapsed="false">
      <c r="B9" s="8" t="s">
        <v>10</v>
      </c>
      <c r="C9" s="11" t="s">
        <v>11</v>
      </c>
      <c r="D9" s="11"/>
      <c r="E9" s="11"/>
      <c r="F9" s="8" t="s">
        <v>12</v>
      </c>
      <c r="H9" s="12" t="n">
        <v>46227</v>
      </c>
      <c r="I9" s="12"/>
    </row>
    <row r="10" customFormat="false" ht="15.75" hidden="false" customHeight="true" outlineLevel="0" collapsed="false">
      <c r="B10" s="8" t="s">
        <v>13</v>
      </c>
      <c r="C10" s="11" t="s">
        <v>14</v>
      </c>
      <c r="D10" s="11"/>
      <c r="E10" s="11"/>
      <c r="F10" s="8" t="s">
        <v>15</v>
      </c>
      <c r="H10" s="13" t="n">
        <f aca="false">IF($H$9="","",$H$9+Gueltigkeit_Tage)</f>
        <v>46257</v>
      </c>
      <c r="I10" s="13"/>
    </row>
    <row r="11" customFormat="false" ht="15.75" hidden="false" customHeight="true" outlineLevel="0" collapsed="false">
      <c r="B11" s="8" t="s">
        <v>16</v>
      </c>
      <c r="C11" s="11" t="s">
        <v>17</v>
      </c>
      <c r="D11" s="11"/>
      <c r="E11" s="11"/>
      <c r="F11" s="8" t="s">
        <v>18</v>
      </c>
      <c r="H11" s="14" t="str">
        <f aca="false">Kontakt</f>
        <v>Sabine König</v>
      </c>
      <c r="I11" s="14"/>
    </row>
    <row r="12" customFormat="false" ht="15.75" hidden="false" customHeight="true" outlineLevel="0" collapsed="false">
      <c r="B12" s="8" t="s">
        <v>19</v>
      </c>
      <c r="C12" s="11" t="s">
        <v>20</v>
      </c>
      <c r="D12" s="11"/>
      <c r="E12" s="11"/>
      <c r="F12" s="8" t="s">
        <v>21</v>
      </c>
      <c r="H12" s="14" t="str">
        <f aca="false">Lieferzeit</f>
        <v>2–3 Wochen nach Auftrag</v>
      </c>
      <c r="I12" s="14"/>
    </row>
    <row r="14" customFormat="false" ht="18" hidden="false" customHeight="true" outlineLevel="0" collapsed="false">
      <c r="B14" s="15" t="s">
        <v>22</v>
      </c>
      <c r="C14" s="16" t="s">
        <v>23</v>
      </c>
      <c r="D14" s="16"/>
      <c r="E14" s="16"/>
      <c r="F14" s="16"/>
      <c r="G14" s="16"/>
      <c r="H14" s="16"/>
      <c r="I14" s="16"/>
    </row>
    <row r="15" customFormat="false" ht="27.75" hidden="false" customHeight="true" outlineLevel="0" collapsed="false">
      <c r="B15" s="17" t="str">
        <f aca="false">"Sehr geehrte Damen und Herren, "&amp;Text_Einleitung</f>
        <v>Sehr geehrte Damen und Herren, vielen Dank für Ihre Anfrage. Gerne unterbreiten wir Ihnen folgendes Angebot:</v>
      </c>
      <c r="C15" s="17"/>
      <c r="D15" s="17"/>
      <c r="E15" s="17"/>
      <c r="F15" s="17"/>
      <c r="G15" s="17"/>
      <c r="H15" s="17"/>
      <c r="I15" s="17"/>
    </row>
    <row r="16" customFormat="false" ht="19.5" hidden="false" customHeight="true" outlineLevel="0" collapsed="false">
      <c r="B16" s="6" t="s">
        <v>24</v>
      </c>
      <c r="C16" s="7" t="s">
        <v>25</v>
      </c>
      <c r="D16" s="7"/>
      <c r="E16" s="7"/>
      <c r="F16" s="7"/>
      <c r="G16" s="7"/>
      <c r="H16" s="7"/>
      <c r="I16" s="7"/>
    </row>
    <row r="17" customFormat="false" ht="24" hidden="false" customHeight="true" outlineLevel="0" collapsed="false">
      <c r="B17" s="18" t="s">
        <v>26</v>
      </c>
      <c r="C17" s="19" t="s">
        <v>27</v>
      </c>
      <c r="D17" s="19" t="s">
        <v>28</v>
      </c>
      <c r="E17" s="19" t="s">
        <v>29</v>
      </c>
      <c r="F17" s="19" t="s">
        <v>30</v>
      </c>
      <c r="G17" s="19" t="s">
        <v>31</v>
      </c>
      <c r="H17" s="19" t="s">
        <v>32</v>
      </c>
      <c r="I17" s="20" t="s">
        <v>33</v>
      </c>
    </row>
    <row r="18" customFormat="false" ht="25.5" hidden="false" customHeight="true" outlineLevel="0" collapsed="false">
      <c r="B18" s="21" t="n">
        <f aca="false">IF($C18="","",COUNTA($C$18:$C18))</f>
        <v>1</v>
      </c>
      <c r="C18" s="22" t="s">
        <v>34</v>
      </c>
      <c r="D18" s="23" t="n">
        <v>8</v>
      </c>
      <c r="E18" s="24" t="s">
        <v>35</v>
      </c>
      <c r="F18" s="25" t="n">
        <v>95</v>
      </c>
      <c r="G18" s="26"/>
      <c r="H18" s="27" t="n">
        <f aca="false">IF($C18="","",ROUND($D18*$F18*(1-IF($G18="",0,$G18)),2))</f>
        <v>760</v>
      </c>
      <c r="I18" s="28" t="n">
        <f aca="false">IF($C18="","",IF(Kleinunternehmer="Ja",0,ROUND($H18*MwSt_Satz,2)))</f>
        <v>144.4</v>
      </c>
    </row>
    <row r="19" customFormat="false" ht="25.5" hidden="false" customHeight="true" outlineLevel="0" collapsed="false">
      <c r="B19" s="21" t="n">
        <f aca="false">IF($C19="","",COUNTA($C$18:$C19))</f>
        <v>2</v>
      </c>
      <c r="C19" s="22" t="s">
        <v>36</v>
      </c>
      <c r="D19" s="23" t="n">
        <v>12</v>
      </c>
      <c r="E19" s="24" t="s">
        <v>35</v>
      </c>
      <c r="F19" s="25" t="n">
        <v>85</v>
      </c>
      <c r="G19" s="26"/>
      <c r="H19" s="27" t="n">
        <f aca="false">IF($C19="","",ROUND($D19*$F19*(1-IF($G19="",0,$G19)),2))</f>
        <v>1020</v>
      </c>
      <c r="I19" s="28" t="n">
        <f aca="false">IF($C19="","",IF(Kleinunternehmer="Ja",0,ROUND($H19*MwSt_Satz,2)))</f>
        <v>193.8</v>
      </c>
    </row>
    <row r="20" customFormat="false" ht="25.5" hidden="false" customHeight="true" outlineLevel="0" collapsed="false">
      <c r="B20" s="21" t="n">
        <f aca="false">IF($C20="","",COUNTA($C$18:$C20))</f>
        <v>3</v>
      </c>
      <c r="C20" s="22" t="s">
        <v>37</v>
      </c>
      <c r="D20" s="23" t="n">
        <v>1</v>
      </c>
      <c r="E20" s="24" t="s">
        <v>38</v>
      </c>
      <c r="F20" s="25" t="n">
        <v>1450</v>
      </c>
      <c r="G20" s="26"/>
      <c r="H20" s="27" t="n">
        <f aca="false">IF($C20="","",ROUND($D20*$F20*(1-IF($G20="",0,$G20)),2))</f>
        <v>1450</v>
      </c>
      <c r="I20" s="28" t="n">
        <f aca="false">IF($C20="","",IF(Kleinunternehmer="Ja",0,ROUND($H20*MwSt_Satz,2)))</f>
        <v>275.5</v>
      </c>
    </row>
    <row r="21" customFormat="false" ht="25.5" hidden="false" customHeight="true" outlineLevel="0" collapsed="false">
      <c r="B21" s="21" t="n">
        <f aca="false">IF($C21="","",COUNTA($C$18:$C21))</f>
        <v>4</v>
      </c>
      <c r="C21" s="22" t="s">
        <v>39</v>
      </c>
      <c r="D21" s="23" t="n">
        <v>3</v>
      </c>
      <c r="E21" s="24" t="s">
        <v>38</v>
      </c>
      <c r="F21" s="25" t="n">
        <v>320</v>
      </c>
      <c r="G21" s="26" t="n">
        <v>0.1</v>
      </c>
      <c r="H21" s="27" t="n">
        <f aca="false">IF($C21="","",ROUND($D21*$F21*(1-IF($G21="",0,$G21)),2))</f>
        <v>864</v>
      </c>
      <c r="I21" s="28" t="n">
        <f aca="false">IF($C21="","",IF(Kleinunternehmer="Ja",0,ROUND($H21*MwSt_Satz,2)))</f>
        <v>164.16</v>
      </c>
    </row>
    <row r="22" customFormat="false" ht="25.5" hidden="false" customHeight="true" outlineLevel="0" collapsed="false">
      <c r="B22" s="21" t="n">
        <f aca="false">IF($C22="","",COUNTA($C$18:$C22))</f>
        <v>5</v>
      </c>
      <c r="C22" s="22" t="s">
        <v>40</v>
      </c>
      <c r="D22" s="23" t="n">
        <v>16</v>
      </c>
      <c r="E22" s="24" t="s">
        <v>35</v>
      </c>
      <c r="F22" s="25" t="n">
        <v>95</v>
      </c>
      <c r="G22" s="26"/>
      <c r="H22" s="27" t="n">
        <f aca="false">IF($C22="","",ROUND($D22*$F22*(1-IF($G22="",0,$G22)),2))</f>
        <v>1520</v>
      </c>
      <c r="I22" s="28" t="n">
        <f aca="false">IF($C22="","",IF(Kleinunternehmer="Ja",0,ROUND($H22*MwSt_Satz,2)))</f>
        <v>288.8</v>
      </c>
    </row>
    <row r="23" customFormat="false" ht="25.5" hidden="false" customHeight="true" outlineLevel="0" collapsed="false">
      <c r="B23" s="21" t="n">
        <f aca="false">IF($C23="","",COUNTA($C$18:$C23))</f>
        <v>6</v>
      </c>
      <c r="C23" s="22" t="s">
        <v>41</v>
      </c>
      <c r="D23" s="23" t="n">
        <v>2</v>
      </c>
      <c r="E23" s="24" t="s">
        <v>42</v>
      </c>
      <c r="F23" s="25" t="n">
        <v>480</v>
      </c>
      <c r="G23" s="26"/>
      <c r="H23" s="27" t="n">
        <f aca="false">IF($C23="","",ROUND($D23*$F23*(1-IF($G23="",0,$G23)),2))</f>
        <v>960</v>
      </c>
      <c r="I23" s="28" t="n">
        <f aca="false">IF($C23="","",IF(Kleinunternehmer="Ja",0,ROUND($H23*MwSt_Satz,2)))</f>
        <v>182.4</v>
      </c>
    </row>
    <row r="24" customFormat="false" ht="25.5" hidden="false" customHeight="true" outlineLevel="0" collapsed="false">
      <c r="B24" s="21" t="n">
        <f aca="false">IF($C24="","",COUNTA($C$18:$C24))</f>
        <v>7</v>
      </c>
      <c r="C24" s="22" t="s">
        <v>43</v>
      </c>
      <c r="D24" s="23" t="n">
        <v>1</v>
      </c>
      <c r="E24" s="24" t="s">
        <v>44</v>
      </c>
      <c r="F24" s="25" t="n">
        <v>180</v>
      </c>
      <c r="G24" s="26"/>
      <c r="H24" s="27" t="n">
        <f aca="false">IF($C24="","",ROUND($D24*$F24*(1-IF($G24="",0,$G24)),2))</f>
        <v>180</v>
      </c>
      <c r="I24" s="28" t="n">
        <f aca="false">IF($C24="","",IF(Kleinunternehmer="Ja",0,ROUND($H24*MwSt_Satz,2)))</f>
        <v>34.2</v>
      </c>
    </row>
    <row r="25" customFormat="false" ht="25.5" hidden="false" customHeight="true" outlineLevel="0" collapsed="false">
      <c r="B25" s="21" t="n">
        <f aca="false">IF($C25="","",COUNTA($C$18:$C25))</f>
        <v>8</v>
      </c>
      <c r="C25" s="22" t="s">
        <v>45</v>
      </c>
      <c r="D25" s="23" t="n">
        <v>1</v>
      </c>
      <c r="E25" s="24" t="s">
        <v>46</v>
      </c>
      <c r="F25" s="25" t="n">
        <v>640</v>
      </c>
      <c r="G25" s="26" t="n">
        <v>0.15</v>
      </c>
      <c r="H25" s="27" t="n">
        <f aca="false">IF($C25="","",ROUND($D25*$F25*(1-IF($G25="",0,$G25)),2))</f>
        <v>544</v>
      </c>
      <c r="I25" s="28" t="n">
        <f aca="false">IF($C25="","",IF(Kleinunternehmer="Ja",0,ROUND($H25*MwSt_Satz,2)))</f>
        <v>103.36</v>
      </c>
    </row>
    <row r="26" customFormat="false" ht="15" hidden="false" customHeight="true" outlineLevel="0" collapsed="false">
      <c r="B26" s="21" t="str">
        <f aca="false">IF($C26="","",COUNTA($C$18:$C26))</f>
        <v/>
      </c>
      <c r="C26" s="29"/>
      <c r="D26" s="30"/>
      <c r="E26" s="31"/>
      <c r="F26" s="32"/>
      <c r="G26" s="33"/>
      <c r="H26" s="27" t="str">
        <f aca="false">IF($C26="","",ROUND($D26*$F26*(1-IF($G26="",0,$G26)),2))</f>
        <v/>
      </c>
      <c r="I26" s="28" t="str">
        <f aca="false">IF($C26="","",IF(Kleinunternehmer="Ja",0,ROUND($H26*MwSt_Satz,2)))</f>
        <v/>
      </c>
    </row>
    <row r="27" customFormat="false" ht="15" hidden="false" customHeight="true" outlineLevel="0" collapsed="false">
      <c r="B27" s="21" t="str">
        <f aca="false">IF($C27="","",COUNTA($C$18:$C27))</f>
        <v/>
      </c>
      <c r="C27" s="29"/>
      <c r="D27" s="30"/>
      <c r="E27" s="31"/>
      <c r="F27" s="32"/>
      <c r="G27" s="33"/>
      <c r="H27" s="27" t="str">
        <f aca="false">IF($C27="","",ROUND($D27*$F27*(1-IF($G27="",0,$G27)),2))</f>
        <v/>
      </c>
      <c r="I27" s="28" t="str">
        <f aca="false">IF($C27="","",IF(Kleinunternehmer="Ja",0,ROUND($H27*MwSt_Satz,2)))</f>
        <v/>
      </c>
    </row>
    <row r="28" customFormat="false" ht="15" hidden="false" customHeight="true" outlineLevel="0" collapsed="false">
      <c r="B28" s="21" t="str">
        <f aca="false">IF($C28="","",COUNTA($C$18:$C28))</f>
        <v/>
      </c>
      <c r="C28" s="29"/>
      <c r="D28" s="30"/>
      <c r="E28" s="31"/>
      <c r="F28" s="32"/>
      <c r="G28" s="33"/>
      <c r="H28" s="27" t="str">
        <f aca="false">IF($C28="","",ROUND($D28*$F28*(1-IF($G28="",0,$G28)),2))</f>
        <v/>
      </c>
      <c r="I28" s="28" t="str">
        <f aca="false">IF($C28="","",IF(Kleinunternehmer="Ja",0,ROUND($H28*MwSt_Satz,2)))</f>
        <v/>
      </c>
    </row>
    <row r="29" customFormat="false" ht="15" hidden="false" customHeight="true" outlineLevel="0" collapsed="false">
      <c r="B29" s="34" t="str">
        <f aca="false">IF($C29="","",COUNTA($C$18:$C29))</f>
        <v/>
      </c>
      <c r="C29" s="35"/>
      <c r="D29" s="36"/>
      <c r="E29" s="37"/>
      <c r="F29" s="38"/>
      <c r="G29" s="39"/>
      <c r="H29" s="40" t="str">
        <f aca="false">IF($C29="","",ROUND($D29*$F29*(1-IF($G29="",0,$G29)),2))</f>
        <v/>
      </c>
      <c r="I29" s="41" t="str">
        <f aca="false">IF($C29="","",IF(Kleinunternehmer="Ja",0,ROUND($H29*MwSt_Satz,2)))</f>
        <v/>
      </c>
    </row>
    <row r="31" customFormat="false" ht="16.5" hidden="false" customHeight="true" outlineLevel="0" collapsed="false">
      <c r="B31" s="42" t="str">
        <f aca="false">"Bei Zahlung innerhalb von "&amp;Skonto_Tage&amp;" Tagen gewähren wir "&amp;TEXT(Skonto_Satz,"0%")&amp;" Skonto ("&amp;TEXT((SUM($H$18:$H$29)+SUM($I$18:$I$29))*(1-Skonto_Satz),"#,##0.00 €")&amp;")."</f>
        <v>Bei Zahlung innerhalb von 8 Tagen gewähren wir 2% Skonto (8,510.93 €).</v>
      </c>
      <c r="C31" s="42"/>
      <c r="D31" s="42"/>
      <c r="E31" s="42"/>
      <c r="F31" s="43" t="s">
        <v>47</v>
      </c>
      <c r="G31" s="43"/>
      <c r="H31" s="44" t="n">
        <f aca="false">SUM($H$18:$H$29)</f>
        <v>7298</v>
      </c>
      <c r="I31" s="44"/>
    </row>
    <row r="32" customFormat="false" ht="13.5" hidden="false" customHeight="true" outlineLevel="0" collapsed="false">
      <c r="B32" s="42"/>
      <c r="C32" s="42"/>
      <c r="D32" s="42"/>
      <c r="E32" s="42"/>
      <c r="F32" s="45" t="s">
        <v>48</v>
      </c>
      <c r="G32" s="45"/>
      <c r="H32" s="46" t="n">
        <f aca="false">-(SUMPRODUCT($D$18:$D$29,$F$18:$F$29)-SUM($H$18:$H$29))</f>
        <v>-192</v>
      </c>
      <c r="I32" s="46"/>
    </row>
    <row r="33" customFormat="false" ht="16.5" hidden="false" customHeight="true" outlineLevel="0" collapsed="false">
      <c r="B33" s="42"/>
      <c r="C33" s="42"/>
      <c r="D33" s="42"/>
      <c r="E33" s="42"/>
      <c r="F33" s="47" t="str">
        <f aca="false">IF(Kleinunternehmer="Ja","MwSt (§19 UStG – keine)","zzgl. MwSt "&amp;TEXT(MwSt_Satz,"0%"))</f>
        <v>zzgl. MwSt 19%</v>
      </c>
      <c r="G33" s="47"/>
      <c r="H33" s="48" t="n">
        <f aca="false">SUM($I$18:$I$29)</f>
        <v>1386.62</v>
      </c>
      <c r="I33" s="48"/>
    </row>
    <row r="34" customFormat="false" ht="21.75" hidden="false" customHeight="true" outlineLevel="0" collapsed="false">
      <c r="B34" s="42"/>
      <c r="C34" s="42"/>
      <c r="D34" s="42"/>
      <c r="E34" s="42"/>
      <c r="F34" s="49" t="str">
        <f aca="false">IF(Kleinunternehmer="Ja","Gesamtbetrag","Gesamtbetrag (brutto)")</f>
        <v>Gesamtbetrag (brutto)</v>
      </c>
      <c r="G34" s="49"/>
      <c r="H34" s="50" t="n">
        <f aca="false">SUM($H$18:$H$29)+SUM($I$18:$I$29)</f>
        <v>8684.62</v>
      </c>
      <c r="I34" s="50"/>
    </row>
    <row r="36" customFormat="false" ht="19.5" hidden="false" customHeight="true" outlineLevel="0" collapsed="false">
      <c r="B36" s="6" t="s">
        <v>49</v>
      </c>
      <c r="C36" s="7" t="s">
        <v>50</v>
      </c>
      <c r="D36" s="7"/>
      <c r="E36" s="7"/>
      <c r="F36" s="7"/>
      <c r="G36" s="7"/>
      <c r="H36" s="7"/>
      <c r="I36" s="7"/>
    </row>
    <row r="37" customFormat="false" ht="15" hidden="false" customHeight="true" outlineLevel="0" collapsed="false">
      <c r="B37" s="51" t="str">
        <f aca="false">"Zahlungsbedingungen:  "&amp;Text_Zahlung</f>
        <v>Zahlungsbedingungen:  Zahlbar innerhalb von 14 Tagen netto ohne Abzug. Bei Zahlung innerhalb von {Skonto} Tagen gewähren wir {SkontoSatz} Skonto.</v>
      </c>
      <c r="C37" s="51"/>
      <c r="D37" s="51"/>
      <c r="E37" s="51"/>
      <c r="F37" s="51"/>
      <c r="G37" s="51"/>
      <c r="H37" s="51"/>
      <c r="I37" s="51"/>
    </row>
    <row r="38" customFormat="false" ht="15" hidden="false" customHeight="true" outlineLevel="0" collapsed="false">
      <c r="B38" s="51" t="str">
        <f aca="false">"Lieferzeit:  "&amp;Lieferzeit</f>
        <v>Lieferzeit:  2–3 Wochen nach Auftrag</v>
      </c>
      <c r="C38" s="51"/>
      <c r="D38" s="51"/>
      <c r="E38" s="51"/>
      <c r="F38" s="51"/>
      <c r="G38" s="51"/>
      <c r="H38" s="51"/>
      <c r="I38" s="51"/>
    </row>
    <row r="39" customFormat="false" ht="15" hidden="false" customHeight="true" outlineLevel="0" collapsed="false">
      <c r="B39" s="51" t="str">
        <f aca="false">"Gültigkeit:  Dieses Angebot ist gültig bis zum "&amp;TEXT($H$10,"DD.MM.YYYY")&amp;" ("&amp;Gueltigkeit_Tage&amp;" Tage)."</f>
        <v>Gültigkeit:  Dieses Angebot ist gültig bis zum 23.08.2026 (30 Tage).</v>
      </c>
      <c r="C39" s="51"/>
      <c r="D39" s="51"/>
      <c r="E39" s="51"/>
      <c r="F39" s="51"/>
      <c r="G39" s="51"/>
      <c r="H39" s="51"/>
      <c r="I39" s="51"/>
    </row>
    <row r="40" customFormat="false" ht="15" hidden="false" customHeight="true" outlineLevel="0" collapsed="false">
      <c r="B40" s="51" t="str">
        <f aca="false">IF(Kleinunternehmer="Ja","Hinweis:  Gemäß §19 UStG wird keine Umsatzsteuer berechnet.","Alle Preise verstehen sich netto zzgl. der gesetzlichen Umsatzsteuer.")</f>
        <v>Alle Preise verstehen sich netto zzgl. der gesetzlichen Umsatzsteuer.</v>
      </c>
      <c r="C40" s="51"/>
      <c r="D40" s="51"/>
      <c r="E40" s="51"/>
      <c r="F40" s="51"/>
      <c r="G40" s="51"/>
      <c r="H40" s="51"/>
      <c r="I40" s="51"/>
    </row>
    <row r="41" customFormat="false" ht="25.5" hidden="false" customHeight="true" outlineLevel="0" collapsed="false">
      <c r="B41" s="52" t="str">
        <f aca="false">Text_Schluss</f>
        <v>Wir freuen uns auf Ihren Auftrag und stehen für Rückfragen jederzeit zur Verfügung.</v>
      </c>
      <c r="C41" s="52"/>
      <c r="D41" s="52"/>
      <c r="E41" s="52"/>
      <c r="F41" s="52"/>
      <c r="G41" s="52"/>
      <c r="H41" s="52"/>
      <c r="I41" s="52"/>
    </row>
    <row r="43" customFormat="false" ht="25.5" hidden="false" customHeight="true" outlineLevel="0" collapsed="false">
      <c r="B43" s="53"/>
      <c r="C43" s="53"/>
      <c r="D43" s="53"/>
      <c r="F43" s="53"/>
      <c r="G43" s="53"/>
      <c r="H43" s="53"/>
      <c r="I43" s="53"/>
    </row>
    <row r="44" customFormat="false" ht="15" hidden="false" customHeight="true" outlineLevel="0" collapsed="false">
      <c r="B44" s="54" t="str">
        <f aca="false">Firma</f>
        <v>Muster Solutions GmbH</v>
      </c>
      <c r="C44" s="54"/>
      <c r="D44" s="54"/>
      <c r="F44" s="54" t="s">
        <v>51</v>
      </c>
      <c r="G44" s="54"/>
      <c r="H44" s="54"/>
      <c r="I44" s="54"/>
    </row>
  </sheetData>
  <mergeCells count="38">
    <mergeCell ref="B2:F4"/>
    <mergeCell ref="G2:I4"/>
    <mergeCell ref="B5:I5"/>
    <mergeCell ref="B6:I6"/>
    <mergeCell ref="C7:E7"/>
    <mergeCell ref="G7:I7"/>
    <mergeCell ref="C8:E8"/>
    <mergeCell ref="H8:I8"/>
    <mergeCell ref="C9:E9"/>
    <mergeCell ref="H9:I9"/>
    <mergeCell ref="C10:E10"/>
    <mergeCell ref="H10:I10"/>
    <mergeCell ref="C11:E11"/>
    <mergeCell ref="H11:I11"/>
    <mergeCell ref="C12:E12"/>
    <mergeCell ref="H12:I12"/>
    <mergeCell ref="C14:I14"/>
    <mergeCell ref="B15:I15"/>
    <mergeCell ref="C16:I16"/>
    <mergeCell ref="B31:E34"/>
    <mergeCell ref="F31:G31"/>
    <mergeCell ref="H31:I31"/>
    <mergeCell ref="F32:G32"/>
    <mergeCell ref="H32:I32"/>
    <mergeCell ref="F33:G33"/>
    <mergeCell ref="H33:I33"/>
    <mergeCell ref="F34:G34"/>
    <mergeCell ref="H34:I34"/>
    <mergeCell ref="C36:I36"/>
    <mergeCell ref="B37:I37"/>
    <mergeCell ref="B38:I38"/>
    <mergeCell ref="B39:I39"/>
    <mergeCell ref="B40:I40"/>
    <mergeCell ref="B41:I41"/>
    <mergeCell ref="B43:D43"/>
    <mergeCell ref="F43:I43"/>
    <mergeCell ref="B44:D44"/>
    <mergeCell ref="F44:I44"/>
  </mergeCells>
  <conditionalFormatting sqref="H18:H29">
    <cfRule type="dataBar" priority="2">
      <dataBar showValue="1" minLength="10" maxLength="90">
        <cfvo type="min" val="0"/>
        <cfvo type="max" val="0"/>
        <color rgb="FFF4E2D0"/>
      </dataBar>
      <extLst>
        <ext xmlns:x14="http://schemas.microsoft.com/office/spreadsheetml/2009/9/main" uri="{B025F937-C7B1-47D3-B67F-A62EFF666E3E}">
          <x14:id>{A02EF049-9795-4AFD-B1C0-D089F4F8403B}</x14:id>
        </ext>
      </extLst>
    </cfRule>
  </conditionalFormatting>
  <dataValidations count="1">
    <dataValidation allowBlank="true" errorStyle="stop" operator="between" showDropDown="false" showErrorMessage="false" showInputMessage="false" sqref="E18:E29" type="list">
      <formula1>Einheiten</formula1>
      <formula2>0</formula2>
    </dataValidation>
  </dataValidations>
  <printOptions headings="false" gridLines="false" gridLinesSet="true" horizontalCentered="false" verticalCentered="false"/>
  <pageMargins left="0.4" right="0.4" top="0.45" bottom="0.4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02EF049-9795-4AFD-B1C0-D089F4F8403B}">
            <x14:dataBar minLength="10" maxLength="90" axisPosition="none" gradient="true">
              <x14:cfvo type="min"/>
              <x14:cfvo type="max"/>
              <x14:negativeFillColor rgb="FFF4E2D0"/>
              <x14:axisColor rgb="FF000000"/>
            </x14:dataBar>
          </x14:cfRule>
          <xm:sqref>H18:H29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M8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1" topLeftCell="B42" activePane="bottomRight" state="frozen"/>
      <selection pane="topLeft" activeCell="A1" activeCellId="0" sqref="A1"/>
      <selection pane="topRight" activeCell="B1" activeCellId="0" sqref="B1"/>
      <selection pane="bottomLeft" activeCell="A42" activeCellId="0" sqref="A4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7"/>
    <col collapsed="false" customWidth="true" hidden="false" outlineLevel="0" max="3" min="3" style="0" width="12"/>
    <col collapsed="false" customWidth="true" hidden="false" outlineLevel="0" max="4" min="4" style="0" width="26"/>
    <col collapsed="false" customWidth="true" hidden="false" outlineLevel="0" max="5" min="5" style="0" width="30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9"/>
    <col collapsed="false" customWidth="true" hidden="false" outlineLevel="0" max="9" min="9" style="0" width="16"/>
    <col collapsed="false" customWidth="true" hidden="false" outlineLevel="0" max="10" min="10" style="0" width="13"/>
    <col collapsed="false" customWidth="true" hidden="true" outlineLevel="0" max="13" min="12" style="0" width="13"/>
  </cols>
  <sheetData>
    <row r="1" customFormat="false" ht="6" hidden="false" customHeight="true" outlineLevel="0" collapsed="false"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B2" s="2" t="s">
        <v>52</v>
      </c>
      <c r="C2" s="2"/>
      <c r="D2" s="2"/>
      <c r="E2" s="2"/>
      <c r="F2" s="2"/>
      <c r="G2" s="2"/>
      <c r="H2" s="3" t="str">
        <f aca="false">"Firma: "&amp;Firma&amp;CHAR(10)&amp;"Stichtag: "&amp;TEXT(Stichtag,"DD.MM.YYYY")</f>
        <v>Firma: Muster Solutions GmbH
Stichtag: 28.07.2026</v>
      </c>
      <c r="I2" s="3"/>
      <c r="J2" s="3"/>
    </row>
    <row r="3" customFormat="false" ht="19.5" hidden="false" customHeight="true" outlineLevel="0" collapsed="false">
      <c r="B3" s="2"/>
      <c r="C3" s="2"/>
      <c r="D3" s="2"/>
      <c r="E3" s="2"/>
      <c r="F3" s="2"/>
      <c r="G3" s="2"/>
      <c r="H3" s="3"/>
      <c r="I3" s="3"/>
      <c r="J3" s="3"/>
    </row>
    <row r="4" customFormat="false" ht="12" hidden="false" customHeight="true" outlineLevel="0" collapsed="false">
      <c r="B4" s="2"/>
      <c r="C4" s="2"/>
      <c r="D4" s="2"/>
      <c r="E4" s="2"/>
      <c r="F4" s="2"/>
      <c r="G4" s="2"/>
      <c r="H4" s="3"/>
      <c r="I4" s="3"/>
      <c r="J4" s="3"/>
    </row>
    <row r="5" customFormat="false" ht="15.75" hidden="false" customHeight="true" outlineLevel="0" collapsed="false">
      <c r="B5" s="4" t="s">
        <v>53</v>
      </c>
      <c r="C5" s="4"/>
      <c r="D5" s="4"/>
      <c r="E5" s="4"/>
      <c r="F5" s="4"/>
      <c r="G5" s="4"/>
      <c r="H5" s="4"/>
      <c r="I5" s="4"/>
      <c r="J5" s="4"/>
    </row>
    <row r="7" customFormat="false" ht="19.5" hidden="false" customHeight="true" outlineLevel="0" collapsed="false">
      <c r="B7" s="6" t="s">
        <v>2</v>
      </c>
      <c r="C7" s="7" t="s">
        <v>54</v>
      </c>
      <c r="D7" s="7"/>
      <c r="E7" s="7"/>
      <c r="F7" s="7"/>
      <c r="G7" s="7"/>
      <c r="H7" s="7"/>
      <c r="I7" s="7"/>
      <c r="J7" s="7"/>
    </row>
    <row r="9" customFormat="false" ht="16.5" hidden="false" customHeight="true" outlineLevel="0" collapsed="false">
      <c r="B9" s="55" t="n">
        <f aca="false">COUNTA($B$42:$B$80)</f>
        <v>13</v>
      </c>
      <c r="C9" s="55"/>
      <c r="D9" s="55"/>
      <c r="E9" s="56" t="n">
        <f aca="false">SUM($F$42:$F$80)</f>
        <v>105550</v>
      </c>
      <c r="F9" s="56"/>
      <c r="G9" s="56"/>
      <c r="H9" s="57" t="n">
        <f aca="false">SUMIF($G$42:$G$80,"Angenommen",$F$42:$F$80)</f>
        <v>22110</v>
      </c>
      <c r="I9" s="57"/>
      <c r="J9" s="57"/>
    </row>
    <row r="10" customFormat="false" ht="4.5" hidden="false" customHeight="true" outlineLevel="0" collapsed="false">
      <c r="B10" s="55"/>
      <c r="C10" s="55"/>
      <c r="D10" s="55"/>
      <c r="E10" s="56"/>
      <c r="F10" s="56"/>
      <c r="G10" s="56"/>
      <c r="H10" s="57"/>
      <c r="I10" s="57"/>
      <c r="J10" s="57"/>
    </row>
    <row r="11" customFormat="false" ht="13.5" hidden="false" customHeight="true" outlineLevel="0" collapsed="false">
      <c r="B11" s="58" t="s">
        <v>55</v>
      </c>
      <c r="C11" s="58"/>
      <c r="D11" s="58"/>
      <c r="E11" s="59" t="s">
        <v>56</v>
      </c>
      <c r="F11" s="59"/>
      <c r="G11" s="59"/>
      <c r="H11" s="60" t="s">
        <v>57</v>
      </c>
      <c r="I11" s="60"/>
      <c r="J11" s="60"/>
    </row>
    <row r="12" customFormat="false" ht="16.5" hidden="false" customHeight="true" outlineLevel="0" collapsed="false">
      <c r="B12" s="61" t="n">
        <f aca="false">SUMIFS($F$42:$F$80,$G$42:$G$80,"&lt;&gt;Angenommen",$G$42:$G$80,"&lt;&gt;Abgelehnt")</f>
        <v>73840</v>
      </c>
      <c r="C12" s="61"/>
      <c r="D12" s="61"/>
      <c r="E12" s="62" t="n">
        <f aca="false">IFERROR(COUNTIF($G$42:$G$80,"Angenommen")/(COUNTIF($G$42:$G$80,"Angenommen")+COUNTIF($G$42:$G$80,"Abgelehnt")),0)</f>
        <v>0.8</v>
      </c>
      <c r="F12" s="62"/>
      <c r="G12" s="62"/>
      <c r="H12" s="63" t="n">
        <f aca="false">SUMIFS($I$42:$I$80,$G$42:$G$80,"&lt;&gt;Angenommen",$G$42:$G$80,"&lt;&gt;Abgelehnt")</f>
        <v>34141</v>
      </c>
      <c r="I12" s="63"/>
      <c r="J12" s="63"/>
    </row>
    <row r="13" customFormat="false" ht="4.5" hidden="false" customHeight="true" outlineLevel="0" collapsed="false">
      <c r="B13" s="61"/>
      <c r="C13" s="61"/>
      <c r="D13" s="61"/>
      <c r="E13" s="62"/>
      <c r="F13" s="62"/>
      <c r="G13" s="62"/>
      <c r="H13" s="63"/>
      <c r="I13" s="63"/>
      <c r="J13" s="63"/>
    </row>
    <row r="14" customFormat="false" ht="13.5" hidden="false" customHeight="true" outlineLevel="0" collapsed="false">
      <c r="B14" s="64" t="s">
        <v>58</v>
      </c>
      <c r="C14" s="64"/>
      <c r="D14" s="64"/>
      <c r="E14" s="60" t="s">
        <v>59</v>
      </c>
      <c r="F14" s="60"/>
      <c r="G14" s="60"/>
      <c r="H14" s="65" t="s">
        <v>60</v>
      </c>
      <c r="I14" s="65"/>
      <c r="J14" s="65"/>
    </row>
    <row r="16" customFormat="false" ht="19.5" hidden="false" customHeight="true" outlineLevel="0" collapsed="false">
      <c r="B16" s="6" t="s">
        <v>4</v>
      </c>
      <c r="C16" s="7" t="s">
        <v>61</v>
      </c>
      <c r="D16" s="7"/>
      <c r="E16" s="7"/>
      <c r="F16" s="7"/>
    </row>
    <row r="17" customFormat="false" ht="15" hidden="false" customHeight="true" outlineLevel="0" collapsed="false">
      <c r="B17" s="66" t="s">
        <v>62</v>
      </c>
      <c r="C17" s="66"/>
      <c r="D17" s="67" t="s">
        <v>63</v>
      </c>
      <c r="E17" s="67" t="s">
        <v>64</v>
      </c>
      <c r="F17" s="68" t="s">
        <v>65</v>
      </c>
      <c r="L17" s="69" t="s">
        <v>66</v>
      </c>
      <c r="M17" s="69" t="s">
        <v>64</v>
      </c>
    </row>
    <row r="18" customFormat="false" ht="13.5" hidden="false" customHeight="true" outlineLevel="0" collapsed="false">
      <c r="B18" s="70" t="s">
        <v>67</v>
      </c>
      <c r="C18" s="70"/>
      <c r="D18" s="71" t="n">
        <f aca="false">COUNTIF($G$42:$G$80,$B18)</f>
        <v>2</v>
      </c>
      <c r="E18" s="72" t="n">
        <f aca="false">SUMIF($G$42:$G$80,$B18,$F$42:$F$80)</f>
        <v>11750</v>
      </c>
      <c r="F18" s="73" t="n">
        <f aca="false">IFERROR($D18/COUNTA($B$42:$B$80),0)</f>
        <v>0.153846153846154</v>
      </c>
      <c r="L18" s="69" t="s">
        <v>68</v>
      </c>
      <c r="M18" s="74" t="n">
        <f aca="false">SUMIFS($F$42:$F$80,$C$42:$C$80,"&gt;="&amp;DATE(2026,1,1),$C$42:$C$80,"&lt;"&amp;DATE(2026,2,1))</f>
        <v>0</v>
      </c>
    </row>
    <row r="19" customFormat="false" ht="13.5" hidden="false" customHeight="true" outlineLevel="0" collapsed="false">
      <c r="B19" s="75" t="s">
        <v>69</v>
      </c>
      <c r="C19" s="75"/>
      <c r="D19" s="76" t="n">
        <f aca="false">COUNTIF($G$42:$G$80,$B19)</f>
        <v>3</v>
      </c>
      <c r="E19" s="77" t="n">
        <f aca="false">SUMIF($G$42:$G$80,$B19,$F$42:$F$80)</f>
        <v>16420</v>
      </c>
      <c r="F19" s="78" t="n">
        <f aca="false">IFERROR($D19/COUNTA($B$42:$B$80),0)</f>
        <v>0.230769230769231</v>
      </c>
      <c r="L19" s="69" t="s">
        <v>70</v>
      </c>
      <c r="M19" s="74" t="n">
        <f aca="false">SUMIFS($F$42:$F$80,$C$42:$C$80,"&gt;="&amp;DATE(2026,2,1),$C$42:$C$80,"&lt;"&amp;DATE(2026,3,1))</f>
        <v>16440</v>
      </c>
    </row>
    <row r="20" customFormat="false" ht="13.5" hidden="false" customHeight="true" outlineLevel="0" collapsed="false">
      <c r="B20" s="70" t="s">
        <v>71</v>
      </c>
      <c r="C20" s="70"/>
      <c r="D20" s="71" t="n">
        <f aca="false">COUNTIF($G$42:$G$80,$B20)</f>
        <v>3</v>
      </c>
      <c r="E20" s="72" t="n">
        <f aca="false">SUMIF($G$42:$G$80,$B20,$F$42:$F$80)</f>
        <v>45670</v>
      </c>
      <c r="F20" s="73" t="n">
        <f aca="false">IFERROR($D20/COUNTA($B$42:$B$80),0)</f>
        <v>0.230769230769231</v>
      </c>
      <c r="L20" s="69" t="s">
        <v>72</v>
      </c>
      <c r="M20" s="74" t="n">
        <f aca="false">SUMIFS($F$42:$F$80,$C$42:$C$80,"&gt;="&amp;DATE(2026,3,1),$C$42:$C$80,"&lt;"&amp;DATE(2026,4,1))</f>
        <v>15660</v>
      </c>
    </row>
    <row r="21" customFormat="false" ht="13.5" hidden="false" customHeight="true" outlineLevel="0" collapsed="false">
      <c r="B21" s="75" t="s">
        <v>73</v>
      </c>
      <c r="C21" s="75"/>
      <c r="D21" s="76" t="n">
        <f aca="false">COUNTIF($G$42:$G$80,$B21)</f>
        <v>4</v>
      </c>
      <c r="E21" s="77" t="n">
        <f aca="false">SUMIF($G$42:$G$80,$B21,$F$42:$F$80)</f>
        <v>22110</v>
      </c>
      <c r="F21" s="78" t="n">
        <f aca="false">IFERROR($D21/COUNTA($B$42:$B$80),0)</f>
        <v>0.307692307692308</v>
      </c>
      <c r="L21" s="69" t="s">
        <v>74</v>
      </c>
      <c r="M21" s="74" t="n">
        <f aca="false">SUMIFS($F$42:$F$80,$C$42:$C$80,"&gt;="&amp;DATE(2026,4,1),$C$42:$C$80,"&lt;"&amp;DATE(2026,5,1))</f>
        <v>35650</v>
      </c>
    </row>
    <row r="22" customFormat="false" ht="13.5" hidden="false" customHeight="true" outlineLevel="0" collapsed="false">
      <c r="B22" s="79" t="s">
        <v>75</v>
      </c>
      <c r="C22" s="79"/>
      <c r="D22" s="80" t="n">
        <f aca="false">COUNTIF($G$42:$G$80,$B22)</f>
        <v>1</v>
      </c>
      <c r="E22" s="81" t="n">
        <f aca="false">SUMIF($G$42:$G$80,$B22,$F$42:$F$80)</f>
        <v>9600</v>
      </c>
      <c r="F22" s="82" t="n">
        <f aca="false">IFERROR($D22/COUNTA($B$42:$B$80),0)</f>
        <v>0.0769230769230769</v>
      </c>
      <c r="L22" s="69" t="s">
        <v>76</v>
      </c>
      <c r="M22" s="74" t="n">
        <f aca="false">SUMIFS($F$42:$F$80,$C$42:$C$80,"&gt;="&amp;DATE(2026,5,1),$C$42:$C$80,"&lt;"&amp;DATE(2026,6,1))</f>
        <v>9510</v>
      </c>
    </row>
    <row r="23" customFormat="false" ht="15" hidden="false" customHeight="false" outlineLevel="0" collapsed="false">
      <c r="L23" s="0" t="s">
        <v>77</v>
      </c>
      <c r="M23" s="74" t="n">
        <f aca="false">SUMIFS($F$42:$F$80,$C$42:$C$80,"&gt;="&amp;DATE(2026,6,1),$C$42:$C$80,"&lt;"&amp;DATE(2026,7,1))</f>
        <v>8770</v>
      </c>
    </row>
    <row r="24" customFormat="false" ht="15" hidden="false" customHeight="false" outlineLevel="0" collapsed="false">
      <c r="L24" s="0" t="s">
        <v>78</v>
      </c>
      <c r="M24" s="74" t="n">
        <f aca="false">SUMIFS($F$42:$F$80,$C$42:$C$80,"&gt;="&amp;DATE(2026,7,1),$C$42:$C$80,"&lt;"&amp;DATE(2026,8,1))</f>
        <v>19520</v>
      </c>
    </row>
    <row r="25" customFormat="false" ht="15" hidden="false" customHeight="false" outlineLevel="0" collapsed="false">
      <c r="L25" s="0" t="s">
        <v>79</v>
      </c>
      <c r="M25" s="74" t="n">
        <f aca="false">SUMIFS($F$42:$F$80,$C$42:$C$80,"&gt;="&amp;DATE(2026,8,1),$C$42:$C$80,"&lt;"&amp;DATE(2026,9,1))</f>
        <v>0</v>
      </c>
    </row>
    <row r="26" customFormat="false" ht="15" hidden="false" customHeight="false" outlineLevel="0" collapsed="false">
      <c r="L26" s="0" t="s">
        <v>80</v>
      </c>
      <c r="M26" s="74" t="n">
        <f aca="false">SUMIFS($F$42:$F$80,$C$42:$C$80,"&gt;="&amp;DATE(2026,9,1),$C$42:$C$80,"&lt;"&amp;DATE(2026,10,1))</f>
        <v>0</v>
      </c>
    </row>
    <row r="27" customFormat="false" ht="15" hidden="false" customHeight="false" outlineLevel="0" collapsed="false">
      <c r="L27" s="0" t="s">
        <v>81</v>
      </c>
      <c r="M27" s="74" t="n">
        <f aca="false">SUMIFS($F$42:$F$80,$C$42:$C$80,"&gt;="&amp;DATE(2026,10,1),$C$42:$C$80,"&lt;"&amp;DATE(2026,11,1))</f>
        <v>0</v>
      </c>
    </row>
    <row r="28" customFormat="false" ht="15" hidden="false" customHeight="false" outlineLevel="0" collapsed="false">
      <c r="L28" s="0" t="s">
        <v>82</v>
      </c>
      <c r="M28" s="74" t="n">
        <f aca="false">SUMIFS($F$42:$F$80,$C$42:$C$80,"&gt;="&amp;DATE(2026,11,1),$C$42:$C$80,"&lt;"&amp;DATE(2026,12,1))</f>
        <v>0</v>
      </c>
    </row>
    <row r="29" customFormat="false" ht="15" hidden="false" customHeight="false" outlineLevel="0" collapsed="false">
      <c r="L29" s="0" t="s">
        <v>83</v>
      </c>
      <c r="M29" s="74" t="n">
        <f aca="false">SUMIFS($F$42:$F$80,$C$42:$C$80,"&gt;="&amp;DATE(2026,12,1),$C$42:$C$80,"&lt;"&amp;DATE(2027,1,1))</f>
        <v>0</v>
      </c>
    </row>
    <row r="39" customFormat="false" ht="19.5" hidden="false" customHeight="true" outlineLevel="0" collapsed="false">
      <c r="B39" s="6" t="s">
        <v>49</v>
      </c>
      <c r="C39" s="7" t="s">
        <v>84</v>
      </c>
      <c r="D39" s="7"/>
      <c r="E39" s="7"/>
      <c r="F39" s="7"/>
      <c r="G39" s="7"/>
      <c r="H39" s="7"/>
      <c r="I39" s="7"/>
      <c r="J39" s="7"/>
    </row>
    <row r="41" customFormat="false" ht="21.75" hidden="false" customHeight="true" outlineLevel="0" collapsed="false">
      <c r="B41" s="18" t="s">
        <v>85</v>
      </c>
      <c r="C41" s="19" t="s">
        <v>86</v>
      </c>
      <c r="D41" s="19" t="s">
        <v>87</v>
      </c>
      <c r="E41" s="19" t="s">
        <v>22</v>
      </c>
      <c r="F41" s="19" t="s">
        <v>88</v>
      </c>
      <c r="G41" s="19" t="s">
        <v>62</v>
      </c>
      <c r="H41" s="19" t="s">
        <v>89</v>
      </c>
      <c r="I41" s="19" t="s">
        <v>90</v>
      </c>
      <c r="J41" s="20" t="s">
        <v>15</v>
      </c>
    </row>
    <row r="42" customFormat="false" ht="15" hidden="false" customHeight="true" outlineLevel="0" collapsed="false">
      <c r="B42" s="83" t="s">
        <v>91</v>
      </c>
      <c r="C42" s="84" t="n">
        <v>46062</v>
      </c>
      <c r="D42" s="85" t="s">
        <v>92</v>
      </c>
      <c r="E42" s="85" t="s">
        <v>93</v>
      </c>
      <c r="F42" s="86" t="n">
        <v>12480</v>
      </c>
      <c r="G42" s="87" t="s">
        <v>73</v>
      </c>
      <c r="H42" s="88" t="n">
        <v>1</v>
      </c>
      <c r="I42" s="89" t="n">
        <f aca="false">IF($B42="","",$F42*$H42)</f>
        <v>12480</v>
      </c>
      <c r="J42" s="90" t="str">
        <f aca="false">IF($B42="","",IF(OR($G42="Angenommen",$G42="Abgelehnt"),"—",$C42+Gueltigkeit_Tage))</f>
        <v>—</v>
      </c>
    </row>
    <row r="43" customFormat="false" ht="15" hidden="false" customHeight="true" outlineLevel="0" collapsed="false">
      <c r="B43" s="91" t="s">
        <v>94</v>
      </c>
      <c r="C43" s="92" t="n">
        <v>46073</v>
      </c>
      <c r="D43" s="93" t="s">
        <v>95</v>
      </c>
      <c r="E43" s="93" t="s">
        <v>96</v>
      </c>
      <c r="F43" s="94" t="n">
        <v>3960</v>
      </c>
      <c r="G43" s="95" t="s">
        <v>73</v>
      </c>
      <c r="H43" s="96" t="n">
        <v>1</v>
      </c>
      <c r="I43" s="89" t="n">
        <f aca="false">IF($B43="","",$F43*$H43)</f>
        <v>3960</v>
      </c>
      <c r="J43" s="90" t="str">
        <f aca="false">IF($B43="","",IF(OR($G43="Angenommen",$G43="Abgelehnt"),"—",$C43+Gueltigkeit_Tage))</f>
        <v>—</v>
      </c>
    </row>
    <row r="44" customFormat="false" ht="15" hidden="false" customHeight="true" outlineLevel="0" collapsed="false">
      <c r="B44" s="83" t="s">
        <v>97</v>
      </c>
      <c r="C44" s="84" t="n">
        <v>46084</v>
      </c>
      <c r="D44" s="85" t="s">
        <v>98</v>
      </c>
      <c r="E44" s="85" t="s">
        <v>99</v>
      </c>
      <c r="F44" s="86" t="n">
        <v>6740</v>
      </c>
      <c r="G44" s="87" t="s">
        <v>69</v>
      </c>
      <c r="H44" s="88" t="n">
        <v>0.6</v>
      </c>
      <c r="I44" s="89" t="n">
        <f aca="false">IF($B44="","",$F44*$H44)</f>
        <v>4044</v>
      </c>
      <c r="J44" s="90" t="n">
        <f aca="false">IF($B44="","",IF(OR($G44="Angenommen",$G44="Abgelehnt"),"—",$C44+Gueltigkeit_Tage))</f>
        <v>46114</v>
      </c>
    </row>
    <row r="45" customFormat="false" ht="15" hidden="false" customHeight="true" outlineLevel="0" collapsed="false">
      <c r="B45" s="91" t="s">
        <v>100</v>
      </c>
      <c r="C45" s="92" t="n">
        <v>46098</v>
      </c>
      <c r="D45" s="93" t="s">
        <v>101</v>
      </c>
      <c r="E45" s="93" t="s">
        <v>102</v>
      </c>
      <c r="F45" s="94" t="n">
        <v>8920</v>
      </c>
      <c r="G45" s="95" t="s">
        <v>71</v>
      </c>
      <c r="H45" s="96" t="n">
        <v>0.7</v>
      </c>
      <c r="I45" s="89" t="n">
        <f aca="false">IF($B45="","",$F45*$H45)</f>
        <v>6244</v>
      </c>
      <c r="J45" s="90" t="n">
        <f aca="false">IF($B45="","",IF(OR($G45="Angenommen",$G45="Abgelehnt"),"—",$C45+Gueltigkeit_Tage))</f>
        <v>46128</v>
      </c>
    </row>
    <row r="46" customFormat="false" ht="15" hidden="false" customHeight="true" outlineLevel="0" collapsed="false">
      <c r="B46" s="83" t="s">
        <v>103</v>
      </c>
      <c r="C46" s="84" t="n">
        <v>46113</v>
      </c>
      <c r="D46" s="85" t="s">
        <v>104</v>
      </c>
      <c r="E46" s="85" t="s">
        <v>105</v>
      </c>
      <c r="F46" s="86" t="n">
        <v>4200</v>
      </c>
      <c r="G46" s="87" t="s">
        <v>69</v>
      </c>
      <c r="H46" s="88" t="n">
        <v>0.5</v>
      </c>
      <c r="I46" s="89" t="n">
        <f aca="false">IF($B46="","",$F46*$H46)</f>
        <v>2100</v>
      </c>
      <c r="J46" s="90" t="n">
        <f aca="false">IF($B46="","",IF(OR($G46="Angenommen",$G46="Abgelehnt"),"—",$C46+Gueltigkeit_Tage))</f>
        <v>46143</v>
      </c>
    </row>
    <row r="47" customFormat="false" ht="15" hidden="false" customHeight="true" outlineLevel="0" collapsed="false">
      <c r="B47" s="91" t="s">
        <v>106</v>
      </c>
      <c r="C47" s="92" t="n">
        <v>46126</v>
      </c>
      <c r="D47" s="93" t="s">
        <v>107</v>
      </c>
      <c r="E47" s="93" t="s">
        <v>108</v>
      </c>
      <c r="F47" s="94" t="n">
        <v>21850</v>
      </c>
      <c r="G47" s="95" t="s">
        <v>71</v>
      </c>
      <c r="H47" s="96" t="n">
        <v>0.4</v>
      </c>
      <c r="I47" s="89" t="n">
        <f aca="false">IF($B47="","",$F47*$H47)</f>
        <v>8740</v>
      </c>
      <c r="J47" s="90" t="n">
        <f aca="false">IF($B47="","",IF(OR($G47="Angenommen",$G47="Abgelehnt"),"—",$C47+Gueltigkeit_Tage))</f>
        <v>46156</v>
      </c>
    </row>
    <row r="48" customFormat="false" ht="15" hidden="false" customHeight="true" outlineLevel="0" collapsed="false">
      <c r="B48" s="83" t="s">
        <v>109</v>
      </c>
      <c r="C48" s="84" t="n">
        <v>46140</v>
      </c>
      <c r="D48" s="85" t="s">
        <v>110</v>
      </c>
      <c r="E48" s="85" t="s">
        <v>111</v>
      </c>
      <c r="F48" s="86" t="n">
        <v>9600</v>
      </c>
      <c r="G48" s="87" t="s">
        <v>75</v>
      </c>
      <c r="H48" s="88" t="n">
        <v>0</v>
      </c>
      <c r="I48" s="89" t="n">
        <f aca="false">IF($B48="","",$F48*$H48)</f>
        <v>0</v>
      </c>
      <c r="J48" s="90" t="str">
        <f aca="false">IF($B48="","",IF(OR($G48="Angenommen",$G48="Abgelehnt"),"—",$C48+Gueltigkeit_Tage))</f>
        <v>—</v>
      </c>
    </row>
    <row r="49" customFormat="false" ht="15" hidden="false" customHeight="true" outlineLevel="0" collapsed="false">
      <c r="B49" s="91" t="s">
        <v>112</v>
      </c>
      <c r="C49" s="92" t="n">
        <v>46153</v>
      </c>
      <c r="D49" s="93" t="s">
        <v>113</v>
      </c>
      <c r="E49" s="93" t="s">
        <v>114</v>
      </c>
      <c r="F49" s="94" t="n">
        <v>2380</v>
      </c>
      <c r="G49" s="95" t="s">
        <v>73</v>
      </c>
      <c r="H49" s="96" t="n">
        <v>1</v>
      </c>
      <c r="I49" s="89" t="n">
        <f aca="false">IF($B49="","",$F49*$H49)</f>
        <v>2380</v>
      </c>
      <c r="J49" s="90" t="str">
        <f aca="false">IF($B49="","",IF(OR($G49="Angenommen",$G49="Abgelehnt"),"—",$C49+Gueltigkeit_Tage))</f>
        <v>—</v>
      </c>
    </row>
    <row r="50" customFormat="false" ht="15" hidden="false" customHeight="true" outlineLevel="0" collapsed="false">
      <c r="B50" s="83" t="s">
        <v>115</v>
      </c>
      <c r="C50" s="84" t="n">
        <v>46168</v>
      </c>
      <c r="D50" s="85" t="s">
        <v>116</v>
      </c>
      <c r="E50" s="85" t="s">
        <v>117</v>
      </c>
      <c r="F50" s="86" t="n">
        <v>7130</v>
      </c>
      <c r="G50" s="87" t="s">
        <v>67</v>
      </c>
      <c r="H50" s="88" t="n">
        <v>0.3</v>
      </c>
      <c r="I50" s="89" t="n">
        <f aca="false">IF($B50="","",$F50*$H50)</f>
        <v>2139</v>
      </c>
      <c r="J50" s="90" t="n">
        <f aca="false">IF($B50="","",IF(OR($G50="Angenommen",$G50="Abgelehnt"),"—",$C50+Gueltigkeit_Tage))</f>
        <v>46198</v>
      </c>
    </row>
    <row r="51" customFormat="false" ht="15" hidden="false" customHeight="true" outlineLevel="0" collapsed="false">
      <c r="B51" s="91" t="s">
        <v>118</v>
      </c>
      <c r="C51" s="92" t="n">
        <v>46181</v>
      </c>
      <c r="D51" s="93" t="s">
        <v>119</v>
      </c>
      <c r="E51" s="93" t="s">
        <v>120</v>
      </c>
      <c r="F51" s="94" t="n">
        <v>5480</v>
      </c>
      <c r="G51" s="95" t="s">
        <v>69</v>
      </c>
      <c r="H51" s="96" t="n">
        <v>0.55</v>
      </c>
      <c r="I51" s="89" t="n">
        <f aca="false">IF($B51="","",$F51*$H51)</f>
        <v>3014</v>
      </c>
      <c r="J51" s="90" t="n">
        <f aca="false">IF($B51="","",IF(OR($G51="Angenommen",$G51="Abgelehnt"),"—",$C51+Gueltigkeit_Tage))</f>
        <v>46211</v>
      </c>
    </row>
    <row r="52" customFormat="false" ht="15" hidden="false" customHeight="true" outlineLevel="0" collapsed="false">
      <c r="B52" s="83" t="s">
        <v>121</v>
      </c>
      <c r="C52" s="84" t="n">
        <v>46195</v>
      </c>
      <c r="D52" s="85" t="s">
        <v>122</v>
      </c>
      <c r="E52" s="85" t="s">
        <v>123</v>
      </c>
      <c r="F52" s="86" t="n">
        <v>3290</v>
      </c>
      <c r="G52" s="87" t="s">
        <v>73</v>
      </c>
      <c r="H52" s="88" t="n">
        <v>1</v>
      </c>
      <c r="I52" s="89" t="n">
        <f aca="false">IF($B52="","",$F52*$H52)</f>
        <v>3290</v>
      </c>
      <c r="J52" s="90" t="str">
        <f aca="false">IF($B52="","",IF(OR($G52="Angenommen",$G52="Abgelehnt"),"—",$C52+Gueltigkeit_Tage))</f>
        <v>—</v>
      </c>
    </row>
    <row r="53" customFormat="false" ht="15" hidden="false" customHeight="true" outlineLevel="0" collapsed="false">
      <c r="B53" s="91" t="s">
        <v>124</v>
      </c>
      <c r="C53" s="92" t="n">
        <v>46209</v>
      </c>
      <c r="D53" s="93" t="s">
        <v>125</v>
      </c>
      <c r="E53" s="93" t="s">
        <v>126</v>
      </c>
      <c r="F53" s="94" t="n">
        <v>14900</v>
      </c>
      <c r="G53" s="95" t="s">
        <v>71</v>
      </c>
      <c r="H53" s="96" t="n">
        <v>0.45</v>
      </c>
      <c r="I53" s="89" t="n">
        <f aca="false">IF($B53="","",$F53*$H53)</f>
        <v>6705</v>
      </c>
      <c r="J53" s="90" t="n">
        <f aca="false">IF($B53="","",IF(OR($G53="Angenommen",$G53="Abgelehnt"),"—",$C53+Gueltigkeit_Tage))</f>
        <v>46239</v>
      </c>
    </row>
    <row r="54" customFormat="false" ht="15" hidden="false" customHeight="true" outlineLevel="0" collapsed="false">
      <c r="B54" s="83" t="s">
        <v>127</v>
      </c>
      <c r="C54" s="84" t="n">
        <v>46223</v>
      </c>
      <c r="D54" s="85" t="s">
        <v>128</v>
      </c>
      <c r="E54" s="85" t="s">
        <v>129</v>
      </c>
      <c r="F54" s="86" t="n">
        <v>4620</v>
      </c>
      <c r="G54" s="87" t="s">
        <v>67</v>
      </c>
      <c r="H54" s="88" t="n">
        <v>0.25</v>
      </c>
      <c r="I54" s="89" t="n">
        <f aca="false">IF($B54="","",$F54*$H54)</f>
        <v>1155</v>
      </c>
      <c r="J54" s="90" t="n">
        <f aca="false">IF($B54="","",IF(OR($G54="Angenommen",$G54="Abgelehnt"),"—",$C54+Gueltigkeit_Tage))</f>
        <v>46253</v>
      </c>
    </row>
    <row r="55" customFormat="false" ht="15" hidden="false" customHeight="true" outlineLevel="0" collapsed="false">
      <c r="B55" s="97"/>
      <c r="C55" s="98"/>
      <c r="D55" s="99"/>
      <c r="E55" s="99"/>
      <c r="F55" s="100"/>
      <c r="G55" s="99"/>
      <c r="H55" s="101"/>
      <c r="I55" s="89" t="str">
        <f aca="false">IF($B55="","",$F55*$H55)</f>
        <v/>
      </c>
      <c r="J55" s="90" t="str">
        <f aca="false">IF($B55="","",IF(OR($G55="Angenommen",$G55="Abgelehnt"),"—",$C55+Gueltigkeit_Tage))</f>
        <v/>
      </c>
    </row>
    <row r="56" customFormat="false" ht="15" hidden="false" customHeight="true" outlineLevel="0" collapsed="false">
      <c r="B56" s="102"/>
      <c r="C56" s="103"/>
      <c r="D56" s="104"/>
      <c r="E56" s="104"/>
      <c r="F56" s="105"/>
      <c r="G56" s="104"/>
      <c r="H56" s="106"/>
      <c r="I56" s="89" t="str">
        <f aca="false">IF($B56="","",$F56*$H56)</f>
        <v/>
      </c>
      <c r="J56" s="90" t="str">
        <f aca="false">IF($B56="","",IF(OR($G56="Angenommen",$G56="Abgelehnt"),"—",$C56+Gueltigkeit_Tage))</f>
        <v/>
      </c>
    </row>
    <row r="57" customFormat="false" ht="15" hidden="false" customHeight="true" outlineLevel="0" collapsed="false">
      <c r="B57" s="97"/>
      <c r="C57" s="98"/>
      <c r="D57" s="99"/>
      <c r="E57" s="99"/>
      <c r="F57" s="100"/>
      <c r="G57" s="99"/>
      <c r="H57" s="101"/>
      <c r="I57" s="89" t="str">
        <f aca="false">IF($B57="","",$F57*$H57)</f>
        <v/>
      </c>
      <c r="J57" s="90" t="str">
        <f aca="false">IF($B57="","",IF(OR($G57="Angenommen",$G57="Abgelehnt"),"—",$C57+Gueltigkeit_Tage))</f>
        <v/>
      </c>
    </row>
    <row r="58" customFormat="false" ht="15" hidden="false" customHeight="true" outlineLevel="0" collapsed="false">
      <c r="B58" s="102"/>
      <c r="C58" s="103"/>
      <c r="D58" s="104"/>
      <c r="E58" s="104"/>
      <c r="F58" s="105"/>
      <c r="G58" s="104"/>
      <c r="H58" s="106"/>
      <c r="I58" s="89" t="str">
        <f aca="false">IF($B58="","",$F58*$H58)</f>
        <v/>
      </c>
      <c r="J58" s="90" t="str">
        <f aca="false">IF($B58="","",IF(OR($G58="Angenommen",$G58="Abgelehnt"),"—",$C58+Gueltigkeit_Tage))</f>
        <v/>
      </c>
    </row>
    <row r="59" customFormat="false" ht="15" hidden="false" customHeight="true" outlineLevel="0" collapsed="false">
      <c r="B59" s="97"/>
      <c r="C59" s="98"/>
      <c r="D59" s="99"/>
      <c r="E59" s="99"/>
      <c r="F59" s="100"/>
      <c r="G59" s="99"/>
      <c r="H59" s="101"/>
      <c r="I59" s="89" t="str">
        <f aca="false">IF($B59="","",$F59*$H59)</f>
        <v/>
      </c>
      <c r="J59" s="90" t="str">
        <f aca="false">IF($B59="","",IF(OR($G59="Angenommen",$G59="Abgelehnt"),"—",$C59+Gueltigkeit_Tage))</f>
        <v/>
      </c>
    </row>
    <row r="60" customFormat="false" ht="15" hidden="false" customHeight="true" outlineLevel="0" collapsed="false">
      <c r="B60" s="102"/>
      <c r="C60" s="103"/>
      <c r="D60" s="104"/>
      <c r="E60" s="104"/>
      <c r="F60" s="105"/>
      <c r="G60" s="104"/>
      <c r="H60" s="106"/>
      <c r="I60" s="89" t="str">
        <f aca="false">IF($B60="","",$F60*$H60)</f>
        <v/>
      </c>
      <c r="J60" s="90" t="str">
        <f aca="false">IF($B60="","",IF(OR($G60="Angenommen",$G60="Abgelehnt"),"—",$C60+Gueltigkeit_Tage))</f>
        <v/>
      </c>
    </row>
    <row r="61" customFormat="false" ht="15" hidden="false" customHeight="true" outlineLevel="0" collapsed="false">
      <c r="B61" s="97"/>
      <c r="C61" s="98"/>
      <c r="D61" s="99"/>
      <c r="E61" s="99"/>
      <c r="F61" s="100"/>
      <c r="G61" s="99"/>
      <c r="H61" s="101"/>
      <c r="I61" s="89" t="str">
        <f aca="false">IF($B61="","",$F61*$H61)</f>
        <v/>
      </c>
      <c r="J61" s="90" t="str">
        <f aca="false">IF($B61="","",IF(OR($G61="Angenommen",$G61="Abgelehnt"),"—",$C61+Gueltigkeit_Tage))</f>
        <v/>
      </c>
    </row>
    <row r="62" customFormat="false" ht="15" hidden="false" customHeight="true" outlineLevel="0" collapsed="false">
      <c r="B62" s="102"/>
      <c r="C62" s="103"/>
      <c r="D62" s="104"/>
      <c r="E62" s="104"/>
      <c r="F62" s="105"/>
      <c r="G62" s="104"/>
      <c r="H62" s="106"/>
      <c r="I62" s="89" t="str">
        <f aca="false">IF($B62="","",$F62*$H62)</f>
        <v/>
      </c>
      <c r="J62" s="90" t="str">
        <f aca="false">IF($B62="","",IF(OR($G62="Angenommen",$G62="Abgelehnt"),"—",$C62+Gueltigkeit_Tage))</f>
        <v/>
      </c>
    </row>
    <row r="63" customFormat="false" ht="15" hidden="false" customHeight="true" outlineLevel="0" collapsed="false">
      <c r="B63" s="97"/>
      <c r="C63" s="98"/>
      <c r="D63" s="99"/>
      <c r="E63" s="99"/>
      <c r="F63" s="100"/>
      <c r="G63" s="99"/>
      <c r="H63" s="101"/>
      <c r="I63" s="89" t="str">
        <f aca="false">IF($B63="","",$F63*$H63)</f>
        <v/>
      </c>
      <c r="J63" s="90" t="str">
        <f aca="false">IF($B63="","",IF(OR($G63="Angenommen",$G63="Abgelehnt"),"—",$C63+Gueltigkeit_Tage))</f>
        <v/>
      </c>
    </row>
    <row r="64" customFormat="false" ht="15" hidden="false" customHeight="true" outlineLevel="0" collapsed="false">
      <c r="B64" s="102"/>
      <c r="C64" s="103"/>
      <c r="D64" s="104"/>
      <c r="E64" s="104"/>
      <c r="F64" s="105"/>
      <c r="G64" s="104"/>
      <c r="H64" s="106"/>
      <c r="I64" s="89" t="str">
        <f aca="false">IF($B64="","",$F64*$H64)</f>
        <v/>
      </c>
      <c r="J64" s="90" t="str">
        <f aca="false">IF($B64="","",IF(OR($G64="Angenommen",$G64="Abgelehnt"),"—",$C64+Gueltigkeit_Tage))</f>
        <v/>
      </c>
    </row>
    <row r="65" customFormat="false" ht="15" hidden="false" customHeight="true" outlineLevel="0" collapsed="false">
      <c r="B65" s="97"/>
      <c r="C65" s="98"/>
      <c r="D65" s="99"/>
      <c r="E65" s="99"/>
      <c r="F65" s="100"/>
      <c r="G65" s="99"/>
      <c r="H65" s="101"/>
      <c r="I65" s="89" t="str">
        <f aca="false">IF($B65="","",$F65*$H65)</f>
        <v/>
      </c>
      <c r="J65" s="90" t="str">
        <f aca="false">IF($B65="","",IF(OR($G65="Angenommen",$G65="Abgelehnt"),"—",$C65+Gueltigkeit_Tage))</f>
        <v/>
      </c>
    </row>
    <row r="66" customFormat="false" ht="15" hidden="false" customHeight="true" outlineLevel="0" collapsed="false">
      <c r="B66" s="102"/>
      <c r="C66" s="103"/>
      <c r="D66" s="104"/>
      <c r="E66" s="104"/>
      <c r="F66" s="105"/>
      <c r="G66" s="104"/>
      <c r="H66" s="106"/>
      <c r="I66" s="89" t="str">
        <f aca="false">IF($B66="","",$F66*$H66)</f>
        <v/>
      </c>
      <c r="J66" s="90" t="str">
        <f aca="false">IF($B66="","",IF(OR($G66="Angenommen",$G66="Abgelehnt"),"—",$C66+Gueltigkeit_Tage))</f>
        <v/>
      </c>
    </row>
    <row r="67" customFormat="false" ht="15" hidden="false" customHeight="true" outlineLevel="0" collapsed="false">
      <c r="B67" s="97"/>
      <c r="C67" s="98"/>
      <c r="D67" s="99"/>
      <c r="E67" s="99"/>
      <c r="F67" s="100"/>
      <c r="G67" s="99"/>
      <c r="H67" s="101"/>
      <c r="I67" s="89" t="str">
        <f aca="false">IF($B67="","",$F67*$H67)</f>
        <v/>
      </c>
      <c r="J67" s="90" t="str">
        <f aca="false">IF($B67="","",IF(OR($G67="Angenommen",$G67="Abgelehnt"),"—",$C67+Gueltigkeit_Tage))</f>
        <v/>
      </c>
    </row>
    <row r="68" customFormat="false" ht="15" hidden="false" customHeight="true" outlineLevel="0" collapsed="false">
      <c r="B68" s="102"/>
      <c r="C68" s="103"/>
      <c r="D68" s="104"/>
      <c r="E68" s="104"/>
      <c r="F68" s="105"/>
      <c r="G68" s="104"/>
      <c r="H68" s="106"/>
      <c r="I68" s="89" t="str">
        <f aca="false">IF($B68="","",$F68*$H68)</f>
        <v/>
      </c>
      <c r="J68" s="90" t="str">
        <f aca="false">IF($B68="","",IF(OR($G68="Angenommen",$G68="Abgelehnt"),"—",$C68+Gueltigkeit_Tage))</f>
        <v/>
      </c>
    </row>
    <row r="69" customFormat="false" ht="15" hidden="false" customHeight="true" outlineLevel="0" collapsed="false">
      <c r="B69" s="97"/>
      <c r="C69" s="98"/>
      <c r="D69" s="99"/>
      <c r="E69" s="99"/>
      <c r="F69" s="100"/>
      <c r="G69" s="99"/>
      <c r="H69" s="101"/>
      <c r="I69" s="89" t="str">
        <f aca="false">IF($B69="","",$F69*$H69)</f>
        <v/>
      </c>
      <c r="J69" s="90" t="str">
        <f aca="false">IF($B69="","",IF(OR($G69="Angenommen",$G69="Abgelehnt"),"—",$C69+Gueltigkeit_Tage))</f>
        <v/>
      </c>
    </row>
    <row r="70" customFormat="false" ht="15" hidden="false" customHeight="true" outlineLevel="0" collapsed="false">
      <c r="B70" s="102"/>
      <c r="C70" s="103"/>
      <c r="D70" s="104"/>
      <c r="E70" s="104"/>
      <c r="F70" s="105"/>
      <c r="G70" s="104"/>
      <c r="H70" s="106"/>
      <c r="I70" s="89" t="str">
        <f aca="false">IF($B70="","",$F70*$H70)</f>
        <v/>
      </c>
      <c r="J70" s="90" t="str">
        <f aca="false">IF($B70="","",IF(OR($G70="Angenommen",$G70="Abgelehnt"),"—",$C70+Gueltigkeit_Tage))</f>
        <v/>
      </c>
    </row>
    <row r="71" customFormat="false" ht="15" hidden="false" customHeight="true" outlineLevel="0" collapsed="false">
      <c r="B71" s="97"/>
      <c r="C71" s="98"/>
      <c r="D71" s="99"/>
      <c r="E71" s="99"/>
      <c r="F71" s="100"/>
      <c r="G71" s="99"/>
      <c r="H71" s="101"/>
      <c r="I71" s="89" t="str">
        <f aca="false">IF($B71="","",$F71*$H71)</f>
        <v/>
      </c>
      <c r="J71" s="90" t="str">
        <f aca="false">IF($B71="","",IF(OR($G71="Angenommen",$G71="Abgelehnt"),"—",$C71+Gueltigkeit_Tage))</f>
        <v/>
      </c>
    </row>
    <row r="72" customFormat="false" ht="15" hidden="false" customHeight="true" outlineLevel="0" collapsed="false">
      <c r="B72" s="102"/>
      <c r="C72" s="103"/>
      <c r="D72" s="104"/>
      <c r="E72" s="104"/>
      <c r="F72" s="105"/>
      <c r="G72" s="104"/>
      <c r="H72" s="106"/>
      <c r="I72" s="89" t="str">
        <f aca="false">IF($B72="","",$F72*$H72)</f>
        <v/>
      </c>
      <c r="J72" s="90" t="str">
        <f aca="false">IF($B72="","",IF(OR($G72="Angenommen",$G72="Abgelehnt"),"—",$C72+Gueltigkeit_Tage))</f>
        <v/>
      </c>
    </row>
    <row r="73" customFormat="false" ht="15" hidden="false" customHeight="true" outlineLevel="0" collapsed="false">
      <c r="B73" s="97"/>
      <c r="C73" s="98"/>
      <c r="D73" s="99"/>
      <c r="E73" s="99"/>
      <c r="F73" s="100"/>
      <c r="G73" s="99"/>
      <c r="H73" s="101"/>
      <c r="I73" s="89" t="str">
        <f aca="false">IF($B73="","",$F73*$H73)</f>
        <v/>
      </c>
      <c r="J73" s="90" t="str">
        <f aca="false">IF($B73="","",IF(OR($G73="Angenommen",$G73="Abgelehnt"),"—",$C73+Gueltigkeit_Tage))</f>
        <v/>
      </c>
    </row>
    <row r="74" customFormat="false" ht="15" hidden="false" customHeight="true" outlineLevel="0" collapsed="false">
      <c r="B74" s="102"/>
      <c r="C74" s="103"/>
      <c r="D74" s="104"/>
      <c r="E74" s="104"/>
      <c r="F74" s="105"/>
      <c r="G74" s="104"/>
      <c r="H74" s="106"/>
      <c r="I74" s="89" t="str">
        <f aca="false">IF($B74="","",$F74*$H74)</f>
        <v/>
      </c>
      <c r="J74" s="90" t="str">
        <f aca="false">IF($B74="","",IF(OR($G74="Angenommen",$G74="Abgelehnt"),"—",$C74+Gueltigkeit_Tage))</f>
        <v/>
      </c>
    </row>
    <row r="75" customFormat="false" ht="15" hidden="false" customHeight="true" outlineLevel="0" collapsed="false">
      <c r="B75" s="97"/>
      <c r="C75" s="98"/>
      <c r="D75" s="99"/>
      <c r="E75" s="99"/>
      <c r="F75" s="100"/>
      <c r="G75" s="99"/>
      <c r="H75" s="101"/>
      <c r="I75" s="89" t="str">
        <f aca="false">IF($B75="","",$F75*$H75)</f>
        <v/>
      </c>
      <c r="J75" s="90" t="str">
        <f aca="false">IF($B75="","",IF(OR($G75="Angenommen",$G75="Abgelehnt"),"—",$C75+Gueltigkeit_Tage))</f>
        <v/>
      </c>
    </row>
    <row r="76" customFormat="false" ht="15" hidden="false" customHeight="true" outlineLevel="0" collapsed="false">
      <c r="B76" s="102"/>
      <c r="C76" s="103"/>
      <c r="D76" s="104"/>
      <c r="E76" s="104"/>
      <c r="F76" s="105"/>
      <c r="G76" s="104"/>
      <c r="H76" s="106"/>
      <c r="I76" s="89" t="str">
        <f aca="false">IF($B76="","",$F76*$H76)</f>
        <v/>
      </c>
      <c r="J76" s="90" t="str">
        <f aca="false">IF($B76="","",IF(OR($G76="Angenommen",$G76="Abgelehnt"),"—",$C76+Gueltigkeit_Tage))</f>
        <v/>
      </c>
    </row>
    <row r="77" customFormat="false" ht="15" hidden="false" customHeight="true" outlineLevel="0" collapsed="false">
      <c r="B77" s="97"/>
      <c r="C77" s="98"/>
      <c r="D77" s="99"/>
      <c r="E77" s="99"/>
      <c r="F77" s="100"/>
      <c r="G77" s="99"/>
      <c r="H77" s="101"/>
      <c r="I77" s="89" t="str">
        <f aca="false">IF($B77="","",$F77*$H77)</f>
        <v/>
      </c>
      <c r="J77" s="90" t="str">
        <f aca="false">IF($B77="","",IF(OR($G77="Angenommen",$G77="Abgelehnt"),"—",$C77+Gueltigkeit_Tage))</f>
        <v/>
      </c>
    </row>
    <row r="78" customFormat="false" ht="15" hidden="false" customHeight="true" outlineLevel="0" collapsed="false">
      <c r="B78" s="102"/>
      <c r="C78" s="103"/>
      <c r="D78" s="104"/>
      <c r="E78" s="104"/>
      <c r="F78" s="105"/>
      <c r="G78" s="104"/>
      <c r="H78" s="106"/>
      <c r="I78" s="89" t="str">
        <f aca="false">IF($B78="","",$F78*$H78)</f>
        <v/>
      </c>
      <c r="J78" s="90" t="str">
        <f aca="false">IF($B78="","",IF(OR($G78="Angenommen",$G78="Abgelehnt"),"—",$C78+Gueltigkeit_Tage))</f>
        <v/>
      </c>
    </row>
    <row r="79" customFormat="false" ht="15" hidden="false" customHeight="true" outlineLevel="0" collapsed="false">
      <c r="B79" s="97"/>
      <c r="C79" s="98"/>
      <c r="D79" s="99"/>
      <c r="E79" s="99"/>
      <c r="F79" s="100"/>
      <c r="G79" s="99"/>
      <c r="H79" s="101"/>
      <c r="I79" s="89" t="str">
        <f aca="false">IF($B79="","",$F79*$H79)</f>
        <v/>
      </c>
      <c r="J79" s="90" t="str">
        <f aca="false">IF($B79="","",IF(OR($G79="Angenommen",$G79="Abgelehnt"),"—",$C79+Gueltigkeit_Tage))</f>
        <v/>
      </c>
    </row>
    <row r="80" customFormat="false" ht="15" hidden="false" customHeight="true" outlineLevel="0" collapsed="false">
      <c r="B80" s="107"/>
      <c r="C80" s="108"/>
      <c r="D80" s="109"/>
      <c r="E80" s="109"/>
      <c r="F80" s="110"/>
      <c r="G80" s="109"/>
      <c r="H80" s="111"/>
      <c r="I80" s="112" t="str">
        <f aca="false">IF($B80="","",$F80*$H80)</f>
        <v/>
      </c>
      <c r="J80" s="113" t="str">
        <f aca="false">IF($B80="","",IF(OR($G80="Angenommen",$G80="Abgelehnt"),"—",$C80+Gueltigkeit_Tage))</f>
        <v/>
      </c>
    </row>
  </sheetData>
  <autoFilter ref="B41:J80"/>
  <mergeCells count="24">
    <mergeCell ref="B2:G4"/>
    <mergeCell ref="H2:J4"/>
    <mergeCell ref="B5:J5"/>
    <mergeCell ref="C7:J7"/>
    <mergeCell ref="B9:D10"/>
    <mergeCell ref="E9:G10"/>
    <mergeCell ref="H9:J10"/>
    <mergeCell ref="B11:D11"/>
    <mergeCell ref="E11:G11"/>
    <mergeCell ref="H11:J11"/>
    <mergeCell ref="B12:D13"/>
    <mergeCell ref="E12:G13"/>
    <mergeCell ref="H12:J13"/>
    <mergeCell ref="B14:D14"/>
    <mergeCell ref="E14:G14"/>
    <mergeCell ref="H14:J14"/>
    <mergeCell ref="C16:F16"/>
    <mergeCell ref="B17:C17"/>
    <mergeCell ref="B18:C18"/>
    <mergeCell ref="B19:C19"/>
    <mergeCell ref="B20:C20"/>
    <mergeCell ref="B21:C21"/>
    <mergeCell ref="B22:C22"/>
    <mergeCell ref="C39:J39"/>
  </mergeCells>
  <conditionalFormatting sqref="D18:D22">
    <cfRule type="dataBar" priority="2">
      <dataBar showValue="1" minLength="10" maxLength="90">
        <cfvo type="num" val="0"/>
        <cfvo type="max" val="0"/>
        <color rgb="FFC06A2E"/>
      </dataBar>
      <extLst>
        <ext xmlns:x14="http://schemas.microsoft.com/office/spreadsheetml/2009/9/main" uri="{B025F937-C7B1-47D3-B67F-A62EFF666E3E}">
          <x14:id>{E46DC8BC-7C12-40ED-BE44-7D9DFC567049}</x14:id>
        </ext>
      </extLst>
    </cfRule>
  </conditionalFormatting>
  <conditionalFormatting sqref="B18:C22">
    <cfRule type="cellIs" priority="3" operator="equal" aboveAverage="0" equalAverage="0" bottom="0" percent="0" rank="0" text="" dxfId="16">
      <formula>"Angenommen"</formula>
    </cfRule>
    <cfRule type="cellIs" priority="4" operator="equal" aboveAverage="0" equalAverage="0" bottom="0" percent="0" rank="0" text="" dxfId="17">
      <formula>"Versendet"</formula>
    </cfRule>
    <cfRule type="cellIs" priority="5" operator="equal" aboveAverage="0" equalAverage="0" bottom="0" percent="0" rank="0" text="" dxfId="18">
      <formula>"In Verhandlung"</formula>
    </cfRule>
    <cfRule type="cellIs" priority="6" operator="equal" aboveAverage="0" equalAverage="0" bottom="0" percent="0" rank="0" text="" dxfId="19">
      <formula>"Entwurf"</formula>
    </cfRule>
    <cfRule type="cellIs" priority="7" operator="equal" aboveAverage="0" equalAverage="0" bottom="0" percent="0" rank="0" text="" dxfId="20">
      <formula>"Abgelehnt"</formula>
    </cfRule>
  </conditionalFormatting>
  <conditionalFormatting sqref="G42:G80">
    <cfRule type="cellIs" priority="8" operator="equal" aboveAverage="0" equalAverage="0" bottom="0" percent="0" rank="0" text="" dxfId="21">
      <formula>"Angenommen"</formula>
    </cfRule>
    <cfRule type="cellIs" priority="9" operator="equal" aboveAverage="0" equalAverage="0" bottom="0" percent="0" rank="0" text="" dxfId="22">
      <formula>"Versendet"</formula>
    </cfRule>
    <cfRule type="cellIs" priority="10" operator="equal" aboveAverage="0" equalAverage="0" bottom="0" percent="0" rank="0" text="" dxfId="23">
      <formula>"In Verhandlung"</formula>
    </cfRule>
    <cfRule type="cellIs" priority="11" operator="equal" aboveAverage="0" equalAverage="0" bottom="0" percent="0" rank="0" text="" dxfId="24">
      <formula>"Entwurf"</formula>
    </cfRule>
    <cfRule type="cellIs" priority="12" operator="equal" aboveAverage="0" equalAverage="0" bottom="0" percent="0" rank="0" text="" dxfId="25">
      <formula>"Abgelehnt"</formula>
    </cfRule>
  </conditionalFormatting>
  <conditionalFormatting sqref="J42:J80">
    <cfRule type="expression" priority="13" aboveAverage="0" equalAverage="0" bottom="0" percent="0" rank="0" text="" dxfId="25">
      <formula>AND($J42&lt;&gt;"",$J42&lt;&gt;"—",$J42&lt;Stichtag)</formula>
    </cfRule>
  </conditionalFormatting>
  <dataValidations count="1">
    <dataValidation allowBlank="true" errorStyle="stop" operator="between" showDropDown="false" showErrorMessage="false" showInputMessage="false" sqref="G42:G80" type="list">
      <formula1>StatusListe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1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8" man="true" max="16383" min="0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6DC8BC-7C12-40ED-BE44-7D9DFC567049}">
            <x14:dataBar minLength="10" maxLength="90" axisPosition="none" gradient="true">
              <x14:cfvo type="num">
                <xm:f>0</xm:f>
              </x14:cfvo>
              <x14:cfvo type="max"/>
              <x14:negativeFillColor rgb="FFC06A2E"/>
              <x14:axisColor rgb="FF000000"/>
            </x14:dataBar>
          </x14:cfRule>
          <xm:sqref>D18:D22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I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5"/>
    <col collapsed="false" customWidth="true" hidden="false" outlineLevel="0" max="3" min="2" style="0" width="26"/>
    <col collapsed="false" customWidth="true" hidden="false" outlineLevel="0" max="4" min="4" style="0" width="3"/>
    <col collapsed="false" customWidth="true" hidden="false" outlineLevel="0" max="5" min="5" style="0" width="18"/>
    <col collapsed="false" customWidth="true" hidden="false" outlineLevel="0" max="6" min="6" style="0" width="10"/>
    <col collapsed="false" customWidth="true" hidden="false" outlineLevel="0" max="7" min="7" style="0" width="3"/>
    <col collapsed="false" customWidth="true" hidden="false" outlineLevel="0" max="8" min="8" style="0" width="18"/>
    <col collapsed="false" customWidth="true" hidden="false" outlineLevel="0" max="9" min="9" style="0" width="10"/>
  </cols>
  <sheetData>
    <row r="1" customFormat="false" ht="6" hidden="false" customHeight="true" outlineLevel="0" collapsed="false"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B2" s="2" t="s">
        <v>130</v>
      </c>
      <c r="C2" s="2"/>
      <c r="D2" s="2"/>
      <c r="E2" s="2"/>
      <c r="F2" s="2"/>
      <c r="G2" s="2"/>
      <c r="H2" s="2"/>
      <c r="I2" s="2"/>
    </row>
    <row r="3" customFormat="false" ht="19.5" hidden="false" customHeight="true" outlineLevel="0" collapsed="false">
      <c r="B3" s="2"/>
      <c r="C3" s="2"/>
      <c r="D3" s="2"/>
      <c r="E3" s="2"/>
      <c r="F3" s="2"/>
      <c r="G3" s="2"/>
      <c r="H3" s="2"/>
      <c r="I3" s="2"/>
    </row>
    <row r="4" customFormat="false" ht="12" hidden="false" customHeight="true" outlineLevel="0" collapsed="false">
      <c r="B4" s="2"/>
      <c r="C4" s="2"/>
      <c r="D4" s="2"/>
      <c r="E4" s="2"/>
      <c r="F4" s="2"/>
      <c r="G4" s="2"/>
      <c r="H4" s="2"/>
      <c r="I4" s="2"/>
    </row>
    <row r="5" customFormat="false" ht="15.75" hidden="false" customHeight="true" outlineLevel="0" collapsed="false">
      <c r="B5" s="4" t="s">
        <v>131</v>
      </c>
      <c r="C5" s="4"/>
      <c r="D5" s="4"/>
      <c r="E5" s="4"/>
      <c r="F5" s="4"/>
      <c r="G5" s="4"/>
      <c r="H5" s="4"/>
      <c r="I5" s="4"/>
    </row>
    <row r="7" customFormat="false" ht="19.5" hidden="false" customHeight="true" outlineLevel="0" collapsed="false">
      <c r="B7" s="6" t="s">
        <v>2</v>
      </c>
      <c r="C7" s="7" t="s">
        <v>132</v>
      </c>
      <c r="D7" s="7"/>
      <c r="E7" s="7"/>
      <c r="F7" s="7"/>
      <c r="G7" s="7"/>
      <c r="H7" s="7"/>
      <c r="I7" s="7"/>
    </row>
    <row r="8" customFormat="false" ht="16.5" hidden="false" customHeight="true" outlineLevel="0" collapsed="false">
      <c r="B8" s="114" t="s">
        <v>133</v>
      </c>
      <c r="C8" s="115" t="s">
        <v>134</v>
      </c>
      <c r="D8" s="115"/>
      <c r="E8" s="115"/>
      <c r="F8" s="115"/>
    </row>
    <row r="9" customFormat="false" ht="16.5" hidden="false" customHeight="true" outlineLevel="0" collapsed="false">
      <c r="B9" s="114" t="s">
        <v>135</v>
      </c>
      <c r="C9" s="115" t="s">
        <v>136</v>
      </c>
      <c r="D9" s="115"/>
      <c r="E9" s="115"/>
      <c r="F9" s="115"/>
    </row>
    <row r="10" customFormat="false" ht="16.5" hidden="false" customHeight="true" outlineLevel="0" collapsed="false">
      <c r="B10" s="114" t="s">
        <v>16</v>
      </c>
      <c r="C10" s="115" t="s">
        <v>137</v>
      </c>
      <c r="D10" s="115"/>
      <c r="E10" s="115"/>
      <c r="F10" s="115"/>
    </row>
    <row r="11" customFormat="false" ht="16.5" hidden="false" customHeight="true" outlineLevel="0" collapsed="false">
      <c r="B11" s="114" t="s">
        <v>138</v>
      </c>
      <c r="C11" s="115" t="s">
        <v>139</v>
      </c>
      <c r="D11" s="115"/>
      <c r="E11" s="115"/>
      <c r="F11" s="115"/>
    </row>
    <row r="12" customFormat="false" ht="16.5" hidden="false" customHeight="true" outlineLevel="0" collapsed="false">
      <c r="B12" s="114" t="s">
        <v>140</v>
      </c>
      <c r="C12" s="115" t="s">
        <v>141</v>
      </c>
      <c r="D12" s="115"/>
      <c r="E12" s="115"/>
      <c r="F12" s="115"/>
    </row>
    <row r="13" customFormat="false" ht="16.5" hidden="false" customHeight="true" outlineLevel="0" collapsed="false">
      <c r="B13" s="114" t="s">
        <v>142</v>
      </c>
      <c r="C13" s="115" t="s">
        <v>143</v>
      </c>
      <c r="D13" s="115"/>
      <c r="E13" s="115"/>
      <c r="F13" s="115"/>
    </row>
    <row r="14" customFormat="false" ht="16.5" hidden="false" customHeight="true" outlineLevel="0" collapsed="false">
      <c r="B14" s="114" t="s">
        <v>144</v>
      </c>
      <c r="C14" s="115" t="s">
        <v>145</v>
      </c>
      <c r="D14" s="115"/>
      <c r="E14" s="115"/>
      <c r="F14" s="115"/>
    </row>
    <row r="15" customFormat="false" ht="16.5" hidden="false" customHeight="true" outlineLevel="0" collapsed="false">
      <c r="B15" s="114" t="s">
        <v>146</v>
      </c>
      <c r="C15" s="115" t="s">
        <v>147</v>
      </c>
      <c r="D15" s="115"/>
      <c r="E15" s="115"/>
      <c r="F15" s="115"/>
    </row>
    <row r="16" customFormat="false" ht="16.5" hidden="false" customHeight="true" outlineLevel="0" collapsed="false">
      <c r="B16" s="114" t="s">
        <v>10</v>
      </c>
      <c r="C16" s="115" t="s">
        <v>148</v>
      </c>
      <c r="D16" s="115"/>
      <c r="E16" s="115"/>
      <c r="F16" s="115"/>
    </row>
    <row r="18" customFormat="false" ht="19.5" hidden="false" customHeight="true" outlineLevel="0" collapsed="false">
      <c r="B18" s="6" t="s">
        <v>4</v>
      </c>
      <c r="C18" s="7" t="s">
        <v>149</v>
      </c>
      <c r="D18" s="7"/>
      <c r="E18" s="7"/>
      <c r="F18" s="7"/>
      <c r="G18" s="7"/>
      <c r="H18" s="7"/>
      <c r="I18" s="7"/>
    </row>
    <row r="19" customFormat="false" ht="16.5" hidden="false" customHeight="true" outlineLevel="0" collapsed="false">
      <c r="B19" s="114" t="s">
        <v>150</v>
      </c>
      <c r="C19" s="116" t="n">
        <v>0.19</v>
      </c>
      <c r="D19" s="116"/>
    </row>
    <row r="20" customFormat="false" ht="16.5" hidden="false" customHeight="true" outlineLevel="0" collapsed="false">
      <c r="B20" s="114" t="s">
        <v>151</v>
      </c>
      <c r="C20" s="116" t="n">
        <v>0.07</v>
      </c>
      <c r="D20" s="116"/>
    </row>
    <row r="21" customFormat="false" ht="16.5" hidden="false" customHeight="true" outlineLevel="0" collapsed="false">
      <c r="B21" s="114" t="s">
        <v>152</v>
      </c>
      <c r="C21" s="115" t="s">
        <v>153</v>
      </c>
      <c r="D21" s="115"/>
    </row>
    <row r="22" customFormat="false" ht="16.5" hidden="false" customHeight="true" outlineLevel="0" collapsed="false">
      <c r="B22" s="114" t="s">
        <v>154</v>
      </c>
      <c r="C22" s="117" t="n">
        <v>30</v>
      </c>
      <c r="D22" s="117"/>
    </row>
    <row r="23" customFormat="false" ht="16.5" hidden="false" customHeight="true" outlineLevel="0" collapsed="false">
      <c r="B23" s="114" t="s">
        <v>155</v>
      </c>
      <c r="C23" s="116" t="n">
        <v>0.02</v>
      </c>
      <c r="D23" s="116"/>
    </row>
    <row r="24" customFormat="false" ht="16.5" hidden="false" customHeight="true" outlineLevel="0" collapsed="false">
      <c r="B24" s="114" t="s">
        <v>156</v>
      </c>
      <c r="C24" s="117" t="n">
        <v>8</v>
      </c>
      <c r="D24" s="117"/>
    </row>
    <row r="25" customFormat="false" ht="16.5" hidden="false" customHeight="true" outlineLevel="0" collapsed="false">
      <c r="B25" s="114" t="s">
        <v>157</v>
      </c>
      <c r="C25" s="115" t="s">
        <v>158</v>
      </c>
      <c r="D25" s="115"/>
    </row>
    <row r="26" customFormat="false" ht="16.5" hidden="false" customHeight="true" outlineLevel="0" collapsed="false">
      <c r="B26" s="114" t="s">
        <v>159</v>
      </c>
      <c r="C26" s="118" t="n">
        <f aca="true">TODAY()</f>
        <v>46231</v>
      </c>
      <c r="D26" s="118"/>
    </row>
    <row r="28" customFormat="false" ht="19.5" hidden="false" customHeight="true" outlineLevel="0" collapsed="false">
      <c r="B28" s="6" t="s">
        <v>24</v>
      </c>
      <c r="C28" s="7" t="s">
        <v>160</v>
      </c>
      <c r="D28" s="7"/>
      <c r="E28" s="7"/>
      <c r="F28" s="7"/>
      <c r="G28" s="7"/>
      <c r="H28" s="7"/>
      <c r="I28" s="7"/>
    </row>
    <row r="29" customFormat="false" ht="15.75" hidden="false" customHeight="true" outlineLevel="0" collapsed="false">
      <c r="B29" s="119" t="s">
        <v>161</v>
      </c>
      <c r="C29" s="119"/>
      <c r="E29" s="120" t="s">
        <v>162</v>
      </c>
      <c r="H29" s="120" t="s">
        <v>163</v>
      </c>
    </row>
    <row r="30" customFormat="false" ht="15" hidden="false" customHeight="false" outlineLevel="0" collapsed="false">
      <c r="B30" s="121" t="s">
        <v>164</v>
      </c>
      <c r="E30" s="121" t="s">
        <v>35</v>
      </c>
      <c r="H30" s="121" t="s">
        <v>67</v>
      </c>
    </row>
    <row r="31" customFormat="false" ht="15" hidden="false" customHeight="false" outlineLevel="0" collapsed="false">
      <c r="B31" s="122" t="s">
        <v>165</v>
      </c>
      <c r="E31" s="122" t="s">
        <v>42</v>
      </c>
      <c r="H31" s="122" t="s">
        <v>69</v>
      </c>
    </row>
    <row r="32" customFormat="false" ht="15" hidden="false" customHeight="false" outlineLevel="0" collapsed="false">
      <c r="E32" s="121" t="s">
        <v>38</v>
      </c>
      <c r="H32" s="121" t="s">
        <v>71</v>
      </c>
    </row>
    <row r="33" customFormat="false" ht="15" hidden="false" customHeight="false" outlineLevel="0" collapsed="false">
      <c r="E33" s="122" t="s">
        <v>44</v>
      </c>
      <c r="H33" s="122" t="s">
        <v>73</v>
      </c>
    </row>
    <row r="34" customFormat="false" ht="15" hidden="false" customHeight="false" outlineLevel="0" collapsed="false">
      <c r="E34" s="121" t="s">
        <v>46</v>
      </c>
      <c r="H34" s="121" t="s">
        <v>75</v>
      </c>
    </row>
    <row r="35" customFormat="false" ht="15" hidden="false" customHeight="false" outlineLevel="0" collapsed="false">
      <c r="E35" s="122" t="s">
        <v>66</v>
      </c>
    </row>
    <row r="36" customFormat="false" ht="15" hidden="false" customHeight="false" outlineLevel="0" collapsed="false">
      <c r="E36" s="121" t="s">
        <v>166</v>
      </c>
    </row>
    <row r="37" customFormat="false" ht="15" hidden="false" customHeight="false" outlineLevel="0" collapsed="false">
      <c r="E37" s="122" t="s">
        <v>167</v>
      </c>
    </row>
    <row r="38" customFormat="false" ht="15" hidden="false" customHeight="false" outlineLevel="0" collapsed="false">
      <c r="E38" s="121" t="s">
        <v>168</v>
      </c>
    </row>
    <row r="39" customFormat="false" ht="15" hidden="false" customHeight="false" outlineLevel="0" collapsed="false">
      <c r="E39" s="122" t="s">
        <v>169</v>
      </c>
    </row>
    <row r="41" customFormat="false" ht="19.5" hidden="false" customHeight="true" outlineLevel="0" collapsed="false">
      <c r="B41" s="6" t="s">
        <v>49</v>
      </c>
      <c r="C41" s="7" t="s">
        <v>170</v>
      </c>
      <c r="D41" s="7"/>
      <c r="E41" s="7"/>
      <c r="F41" s="7"/>
      <c r="G41" s="7"/>
      <c r="H41" s="7"/>
      <c r="I41" s="7"/>
    </row>
    <row r="42" customFormat="false" ht="30" hidden="false" customHeight="true" outlineLevel="0" collapsed="false">
      <c r="B42" s="123" t="s">
        <v>171</v>
      </c>
      <c r="C42" s="124" t="s">
        <v>172</v>
      </c>
      <c r="D42" s="124"/>
      <c r="E42" s="124"/>
      <c r="F42" s="124"/>
      <c r="G42" s="124"/>
      <c r="H42" s="124"/>
      <c r="I42" s="124"/>
    </row>
    <row r="43" customFormat="false" ht="30" hidden="false" customHeight="true" outlineLevel="0" collapsed="false">
      <c r="B43" s="123" t="s">
        <v>173</v>
      </c>
      <c r="C43" s="124" t="s">
        <v>174</v>
      </c>
      <c r="D43" s="124"/>
      <c r="E43" s="124"/>
      <c r="F43" s="124"/>
      <c r="G43" s="124"/>
      <c r="H43" s="124"/>
      <c r="I43" s="124"/>
    </row>
    <row r="44" customFormat="false" ht="30" hidden="false" customHeight="true" outlineLevel="0" collapsed="false">
      <c r="B44" s="123" t="s">
        <v>175</v>
      </c>
      <c r="C44" s="124" t="s">
        <v>176</v>
      </c>
      <c r="D44" s="124"/>
      <c r="E44" s="124"/>
      <c r="F44" s="124"/>
      <c r="G44" s="124"/>
      <c r="H44" s="124"/>
      <c r="I44" s="124"/>
    </row>
    <row r="46" customFormat="false" ht="19.5" hidden="false" customHeight="true" outlineLevel="0" collapsed="false">
      <c r="B46" s="6" t="s">
        <v>177</v>
      </c>
      <c r="C46" s="7" t="s">
        <v>178</v>
      </c>
      <c r="D46" s="7"/>
      <c r="E46" s="7"/>
      <c r="F46" s="7"/>
      <c r="G46" s="7"/>
      <c r="H46" s="7"/>
      <c r="I46" s="7"/>
    </row>
    <row r="47" customFormat="false" ht="27.75" hidden="false" customHeight="true" outlineLevel="0" collapsed="false">
      <c r="B47" s="17" t="s">
        <v>179</v>
      </c>
      <c r="C47" s="17"/>
      <c r="D47" s="17"/>
      <c r="E47" s="17"/>
      <c r="F47" s="17"/>
      <c r="G47" s="17"/>
      <c r="H47" s="17"/>
      <c r="I47" s="17"/>
    </row>
    <row r="48" customFormat="false" ht="27.75" hidden="false" customHeight="true" outlineLevel="0" collapsed="false">
      <c r="B48" s="17" t="s">
        <v>180</v>
      </c>
      <c r="C48" s="17"/>
      <c r="D48" s="17"/>
      <c r="E48" s="17"/>
      <c r="F48" s="17"/>
      <c r="G48" s="17"/>
      <c r="H48" s="17"/>
      <c r="I48" s="17"/>
    </row>
    <row r="49" customFormat="false" ht="27.75" hidden="false" customHeight="true" outlineLevel="0" collapsed="false">
      <c r="B49" s="17" t="s">
        <v>181</v>
      </c>
      <c r="C49" s="17"/>
      <c r="D49" s="17"/>
      <c r="E49" s="17"/>
      <c r="F49" s="17"/>
      <c r="G49" s="17"/>
      <c r="H49" s="17"/>
      <c r="I49" s="17"/>
    </row>
    <row r="50" customFormat="false" ht="27.75" hidden="false" customHeight="true" outlineLevel="0" collapsed="false">
      <c r="B50" s="17" t="s">
        <v>182</v>
      </c>
      <c r="C50" s="17"/>
      <c r="D50" s="17"/>
      <c r="E50" s="17"/>
      <c r="F50" s="17"/>
      <c r="G50" s="17"/>
      <c r="H50" s="17"/>
      <c r="I50" s="17"/>
    </row>
    <row r="51" customFormat="false" ht="27.75" hidden="false" customHeight="true" outlineLevel="0" collapsed="false">
      <c r="B51" s="17" t="s">
        <v>183</v>
      </c>
      <c r="C51" s="17"/>
      <c r="D51" s="17"/>
      <c r="E51" s="17"/>
      <c r="F51" s="17"/>
      <c r="G51" s="17"/>
      <c r="H51" s="17"/>
      <c r="I51" s="17"/>
    </row>
    <row r="53" customFormat="false" ht="25.5" hidden="false" customHeight="true" outlineLevel="0" collapsed="false">
      <c r="B53" s="125" t="s">
        <v>184</v>
      </c>
      <c r="C53" s="125"/>
      <c r="D53" s="125"/>
      <c r="E53" s="125"/>
      <c r="F53" s="125"/>
      <c r="G53" s="125"/>
      <c r="H53" s="125"/>
      <c r="I53" s="125"/>
    </row>
  </sheetData>
  <mergeCells count="34">
    <mergeCell ref="B2:I4"/>
    <mergeCell ref="B5:I5"/>
    <mergeCell ref="C7:I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8:I18"/>
    <mergeCell ref="C19:D19"/>
    <mergeCell ref="C20:D20"/>
    <mergeCell ref="C21:D21"/>
    <mergeCell ref="C22:D22"/>
    <mergeCell ref="C23:D23"/>
    <mergeCell ref="C24:D24"/>
    <mergeCell ref="C25:D25"/>
    <mergeCell ref="C26:D26"/>
    <mergeCell ref="C28:I28"/>
    <mergeCell ref="B29:C29"/>
    <mergeCell ref="C41:I41"/>
    <mergeCell ref="C42:I42"/>
    <mergeCell ref="C43:I43"/>
    <mergeCell ref="C44:I44"/>
    <mergeCell ref="C46:I46"/>
    <mergeCell ref="B47:I47"/>
    <mergeCell ref="B48:I48"/>
    <mergeCell ref="B49:I49"/>
    <mergeCell ref="B50:I50"/>
    <mergeCell ref="B51:I51"/>
    <mergeCell ref="B53:I5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2026-07-28T12:19:55Z</dcterms:created>
  <dc:creator>openpyxl</dc:creator>
  <dc:description/>
  <dc:language>en-US</dc:language>
  <cp:lastModifiedBy/>
  <dcterms:modified xsi:type="dcterms:W3CDTF">2026-07-28T12:20:17Z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