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Stammdaten" sheetId="2" state="visible" r:id="rId4"/>
    <sheet name="Anlagenverzeichnis" sheetId="3" state="visible" r:id="rId5"/>
  </sheets>
  <definedNames>
    <definedName function="false" hidden="false" localSheetId="2" name="_xlnm.Print_Titles" vbProcedure="false">Anlagenverzeichnis!$8:$9</definedName>
    <definedName function="false" hidden="true" localSheetId="2" name="_xlnm._FilterDatabase" vbProcedure="false">Anlagenverzeichnis!$B$9:$U$36</definedName>
    <definedName function="false" hidden="false" name="AfA_Tabelle" vbProcedure="false">Stammdaten!$B$31:$D$43</definedName>
    <definedName function="false" hidden="false" name="Bilanzstichtag" vbProcedure="false">Stammdaten!$C$20</definedName>
    <definedName function="false" hidden="false" name="GWG_Grenze" vbProcedure="false">Stammdaten!$C$21</definedName>
    <definedName function="false" hidden="false" name="Klassen_Liste" vbProcedure="false">Stammdaten!$B$31:$B$43</definedName>
    <definedName function="false" hidden="false" name="Kostenstellen_Liste" vbProcedure="false">Stammdaten!$D$49:$D$55</definedName>
    <definedName function="false" hidden="false" name="Methoden_Liste" vbProcedure="false">Stammdaten!$B$49:$B$52</definedName>
    <definedName function="false" hidden="false" name="SP_Jahre" vbProcedure="false">Stammdaten!$C$24</definedName>
    <definedName function="false" hidden="false" name="SP_Max" vbProcedure="false">Stammdaten!$C$23</definedName>
    <definedName function="false" hidden="false" name="SP_Min" vbProcedure="false">Stammdaten!$C$22</definedName>
    <definedName function="false" hidden="false" name="Standorte_Liste" vbProcedure="false">Stammdaten!$C$49:$C$55</definedName>
    <definedName function="false" hidden="false" name="Wirtschaftsjahr" vbProcedure="false">Stammdaten!$C$19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<sst xmlns="http://schemas.openxmlformats.org/spreadsheetml/2006/main" count="349" uniqueCount="236">
  <si>
    <t xml:space="preserve">ANLAGENVERZEICHNIS · JAHRESÜBERSICHT</t>
  </si>
  <si>
    <t xml:space="preserve">01</t>
  </si>
  <si>
    <t xml:space="preserve">02</t>
  </si>
  <si>
    <t xml:space="preserve">03</t>
  </si>
  <si>
    <t xml:space="preserve">ANSCHAFFUNGSWERT GESAMT</t>
  </si>
  <si>
    <t xml:space="preserve">BUCHWERT 01.01.2026</t>
  </si>
  <si>
    <t xml:space="preserve">AFA 2026</t>
  </si>
  <si>
    <t xml:space="preserve">04</t>
  </si>
  <si>
    <t xml:space="preserve">05</t>
  </si>
  <si>
    <t xml:space="preserve">06</t>
  </si>
  <si>
    <t xml:space="preserve">BUCHWERT 31.12.2026</t>
  </si>
  <si>
    <t xml:space="preserve">ZUGÄNGE 2026</t>
  </si>
  <si>
    <t xml:space="preserve">ABGÄNGE 2026</t>
  </si>
  <si>
    <t xml:space="preserve">» ANLAGENSPIEGEL NACH ANLAGENKLASSE</t>
  </si>
  <si>
    <t xml:space="preserve">» PLAUSIBILITÄTSPRÜFUNG</t>
  </si>
  <si>
    <t xml:space="preserve">Anlagenklasse</t>
  </si>
  <si>
    <t xml:space="preserve">Anzahl</t>
  </si>
  <si>
    <t xml:space="preserve">AK-Summe</t>
  </si>
  <si>
    <t xml:space="preserve">kum. AfA 01.01.</t>
  </si>
  <si>
    <t xml:space="preserve">AfA 2026</t>
  </si>
  <si>
    <t xml:space="preserve">kum. AfA 31.12.</t>
  </si>
  <si>
    <t xml:space="preserve">Buchwert 01.01.</t>
  </si>
  <si>
    <t xml:space="preserve">Buchwert 31.12.</t>
  </si>
  <si>
    <t xml:space="preserve">Anteil BW</t>
  </si>
  <si>
    <t xml:space="preserve">Prüfung</t>
  </si>
  <si>
    <t xml:space="preserve">Status</t>
  </si>
  <si>
    <t xml:space="preserve">Büromöbel</t>
  </si>
  <si>
    <t xml:space="preserve">Anlagenspiegel BW 31.12. = Einzelaufstellung BW 31.12.</t>
  </si>
  <si>
    <t xml:space="preserve">Betriebsausstattung</t>
  </si>
  <si>
    <t xml:space="preserve">Anlagenspiegel AK = Einzelaufstellung AK (ohne Abgang)</t>
  </si>
  <si>
    <t xml:space="preserve">Werkstattausstattung</t>
  </si>
  <si>
    <t xml:space="preserve">GWG: bei Methode „GWG“ AK ≤ GWG-Grenze</t>
  </si>
  <si>
    <t xml:space="preserve">Maschinen</t>
  </si>
  <si>
    <t xml:space="preserve">Alle aktiven Positionen mit Nutzungsdauer versehen</t>
  </si>
  <si>
    <t xml:space="preserve">IT-Hardware</t>
  </si>
  <si>
    <t xml:space="preserve">Alle Positionen mit AfA-Methode zugeordnet</t>
  </si>
  <si>
    <t xml:space="preserve">Software</t>
  </si>
  <si>
    <t xml:space="preserve">Buchwert 31.12. ≥ 0 für alle Positionen</t>
  </si>
  <si>
    <t xml:space="preserve">Digitale Wirtschaftsgüter</t>
  </si>
  <si>
    <t xml:space="preserve">Positionen laufend / abgeschr. / Abgang</t>
  </si>
  <si>
    <t xml:space="preserve">Fahrzeuge</t>
  </si>
  <si>
    <t xml:space="preserve">Fuhrpark – Elektrofahrräder</t>
  </si>
  <si>
    <t xml:space="preserve">Gebäude – Nichtwohn</t>
  </si>
  <si>
    <t xml:space="preserve">Betriebs- und Geschäftsaus.</t>
  </si>
  <si>
    <t xml:space="preserve">Geringwertige Wirtschaftsg.</t>
  </si>
  <si>
    <t xml:space="preserve">Sammelposten (Poolabschr.)</t>
  </si>
  <si>
    <t xml:space="preserve">SUMME</t>
  </si>
  <si>
    <t xml:space="preserve">» BUCHWERT 31.12. NACH ANLAGENKLASSE</t>
  </si>
  <si>
    <t xml:space="preserve">» AfA 2026 NACH ANLAGENKLASSE</t>
  </si>
  <si>
    <t xml:space="preserve">STAMMDATEN &amp; PARAMETER</t>
  </si>
  <si>
    <t xml:space="preserve">Firmenangaben · Rechenparameter · AfA-Tabelle · Auswahllisten</t>
  </si>
  <si>
    <t xml:space="preserve">» 01  FIRMENANGABEN</t>
  </si>
  <si>
    <t xml:space="preserve">Firma / Kanzlei</t>
  </si>
  <si>
    <t xml:space="preserve">Muster Ausrüstungs- und Betriebs GmbH</t>
  </si>
  <si>
    <t xml:space="preserve">Rechtsform</t>
  </si>
  <si>
    <t xml:space="preserve">GmbH</t>
  </si>
  <si>
    <t xml:space="preserve">Steuernummer</t>
  </si>
  <si>
    <t xml:space="preserve">20/351/40287</t>
  </si>
  <si>
    <t xml:space="preserve">USt-IdNr.</t>
  </si>
  <si>
    <t xml:space="preserve">DE320188456</t>
  </si>
  <si>
    <t xml:space="preserve">Anschrift</t>
  </si>
  <si>
    <t xml:space="preserve">Werkstraße 47, 26135 Musterstadt</t>
  </si>
  <si>
    <t xml:space="preserve">Ansprechpartner</t>
  </si>
  <si>
    <t xml:space="preserve">K. Behrens (Buchhaltung)</t>
  </si>
  <si>
    <t xml:space="preserve">Bearbeitungsdatum</t>
  </si>
  <si>
    <t xml:space="preserve">20.07.2026</t>
  </si>
  <si>
    <t xml:space="preserve">» 02  RECHENPARAMETER</t>
  </si>
  <si>
    <t xml:space="preserve">Wirtschaftsjahr</t>
  </si>
  <si>
    <t xml:space="preserve">Ganze Zahl. Referenz für Buchwert 31.12., AfA-Berechnung</t>
  </si>
  <si>
    <t xml:space="preserve">Bilanzstichtag</t>
  </si>
  <si>
    <t xml:space="preserve">Format TT.MM.JJJJ</t>
  </si>
  <si>
    <t xml:space="preserve">GWG-Grenze (netto)</t>
  </si>
  <si>
    <t xml:space="preserve">§ 6 Abs. 2 EStG – Sofortabschreibung</t>
  </si>
  <si>
    <t xml:space="preserve">Sammelposten Untergrenze</t>
  </si>
  <si>
    <t xml:space="preserve">Ab 250,01 € möglich (Poolabschreibung)</t>
  </si>
  <si>
    <t xml:space="preserve">Sammelposten Obergrenze</t>
  </si>
  <si>
    <t xml:space="preserve">Bis 1.000,00 € (Poolabschreibung)</t>
  </si>
  <si>
    <t xml:space="preserve">Sammelposten Verteilung</t>
  </si>
  <si>
    <t xml:space="preserve">Jahre – gleichmäßig 5 J. linear</t>
  </si>
  <si>
    <t xml:space="preserve">Standard-AfA-Methode</t>
  </si>
  <si>
    <t xml:space="preserve">linear</t>
  </si>
  <si>
    <t xml:space="preserve">Vorschlag für neue Zugänge</t>
  </si>
  <si>
    <t xml:space="preserve">» 03  AfA-TABELLE (BETRIEBSGEWÖHNLICHE NUTZUNGSDAUER)</t>
  </si>
  <si>
    <t xml:space="preserve">Nutzungsdauer (J.)</t>
  </si>
  <si>
    <t xml:space="preserve">Hinweis</t>
  </si>
  <si>
    <t xml:space="preserve">Bürostühle, Schreibtische, Regale (BMF-AfA-Tab.)</t>
  </si>
  <si>
    <t xml:space="preserve">Kaffeevollautomat, Klimageräte, Betriebs­einrichtung</t>
  </si>
  <si>
    <t xml:space="preserve">Werkzeuge, Werkbänke, Werkstattregale</t>
  </si>
  <si>
    <t xml:space="preserve">Produktions- und Handhabungsmaschinen</t>
  </si>
  <si>
    <t xml:space="preserve">PC, Notebook, Server, Peripherie</t>
  </si>
  <si>
    <t xml:space="preserve">Software-Lizenzen (mehrjährige Nutzung)</t>
  </si>
  <si>
    <t xml:space="preserve">Nutzungsdauer 1 J. (BMF-Schreiben 22.02.2022)</t>
  </si>
  <si>
    <t xml:space="preserve">PKW, Transporter (Handelsvertreter 5 J.)</t>
  </si>
  <si>
    <t xml:space="preserve">Dienstrad (E-Bike)</t>
  </si>
  <si>
    <t xml:space="preserve">3 % linear (§ 7 Abs. 4 EStG)</t>
  </si>
  <si>
    <t xml:space="preserve">Sonstige BGA</t>
  </si>
  <si>
    <t xml:space="preserve">GWG</t>
  </si>
  <si>
    <t xml:space="preserve">AK ≤ 800 € netto: Sofortabschreibung</t>
  </si>
  <si>
    <t xml:space="preserve">Sammelposten</t>
  </si>
  <si>
    <t xml:space="preserve">AK 250,01 – 1.000 € netto: 5-Jahres-Pool</t>
  </si>
  <si>
    <t xml:space="preserve">» 04  AUSWAHLLISTEN (DROPDOWNS)</t>
  </si>
  <si>
    <t xml:space="preserve">AfA-Methode</t>
  </si>
  <si>
    <t xml:space="preserve">Standort</t>
  </si>
  <si>
    <t xml:space="preserve">Kostenstelle</t>
  </si>
  <si>
    <t xml:space="preserve">Zentrale Musterstadt</t>
  </si>
  <si>
    <t xml:space="preserve">1000 – Verwaltung</t>
  </si>
  <si>
    <t xml:space="preserve">Filiale Nord</t>
  </si>
  <si>
    <t xml:space="preserve">2000 – Vertrieb</t>
  </si>
  <si>
    <t xml:space="preserve">Filiale Süd</t>
  </si>
  <si>
    <t xml:space="preserve">3000 – Produktion</t>
  </si>
  <si>
    <t xml:space="preserve">keine</t>
  </si>
  <si>
    <t xml:space="preserve">Werkstatt</t>
  </si>
  <si>
    <t xml:space="preserve">4000 – IT</t>
  </si>
  <si>
    <t xml:space="preserve">Lager</t>
  </si>
  <si>
    <t xml:space="preserve">5000 – Werkstatt</t>
  </si>
  <si>
    <t xml:space="preserve">Außendienst</t>
  </si>
  <si>
    <t xml:space="preserve">6000 – Fuhrpark</t>
  </si>
  <si>
    <t xml:space="preserve">Homeoffice</t>
  </si>
  <si>
    <t xml:space="preserve">7000 – Marketing</t>
  </si>
  <si>
    <t xml:space="preserve">» 05  ANLEITUNG</t>
  </si>
  <si>
    <t xml:space="preserve">1.  Firmenangaben und Wirtschaftsjahr in Abschnitt 01/02 hinterlegen. Alle nachfolgenden Berechnungen ziehen ihre Werte aus diesen Feldern.</t>
  </si>
  <si>
    <t xml:space="preserve">2.  Neuen Zugang im Blatt „Anlagenverzeichnis“ in der nächsten freien Zeile eintragen. Cremefarbene Felder = Eingabe, sandfarbene Felder = Formel (nicht überschreiben).</t>
  </si>
  <si>
    <t xml:space="preserve">3.  Anlagenklasse per Dropdown wählen. Die Nutzungsdauer (ND) wird aus der AfA-Tabelle vorgeschlagen und kann pro Position überschrieben werden.</t>
  </si>
  <si>
    <t xml:space="preserve">4.  AfA-Methode zuweisen: „linear“ (Standard), „GWG“ (bei AK ≤ 800 € netto), „Sammelposten“ (AK 250,01 – 1.000 €), „keine“ (z. B. Grund und Boden).</t>
  </si>
  <si>
    <t xml:space="preserve">5.  Bei Abgang das Abgangsdatum eintragen. Die AfA des laufenden Jahres wird pro rata temporis bis zum Abgangsmonat gerechnet, der Restbuchwert bei Abgang automatisch ermittelt.</t>
  </si>
  <si>
    <t xml:space="preserve">6.  Blatt „Übersicht“ öffnen. Anlagenspiegel, KPI-Kacheln, Diagramme und Plausibilitätshinweise aktualisieren sich automatisch.</t>
  </si>
  <si>
    <t xml:space="preserve">» 06  FARBLEGENDE</t>
  </si>
  <si>
    <t xml:space="preserve">Cremefarbenes Feld – manuelle Eingabe (überschreibbar)</t>
  </si>
  <si>
    <t xml:space="preserve">Sandfarbenes Feld – Formel oder Verknüpfung (nicht überschreiben)</t>
  </si>
  <si>
    <t xml:space="preserve">Anthrazit – Kopfzeile / Sektionsstruktur</t>
  </si>
  <si>
    <t xml:space="preserve">Champagner – Akzente, aktivierter Status, KPI-Rahmen</t>
  </si>
  <si>
    <t xml:space="preserve">Salbei – Erledigt / vollständig abgeschrieben</t>
  </si>
  <si>
    <t xml:space="preserve">Bernstein – Hinweis, letzter AfA-Zyklus, Sammelposten läuft</t>
  </si>
  <si>
    <t xml:space="preserve">Rostrot – Warnung, GWG-Grenze überschritten, Prüfbedarf</t>
  </si>
  <si>
    <t xml:space="preserve">Hinweis: Diese Vorlage dient der allgemeinen Anlagenbuchhaltung und ersetzt keine Steuer- oder Rechtsberatung. Nutzungsdauern gemäß amtlichen AfA-Tabellen; Wertgrenzen entsprechen dem Rechtsstand 2026. Im Einzelfall sind abweichende Regelungen möglich – bitte mit der Steuerberatung abstimmen.</t>
  </si>
  <si>
    <t xml:space="preserve">ANLAGENVERZEICHNIS</t>
  </si>
  <si>
    <t xml:space="preserve">Firma:</t>
  </si>
  <si>
    <t xml:space="preserve">Bilanzstichtag:</t>
  </si>
  <si>
    <t xml:space="preserve">Bearbeitung:</t>
  </si>
  <si>
    <t xml:space="preserve">Stand:</t>
  </si>
  <si>
    <t xml:space="preserve">IDENTIFIKATION</t>
  </si>
  <si>
    <t xml:space="preserve">ANSCHAFFUNG &amp; AfA-PARAMETER</t>
  </si>
  <si>
    <t xml:space="preserve">BERECHNUNG WJ 2026</t>
  </si>
  <si>
    <t xml:space="preserve">ABGANG</t>
  </si>
  <si>
    <t xml:space="preserve">STATUS &amp; HINWEIS</t>
  </si>
  <si>
    <t xml:space="preserve">Inventarnr.</t>
  </si>
  <si>
    <t xml:space="preserve">Bezeichnung</t>
  </si>
  <si>
    <t xml:space="preserve">Lieferant</t>
  </si>
  <si>
    <t xml:space="preserve">Anschaff.-Dat.</t>
  </si>
  <si>
    <t xml:space="preserve">AK netto</t>
  </si>
  <si>
    <t xml:space="preserve">ND (J.)</t>
  </si>
  <si>
    <t xml:space="preserve">AfA-Beginn</t>
  </si>
  <si>
    <t xml:space="preserve">Monate
2026</t>
  </si>
  <si>
    <t xml:space="preserve">kum. AfA
01.01.2026</t>
  </si>
  <si>
    <t xml:space="preserve">Buchwert
01.01.2026</t>
  </si>
  <si>
    <t xml:space="preserve">Buchwert
31.12.2026</t>
  </si>
  <si>
    <t xml:space="preserve">Abgang am</t>
  </si>
  <si>
    <t xml:space="preserve">Restbuchw.
bei Abgang</t>
  </si>
  <si>
    <t xml:space="preserve">Rest-ND
(Monate)</t>
  </si>
  <si>
    <t xml:space="preserve">Bemerkung</t>
  </si>
  <si>
    <t xml:space="preserve">INV-2020-004</t>
  </si>
  <si>
    <t xml:space="preserve">Bürostuhl Ergonomie Chef</t>
  </si>
  <si>
    <t xml:space="preserve">Kontor &amp; Sitz GmbH</t>
  </si>
  <si>
    <t xml:space="preserve">Sofortabschreibung 2020</t>
  </si>
  <si>
    <t xml:space="preserve">INV-2021-011</t>
  </si>
  <si>
    <t xml:space="preserve">Konferenztisch 8-Personen</t>
  </si>
  <si>
    <t xml:space="preserve">Objektwelten AG</t>
  </si>
  <si>
    <t xml:space="preserve">Meeting-Raum 1. OG</t>
  </si>
  <si>
    <t xml:space="preserve">INV-2022-002</t>
  </si>
  <si>
    <t xml:space="preserve">Notebook Business 15"</t>
  </si>
  <si>
    <t xml:space="preserve">Nord-IT Systemhaus</t>
  </si>
  <si>
    <t xml:space="preserve">Digital-AfA (1 J.)</t>
  </si>
  <si>
    <t xml:space="preserve">INV-2022-014</t>
  </si>
  <si>
    <t xml:space="preserve">Multifunktionsdrucker A3</t>
  </si>
  <si>
    <t xml:space="preserve">Empfang</t>
  </si>
  <si>
    <t xml:space="preserve">INV-2023-001</t>
  </si>
  <si>
    <t xml:space="preserve">Firmen-PKW Mittelklasse</t>
  </si>
  <si>
    <t xml:space="preserve">Autohaus Musterstadt KG</t>
  </si>
  <si>
    <t xml:space="preserve">Vertrieb Region West</t>
  </si>
  <si>
    <t xml:space="preserve">INV-2023-008</t>
  </si>
  <si>
    <t xml:space="preserve">CRM-Software (Lizenz)</t>
  </si>
  <si>
    <t xml:space="preserve">3 User</t>
  </si>
  <si>
    <t xml:space="preserve">INV-2023-017</t>
  </si>
  <si>
    <t xml:space="preserve">Werkstattregal Schwerlast</t>
  </si>
  <si>
    <t xml:space="preserve">Handwerk Depot GmbH</t>
  </si>
  <si>
    <t xml:space="preserve">Regalzeile A</t>
  </si>
  <si>
    <t xml:space="preserve">INV-2024-003</t>
  </si>
  <si>
    <t xml:space="preserve">Kaffeevollautomat Gastro</t>
  </si>
  <si>
    <t xml:space="preserve">Genusskontor GmbH</t>
  </si>
  <si>
    <t xml:space="preserve">Personalküche</t>
  </si>
  <si>
    <t xml:space="preserve">INV-2024-009</t>
  </si>
  <si>
    <t xml:space="preserve">Elektro-Gabelstapler 1,6 t</t>
  </si>
  <si>
    <t xml:space="preserve">Fördertechnik Nord AG</t>
  </si>
  <si>
    <t xml:space="preserve">Betriebsmittel Nr. 12</t>
  </si>
  <si>
    <t xml:space="preserve">INV-2024-016</t>
  </si>
  <si>
    <t xml:space="preserve">Server Tower – Backup</t>
  </si>
  <si>
    <t xml:space="preserve">Serverraum EG</t>
  </si>
  <si>
    <t xml:space="preserve">INV-2025-002</t>
  </si>
  <si>
    <t xml:space="preserve">Werkzeug-Sortiment Sammelposten</t>
  </si>
  <si>
    <t xml:space="preserve">Sammelposten 2025</t>
  </si>
  <si>
    <t xml:space="preserve">INV-2025-007</t>
  </si>
  <si>
    <t xml:space="preserve">E-Bike Dienstrad</t>
  </si>
  <si>
    <t xml:space="preserve">Fahrradmanufaktur Nord</t>
  </si>
  <si>
    <t xml:space="preserve">Mitarbeiter-Dienstrad</t>
  </si>
  <si>
    <t xml:space="preserve">INV-2025-013</t>
  </si>
  <si>
    <t xml:space="preserve">Klimaanlage Split-Anlage</t>
  </si>
  <si>
    <t xml:space="preserve">TGA Technik GmbH</t>
  </si>
  <si>
    <t xml:space="preserve">Büro Süd + Serverraum</t>
  </si>
  <si>
    <t xml:space="preserve">INV-2025-021</t>
  </si>
  <si>
    <t xml:space="preserve">Buchhaltungssoftware Kanzlei</t>
  </si>
  <si>
    <t xml:space="preserve">Steuerdigital GmbH</t>
  </si>
  <si>
    <t xml:space="preserve">Jahreslizenz Grundmodul</t>
  </si>
  <si>
    <t xml:space="preserve">INV-2026-001</t>
  </si>
  <si>
    <t xml:space="preserve">Präsentationsdisplay 75"</t>
  </si>
  <si>
    <t xml:space="preserve">INV-2026-004</t>
  </si>
  <si>
    <t xml:space="preserve">Akku-Schrauber Set + Koffer</t>
  </si>
  <si>
    <t xml:space="preserve">Sofortabschreibung 2026</t>
  </si>
  <si>
    <t xml:space="preserve">INV-2026-008</t>
  </si>
  <si>
    <t xml:space="preserve">Bürostuhl-Set 4x (Poolabschr.)</t>
  </si>
  <si>
    <t xml:space="preserve">Sammelposten 2026</t>
  </si>
  <si>
    <t xml:space="preserve">INV-2026-012</t>
  </si>
  <si>
    <t xml:space="preserve">Firmen-Transporter 3,5 t</t>
  </si>
  <si>
    <t xml:space="preserve">Werkstatt-Fuhrpark</t>
  </si>
  <si>
    <t xml:space="preserve">INV-2026-018</t>
  </si>
  <si>
    <t xml:space="preserve">CNC-Fräse Kompakt</t>
  </si>
  <si>
    <t xml:space="preserve">Werkzeugmaschinen Meier</t>
  </si>
  <si>
    <t xml:space="preserve">Fertigung Zelle 3</t>
  </si>
  <si>
    <t xml:space="preserve">INV-2026-023</t>
  </si>
  <si>
    <t xml:space="preserve">Aktenschrank Metall doppeltürig</t>
  </si>
  <si>
    <t xml:space="preserve">Buchhaltung</t>
  </si>
  <si>
    <t xml:space="preserve">INV-2026-027</t>
  </si>
  <si>
    <t xml:space="preserve">Grafiktablett Studio</t>
  </si>
  <si>
    <t xml:space="preserve">Marketing / Design</t>
  </si>
  <si>
    <t xml:space="preserve">INV-2019-005</t>
  </si>
  <si>
    <t xml:space="preserve">Gabelstapler (Altbestand)</t>
  </si>
  <si>
    <t xml:space="preserve">Verkauf – Abgang Q1 2026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</si>
</sst>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&quot; €&quot;"/>
    <numFmt numFmtId="166" formatCode="0&quot; Stk&quot;"/>
    <numFmt numFmtId="167" formatCode="0;;&quot;&quot;"/>
    <numFmt numFmtId="168" formatCode="#,##0&quot; €&quot;;;&quot;&quot;"/>
    <numFmt numFmtId="169" formatCode="0.0%;;0.0%"/>
    <numFmt numFmtId="170" formatCode="0"/>
    <numFmt numFmtId="171" formatCode="0.0%"/>
    <numFmt numFmtId="172" formatCode="dd\.mm\.yyyy"/>
    <numFmt numFmtId="173" formatCode="#,##0.00&quot; €&quot;"/>
    <numFmt numFmtId="174" formatCode="#,##0.00&quot; €&quot;;;&quot;&quot;"/>
    <numFmt numFmtId="175" formatCode="0&quot; M.&quot;;;&quot;&quot;"/>
    <numFmt numFmtId="176" formatCode="0&quot; M.&quot;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2A2E33"/>
      <name val="Calibri"/>
      <family val="0"/>
      <charset val="1"/>
    </font>
    <font>
      <i val="true"/>
      <sz val="11"/>
      <color rgb="FF6E6A63"/>
      <name val="Calibri"/>
      <family val="0"/>
      <charset val="1"/>
    </font>
    <font>
      <b val="true"/>
      <sz val="9"/>
      <color rgb="FF9A7C46"/>
      <name val="Calibri"/>
      <family val="0"/>
      <charset val="1"/>
    </font>
    <font>
      <b val="true"/>
      <sz val="9"/>
      <color rgb="FF6E6A63"/>
      <name val="Calibri"/>
      <family val="0"/>
      <charset val="1"/>
    </font>
    <font>
      <b val="true"/>
      <sz val="12"/>
      <color rgb="FF2A2E33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sz val="10"/>
      <color rgb="FF1A1D22"/>
      <name val="Calibri"/>
      <family val="0"/>
      <charset val="1"/>
    </font>
    <font>
      <b val="true"/>
      <sz val="10"/>
      <color rgb="FF1A1D22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1"/>
      <color rgb="FF2A2E33"/>
      <name val="Calibri"/>
      <family val="0"/>
      <charset val="1"/>
    </font>
    <font>
      <sz val="10"/>
      <color rgb="FF000000"/>
      <name val="Calibri"/>
      <family val="2"/>
    </font>
    <font>
      <b val="true"/>
      <sz val="18"/>
      <color rgb="FF2A2E33"/>
      <name val="Calibri"/>
      <family val="0"/>
      <charset val="1"/>
    </font>
    <font>
      <i val="true"/>
      <sz val="10"/>
      <color rgb="FF6E6A63"/>
      <name val="Calibri"/>
      <family val="0"/>
      <charset val="1"/>
    </font>
    <font>
      <sz val="10"/>
      <color rgb="FF6E6A63"/>
      <name val="Calibri"/>
      <family val="0"/>
      <charset val="1"/>
    </font>
    <font>
      <b val="true"/>
      <sz val="10.5"/>
      <color rgb="FF1A1D22"/>
      <name val="Calibri"/>
      <family val="0"/>
      <charset val="1"/>
    </font>
    <font>
      <sz val="10.5"/>
      <color rgb="FF1A1D22"/>
      <name val="Calibri"/>
      <family val="0"/>
      <charset val="1"/>
    </font>
    <font>
      <i val="true"/>
      <sz val="9.5"/>
      <color rgb="FF6E6A63"/>
      <name val="Calibri"/>
      <family val="0"/>
      <charset val="1"/>
    </font>
    <font>
      <b val="true"/>
      <sz val="10.5"/>
      <color rgb="FF2A2E33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9"/>
      <color rgb="FF6E6A63"/>
      <name val="Calibri"/>
      <family val="0"/>
      <charset val="1"/>
    </font>
    <font>
      <sz val="9"/>
      <color rgb="FF6E6A63"/>
      <name val="Calibri"/>
      <family val="0"/>
      <charset val="1"/>
    </font>
    <font>
      <b val="true"/>
      <sz val="10"/>
      <color rgb="FF2A2E33"/>
      <name val="Calibri"/>
      <family val="0"/>
      <charset val="1"/>
    </font>
    <font>
      <b val="true"/>
      <sz val="11"/>
      <color rgb="FFE8D9B8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B99659"/>
        <bgColor rgb="FF9A7C46"/>
      </patternFill>
    </fill>
    <fill>
      <patternFill patternType="solid">
        <fgColor rgb="FFFFFFFF"/>
        <bgColor rgb="FFFDF9EF"/>
      </patternFill>
    </fill>
    <fill>
      <patternFill patternType="solid">
        <fgColor rgb="FF2A2E33"/>
        <bgColor rgb="FF1D2025"/>
      </patternFill>
    </fill>
    <fill>
      <patternFill patternType="solid">
        <fgColor rgb="FFFDF9EF"/>
        <bgColor rgb="FFFBF4E6"/>
      </patternFill>
    </fill>
    <fill>
      <patternFill patternType="solid">
        <fgColor rgb="FFFBF4E6"/>
        <bgColor rgb="FFF4F1EA"/>
      </patternFill>
    </fill>
    <fill>
      <patternFill patternType="solid">
        <fgColor rgb="FFF4F1EA"/>
        <bgColor rgb="FFFBF4E6"/>
      </patternFill>
    </fill>
    <fill>
      <patternFill patternType="solid">
        <fgColor rgb="FFDDE6E0"/>
        <bgColor rgb="FFE8E4DA"/>
      </patternFill>
    </fill>
    <fill>
      <patternFill patternType="solid">
        <fgColor rgb="FFFBE9C7"/>
        <bgColor rgb="FFE8E4DA"/>
      </patternFill>
    </fill>
    <fill>
      <patternFill patternType="solid">
        <fgColor rgb="FFF4D9CE"/>
        <bgColor rgb="FFE8D9B8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D9D3C7"/>
      </left>
      <right style="thin">
        <color rgb="FFD9D3C7"/>
      </right>
      <top style="medium">
        <color rgb="FFB99659"/>
      </top>
      <bottom/>
      <diagonal/>
    </border>
    <border diagonalUp="false" diagonalDown="false">
      <left style="thin">
        <color rgb="FFD9D3C7"/>
      </left>
      <right style="thin">
        <color rgb="FFD9D3C7"/>
      </right>
      <top/>
      <bottom/>
      <diagonal/>
    </border>
    <border diagonalUp="false" diagonalDown="false">
      <left style="thin">
        <color rgb="FFD9D3C7"/>
      </left>
      <right/>
      <top/>
      <bottom style="thin">
        <color rgb="FFD9D3C7"/>
      </bottom>
      <diagonal/>
    </border>
    <border diagonalUp="false" diagonalDown="false">
      <left/>
      <right/>
      <top/>
      <bottom style="thin">
        <color rgb="FFD9D3C7"/>
      </bottom>
      <diagonal/>
    </border>
    <border diagonalUp="false" diagonalDown="false">
      <left/>
      <right style="thin">
        <color rgb="FFD9D3C7"/>
      </right>
      <top/>
      <bottom style="thin">
        <color rgb="FFD9D3C7"/>
      </bottom>
      <diagonal/>
    </border>
    <border diagonalUp="false" diagonalDown="false">
      <left/>
      <right/>
      <top/>
      <bottom style="medium">
        <color rgb="FFB99659"/>
      </bottom>
      <diagonal/>
    </border>
    <border diagonalUp="false" diagonalDown="false">
      <left/>
      <right/>
      <top/>
      <bottom style="thin">
        <color rgb="FFB99659"/>
      </bottom>
      <diagonal/>
    </border>
    <border diagonalUp="false" diagonalDown="false">
      <left/>
      <right/>
      <top style="medium">
        <color rgb="FFB99659"/>
      </top>
      <bottom style="thin">
        <color rgb="FF2A2E33"/>
      </bottom>
      <diagonal/>
    </border>
    <border diagonalUp="false" diagonalDown="false">
      <left style="thin">
        <color rgb="FFD9D3C7"/>
      </left>
      <right style="thin">
        <color rgb="FFD9D3C7"/>
      </right>
      <top style="thin">
        <color rgb="FFD9D3C7"/>
      </top>
      <bottom style="thin">
        <color rgb="FFD9D3C7"/>
      </bottom>
      <diagonal/>
    </border>
    <border diagonalUp="false" diagonalDown="false">
      <left/>
      <right/>
      <top/>
      <bottom style="thin">
        <color rgb="FF2A2E33"/>
      </bottom>
      <diagonal/>
    </border>
    <border diagonalUp="false" diagonalDown="false">
      <left style="thin">
        <color rgb="FF1D2025"/>
      </left>
      <right style="thin">
        <color rgb="FF1D2025"/>
      </right>
      <top style="thin">
        <color rgb="FF1D2025"/>
      </top>
      <bottom style="medium">
        <color rgb="FFB99659"/>
      </bottom>
      <diagonal/>
    </border>
    <border diagonalUp="false" diagonalDown="false">
      <left style="thin">
        <color rgb="FFD9D3C7"/>
      </left>
      <right style="thin">
        <color rgb="FFD9D3C7"/>
      </right>
      <top style="hair">
        <color rgb="FFD9D3C7"/>
      </top>
      <bottom style="thin">
        <color rgb="FFD9D3C7"/>
      </bottom>
      <diagonal/>
    </border>
    <border diagonalUp="false" diagonalDown="false">
      <left/>
      <right/>
      <top style="medium">
        <color rgb="FFB9965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4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7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0" fillId="5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0" fillId="5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0" fillId="5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5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0" fillId="3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0" fillId="3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0" fillId="3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3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2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2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2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6" borderId="4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9" fillId="6" borderId="4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8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72" fontId="21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3" fontId="18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2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2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20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20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25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6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10" fillId="6" borderId="12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73" fontId="10" fillId="6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10" fillId="6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72" fontId="10" fillId="7" borderId="12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7" fontId="10" fillId="7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4" fontId="10" fillId="7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7" borderId="12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75" fontId="10" fillId="7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6" fillId="4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27" fillId="4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4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Calibri"/>
        <charset val="1"/>
        <family val="0"/>
        <b val="1"/>
        <color rgb="FF4F7A5A"/>
        <sz val="10"/>
      </font>
      <fill>
        <patternFill>
          <bgColor rgb="FFDDE6E0"/>
        </patternFill>
      </fill>
    </dxf>
    <dxf>
      <font>
        <name val="Calibri"/>
        <charset val="1"/>
        <family val="0"/>
        <b val="1"/>
        <color rgb="FFA8482D"/>
        <sz val="10"/>
      </font>
      <fill>
        <patternFill>
          <bgColor rgb="FFF4D9CE"/>
        </patternFill>
      </fill>
    </dxf>
    <dxf>
      <fill>
        <patternFill patternType="solid">
          <fgColor rgb="FF2A2E33"/>
          <bgColor rgb="FF000000"/>
        </patternFill>
      </fill>
    </dxf>
    <dxf>
      <fill>
        <patternFill patternType="solid">
          <fgColor rgb="FFFBF4E6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D22"/>
          <bgColor rgb="FF000000"/>
        </patternFill>
      </fill>
    </dxf>
    <dxf>
      <fill>
        <patternFill patternType="solid">
          <fgColor rgb="FFF4F1EA"/>
          <bgColor rgb="FF000000"/>
        </patternFill>
      </fill>
    </dxf>
    <dxf>
      <fill>
        <patternFill patternType="solid">
          <fgColor rgb="FFDDE6E0"/>
          <bgColor rgb="FF000000"/>
        </patternFill>
      </fill>
    </dxf>
    <dxf>
      <fill>
        <patternFill patternType="solid">
          <fgColor rgb="FFE8D9B8"/>
          <bgColor rgb="FF000000"/>
        </patternFill>
      </fill>
    </dxf>
    <dxf>
      <fill>
        <patternFill patternType="solid">
          <fgColor rgb="FFF4D9CE"/>
          <bgColor rgb="FF000000"/>
        </patternFill>
      </fill>
    </dxf>
    <dxf>
      <fill>
        <patternFill patternType="solid">
          <fgColor rgb="FFFBE9C7"/>
          <bgColor rgb="FF000000"/>
        </patternFill>
      </fill>
    </dxf>
    <dxf>
      <fill>
        <patternFill patternType="solid">
          <fgColor rgb="FF4F7A5A"/>
          <bgColor rgb="FF000000"/>
        </patternFill>
      </fill>
    </dxf>
    <dxf>
      <fill>
        <patternFill patternType="solid">
          <fgColor rgb="FF8A5A15"/>
          <bgColor rgb="FF000000"/>
        </patternFill>
      </fill>
    </dxf>
    <dxf>
      <fill>
        <patternFill patternType="solid">
          <fgColor rgb="FF9A7C46"/>
          <bgColor rgb="FF000000"/>
        </patternFill>
      </fill>
    </dxf>
    <dxf>
      <fill>
        <patternFill patternType="solid">
          <fgColor rgb="FFA8482D"/>
          <bgColor rgb="FF000000"/>
        </patternFill>
      </fill>
    </dxf>
    <dxf>
      <font>
        <name val="Calibri"/>
        <charset val="1"/>
        <family val="0"/>
        <b val="1"/>
        <color rgb="FF9A7C46"/>
        <sz val="10"/>
      </font>
      <fill>
        <patternFill>
          <bgColor rgb="FFE8D9B8"/>
        </patternFill>
      </fill>
    </dxf>
    <dxf>
      <font>
        <name val="Calibri"/>
        <charset val="1"/>
        <family val="0"/>
        <b val="1"/>
        <color rgb="FF8A5A15"/>
        <sz val="10"/>
      </font>
      <fill>
        <patternFill>
          <bgColor rgb="FFFBE9C7"/>
        </patternFill>
      </fill>
    </dxf>
    <dxf>
      <font>
        <name val="Calibri"/>
        <charset val="1"/>
        <family val="0"/>
        <b val="1"/>
        <color rgb="FF6E6A63"/>
        <sz val="10"/>
      </font>
      <fill>
        <patternFill>
          <bgColor rgb="FFE8E4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7C46"/>
      <rgbColor rgb="FF800080"/>
      <rgbColor rgb="FF008080"/>
      <rgbColor rgb="FFD9D3C7"/>
      <rgbColor rgb="FF878787"/>
      <rgbColor rgb="FF9999FF"/>
      <rgbColor rgb="FF8A5A15"/>
      <rgbColor rgb="FFFBF4E6"/>
      <rgbColor rgb="FFF4F1EA"/>
      <rgbColor rgb="FF660066"/>
      <rgbColor rgb="FFB99659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F9EF"/>
      <rgbColor rgb="FFDDE6E0"/>
      <rgbColor rgb="FFFBE9C7"/>
      <rgbColor rgb="FFE8E4DA"/>
      <rgbColor rgb="FFF4D9CE"/>
      <rgbColor rgb="FFCC99FF"/>
      <rgbColor rgb="FFE8D9B8"/>
      <rgbColor rgb="FF3366FF"/>
      <rgbColor rgb="FF33CCCC"/>
      <rgbColor rgb="FF99CC00"/>
      <rgbColor rgb="FFFFCC00"/>
      <rgbColor rgb="FFFF9900"/>
      <rgbColor rgb="FFFF6600"/>
      <rgbColor rgb="FF6E6A63"/>
      <rgbColor rgb="FF6E8677"/>
      <rgbColor rgb="FF003366"/>
      <rgbColor rgb="FF4F7A5A"/>
      <rgbColor rgb="FF1A1D22"/>
      <rgbColor rgb="FF1D2025"/>
      <rgbColor rgb="FFA8482D"/>
      <rgbColor rgb="FF993366"/>
      <rgbColor rgb="FF333399"/>
      <rgbColor rgb="FF2A2E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tx>
            <c:strRef>
              <c:f>Übersicht!I18</c:f>
              <c:strCache>
                <c:ptCount val="1"/>
                <c:pt idx="0">
                  <c:v>Buchwert 31.12.</c:v>
                </c:pt>
              </c:strCache>
            </c:strRef>
          </c:tx>
          <c:spPr>
            <a:solidFill>
              <a:srgbClr val="b99659"/>
            </a:solidFill>
            <a:ln w="0">
              <a:solidFill>
                <a:srgbClr val="9a7c46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Übersicht!$B$19:$B$31</c:f>
              <c:strCache>
                <c:ptCount val="13"/>
                <c:pt idx="0">
                  <c:v>Büromöbel</c:v>
                </c:pt>
                <c:pt idx="1">
                  <c:v>Betriebsausstattung</c:v>
                </c:pt>
                <c:pt idx="2">
                  <c:v>Werkstattausstattung</c:v>
                </c:pt>
                <c:pt idx="3">
                  <c:v>Maschinen</c:v>
                </c:pt>
                <c:pt idx="4">
                  <c:v>IT-Hardware</c:v>
                </c:pt>
                <c:pt idx="5">
                  <c:v>Software</c:v>
                </c:pt>
                <c:pt idx="6">
                  <c:v>Digitale Wirtschaftsgüter</c:v>
                </c:pt>
                <c:pt idx="7">
                  <c:v>Fahrzeuge</c:v>
                </c:pt>
                <c:pt idx="8">
                  <c:v>Fuhrpark – Elektrofahrräder</c:v>
                </c:pt>
                <c:pt idx="9">
                  <c:v>Gebäude – Nichtwohn</c:v>
                </c:pt>
                <c:pt idx="10">
                  <c:v>Betriebs- und Geschäftsaus.</c:v>
                </c:pt>
                <c:pt idx="11">
                  <c:v>Geringwertige Wirtschaftsg.</c:v>
                </c:pt>
                <c:pt idx="12">
                  <c:v>Sammelposten (Poolabschr.)</c:v>
                </c:pt>
              </c:strCache>
            </c:strRef>
          </c:cat>
          <c:val>
            <c:numRef>
              <c:f>Übersicht!$I$19:$I$31</c:f>
              <c:numCache>
                <c:formatCode>#,##0" €";;""</c:formatCode>
                <c:ptCount val="13"/>
                <c:pt idx="0">
                  <c:v>1079.16666666667</c:v>
                </c:pt>
                <c:pt idx="1">
                  <c:v>5700.83333333333</c:v>
                </c:pt>
                <c:pt idx="2">
                  <c:v>0</c:v>
                </c:pt>
                <c:pt idx="3">
                  <c:v>35287.2916666667</c:v>
                </c:pt>
                <c:pt idx="4">
                  <c:v>4707.22222222222</c:v>
                </c:pt>
                <c:pt idx="5">
                  <c:v>543.888888888889</c:v>
                </c:pt>
                <c:pt idx="6">
                  <c:v>0</c:v>
                </c:pt>
                <c:pt idx="7">
                  <c:v>46340.9722222222</c:v>
                </c:pt>
                <c:pt idx="8">
                  <c:v>2933.33333333333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4504</c:v>
                </c:pt>
              </c:numCache>
            </c:numRef>
          </c:val>
        </c:ser>
        <c:gapWidth val="150"/>
        <c:overlap val="0"/>
        <c:axId val="41352719"/>
        <c:axId val="91847746"/>
      </c:barChart>
      <c:catAx>
        <c:axId val="4135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847746"/>
        <c:crosses val="autoZero"/>
        <c:auto val="1"/>
        <c:lblAlgn val="ctr"/>
        <c:lblOffset val="100"/>
        <c:noMultiLvlLbl val="0"/>
      </c:catAx>
      <c:valAx>
        <c:axId val="918477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;&quot;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35271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Übersicht!F18</c:f>
              <c:strCache>
                <c:ptCount val="1"/>
                <c:pt idx="0">
                  <c:v>AfA 2026</c:v>
                </c:pt>
              </c:strCache>
            </c:strRef>
          </c:tx>
          <c:spPr>
            <a:solidFill>
              <a:srgbClr val="6e867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Übersicht!$B$19:$B$31</c:f>
              <c:strCache>
                <c:ptCount val="13"/>
                <c:pt idx="0">
                  <c:v>Büromöbel</c:v>
                </c:pt>
                <c:pt idx="1">
                  <c:v>Betriebsausstattung</c:v>
                </c:pt>
                <c:pt idx="2">
                  <c:v>Werkstattausstattung</c:v>
                </c:pt>
                <c:pt idx="3">
                  <c:v>Maschinen</c:v>
                </c:pt>
                <c:pt idx="4">
                  <c:v>IT-Hardware</c:v>
                </c:pt>
                <c:pt idx="5">
                  <c:v>Software</c:v>
                </c:pt>
                <c:pt idx="6">
                  <c:v>Digitale Wirtschaftsgüter</c:v>
                </c:pt>
                <c:pt idx="7">
                  <c:v>Fahrzeuge</c:v>
                </c:pt>
                <c:pt idx="8">
                  <c:v>Fuhrpark – Elektrofahrräder</c:v>
                </c:pt>
                <c:pt idx="9">
                  <c:v>Gebäude – Nichtwohn</c:v>
                </c:pt>
                <c:pt idx="10">
                  <c:v>Betriebs- und Geschäftsaus.</c:v>
                </c:pt>
                <c:pt idx="11">
                  <c:v>Geringwertige Wirtschaftsg.</c:v>
                </c:pt>
                <c:pt idx="12">
                  <c:v>Sammelposten (Poolabschr.)</c:v>
                </c:pt>
              </c:strCache>
            </c:strRef>
          </c:cat>
          <c:val>
            <c:numRef>
              <c:f>Übersicht!$F$19:$F$31</c:f>
              <c:numCache>
                <c:formatCode>#,##0" €";;""</c:formatCode>
                <c:ptCount val="13"/>
                <c:pt idx="0">
                  <c:v>922.307692307692</c:v>
                </c:pt>
                <c:pt idx="1">
                  <c:v>767.5</c:v>
                </c:pt>
                <c:pt idx="2">
                  <c:v>0</c:v>
                </c:pt>
                <c:pt idx="3">
                  <c:v>4353.33333333333</c:v>
                </c:pt>
                <c:pt idx="4">
                  <c:v>3396.33333333333</c:v>
                </c:pt>
                <c:pt idx="5">
                  <c:v>763.333333333333</c:v>
                </c:pt>
                <c:pt idx="6">
                  <c:v>0</c:v>
                </c:pt>
                <c:pt idx="7">
                  <c:v>10289.5833333333</c:v>
                </c:pt>
                <c:pt idx="8">
                  <c:v>550</c:v>
                </c:pt>
                <c:pt idx="9">
                  <c:v>0</c:v>
                </c:pt>
                <c:pt idx="10">
                  <c:v>0</c:v>
                </c:pt>
                <c:pt idx="11">
                  <c:v>465</c:v>
                </c:pt>
                <c:pt idx="12">
                  <c:v>1336</c:v>
                </c:pt>
              </c:numCache>
            </c:numRef>
          </c:val>
        </c:ser>
        <c:gapWidth val="150"/>
        <c:overlap val="0"/>
        <c:axId val="27039441"/>
        <c:axId val="48681987"/>
      </c:barChart>
      <c:catAx>
        <c:axId val="270394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681987"/>
        <c:crosses val="autoZero"/>
        <c:auto val="1"/>
        <c:lblAlgn val="ctr"/>
        <c:lblOffset val="100"/>
        <c:noMultiLvlLbl val="0"/>
      </c:catAx>
      <c:valAx>
        <c:axId val="486819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;&quot;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03944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35</xdr:row>
      <xdr:rowOff>0</xdr:rowOff>
    </xdr:from>
    <xdr:to>
      <xdr:col>7</xdr:col>
      <xdr:colOff>136080</xdr:colOff>
      <xdr:row>53</xdr:row>
      <xdr:rowOff>170640</xdr:rowOff>
    </xdr:to>
    <xdr:graphicFrame>
      <xdr:nvGraphicFramePr>
        <xdr:cNvPr id="0" name="Chart 1"/>
        <xdr:cNvGraphicFramePr/>
      </xdr:nvGraphicFramePr>
      <xdr:xfrm>
        <a:off x="106200" y="942984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35</xdr:row>
      <xdr:rowOff>0</xdr:rowOff>
    </xdr:from>
    <xdr:to>
      <xdr:col>15</xdr:col>
      <xdr:colOff>206640</xdr:colOff>
      <xdr:row>53</xdr:row>
      <xdr:rowOff>170640</xdr:rowOff>
    </xdr:to>
    <xdr:graphicFrame>
      <xdr:nvGraphicFramePr>
        <xdr:cNvPr id="1" name="Chart 2"/>
        <xdr:cNvGraphicFramePr/>
      </xdr:nvGraphicFramePr>
      <xdr:xfrm>
        <a:off x="7436520" y="942984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O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8" min="4" style="0" width="14"/>
    <col collapsed="false" customWidth="true" hidden="false" outlineLevel="0" max="9" min="9" style="0" width="10"/>
    <col collapsed="false" customWidth="true" hidden="false" outlineLevel="0" max="10" min="10" style="0" width="3"/>
    <col collapsed="false" customWidth="true" hidden="false" outlineLevel="0" max="11" min="11" style="0" width="22"/>
    <col collapsed="false" customWidth="true" hidden="false" outlineLevel="0" max="12" min="12" style="0" width="12"/>
    <col collapsed="false" customWidth="true" hidden="false" outlineLevel="0" max="15" min="13" style="0" width="14"/>
    <col collapsed="false" customWidth="true" hidden="false" outlineLevel="0" max="16" min="16" style="0" width="3"/>
  </cols>
  <sheetData>
    <row r="2" customFormat="false" ht="42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8" hidden="false" customHeight="true" outlineLevel="0" collapsed="false">
      <c r="B3" s="2" t="str">
        <f aca="false">"Muster Ausrüstungs- und Betriebs GmbH · Wirtschaftsjahr " &amp; Wirtschaftsjahr &amp; " · Stand: " &amp; TEXT(Bilanzstichtag,"TT.MM.JJJJ")</f>
        <v>Muster Ausrüstungs- und Betriebs GmbH · Wirtschaftsjahr 2026 · Stand: TT.12.JJJJ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3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customFormat="false" ht="21.75" hidden="false" customHeight="true" outlineLevel="0" collapsed="false">
      <c r="B6" s="4" t="s">
        <v>1</v>
      </c>
      <c r="C6" s="4"/>
      <c r="D6" s="4"/>
      <c r="E6" s="4"/>
      <c r="F6" s="4" t="s">
        <v>2</v>
      </c>
      <c r="G6" s="4"/>
      <c r="H6" s="4"/>
      <c r="I6" s="4"/>
      <c r="J6" s="4" t="s">
        <v>3</v>
      </c>
      <c r="K6" s="4"/>
      <c r="L6" s="4"/>
      <c r="M6" s="4"/>
    </row>
    <row r="7" customFormat="false" ht="33.75" hidden="false" customHeight="true" outlineLevel="0" collapsed="false">
      <c r="B7" s="5" t="n">
        <f aca="false">SUMIF(Anlagenverzeichnis!S10:S36,"&lt;&gt;Abgang",Anlagenverzeichnis!H10:H36)</f>
        <v>161365</v>
      </c>
      <c r="C7" s="5"/>
      <c r="D7" s="5"/>
      <c r="E7" s="5"/>
      <c r="F7" s="5" t="n">
        <f aca="false">SUM(Anlagenverzeichnis!N10:N36)</f>
        <v>125748.432692308</v>
      </c>
      <c r="G7" s="5"/>
      <c r="H7" s="5"/>
      <c r="I7" s="5"/>
      <c r="J7" s="5" t="n">
        <f aca="false">SUM(Anlagenverzeichnis!O10:O36)</f>
        <v>22843.391025641</v>
      </c>
      <c r="K7" s="5"/>
      <c r="L7" s="5"/>
      <c r="M7" s="5"/>
    </row>
    <row r="8" customFormat="false" ht="21.75" hidden="false" customHeight="true" outlineLevel="0" collapsed="false">
      <c r="B8" s="6" t="s">
        <v>4</v>
      </c>
      <c r="C8" s="6"/>
      <c r="D8" s="6"/>
      <c r="E8" s="6"/>
      <c r="F8" s="6" t="s">
        <v>5</v>
      </c>
      <c r="G8" s="6"/>
      <c r="H8" s="6"/>
      <c r="I8" s="6"/>
      <c r="J8" s="6" t="s">
        <v>6</v>
      </c>
      <c r="K8" s="6"/>
      <c r="L8" s="6"/>
      <c r="M8" s="6"/>
    </row>
    <row r="9" customFormat="false" ht="21.75" hidden="false" customHeight="true" outlineLevel="0" collapsed="false">
      <c r="B9" s="7"/>
      <c r="C9" s="8"/>
      <c r="D9" s="8"/>
      <c r="E9" s="9"/>
      <c r="F9" s="7"/>
      <c r="G9" s="8"/>
      <c r="H9" s="8"/>
      <c r="I9" s="9"/>
      <c r="J9" s="7"/>
      <c r="K9" s="8"/>
      <c r="L9" s="8"/>
      <c r="M9" s="9"/>
    </row>
    <row r="11" customFormat="false" ht="21.75" hidden="false" customHeight="true" outlineLevel="0" collapsed="false">
      <c r="B11" s="4" t="s">
        <v>7</v>
      </c>
      <c r="C11" s="4"/>
      <c r="D11" s="4"/>
      <c r="E11" s="4"/>
      <c r="F11" s="4" t="s">
        <v>8</v>
      </c>
      <c r="G11" s="4"/>
      <c r="H11" s="4"/>
      <c r="I11" s="4"/>
      <c r="J11" s="4" t="s">
        <v>9</v>
      </c>
      <c r="K11" s="4"/>
      <c r="L11" s="4"/>
      <c r="M11" s="4"/>
    </row>
    <row r="12" customFormat="false" ht="33.75" hidden="false" customHeight="true" outlineLevel="0" collapsed="false">
      <c r="B12" s="5" t="n">
        <f aca="false">SUM(Anlagenverzeichnis!P10:P36)</f>
        <v>101096.708333333</v>
      </c>
      <c r="C12" s="5"/>
      <c r="D12" s="5"/>
      <c r="E12" s="5"/>
      <c r="F12" s="5" t="n">
        <f aca="false">SUMIFS(Anlagenverzeichnis!H10:H36,Anlagenverzeichnis!G10:G36,"&gt;="&amp;DATE(Wirtschaftsjahr,1,1),Anlagenverzeichnis!G10:G36,"&lt;="&amp;DATE(Wirtschaftsjahr,12,31))</f>
        <v>66165</v>
      </c>
      <c r="G12" s="5"/>
      <c r="H12" s="5"/>
      <c r="I12" s="5"/>
      <c r="J12" s="10" t="n">
        <f aca="false">COUNTIFS(Anlagenverzeichnis!Q10:Q36,"&gt;="&amp;DATE(Wirtschaftsjahr,1,1),Anlagenverzeichnis!Q10:Q36,"&lt;="&amp;DATE(Wirtschaftsjahr,12,31))</f>
        <v>1</v>
      </c>
      <c r="K12" s="10"/>
      <c r="L12" s="10"/>
      <c r="M12" s="10"/>
    </row>
    <row r="13" customFormat="false" ht="21.75" hidden="false" customHeight="true" outlineLevel="0" collapsed="false">
      <c r="B13" s="6" t="s">
        <v>10</v>
      </c>
      <c r="C13" s="6"/>
      <c r="D13" s="6"/>
      <c r="E13" s="6"/>
      <c r="F13" s="6" t="s">
        <v>11</v>
      </c>
      <c r="G13" s="6"/>
      <c r="H13" s="6"/>
      <c r="I13" s="6"/>
      <c r="J13" s="6" t="s">
        <v>12</v>
      </c>
      <c r="K13" s="6"/>
      <c r="L13" s="6"/>
      <c r="M13" s="6"/>
    </row>
    <row r="14" customFormat="false" ht="21.75" hidden="false" customHeight="true" outlineLevel="0" collapsed="false">
      <c r="B14" s="7"/>
      <c r="C14" s="8"/>
      <c r="D14" s="8"/>
      <c r="E14" s="9"/>
      <c r="F14" s="7"/>
      <c r="G14" s="8"/>
      <c r="H14" s="8"/>
      <c r="I14" s="9"/>
      <c r="J14" s="7"/>
      <c r="K14" s="8"/>
      <c r="L14" s="8"/>
      <c r="M14" s="9"/>
    </row>
    <row r="16" customFormat="false" ht="24" hidden="false" customHeight="true" outlineLevel="0" collapsed="false">
      <c r="B16" s="11" t="s">
        <v>13</v>
      </c>
      <c r="C16" s="11"/>
      <c r="D16" s="11"/>
      <c r="E16" s="11"/>
      <c r="F16" s="11"/>
      <c r="G16" s="11"/>
      <c r="H16" s="11"/>
      <c r="I16" s="11"/>
      <c r="J16" s="11"/>
      <c r="K16" s="11" t="s">
        <v>14</v>
      </c>
      <c r="L16" s="11"/>
      <c r="M16" s="11"/>
      <c r="N16" s="11"/>
      <c r="O16" s="11"/>
    </row>
    <row r="18" customFormat="false" ht="21.75" hidden="false" customHeight="true" outlineLevel="0" collapsed="false">
      <c r="B18" s="12" t="s">
        <v>15</v>
      </c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  <c r="H18" s="13" t="s">
        <v>21</v>
      </c>
      <c r="I18" s="13" t="s">
        <v>22</v>
      </c>
      <c r="J18" s="13" t="s">
        <v>23</v>
      </c>
      <c r="K18" s="14" t="s">
        <v>24</v>
      </c>
      <c r="L18" s="14"/>
      <c r="M18" s="14"/>
      <c r="N18" s="14"/>
      <c r="O18" s="15" t="s">
        <v>25</v>
      </c>
    </row>
    <row r="19" customFormat="false" ht="24" hidden="false" customHeight="true" outlineLevel="0" collapsed="false">
      <c r="B19" s="16" t="s">
        <v>26</v>
      </c>
      <c r="C19" s="17" t="n">
        <f aca="false">COUNTIFS(Anlagenverzeichnis!D10:D36,B19,Anlagenverzeichnis!S10:S36,"&lt;&gt;Abgang")</f>
        <v>2</v>
      </c>
      <c r="D19" s="18" t="n">
        <f aca="false">SUMIFS(Anlagenverzeichnis!H10:H36,Anlagenverzeichnis!D10:D36,B19,Anlagenverzeichnis!S10:S36,"&lt;&gt;Abgang")</f>
        <v>2630</v>
      </c>
      <c r="E19" s="18" t="n">
        <f aca="false">SUMIFS(Anlagenverzeichnis!M10:M36,Anlagenverzeichnis!D10:D36,B19,Anlagenverzeichnis!S10:S36,"&lt;&gt;Abgang")</f>
        <v>628.525641025641</v>
      </c>
      <c r="F19" s="18" t="n">
        <f aca="false">SUMIFS(Anlagenverzeichnis!O10:O36,Anlagenverzeichnis!D10:D36,B19)</f>
        <v>922.307692307692</v>
      </c>
      <c r="G19" s="18" t="n">
        <f aca="false">E19+F19</f>
        <v>1550.83333333333</v>
      </c>
      <c r="H19" s="18" t="n">
        <f aca="false">SUMIFS(Anlagenverzeichnis!N10:N36,Anlagenverzeichnis!D10:D36,B19,Anlagenverzeichnis!S10:S36,"&lt;&gt;Abgang")</f>
        <v>2001.47435897436</v>
      </c>
      <c r="I19" s="18" t="n">
        <f aca="false">SUMIFS(Anlagenverzeichnis!P10:P36,Anlagenverzeichnis!D10:D36,B19)</f>
        <v>1079.16666666667</v>
      </c>
      <c r="J19" s="19" t="n">
        <f aca="false">IFERROR(I19/I$32,0)</f>
        <v>0.0106745974666996</v>
      </c>
      <c r="K19" s="20" t="s">
        <v>27</v>
      </c>
      <c r="L19" s="20"/>
      <c r="M19" s="20"/>
      <c r="N19" s="20"/>
      <c r="O19" s="21" t="str">
        <f aca="false">IF(ROUND(I32-SUMIF(Anlagenverzeichnis!S10:S36,"&lt;&gt;Abgang",Anlagenverzeichnis!P10:P36),2)=0,"OK","PRÜFEN")</f>
        <v>OK</v>
      </c>
    </row>
    <row r="20" customFormat="false" ht="24" hidden="false" customHeight="true" outlineLevel="0" collapsed="false">
      <c r="B20" s="22" t="s">
        <v>28</v>
      </c>
      <c r="C20" s="23" t="n">
        <f aca="false">COUNTIFS(Anlagenverzeichnis!D10:D36,B20,Anlagenverzeichnis!S10:S36,"&lt;&gt;Abgang")</f>
        <v>2</v>
      </c>
      <c r="D20" s="24" t="n">
        <f aca="false">SUMIFS(Anlagenverzeichnis!H10:H36,Anlagenverzeichnis!D10:D36,B20,Anlagenverzeichnis!S10:S36,"&lt;&gt;Abgang")</f>
        <v>7180</v>
      </c>
      <c r="E20" s="24" t="n">
        <f aca="false">SUMIFS(Anlagenverzeichnis!M10:M36,Anlagenverzeichnis!D10:D36,B20,Anlagenverzeichnis!S10:S36,"&lt;&gt;Abgang")</f>
        <v>711.666666666667</v>
      </c>
      <c r="F20" s="24" t="n">
        <f aca="false">SUMIFS(Anlagenverzeichnis!O10:O36,Anlagenverzeichnis!D10:D36,B20)</f>
        <v>767.5</v>
      </c>
      <c r="G20" s="24" t="n">
        <f aca="false">E20+F20</f>
        <v>1479.16666666667</v>
      </c>
      <c r="H20" s="24" t="n">
        <f aca="false">SUMIFS(Anlagenverzeichnis!N10:N36,Anlagenverzeichnis!D10:D36,B20,Anlagenverzeichnis!S10:S36,"&lt;&gt;Abgang")</f>
        <v>6468.33333333333</v>
      </c>
      <c r="I20" s="24" t="n">
        <f aca="false">SUMIFS(Anlagenverzeichnis!P10:P36,Anlagenverzeichnis!D10:D36,B20)</f>
        <v>5700.83333333333</v>
      </c>
      <c r="J20" s="25" t="n">
        <f aca="false">IFERROR(I20/I$32,0)</f>
        <v>0.0563899005943566</v>
      </c>
      <c r="K20" s="26" t="s">
        <v>29</v>
      </c>
      <c r="L20" s="26"/>
      <c r="M20" s="26"/>
      <c r="N20" s="26"/>
      <c r="O20" s="27" t="str">
        <f aca="false">IF(ROUND(D32-SUMIF(Anlagenverzeichnis!S10:S36,"&lt;&gt;Abgang",Anlagenverzeichnis!H10:H36),2)=0,"OK","PRÜFEN")</f>
        <v>OK</v>
      </c>
    </row>
    <row r="21" customFormat="false" ht="24" hidden="false" customHeight="true" outlineLevel="0" collapsed="false">
      <c r="B21" s="16" t="s">
        <v>30</v>
      </c>
      <c r="C21" s="17" t="n">
        <f aca="false">COUNTIFS(Anlagenverzeichnis!D10:D36,B21,Anlagenverzeichnis!S10:S36,"&lt;&gt;Abgang")</f>
        <v>0</v>
      </c>
      <c r="D21" s="18" t="n">
        <f aca="false">SUMIFS(Anlagenverzeichnis!H10:H36,Anlagenverzeichnis!D10:D36,B21,Anlagenverzeichnis!S10:S36,"&lt;&gt;Abgang")</f>
        <v>0</v>
      </c>
      <c r="E21" s="18" t="n">
        <f aca="false">SUMIFS(Anlagenverzeichnis!M10:M36,Anlagenverzeichnis!D10:D36,B21,Anlagenverzeichnis!S10:S36,"&lt;&gt;Abgang")</f>
        <v>0</v>
      </c>
      <c r="F21" s="18" t="n">
        <f aca="false">SUMIFS(Anlagenverzeichnis!O10:O36,Anlagenverzeichnis!D10:D36,B21)</f>
        <v>0</v>
      </c>
      <c r="G21" s="18" t="n">
        <f aca="false">E21+F21</f>
        <v>0</v>
      </c>
      <c r="H21" s="18" t="n">
        <f aca="false">SUMIFS(Anlagenverzeichnis!N10:N36,Anlagenverzeichnis!D10:D36,B21,Anlagenverzeichnis!S10:S36,"&lt;&gt;Abgang")</f>
        <v>0</v>
      </c>
      <c r="I21" s="18" t="n">
        <f aca="false">SUMIFS(Anlagenverzeichnis!P10:P36,Anlagenverzeichnis!D10:D36,B21)</f>
        <v>0</v>
      </c>
      <c r="J21" s="19" t="n">
        <f aca="false">IFERROR(I21/I$32,0)</f>
        <v>0</v>
      </c>
      <c r="K21" s="20" t="s">
        <v>31</v>
      </c>
      <c r="L21" s="20"/>
      <c r="M21" s="20"/>
      <c r="N21" s="20"/>
      <c r="O21" s="21" t="str">
        <f aca="false">IF(COUNTIFS(Anlagenverzeichnis!J10:J36,"GWG",Anlagenverzeichnis!H10:H36,"&gt;"&amp;GWG_Grenze)=0,"OK","PRÜFEN")</f>
        <v>OK</v>
      </c>
    </row>
    <row r="22" customFormat="false" ht="24" hidden="false" customHeight="true" outlineLevel="0" collapsed="false">
      <c r="B22" s="22" t="s">
        <v>32</v>
      </c>
      <c r="C22" s="23" t="n">
        <f aca="false">COUNTIFS(Anlagenverzeichnis!D10:D36,B22,Anlagenverzeichnis!S10:S36,"&lt;&gt;Abgang")</f>
        <v>2</v>
      </c>
      <c r="D22" s="24" t="n">
        <f aca="false">SUMIFS(Anlagenverzeichnis!H10:H36,Anlagenverzeichnis!D10:D36,B22,Anlagenverzeichnis!S10:S36,"&lt;&gt;Abgang")</f>
        <v>43300</v>
      </c>
      <c r="E22" s="24" t="n">
        <f aca="false">SUMIFS(Anlagenverzeichnis!M10:M36,Anlagenverzeichnis!D10:D36,B22,Anlagenverzeichnis!S10:S36,"&lt;&gt;Abgang")</f>
        <v>4046.875</v>
      </c>
      <c r="F22" s="24" t="n">
        <f aca="false">SUMIFS(Anlagenverzeichnis!O10:O36,Anlagenverzeichnis!D10:D36,B22)</f>
        <v>4353.33333333333</v>
      </c>
      <c r="G22" s="24" t="n">
        <f aca="false">E22+F22</f>
        <v>8400.20833333333</v>
      </c>
      <c r="H22" s="24" t="n">
        <f aca="false">SUMIFS(Anlagenverzeichnis!N10:N36,Anlagenverzeichnis!D10:D36,B22,Anlagenverzeichnis!S10:S36,"&lt;&gt;Abgang")</f>
        <v>39253.125</v>
      </c>
      <c r="I22" s="24" t="n">
        <f aca="false">SUMIFS(Anlagenverzeichnis!P10:P36,Anlagenverzeichnis!D10:D36,B22)</f>
        <v>35287.2916666667</v>
      </c>
      <c r="J22" s="25" t="n">
        <f aca="false">IFERROR(I22/I$32,0)</f>
        <v>0.349044912029365</v>
      </c>
      <c r="K22" s="26" t="s">
        <v>33</v>
      </c>
      <c r="L22" s="26"/>
      <c r="M22" s="26"/>
      <c r="N22" s="26"/>
      <c r="O22" s="27" t="str">
        <f aca="false">IF(COUNTIFS(Anlagenverzeichnis!H10:H36,"&gt;0",Anlagenverzeichnis!I10:I36,"")=0,"OK","PRÜFEN")</f>
        <v>OK</v>
      </c>
    </row>
    <row r="23" customFormat="false" ht="24" hidden="false" customHeight="true" outlineLevel="0" collapsed="false">
      <c r="B23" s="16" t="s">
        <v>34</v>
      </c>
      <c r="C23" s="17" t="n">
        <f aca="false">COUNTIFS(Anlagenverzeichnis!D10:D36,B23,Anlagenverzeichnis!S10:S36,"&lt;&gt;Abgang")</f>
        <v>4</v>
      </c>
      <c r="D23" s="18" t="n">
        <f aca="false">SUMIFS(Anlagenverzeichnis!H10:H36,Anlagenverzeichnis!D10:D36,B23,Anlagenverzeichnis!S10:S36,"&lt;&gt;Abgang")</f>
        <v>12630</v>
      </c>
      <c r="E23" s="18" t="n">
        <f aca="false">SUMIFS(Anlagenverzeichnis!M10:M36,Anlagenverzeichnis!D10:D36,B23,Anlagenverzeichnis!S10:S36,"&lt;&gt;Abgang")</f>
        <v>4526.44444444444</v>
      </c>
      <c r="F23" s="18" t="n">
        <f aca="false">SUMIFS(Anlagenverzeichnis!O10:O36,Anlagenverzeichnis!D10:D36,B23)</f>
        <v>3396.33333333333</v>
      </c>
      <c r="G23" s="18" t="n">
        <f aca="false">E23+F23</f>
        <v>7922.77777777778</v>
      </c>
      <c r="H23" s="18" t="n">
        <f aca="false">SUMIFS(Anlagenverzeichnis!N10:N36,Anlagenverzeichnis!D10:D36,B23,Anlagenverzeichnis!S10:S36,"&lt;&gt;Abgang")</f>
        <v>8103.55555555556</v>
      </c>
      <c r="I23" s="18" t="n">
        <f aca="false">SUMIFS(Anlagenverzeichnis!P10:P36,Anlagenverzeichnis!D10:D36,B23)</f>
        <v>4707.22222222222</v>
      </c>
      <c r="J23" s="19" t="n">
        <f aca="false">IFERROR(I23/I$32,0)</f>
        <v>0.0465615775214134</v>
      </c>
      <c r="K23" s="20" t="s">
        <v>35</v>
      </c>
      <c r="L23" s="20"/>
      <c r="M23" s="20"/>
      <c r="N23" s="20"/>
      <c r="O23" s="21" t="str">
        <f aca="false">IF(COUNTIFS(Anlagenverzeichnis!H10:H36,"&gt;0",Anlagenverzeichnis!J10:J36,"")=0,"OK","PRÜFEN")</f>
        <v>OK</v>
      </c>
    </row>
    <row r="24" customFormat="false" ht="24" hidden="false" customHeight="true" outlineLevel="0" collapsed="false">
      <c r="B24" s="22" t="s">
        <v>36</v>
      </c>
      <c r="C24" s="23" t="n">
        <f aca="false">COUNTIFS(Anlagenverzeichnis!D10:D36,B24,Anlagenverzeichnis!S10:S36,"&lt;&gt;Abgang")</f>
        <v>2</v>
      </c>
      <c r="D24" s="24" t="n">
        <f aca="false">SUMIFS(Anlagenverzeichnis!H10:H36,Anlagenverzeichnis!D10:D36,B24,Anlagenverzeichnis!S10:S36,"&lt;&gt;Abgang")</f>
        <v>5090</v>
      </c>
      <c r="E24" s="24" t="n">
        <f aca="false">SUMIFS(Anlagenverzeichnis!M10:M36,Anlagenverzeichnis!D10:D36,B24,Anlagenverzeichnis!S10:S36,"&lt;&gt;Abgang")</f>
        <v>3782.77777777778</v>
      </c>
      <c r="F24" s="24" t="n">
        <f aca="false">SUMIFS(Anlagenverzeichnis!O10:O36,Anlagenverzeichnis!D10:D36,B24)</f>
        <v>763.333333333333</v>
      </c>
      <c r="G24" s="24" t="n">
        <f aca="false">E24+F24</f>
        <v>4546.11111111111</v>
      </c>
      <c r="H24" s="24" t="n">
        <f aca="false">SUMIFS(Anlagenverzeichnis!N10:N36,Anlagenverzeichnis!D10:D36,B24,Anlagenverzeichnis!S10:S36,"&lt;&gt;Abgang")</f>
        <v>1307.22222222222</v>
      </c>
      <c r="I24" s="24" t="n">
        <f aca="false">SUMIFS(Anlagenverzeichnis!P10:P36,Anlagenverzeichnis!D10:D36,B24)</f>
        <v>543.888888888889</v>
      </c>
      <c r="J24" s="25" t="n">
        <f aca="false">IFERROR(I24/I$32,0)</f>
        <v>0.00537988721745117</v>
      </c>
      <c r="K24" s="26" t="s">
        <v>37</v>
      </c>
      <c r="L24" s="26"/>
      <c r="M24" s="26"/>
      <c r="N24" s="26"/>
      <c r="O24" s="27" t="str">
        <f aca="false">IF(COUNTIFS(Anlagenverzeichnis!P10:P36,"&lt;0")=0,"OK","PRÜFEN")</f>
        <v>OK</v>
      </c>
    </row>
    <row r="25" customFormat="false" ht="24" hidden="false" customHeight="true" outlineLevel="0" collapsed="false">
      <c r="B25" s="16" t="s">
        <v>38</v>
      </c>
      <c r="C25" s="17" t="n">
        <f aca="false">COUNTIFS(Anlagenverzeichnis!D10:D36,B25,Anlagenverzeichnis!S10:S36,"&lt;&gt;Abgang")</f>
        <v>1</v>
      </c>
      <c r="D25" s="18" t="n">
        <f aca="false">SUMIFS(Anlagenverzeichnis!H10:H36,Anlagenverzeichnis!D10:D36,B25,Anlagenverzeichnis!S10:S36,"&lt;&gt;Abgang")</f>
        <v>1480</v>
      </c>
      <c r="E25" s="18" t="n">
        <f aca="false">SUMIFS(Anlagenverzeichnis!M10:M36,Anlagenverzeichnis!D10:D36,B25,Anlagenverzeichnis!S10:S36,"&lt;&gt;Abgang")</f>
        <v>1480</v>
      </c>
      <c r="F25" s="18" t="n">
        <f aca="false">SUMIFS(Anlagenverzeichnis!O10:O36,Anlagenverzeichnis!D10:D36,B25)</f>
        <v>0</v>
      </c>
      <c r="G25" s="18" t="n">
        <f aca="false">E25+F25</f>
        <v>1480</v>
      </c>
      <c r="H25" s="18" t="n">
        <f aca="false">SUMIFS(Anlagenverzeichnis!N10:N36,Anlagenverzeichnis!D10:D36,B25,Anlagenverzeichnis!S10:S36,"&lt;&gt;Abgang")</f>
        <v>0</v>
      </c>
      <c r="I25" s="18" t="n">
        <f aca="false">SUMIFS(Anlagenverzeichnis!P10:P36,Anlagenverzeichnis!D10:D36,B25)</f>
        <v>0</v>
      </c>
      <c r="J25" s="19" t="n">
        <f aca="false">IFERROR(I25/I$32,0)</f>
        <v>0</v>
      </c>
      <c r="K25" s="20" t="s">
        <v>39</v>
      </c>
      <c r="L25" s="20"/>
      <c r="M25" s="20"/>
      <c r="N25" s="20"/>
      <c r="O25" s="21" t="str">
        <f aca="false">COUNTIF(Anlagenverzeichnis!S10:S36,"Laufend") &amp; " / " &amp; COUNTIF(Anlagenverzeichnis!S10:S36,"Abgeschrieben") &amp; " / " &amp; COUNTIF(Anlagenverzeichnis!S10:S36,"Abgang")</f>
        <v>10 / 4 / 1</v>
      </c>
    </row>
    <row r="26" customFormat="false" ht="19.5" hidden="false" customHeight="true" outlineLevel="0" collapsed="false">
      <c r="B26" s="22" t="s">
        <v>40</v>
      </c>
      <c r="C26" s="23" t="n">
        <f aca="false">COUNTIFS(Anlagenverzeichnis!D10:D36,B26,Anlagenverzeichnis!S10:S36,"&lt;&gt;Abgang")</f>
        <v>2</v>
      </c>
      <c r="D26" s="24" t="n">
        <f aca="false">SUMIFS(Anlagenverzeichnis!H10:H36,Anlagenverzeichnis!D10:D36,B26,Anlagenverzeichnis!S10:S36,"&lt;&gt;Abgang")</f>
        <v>76700</v>
      </c>
      <c r="E26" s="24" t="n">
        <f aca="false">SUMIFS(Anlagenverzeichnis!M10:M36,Anlagenverzeichnis!D10:D36,B26,Anlagenverzeichnis!S10:S36,"&lt;&gt;Abgang")</f>
        <v>20069.4444444444</v>
      </c>
      <c r="F26" s="24" t="n">
        <f aca="false">SUMIFS(Anlagenverzeichnis!O10:O36,Anlagenverzeichnis!D10:D36,B26)</f>
        <v>10289.5833333333</v>
      </c>
      <c r="G26" s="24" t="n">
        <f aca="false">E26+F26</f>
        <v>30359.0277777778</v>
      </c>
      <c r="H26" s="24" t="n">
        <f aca="false">SUMIFS(Anlagenverzeichnis!N10:N36,Anlagenverzeichnis!D10:D36,B26,Anlagenverzeichnis!S10:S36,"&lt;&gt;Abgang")</f>
        <v>56630.5555555556</v>
      </c>
      <c r="I26" s="24" t="n">
        <f aca="false">SUMIFS(Anlagenverzeichnis!P10:P36,Anlagenverzeichnis!D10:D36,B26)</f>
        <v>46340.9722222222</v>
      </c>
      <c r="J26" s="25" t="n">
        <f aca="false">IFERROR(I26/I$32,0)</f>
        <v>0.458382602027239</v>
      </c>
    </row>
    <row r="27" customFormat="false" ht="19.5" hidden="false" customHeight="true" outlineLevel="0" collapsed="false">
      <c r="B27" s="16" t="s">
        <v>41</v>
      </c>
      <c r="C27" s="17" t="n">
        <f aca="false">COUNTIFS(Anlagenverzeichnis!D10:D36,B27,Anlagenverzeichnis!S10:S36,"&lt;&gt;Abgang")</f>
        <v>1</v>
      </c>
      <c r="D27" s="18" t="n">
        <f aca="false">SUMIFS(Anlagenverzeichnis!H10:H36,Anlagenverzeichnis!D10:D36,B27,Anlagenverzeichnis!S10:S36,"&lt;&gt;Abgang")</f>
        <v>3850</v>
      </c>
      <c r="E27" s="18" t="n">
        <f aca="false">SUMIFS(Anlagenverzeichnis!M10:M36,Anlagenverzeichnis!D10:D36,B27,Anlagenverzeichnis!S10:S36,"&lt;&gt;Abgang")</f>
        <v>366.666666666667</v>
      </c>
      <c r="F27" s="18" t="n">
        <f aca="false">SUMIFS(Anlagenverzeichnis!O10:O36,Anlagenverzeichnis!D10:D36,B27)</f>
        <v>550</v>
      </c>
      <c r="G27" s="18" t="n">
        <f aca="false">E27+F27</f>
        <v>916.666666666667</v>
      </c>
      <c r="H27" s="18" t="n">
        <f aca="false">SUMIFS(Anlagenverzeichnis!N10:N36,Anlagenverzeichnis!D10:D36,B27,Anlagenverzeichnis!S10:S36,"&lt;&gt;Abgang")</f>
        <v>3483.33333333333</v>
      </c>
      <c r="I27" s="18" t="n">
        <f aca="false">SUMIFS(Anlagenverzeichnis!P10:P36,Anlagenverzeichnis!D10:D36,B27)</f>
        <v>2933.33333333333</v>
      </c>
      <c r="J27" s="19" t="n">
        <f aca="false">IFERROR(I27/I$32,0)</f>
        <v>0.0290151220716468</v>
      </c>
    </row>
    <row r="28" customFormat="false" ht="19.5" hidden="false" customHeight="true" outlineLevel="0" collapsed="false">
      <c r="B28" s="22" t="s">
        <v>42</v>
      </c>
      <c r="C28" s="23" t="n">
        <f aca="false">COUNTIFS(Anlagenverzeichnis!D10:D36,B28,Anlagenverzeichnis!S10:S36,"&lt;&gt;Abgang")</f>
        <v>0</v>
      </c>
      <c r="D28" s="24" t="n">
        <f aca="false">SUMIFS(Anlagenverzeichnis!H10:H36,Anlagenverzeichnis!D10:D36,B28,Anlagenverzeichnis!S10:S36,"&lt;&gt;Abgang")</f>
        <v>0</v>
      </c>
      <c r="E28" s="24" t="n">
        <f aca="false">SUMIFS(Anlagenverzeichnis!M10:M36,Anlagenverzeichnis!D10:D36,B28,Anlagenverzeichnis!S10:S36,"&lt;&gt;Abgang")</f>
        <v>0</v>
      </c>
      <c r="F28" s="24" t="n">
        <f aca="false">SUMIFS(Anlagenverzeichnis!O10:O36,Anlagenverzeichnis!D10:D36,B28)</f>
        <v>0</v>
      </c>
      <c r="G28" s="24" t="n">
        <f aca="false">E28+F28</f>
        <v>0</v>
      </c>
      <c r="H28" s="24" t="n">
        <f aca="false">SUMIFS(Anlagenverzeichnis!N10:N36,Anlagenverzeichnis!D10:D36,B28,Anlagenverzeichnis!S10:S36,"&lt;&gt;Abgang")</f>
        <v>0</v>
      </c>
      <c r="I28" s="24" t="n">
        <f aca="false">SUMIFS(Anlagenverzeichnis!P10:P36,Anlagenverzeichnis!D10:D36,B28)</f>
        <v>0</v>
      </c>
      <c r="J28" s="25" t="n">
        <f aca="false">IFERROR(I28/I$32,0)</f>
        <v>0</v>
      </c>
    </row>
    <row r="29" customFormat="false" ht="19.5" hidden="false" customHeight="true" outlineLevel="0" collapsed="false">
      <c r="B29" s="16" t="s">
        <v>43</v>
      </c>
      <c r="C29" s="17" t="n">
        <f aca="false">COUNTIFS(Anlagenverzeichnis!D10:D36,B29,Anlagenverzeichnis!S10:S36,"&lt;&gt;Abgang")</f>
        <v>0</v>
      </c>
      <c r="D29" s="18" t="n">
        <f aca="false">SUMIFS(Anlagenverzeichnis!H10:H36,Anlagenverzeichnis!D10:D36,B29,Anlagenverzeichnis!S10:S36,"&lt;&gt;Abgang")</f>
        <v>0</v>
      </c>
      <c r="E29" s="18" t="n">
        <f aca="false">SUMIFS(Anlagenverzeichnis!M10:M36,Anlagenverzeichnis!D10:D36,B29,Anlagenverzeichnis!S10:S36,"&lt;&gt;Abgang")</f>
        <v>0</v>
      </c>
      <c r="F29" s="18" t="n">
        <f aca="false">SUMIFS(Anlagenverzeichnis!O10:O36,Anlagenverzeichnis!D10:D36,B29)</f>
        <v>0</v>
      </c>
      <c r="G29" s="18" t="n">
        <f aca="false">E29+F29</f>
        <v>0</v>
      </c>
      <c r="H29" s="18" t="n">
        <f aca="false">SUMIFS(Anlagenverzeichnis!N10:N36,Anlagenverzeichnis!D10:D36,B29,Anlagenverzeichnis!S10:S36,"&lt;&gt;Abgang")</f>
        <v>0</v>
      </c>
      <c r="I29" s="18" t="n">
        <f aca="false">SUMIFS(Anlagenverzeichnis!P10:P36,Anlagenverzeichnis!D10:D36,B29)</f>
        <v>0</v>
      </c>
      <c r="J29" s="19" t="n">
        <f aca="false">IFERROR(I29/I$32,0)</f>
        <v>0</v>
      </c>
    </row>
    <row r="30" customFormat="false" ht="19.5" hidden="false" customHeight="true" outlineLevel="0" collapsed="false">
      <c r="B30" s="22" t="s">
        <v>44</v>
      </c>
      <c r="C30" s="23" t="n">
        <f aca="false">COUNTIFS(Anlagenverzeichnis!D10:D36,B30,Anlagenverzeichnis!S10:S36,"&lt;&gt;Abgang")</f>
        <v>3</v>
      </c>
      <c r="D30" s="24" t="n">
        <f aca="false">SUMIFS(Anlagenverzeichnis!H10:H36,Anlagenverzeichnis!D10:D36,B30,Anlagenverzeichnis!S10:S36,"&lt;&gt;Abgang")</f>
        <v>1825</v>
      </c>
      <c r="E30" s="24" t="n">
        <f aca="false">SUMIFS(Anlagenverzeichnis!M10:M36,Anlagenverzeichnis!D10:D36,B30,Anlagenverzeichnis!S10:S36,"&lt;&gt;Abgang")</f>
        <v>1360</v>
      </c>
      <c r="F30" s="24" t="n">
        <f aca="false">SUMIFS(Anlagenverzeichnis!O10:O36,Anlagenverzeichnis!D10:D36,B30)</f>
        <v>465</v>
      </c>
      <c r="G30" s="24" t="n">
        <f aca="false">E30+F30</f>
        <v>1825</v>
      </c>
      <c r="H30" s="24" t="n">
        <f aca="false">SUMIFS(Anlagenverzeichnis!N10:N36,Anlagenverzeichnis!D10:D36,B30,Anlagenverzeichnis!S10:S36,"&lt;&gt;Abgang")</f>
        <v>465</v>
      </c>
      <c r="I30" s="24" t="n">
        <f aca="false">SUMIFS(Anlagenverzeichnis!P10:P36,Anlagenverzeichnis!D10:D36,B30)</f>
        <v>0</v>
      </c>
      <c r="J30" s="25" t="n">
        <f aca="false">IFERROR(I30/I$32,0)</f>
        <v>0</v>
      </c>
    </row>
    <row r="31" customFormat="false" ht="19.5" hidden="false" customHeight="true" outlineLevel="0" collapsed="false">
      <c r="B31" s="16" t="s">
        <v>45</v>
      </c>
      <c r="C31" s="17" t="n">
        <f aca="false">COUNTIFS(Anlagenverzeichnis!D10:D36,B31,Anlagenverzeichnis!S10:S36,"&lt;&gt;Abgang")</f>
        <v>2</v>
      </c>
      <c r="D31" s="18" t="n">
        <f aca="false">SUMIFS(Anlagenverzeichnis!H10:H36,Anlagenverzeichnis!D10:D36,B31,Anlagenverzeichnis!S10:S36,"&lt;&gt;Abgang")</f>
        <v>6680</v>
      </c>
      <c r="E31" s="18" t="n">
        <f aca="false">SUMIFS(Anlagenverzeichnis!M10:M36,Anlagenverzeichnis!D10:D36,B31,Anlagenverzeichnis!S10:S36,"&lt;&gt;Abgang")</f>
        <v>840</v>
      </c>
      <c r="F31" s="18" t="n">
        <f aca="false">SUMIFS(Anlagenverzeichnis!O10:O36,Anlagenverzeichnis!D10:D36,B31)</f>
        <v>1336</v>
      </c>
      <c r="G31" s="18" t="n">
        <f aca="false">E31+F31</f>
        <v>2176</v>
      </c>
      <c r="H31" s="18" t="n">
        <f aca="false">SUMIFS(Anlagenverzeichnis!N10:N36,Anlagenverzeichnis!D10:D36,B31,Anlagenverzeichnis!S10:S36,"&lt;&gt;Abgang")</f>
        <v>5840</v>
      </c>
      <c r="I31" s="18" t="n">
        <f aca="false">SUMIFS(Anlagenverzeichnis!P10:P36,Anlagenverzeichnis!D10:D36,B31)</f>
        <v>4504</v>
      </c>
      <c r="J31" s="19" t="n">
        <f aca="false">IFERROR(I31/I$32,0)</f>
        <v>0.0445514010718285</v>
      </c>
    </row>
    <row r="32" customFormat="false" ht="24" hidden="false" customHeight="true" outlineLevel="0" collapsed="false">
      <c r="B32" s="28" t="s">
        <v>46</v>
      </c>
      <c r="C32" s="29" t="n">
        <f aca="false">SUM(C19:C31)</f>
        <v>21</v>
      </c>
      <c r="D32" s="30" t="n">
        <f aca="false">SUM(D19:D31)</f>
        <v>161365</v>
      </c>
      <c r="E32" s="30" t="n">
        <f aca="false">SUM(E19:E31)</f>
        <v>37812.4006410256</v>
      </c>
      <c r="F32" s="30" t="n">
        <f aca="false">SUM(F19:F31)</f>
        <v>22843.391025641</v>
      </c>
      <c r="G32" s="30" t="n">
        <f aca="false">SUM(G19:G31)</f>
        <v>60655.7916666667</v>
      </c>
      <c r="H32" s="30" t="n">
        <f aca="false">SUM(H19:H31)</f>
        <v>123552.599358974</v>
      </c>
      <c r="I32" s="30" t="n">
        <f aca="false">SUM(I19:I31)</f>
        <v>101096.708333333</v>
      </c>
      <c r="J32" s="31" t="n">
        <f aca="false">SUM(J19:J31)</f>
        <v>1</v>
      </c>
    </row>
    <row r="35" customFormat="false" ht="21.75" hidden="false" customHeight="true" outlineLevel="0" collapsed="false">
      <c r="B35" s="32" t="s">
        <v>47</v>
      </c>
      <c r="C35" s="32"/>
      <c r="D35" s="32"/>
      <c r="E35" s="32"/>
      <c r="F35" s="32"/>
      <c r="G35" s="32"/>
      <c r="H35" s="32"/>
      <c r="I35" s="32" t="s">
        <v>48</v>
      </c>
      <c r="J35" s="32"/>
      <c r="K35" s="32"/>
      <c r="L35" s="32"/>
      <c r="M35" s="32"/>
      <c r="N35" s="32"/>
      <c r="O35" s="32"/>
    </row>
  </sheetData>
  <mergeCells count="32">
    <mergeCell ref="B2:O2"/>
    <mergeCell ref="B3:O3"/>
    <mergeCell ref="B6:E6"/>
    <mergeCell ref="F6:I6"/>
    <mergeCell ref="J6:M6"/>
    <mergeCell ref="B7:E7"/>
    <mergeCell ref="F7:I7"/>
    <mergeCell ref="J7:M7"/>
    <mergeCell ref="B8:E8"/>
    <mergeCell ref="F8:I8"/>
    <mergeCell ref="J8:M8"/>
    <mergeCell ref="B11:E11"/>
    <mergeCell ref="F11:I11"/>
    <mergeCell ref="J11:M11"/>
    <mergeCell ref="B12:E12"/>
    <mergeCell ref="F12:I12"/>
    <mergeCell ref="J12:M12"/>
    <mergeCell ref="B13:E13"/>
    <mergeCell ref="F13:I13"/>
    <mergeCell ref="J13:M13"/>
    <mergeCell ref="B16:J16"/>
    <mergeCell ref="K16:O16"/>
    <mergeCell ref="K18:N18"/>
    <mergeCell ref="K19:N19"/>
    <mergeCell ref="K20:N20"/>
    <mergeCell ref="K21:N21"/>
    <mergeCell ref="K22:N22"/>
    <mergeCell ref="K23:N23"/>
    <mergeCell ref="K24:N24"/>
    <mergeCell ref="K25:N25"/>
    <mergeCell ref="B35:H35"/>
    <mergeCell ref="I35:O35"/>
  </mergeCells>
  <conditionalFormatting sqref="O19:O2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"PRÜFEN"</formula>
    </cfRule>
  </conditionalFormatting>
  <printOptions headings="false" gridLines="false" gridLinesSet="true" horizontalCentered="true" verticalCentered="false"/>
  <pageMargins left="0.25" right="0.25" top="0.35" bottom="0.3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8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22"/>
    <col collapsed="false" customWidth="true" hidden="false" outlineLevel="0" max="6" min="6" style="0" width="20"/>
    <col collapsed="false" customWidth="true" hidden="false" outlineLevel="0" max="7" min="7" style="0" width="22"/>
    <col collapsed="false" customWidth="true" hidden="false" outlineLevel="0" max="10" min="8" style="0" width="14"/>
    <col collapsed="false" customWidth="true" hidden="false" outlineLevel="0" max="11" min="11" style="0" width="4"/>
  </cols>
  <sheetData>
    <row r="2" customFormat="false" ht="33.75" hidden="false" customHeight="true" outlineLevel="0" collapsed="false">
      <c r="B2" s="33" t="s">
        <v>49</v>
      </c>
      <c r="C2" s="33"/>
      <c r="D2" s="33"/>
      <c r="E2" s="33"/>
      <c r="F2" s="33"/>
      <c r="G2" s="33"/>
      <c r="H2" s="33"/>
      <c r="I2" s="33"/>
      <c r="J2" s="33"/>
    </row>
    <row r="3" customFormat="false" ht="15.75" hidden="false" customHeight="true" outlineLevel="0" collapsed="false">
      <c r="B3" s="34" t="s">
        <v>50</v>
      </c>
      <c r="C3" s="34"/>
      <c r="D3" s="34"/>
      <c r="E3" s="34"/>
      <c r="F3" s="34"/>
      <c r="G3" s="34"/>
      <c r="H3" s="34"/>
      <c r="I3" s="34"/>
      <c r="J3" s="34"/>
    </row>
    <row r="4" customFormat="false" ht="3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</row>
    <row r="6" customFormat="false" ht="21.75" hidden="false" customHeight="true" outlineLevel="0" collapsed="false">
      <c r="B6" s="35" t="s">
        <v>51</v>
      </c>
      <c r="C6" s="35"/>
      <c r="D6" s="35"/>
      <c r="E6" s="35"/>
      <c r="F6" s="35"/>
      <c r="G6" s="35"/>
      <c r="H6" s="35"/>
      <c r="I6" s="35"/>
      <c r="J6" s="35"/>
    </row>
    <row r="8" customFormat="false" ht="18" hidden="false" customHeight="true" outlineLevel="0" collapsed="false">
      <c r="B8" s="36" t="s">
        <v>52</v>
      </c>
      <c r="C8" s="37" t="s">
        <v>53</v>
      </c>
      <c r="D8" s="37"/>
      <c r="E8" s="37"/>
      <c r="F8" s="37"/>
    </row>
    <row r="9" customFormat="false" ht="18" hidden="false" customHeight="true" outlineLevel="0" collapsed="false">
      <c r="B9" s="36" t="s">
        <v>54</v>
      </c>
      <c r="C9" s="38" t="s">
        <v>55</v>
      </c>
      <c r="D9" s="38"/>
      <c r="E9" s="38"/>
      <c r="F9" s="38"/>
    </row>
    <row r="10" customFormat="false" ht="18" hidden="false" customHeight="true" outlineLevel="0" collapsed="false">
      <c r="B10" s="36" t="s">
        <v>56</v>
      </c>
      <c r="C10" s="38" t="s">
        <v>57</v>
      </c>
      <c r="D10" s="38"/>
      <c r="E10" s="38"/>
      <c r="F10" s="38"/>
    </row>
    <row r="11" customFormat="false" ht="18" hidden="false" customHeight="true" outlineLevel="0" collapsed="false">
      <c r="B11" s="36" t="s">
        <v>58</v>
      </c>
      <c r="C11" s="38" t="s">
        <v>59</v>
      </c>
      <c r="D11" s="38"/>
      <c r="E11" s="38"/>
      <c r="F11" s="38"/>
    </row>
    <row r="12" customFormat="false" ht="18" hidden="false" customHeight="true" outlineLevel="0" collapsed="false">
      <c r="B12" s="36" t="s">
        <v>60</v>
      </c>
      <c r="C12" s="38" t="s">
        <v>61</v>
      </c>
      <c r="D12" s="38"/>
      <c r="E12" s="38"/>
      <c r="F12" s="38"/>
    </row>
    <row r="13" customFormat="false" ht="18" hidden="false" customHeight="true" outlineLevel="0" collapsed="false">
      <c r="B13" s="36" t="s">
        <v>62</v>
      </c>
      <c r="C13" s="38" t="s">
        <v>63</v>
      </c>
      <c r="D13" s="38"/>
      <c r="E13" s="38"/>
      <c r="F13" s="38"/>
    </row>
    <row r="14" customFormat="false" ht="18" hidden="false" customHeight="true" outlineLevel="0" collapsed="false">
      <c r="B14" s="36" t="s">
        <v>64</v>
      </c>
      <c r="C14" s="38" t="s">
        <v>65</v>
      </c>
      <c r="D14" s="38"/>
      <c r="E14" s="38"/>
      <c r="F14" s="38"/>
    </row>
    <row r="17" customFormat="false" ht="21.75" hidden="false" customHeight="true" outlineLevel="0" collapsed="false">
      <c r="B17" s="35" t="s">
        <v>66</v>
      </c>
      <c r="C17" s="35"/>
      <c r="D17" s="35"/>
      <c r="E17" s="35"/>
      <c r="F17" s="35"/>
      <c r="G17" s="35"/>
      <c r="H17" s="35"/>
      <c r="I17" s="35"/>
      <c r="J17" s="35"/>
    </row>
    <row r="19" customFormat="false" ht="18" hidden="false" customHeight="true" outlineLevel="0" collapsed="false">
      <c r="B19" s="36" t="s">
        <v>67</v>
      </c>
      <c r="C19" s="39" t="n">
        <v>2026</v>
      </c>
      <c r="D19" s="40" t="s">
        <v>68</v>
      </c>
      <c r="E19" s="40"/>
      <c r="F19" s="40"/>
      <c r="G19" s="40"/>
      <c r="H19" s="40"/>
      <c r="I19" s="40"/>
      <c r="J19" s="40"/>
    </row>
    <row r="20" customFormat="false" ht="18" hidden="false" customHeight="true" outlineLevel="0" collapsed="false">
      <c r="B20" s="36" t="s">
        <v>69</v>
      </c>
      <c r="C20" s="41" t="n">
        <f aca="false">DATE(Wirtschaftsjahr,12,31)</f>
        <v>46387</v>
      </c>
      <c r="D20" s="40" t="s">
        <v>70</v>
      </c>
      <c r="E20" s="40"/>
      <c r="F20" s="40"/>
      <c r="G20" s="40"/>
      <c r="H20" s="40"/>
      <c r="I20" s="40"/>
      <c r="J20" s="40"/>
    </row>
    <row r="21" customFormat="false" ht="18" hidden="false" customHeight="true" outlineLevel="0" collapsed="false">
      <c r="B21" s="36" t="s">
        <v>71</v>
      </c>
      <c r="C21" s="42" t="n">
        <v>800</v>
      </c>
      <c r="D21" s="40" t="s">
        <v>72</v>
      </c>
      <c r="E21" s="40"/>
      <c r="F21" s="40"/>
      <c r="G21" s="40"/>
      <c r="H21" s="40"/>
      <c r="I21" s="40"/>
      <c r="J21" s="40"/>
    </row>
    <row r="22" customFormat="false" ht="18" hidden="false" customHeight="true" outlineLevel="0" collapsed="false">
      <c r="B22" s="36" t="s">
        <v>73</v>
      </c>
      <c r="C22" s="42" t="n">
        <v>250.01</v>
      </c>
      <c r="D22" s="40" t="s">
        <v>74</v>
      </c>
      <c r="E22" s="40"/>
      <c r="F22" s="40"/>
      <c r="G22" s="40"/>
      <c r="H22" s="40"/>
      <c r="I22" s="40"/>
      <c r="J22" s="40"/>
    </row>
    <row r="23" customFormat="false" ht="18" hidden="false" customHeight="true" outlineLevel="0" collapsed="false">
      <c r="B23" s="36" t="s">
        <v>75</v>
      </c>
      <c r="C23" s="42" t="n">
        <v>1000</v>
      </c>
      <c r="D23" s="40" t="s">
        <v>76</v>
      </c>
      <c r="E23" s="40"/>
      <c r="F23" s="40"/>
      <c r="G23" s="40"/>
      <c r="H23" s="40"/>
      <c r="I23" s="40"/>
      <c r="J23" s="40"/>
    </row>
    <row r="24" customFormat="false" ht="18" hidden="false" customHeight="true" outlineLevel="0" collapsed="false">
      <c r="B24" s="36" t="s">
        <v>77</v>
      </c>
      <c r="C24" s="39" t="n">
        <v>5</v>
      </c>
      <c r="D24" s="40" t="s">
        <v>78</v>
      </c>
      <c r="E24" s="40"/>
      <c r="F24" s="40"/>
      <c r="G24" s="40"/>
      <c r="H24" s="40"/>
      <c r="I24" s="40"/>
      <c r="J24" s="40"/>
    </row>
    <row r="25" customFormat="false" ht="18" hidden="false" customHeight="true" outlineLevel="0" collapsed="false">
      <c r="B25" s="36" t="s">
        <v>79</v>
      </c>
      <c r="C25" s="39" t="s">
        <v>80</v>
      </c>
      <c r="D25" s="40" t="s">
        <v>81</v>
      </c>
      <c r="E25" s="40"/>
      <c r="F25" s="40"/>
      <c r="G25" s="40"/>
      <c r="H25" s="40"/>
      <c r="I25" s="40"/>
      <c r="J25" s="40"/>
    </row>
    <row r="28" customFormat="false" ht="21.75" hidden="false" customHeight="true" outlineLevel="0" collapsed="false">
      <c r="B28" s="35" t="s">
        <v>82</v>
      </c>
      <c r="C28" s="35"/>
      <c r="D28" s="35"/>
      <c r="E28" s="35"/>
      <c r="F28" s="35"/>
      <c r="G28" s="35"/>
      <c r="H28" s="35"/>
      <c r="I28" s="35"/>
      <c r="J28" s="35"/>
    </row>
    <row r="30" customFormat="false" ht="21.75" hidden="false" customHeight="true" outlineLevel="0" collapsed="false">
      <c r="B30" s="43" t="s">
        <v>15</v>
      </c>
      <c r="C30" s="43" t="s">
        <v>83</v>
      </c>
      <c r="D30" s="43" t="s">
        <v>79</v>
      </c>
      <c r="E30" s="44" t="s">
        <v>84</v>
      </c>
      <c r="F30" s="44"/>
      <c r="G30" s="44"/>
      <c r="H30" s="44"/>
      <c r="I30" s="44"/>
      <c r="J30" s="44"/>
    </row>
    <row r="31" customFormat="false" ht="18" hidden="false" customHeight="true" outlineLevel="0" collapsed="false">
      <c r="B31" s="16" t="s">
        <v>26</v>
      </c>
      <c r="C31" s="45" t="n">
        <v>13</v>
      </c>
      <c r="D31" s="16" t="s">
        <v>80</v>
      </c>
      <c r="E31" s="46" t="s">
        <v>85</v>
      </c>
      <c r="F31" s="46"/>
      <c r="G31" s="46"/>
      <c r="H31" s="46"/>
      <c r="I31" s="46"/>
      <c r="J31" s="46"/>
    </row>
    <row r="32" customFormat="false" ht="18" hidden="false" customHeight="true" outlineLevel="0" collapsed="false">
      <c r="B32" s="22" t="s">
        <v>28</v>
      </c>
      <c r="C32" s="47" t="n">
        <v>10</v>
      </c>
      <c r="D32" s="22" t="s">
        <v>80</v>
      </c>
      <c r="E32" s="48" t="s">
        <v>86</v>
      </c>
      <c r="F32" s="48"/>
      <c r="G32" s="48"/>
      <c r="H32" s="48"/>
      <c r="I32" s="48"/>
      <c r="J32" s="48"/>
    </row>
    <row r="33" customFormat="false" ht="18" hidden="false" customHeight="true" outlineLevel="0" collapsed="false">
      <c r="B33" s="16" t="s">
        <v>30</v>
      </c>
      <c r="C33" s="45" t="n">
        <v>8</v>
      </c>
      <c r="D33" s="16" t="s">
        <v>80</v>
      </c>
      <c r="E33" s="46" t="s">
        <v>87</v>
      </c>
      <c r="F33" s="46"/>
      <c r="G33" s="46"/>
      <c r="H33" s="46"/>
      <c r="I33" s="46"/>
      <c r="J33" s="46"/>
    </row>
    <row r="34" customFormat="false" ht="18" hidden="false" customHeight="true" outlineLevel="0" collapsed="false">
      <c r="B34" s="22" t="s">
        <v>32</v>
      </c>
      <c r="C34" s="47" t="n">
        <v>8</v>
      </c>
      <c r="D34" s="22" t="s">
        <v>80</v>
      </c>
      <c r="E34" s="48" t="s">
        <v>88</v>
      </c>
      <c r="F34" s="48"/>
      <c r="G34" s="48"/>
      <c r="H34" s="48"/>
      <c r="I34" s="48"/>
      <c r="J34" s="48"/>
    </row>
    <row r="35" customFormat="false" ht="18" hidden="false" customHeight="true" outlineLevel="0" collapsed="false">
      <c r="B35" s="16" t="s">
        <v>34</v>
      </c>
      <c r="C35" s="45" t="n">
        <v>3</v>
      </c>
      <c r="D35" s="16" t="s">
        <v>80</v>
      </c>
      <c r="E35" s="46" t="s">
        <v>89</v>
      </c>
      <c r="F35" s="46"/>
      <c r="G35" s="46"/>
      <c r="H35" s="46"/>
      <c r="I35" s="46"/>
      <c r="J35" s="46"/>
    </row>
    <row r="36" customFormat="false" ht="18" hidden="false" customHeight="true" outlineLevel="0" collapsed="false">
      <c r="B36" s="22" t="s">
        <v>36</v>
      </c>
      <c r="C36" s="47" t="n">
        <v>3</v>
      </c>
      <c r="D36" s="22" t="s">
        <v>80</v>
      </c>
      <c r="E36" s="48" t="s">
        <v>90</v>
      </c>
      <c r="F36" s="48"/>
      <c r="G36" s="48"/>
      <c r="H36" s="48"/>
      <c r="I36" s="48"/>
      <c r="J36" s="48"/>
    </row>
    <row r="37" customFormat="false" ht="18" hidden="false" customHeight="true" outlineLevel="0" collapsed="false">
      <c r="B37" s="16" t="s">
        <v>38</v>
      </c>
      <c r="C37" s="45" t="n">
        <v>1</v>
      </c>
      <c r="D37" s="16" t="s">
        <v>80</v>
      </c>
      <c r="E37" s="46" t="s">
        <v>91</v>
      </c>
      <c r="F37" s="46"/>
      <c r="G37" s="46"/>
      <c r="H37" s="46"/>
      <c r="I37" s="46"/>
      <c r="J37" s="46"/>
    </row>
    <row r="38" customFormat="false" ht="18" hidden="false" customHeight="true" outlineLevel="0" collapsed="false">
      <c r="B38" s="22" t="s">
        <v>40</v>
      </c>
      <c r="C38" s="47" t="n">
        <v>6</v>
      </c>
      <c r="D38" s="22" t="s">
        <v>80</v>
      </c>
      <c r="E38" s="48" t="s">
        <v>92</v>
      </c>
      <c r="F38" s="48"/>
      <c r="G38" s="48"/>
      <c r="H38" s="48"/>
      <c r="I38" s="48"/>
      <c r="J38" s="48"/>
    </row>
    <row r="39" customFormat="false" ht="18" hidden="false" customHeight="true" outlineLevel="0" collapsed="false">
      <c r="B39" s="16" t="s">
        <v>41</v>
      </c>
      <c r="C39" s="45" t="n">
        <v>7</v>
      </c>
      <c r="D39" s="16" t="s">
        <v>80</v>
      </c>
      <c r="E39" s="46" t="s">
        <v>93</v>
      </c>
      <c r="F39" s="46"/>
      <c r="G39" s="46"/>
      <c r="H39" s="46"/>
      <c r="I39" s="46"/>
      <c r="J39" s="46"/>
    </row>
    <row r="40" customFormat="false" ht="18" hidden="false" customHeight="true" outlineLevel="0" collapsed="false">
      <c r="B40" s="22" t="s">
        <v>42</v>
      </c>
      <c r="C40" s="47" t="n">
        <v>33</v>
      </c>
      <c r="D40" s="22" t="s">
        <v>80</v>
      </c>
      <c r="E40" s="48" t="s">
        <v>94</v>
      </c>
      <c r="F40" s="48"/>
      <c r="G40" s="48"/>
      <c r="H40" s="48"/>
      <c r="I40" s="48"/>
      <c r="J40" s="48"/>
    </row>
    <row r="41" customFormat="false" ht="18" hidden="false" customHeight="true" outlineLevel="0" collapsed="false">
      <c r="B41" s="16" t="s">
        <v>43</v>
      </c>
      <c r="C41" s="45" t="n">
        <v>10</v>
      </c>
      <c r="D41" s="16" t="s">
        <v>80</v>
      </c>
      <c r="E41" s="46" t="s">
        <v>95</v>
      </c>
      <c r="F41" s="46"/>
      <c r="G41" s="46"/>
      <c r="H41" s="46"/>
      <c r="I41" s="46"/>
      <c r="J41" s="46"/>
    </row>
    <row r="42" customFormat="false" ht="18" hidden="false" customHeight="true" outlineLevel="0" collapsed="false">
      <c r="B42" s="22" t="s">
        <v>44</v>
      </c>
      <c r="C42" s="47" t="n">
        <v>1</v>
      </c>
      <c r="D42" s="22" t="s">
        <v>96</v>
      </c>
      <c r="E42" s="48" t="s">
        <v>97</v>
      </c>
      <c r="F42" s="48"/>
      <c r="G42" s="48"/>
      <c r="H42" s="48"/>
      <c r="I42" s="48"/>
      <c r="J42" s="48"/>
    </row>
    <row r="43" customFormat="false" ht="18" hidden="false" customHeight="true" outlineLevel="0" collapsed="false">
      <c r="B43" s="16" t="s">
        <v>45</v>
      </c>
      <c r="C43" s="45" t="n">
        <v>5</v>
      </c>
      <c r="D43" s="16" t="s">
        <v>98</v>
      </c>
      <c r="E43" s="46" t="s">
        <v>99</v>
      </c>
      <c r="F43" s="46"/>
      <c r="G43" s="46"/>
      <c r="H43" s="46"/>
      <c r="I43" s="46"/>
      <c r="J43" s="46"/>
    </row>
    <row r="46" customFormat="false" ht="21.75" hidden="false" customHeight="true" outlineLevel="0" collapsed="false">
      <c r="B46" s="35" t="s">
        <v>100</v>
      </c>
      <c r="C46" s="35"/>
      <c r="D46" s="35"/>
      <c r="E46" s="35"/>
      <c r="F46" s="35"/>
      <c r="G46" s="35"/>
      <c r="H46" s="35"/>
      <c r="I46" s="35"/>
      <c r="J46" s="35"/>
    </row>
    <row r="48" customFormat="false" ht="21.75" hidden="false" customHeight="true" outlineLevel="0" collapsed="false">
      <c r="B48" s="43" t="s">
        <v>101</v>
      </c>
      <c r="C48" s="43" t="s">
        <v>102</v>
      </c>
      <c r="D48" s="43" t="s">
        <v>103</v>
      </c>
    </row>
    <row r="49" customFormat="false" ht="16.5" hidden="false" customHeight="true" outlineLevel="0" collapsed="false">
      <c r="B49" s="49" t="s">
        <v>80</v>
      </c>
      <c r="C49" s="49" t="s">
        <v>104</v>
      </c>
      <c r="D49" s="49" t="s">
        <v>105</v>
      </c>
    </row>
    <row r="50" customFormat="false" ht="16.5" hidden="false" customHeight="true" outlineLevel="0" collapsed="false">
      <c r="B50" s="49" t="s">
        <v>96</v>
      </c>
      <c r="C50" s="49" t="s">
        <v>106</v>
      </c>
      <c r="D50" s="49" t="s">
        <v>107</v>
      </c>
    </row>
    <row r="51" customFormat="false" ht="16.5" hidden="false" customHeight="true" outlineLevel="0" collapsed="false">
      <c r="B51" s="49" t="s">
        <v>98</v>
      </c>
      <c r="C51" s="49" t="s">
        <v>108</v>
      </c>
      <c r="D51" s="49" t="s">
        <v>109</v>
      </c>
    </row>
    <row r="52" customFormat="false" ht="16.5" hidden="false" customHeight="true" outlineLevel="0" collapsed="false">
      <c r="B52" s="49" t="s">
        <v>110</v>
      </c>
      <c r="C52" s="49" t="s">
        <v>111</v>
      </c>
      <c r="D52" s="49" t="s">
        <v>112</v>
      </c>
    </row>
    <row r="53" customFormat="false" ht="16.5" hidden="false" customHeight="true" outlineLevel="0" collapsed="false">
      <c r="B53" s="49"/>
      <c r="C53" s="49" t="s">
        <v>113</v>
      </c>
      <c r="D53" s="49" t="s">
        <v>114</v>
      </c>
    </row>
    <row r="54" customFormat="false" ht="16.5" hidden="false" customHeight="true" outlineLevel="0" collapsed="false">
      <c r="B54" s="49"/>
      <c r="C54" s="49" t="s">
        <v>115</v>
      </c>
      <c r="D54" s="49" t="s">
        <v>116</v>
      </c>
    </row>
    <row r="55" customFormat="false" ht="16.5" hidden="false" customHeight="true" outlineLevel="0" collapsed="false">
      <c r="B55" s="49"/>
      <c r="C55" s="49" t="s">
        <v>117</v>
      </c>
      <c r="D55" s="49" t="s">
        <v>118</v>
      </c>
    </row>
    <row r="58" customFormat="false" ht="21.75" hidden="false" customHeight="true" outlineLevel="0" collapsed="false">
      <c r="B58" s="35" t="s">
        <v>119</v>
      </c>
      <c r="C58" s="35"/>
      <c r="D58" s="35"/>
      <c r="E58" s="35"/>
      <c r="F58" s="35"/>
      <c r="G58" s="35"/>
      <c r="H58" s="35"/>
      <c r="I58" s="35"/>
      <c r="J58" s="35"/>
    </row>
    <row r="60" customFormat="false" ht="25.5" hidden="false" customHeight="true" outlineLevel="0" collapsed="false">
      <c r="B60" s="50" t="s">
        <v>120</v>
      </c>
      <c r="C60" s="50"/>
      <c r="D60" s="50"/>
      <c r="E60" s="50"/>
      <c r="F60" s="50"/>
      <c r="G60" s="50"/>
      <c r="H60" s="50"/>
      <c r="I60" s="50"/>
      <c r="J60" s="50"/>
    </row>
    <row r="61" customFormat="false" ht="25.5" hidden="false" customHeight="true" outlineLevel="0" collapsed="false">
      <c r="B61" s="51" t="s">
        <v>121</v>
      </c>
      <c r="C61" s="51"/>
      <c r="D61" s="51"/>
      <c r="E61" s="51"/>
      <c r="F61" s="51"/>
      <c r="G61" s="51"/>
      <c r="H61" s="51"/>
      <c r="I61" s="51"/>
      <c r="J61" s="51"/>
    </row>
    <row r="62" customFormat="false" ht="25.5" hidden="false" customHeight="true" outlineLevel="0" collapsed="false">
      <c r="B62" s="50" t="s">
        <v>122</v>
      </c>
      <c r="C62" s="50"/>
      <c r="D62" s="50"/>
      <c r="E62" s="50"/>
      <c r="F62" s="50"/>
      <c r="G62" s="50"/>
      <c r="H62" s="50"/>
      <c r="I62" s="50"/>
      <c r="J62" s="50"/>
    </row>
    <row r="63" customFormat="false" ht="25.5" hidden="false" customHeight="true" outlineLevel="0" collapsed="false">
      <c r="B63" s="51" t="s">
        <v>123</v>
      </c>
      <c r="C63" s="51"/>
      <c r="D63" s="51"/>
      <c r="E63" s="51"/>
      <c r="F63" s="51"/>
      <c r="G63" s="51"/>
      <c r="H63" s="51"/>
      <c r="I63" s="51"/>
      <c r="J63" s="51"/>
    </row>
    <row r="64" customFormat="false" ht="25.5" hidden="false" customHeight="true" outlineLevel="0" collapsed="false">
      <c r="B64" s="50" t="s">
        <v>124</v>
      </c>
      <c r="C64" s="50"/>
      <c r="D64" s="50"/>
      <c r="E64" s="50"/>
      <c r="F64" s="50"/>
      <c r="G64" s="50"/>
      <c r="H64" s="50"/>
      <c r="I64" s="50"/>
      <c r="J64" s="50"/>
    </row>
    <row r="65" customFormat="false" ht="25.5" hidden="false" customHeight="true" outlineLevel="0" collapsed="false">
      <c r="B65" s="51" t="s">
        <v>125</v>
      </c>
      <c r="C65" s="51"/>
      <c r="D65" s="51"/>
      <c r="E65" s="51"/>
      <c r="F65" s="51"/>
      <c r="G65" s="51"/>
      <c r="H65" s="51"/>
      <c r="I65" s="51"/>
      <c r="J65" s="51"/>
    </row>
    <row r="68" customFormat="false" ht="21.75" hidden="false" customHeight="true" outlineLevel="0" collapsed="false">
      <c r="B68" s="35" t="s">
        <v>126</v>
      </c>
      <c r="C68" s="35"/>
      <c r="D68" s="35"/>
      <c r="E68" s="35"/>
      <c r="F68" s="35"/>
      <c r="G68" s="35"/>
      <c r="H68" s="35"/>
      <c r="I68" s="35"/>
      <c r="J68" s="35"/>
    </row>
    <row r="70" customFormat="false" ht="19.5" hidden="false" customHeight="true" outlineLevel="0" collapsed="false">
      <c r="B70" s="52"/>
      <c r="C70" s="53" t="s">
        <v>127</v>
      </c>
      <c r="D70" s="53"/>
      <c r="E70" s="53"/>
      <c r="F70" s="53"/>
      <c r="G70" s="53"/>
      <c r="H70" s="53"/>
      <c r="I70" s="53"/>
      <c r="J70" s="53"/>
    </row>
    <row r="71" customFormat="false" ht="19.5" hidden="false" customHeight="true" outlineLevel="0" collapsed="false">
      <c r="B71" s="54"/>
      <c r="C71" s="53" t="s">
        <v>128</v>
      </c>
      <c r="D71" s="53"/>
      <c r="E71" s="53"/>
      <c r="F71" s="53"/>
      <c r="G71" s="53"/>
      <c r="H71" s="53"/>
      <c r="I71" s="53"/>
      <c r="J71" s="53"/>
    </row>
    <row r="72" customFormat="false" ht="19.5" hidden="false" customHeight="true" outlineLevel="0" collapsed="false">
      <c r="B72" s="55"/>
      <c r="C72" s="53" t="s">
        <v>129</v>
      </c>
      <c r="D72" s="53"/>
      <c r="E72" s="53"/>
      <c r="F72" s="53"/>
      <c r="G72" s="53"/>
      <c r="H72" s="53"/>
      <c r="I72" s="53"/>
      <c r="J72" s="53"/>
    </row>
    <row r="73" customFormat="false" ht="19.5" hidden="false" customHeight="true" outlineLevel="0" collapsed="false">
      <c r="B73" s="56"/>
      <c r="C73" s="53" t="s">
        <v>130</v>
      </c>
      <c r="D73" s="53"/>
      <c r="E73" s="53"/>
      <c r="F73" s="53"/>
      <c r="G73" s="53"/>
      <c r="H73" s="53"/>
      <c r="I73" s="53"/>
      <c r="J73" s="53"/>
    </row>
    <row r="74" customFormat="false" ht="19.5" hidden="false" customHeight="true" outlineLevel="0" collapsed="false">
      <c r="B74" s="57"/>
      <c r="C74" s="53" t="s">
        <v>131</v>
      </c>
      <c r="D74" s="53"/>
      <c r="E74" s="53"/>
      <c r="F74" s="53"/>
      <c r="G74" s="53"/>
      <c r="H74" s="53"/>
      <c r="I74" s="53"/>
      <c r="J74" s="53"/>
    </row>
    <row r="75" customFormat="false" ht="19.5" hidden="false" customHeight="true" outlineLevel="0" collapsed="false">
      <c r="B75" s="58"/>
      <c r="C75" s="53" t="s">
        <v>132</v>
      </c>
      <c r="D75" s="53"/>
      <c r="E75" s="53"/>
      <c r="F75" s="53"/>
      <c r="G75" s="53"/>
      <c r="H75" s="53"/>
      <c r="I75" s="53"/>
      <c r="J75" s="53"/>
    </row>
    <row r="76" customFormat="false" ht="19.5" hidden="false" customHeight="true" outlineLevel="0" collapsed="false">
      <c r="B76" s="59"/>
      <c r="C76" s="53" t="s">
        <v>133</v>
      </c>
      <c r="D76" s="53"/>
      <c r="E76" s="53"/>
      <c r="F76" s="53"/>
      <c r="G76" s="53"/>
      <c r="H76" s="53"/>
      <c r="I76" s="53"/>
      <c r="J76" s="53"/>
    </row>
    <row r="79" customFormat="false" ht="39.75" hidden="false" customHeight="true" outlineLevel="0" collapsed="false">
      <c r="B79" s="60" t="s">
        <v>134</v>
      </c>
      <c r="C79" s="60"/>
      <c r="D79" s="60"/>
      <c r="E79" s="60"/>
      <c r="F79" s="60"/>
      <c r="G79" s="60"/>
      <c r="H79" s="60"/>
      <c r="I79" s="60"/>
      <c r="J79" s="60"/>
    </row>
    <row r="80" customFormat="false" ht="15" hidden="false" customHeight="false" outlineLevel="0" collapsed="false">
      <c r="B80" s="60"/>
      <c r="C80" s="60"/>
      <c r="D80" s="60"/>
      <c r="E80" s="60"/>
      <c r="F80" s="60"/>
      <c r="G80" s="60"/>
      <c r="H80" s="60"/>
      <c r="I80" s="60"/>
      <c r="J80" s="60"/>
    </row>
    <row r="81" customFormat="false" ht="15" hidden="false" customHeight="false" outlineLevel="0" collapsed="false">
      <c r="B81" s="60"/>
      <c r="C81" s="60"/>
      <c r="D81" s="60"/>
      <c r="E81" s="60"/>
      <c r="F81" s="60"/>
      <c r="G81" s="60"/>
      <c r="H81" s="60"/>
      <c r="I81" s="60"/>
      <c r="J81" s="60"/>
    </row>
  </sheetData>
  <mergeCells count="50">
    <mergeCell ref="B2:J2"/>
    <mergeCell ref="B3:J3"/>
    <mergeCell ref="B6:J6"/>
    <mergeCell ref="C8:F8"/>
    <mergeCell ref="C9:F9"/>
    <mergeCell ref="C10:F10"/>
    <mergeCell ref="C11:F11"/>
    <mergeCell ref="C12:F12"/>
    <mergeCell ref="C13:F13"/>
    <mergeCell ref="C14:F14"/>
    <mergeCell ref="B17:J17"/>
    <mergeCell ref="D19:J19"/>
    <mergeCell ref="D20:J20"/>
    <mergeCell ref="D21:J21"/>
    <mergeCell ref="D22:J22"/>
    <mergeCell ref="D23:J23"/>
    <mergeCell ref="D24:J24"/>
    <mergeCell ref="D25:J25"/>
    <mergeCell ref="B28:J28"/>
    <mergeCell ref="E30:J30"/>
    <mergeCell ref="E31:J31"/>
    <mergeCell ref="E32:J32"/>
    <mergeCell ref="E33:J33"/>
    <mergeCell ref="E34:J34"/>
    <mergeCell ref="E35:J35"/>
    <mergeCell ref="E36:J36"/>
    <mergeCell ref="E37:J37"/>
    <mergeCell ref="E38:J38"/>
    <mergeCell ref="E39:J39"/>
    <mergeCell ref="E40:J40"/>
    <mergeCell ref="E41:J41"/>
    <mergeCell ref="E42:J42"/>
    <mergeCell ref="E43:J43"/>
    <mergeCell ref="B46:J46"/>
    <mergeCell ref="B58:J58"/>
    <mergeCell ref="B60:J60"/>
    <mergeCell ref="B61:J61"/>
    <mergeCell ref="B62:J62"/>
    <mergeCell ref="B63:J63"/>
    <mergeCell ref="B64:J64"/>
    <mergeCell ref="B65:J65"/>
    <mergeCell ref="B68:J68"/>
    <mergeCell ref="C70:J70"/>
    <mergeCell ref="C71:J71"/>
    <mergeCell ref="C72:J72"/>
    <mergeCell ref="C73:J73"/>
    <mergeCell ref="C74:J74"/>
    <mergeCell ref="C75:J75"/>
    <mergeCell ref="C76:J76"/>
    <mergeCell ref="B79:J81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U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7"/>
    <col collapsed="false" customWidth="true" hidden="false" outlineLevel="0" max="10" min="10" style="0" width="13"/>
    <col collapsed="false" customWidth="true" hidden="false" outlineLevel="0" max="11" min="11" style="0" width="12"/>
    <col collapsed="false" customWidth="true" hidden="false" outlineLevel="0" max="12" min="12" style="0" width="9"/>
    <col collapsed="false" customWidth="true" hidden="false" outlineLevel="0" max="16" min="13" style="0" width="14"/>
    <col collapsed="false" customWidth="true" hidden="false" outlineLevel="0" max="17" min="17" style="0" width="12"/>
    <col collapsed="false" customWidth="true" hidden="false" outlineLevel="0" max="18" min="18" style="0" width="14"/>
    <col collapsed="false" customWidth="true" hidden="false" outlineLevel="0" max="19" min="19" style="0" width="13"/>
    <col collapsed="false" customWidth="true" hidden="false" outlineLevel="0" max="20" min="20" style="0" width="11"/>
    <col collapsed="false" customWidth="true" hidden="false" outlineLevel="0" max="21" min="21" style="0" width="26"/>
  </cols>
  <sheetData>
    <row r="2" customFormat="false" ht="33.75" hidden="false" customHeight="true" outlineLevel="0" collapsed="false">
      <c r="B2" s="33" t="s">
        <v>135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customFormat="false" ht="15.75" hidden="false" customHeight="true" outlineLevel="0" collapsed="false">
      <c r="B3" s="34" t="str">
        <f aca="false">"Einzelaufstellung des Anlagevermögens gemäß § 4 Abs. 3 EStG / § 266 HGB · Wirtschaftsjahr " &amp; Wirtschaftsjahr</f>
        <v>Einzelaufstellung des Anlagevermögens gemäß § 4 Abs. 3 EStG / § 266 HGB · Wirtschaftsjahr 2026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customFormat="false" ht="3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6" customFormat="false" ht="21.75" hidden="false" customHeight="true" outlineLevel="0" collapsed="false">
      <c r="B6" s="61" t="s">
        <v>136</v>
      </c>
      <c r="C6" s="62" t="str">
        <f aca="false">Stammdaten!C8</f>
        <v>Muster Ausrüstungs- und Betriebs GmbH</v>
      </c>
      <c r="D6" s="62"/>
      <c r="E6" s="62"/>
      <c r="F6" s="62"/>
      <c r="G6" s="62"/>
      <c r="H6" s="62"/>
      <c r="I6" s="61" t="s">
        <v>137</v>
      </c>
      <c r="J6" s="63" t="n">
        <f aca="false">Bilanzstichtag</f>
        <v>46387</v>
      </c>
      <c r="K6" s="63"/>
      <c r="L6" s="61" t="s">
        <v>138</v>
      </c>
      <c r="M6" s="62" t="str">
        <f aca="false">Stammdaten!C13</f>
        <v>K. Behrens (Buchhaltung)</v>
      </c>
      <c r="N6" s="62"/>
      <c r="O6" s="62"/>
      <c r="P6" s="62"/>
      <c r="Q6" s="61" t="s">
        <v>139</v>
      </c>
      <c r="R6" s="62" t="str">
        <f aca="false">Stammdaten!C14</f>
        <v>20.07.2026</v>
      </c>
      <c r="S6" s="62"/>
      <c r="T6" s="62"/>
      <c r="U6" s="62"/>
    </row>
    <row r="8" customFormat="false" ht="18" hidden="false" customHeight="true" outlineLevel="0" collapsed="false">
      <c r="B8" s="64" t="s">
        <v>140</v>
      </c>
      <c r="C8" s="64"/>
      <c r="D8" s="64"/>
      <c r="E8" s="64"/>
      <c r="F8" s="64"/>
      <c r="G8" s="64" t="s">
        <v>141</v>
      </c>
      <c r="H8" s="64"/>
      <c r="I8" s="64"/>
      <c r="J8" s="64"/>
      <c r="K8" s="64"/>
      <c r="L8" s="64" t="s">
        <v>142</v>
      </c>
      <c r="M8" s="64"/>
      <c r="N8" s="64"/>
      <c r="O8" s="64"/>
      <c r="P8" s="64"/>
      <c r="Q8" s="64" t="s">
        <v>143</v>
      </c>
      <c r="R8" s="64"/>
      <c r="S8" s="64" t="s">
        <v>144</v>
      </c>
      <c r="T8" s="64"/>
      <c r="U8" s="64"/>
    </row>
    <row r="9" customFormat="false" ht="33.75" hidden="false" customHeight="true" outlineLevel="0" collapsed="false">
      <c r="B9" s="65" t="s">
        <v>145</v>
      </c>
      <c r="C9" s="65" t="s">
        <v>146</v>
      </c>
      <c r="D9" s="65" t="s">
        <v>15</v>
      </c>
      <c r="E9" s="65" t="s">
        <v>102</v>
      </c>
      <c r="F9" s="65" t="s">
        <v>147</v>
      </c>
      <c r="G9" s="65" t="s">
        <v>148</v>
      </c>
      <c r="H9" s="65" t="s">
        <v>149</v>
      </c>
      <c r="I9" s="65" t="s">
        <v>150</v>
      </c>
      <c r="J9" s="65" t="s">
        <v>101</v>
      </c>
      <c r="K9" s="65" t="s">
        <v>151</v>
      </c>
      <c r="L9" s="65" t="s">
        <v>152</v>
      </c>
      <c r="M9" s="65" t="s">
        <v>153</v>
      </c>
      <c r="N9" s="65" t="s">
        <v>154</v>
      </c>
      <c r="O9" s="65" t="s">
        <v>19</v>
      </c>
      <c r="P9" s="65" t="s">
        <v>155</v>
      </c>
      <c r="Q9" s="65" t="s">
        <v>156</v>
      </c>
      <c r="R9" s="65" t="s">
        <v>157</v>
      </c>
      <c r="S9" s="65" t="s">
        <v>25</v>
      </c>
      <c r="T9" s="65" t="s">
        <v>158</v>
      </c>
      <c r="U9" s="65" t="s">
        <v>159</v>
      </c>
    </row>
    <row r="10" customFormat="false" ht="25.5" hidden="false" customHeight="true" outlineLevel="0" collapsed="false">
      <c r="B10" s="66" t="s">
        <v>160</v>
      </c>
      <c r="C10" s="67" t="s">
        <v>161</v>
      </c>
      <c r="D10" s="68" t="s">
        <v>44</v>
      </c>
      <c r="E10" s="68" t="s">
        <v>104</v>
      </c>
      <c r="F10" s="69" t="s">
        <v>162</v>
      </c>
      <c r="G10" s="70" t="n">
        <v>43963</v>
      </c>
      <c r="H10" s="71" t="n">
        <v>720</v>
      </c>
      <c r="I10" s="72" t="n">
        <v>1</v>
      </c>
      <c r="J10" s="73" t="s">
        <v>96</v>
      </c>
      <c r="K10" s="74" t="n">
        <f aca="false">G10</f>
        <v>43963</v>
      </c>
      <c r="L10" s="75" t="n">
        <f aca="false">IF(OR(G10="",J10=""),0,IF(J10="keine",0,IF(J10="GWG",IF(YEAR(K10)=Wirtschaftsjahr,12,0),IF(J10="Sammelposten",IF(YEAR(K10)&gt;Wirtschaftsjahr,0,IF(Wirtschaftsjahr-YEAR(K10)&lt;SP_Jahre,12,0)),IF(YEAR(K10)&gt;Wirtschaftsjahr,0,IF(Q10="",MIN(IF(YEAR(K10)=Wirtschaftsjahr,12-MONTH(K10)+1,12),MAX(0,I10*12-IF(YEAR(K10)&gt;=Wirtschaftsjahr,0,(Wirtschaftsjahr-1-YEAR(K10))*12+(12-MONTH(K10))+1))),IF(YEAR(Q10)&lt;Wirtschaftsjahr,0,IF(YEAR(Q10)&gt;Wirtschaftsjahr,MIN(IF(YEAR(K10)=Wirtschaftsjahr,12-MONTH(K10)+1,12),MAX(0,I10*12-IF(YEAR(K10)&gt;=Wirtschaftsjahr,0,(Wirtschaftsjahr-1-YEAR(K10))*12+(12-MONTH(K10))+1))),MIN(MIN(IF(YEAR(K10)=Wirtschaftsjahr,12-MONTH(K10)+1,12),MAX(0,I10*12-IF(YEAR(K10)&gt;=Wirtschaftsjahr,0,(Wirtschaftsjahr-1-YEAR(K10))*12+(12-MONTH(K10))+1))),MONTH(Q10)-IF(YEAR(K10)=Wirtschaftsjahr,MONTH(K10)-1,0))))))))))</f>
        <v>0</v>
      </c>
      <c r="M10" s="76" t="n">
        <f aca="false">IF(G10="","",IF(J10="keine",0,IF(J10="GWG",IF(YEAR(K10)&lt;Wirtschaftsjahr,H10,0),IF(J10="Sammelposten",IF(YEAR(K10)&gt;=Wirtschaftsjahr,0,MIN(H10,H10/SP_Jahre*MIN(SP_Jahre,Wirtschaftsjahr-YEAR(K10)))),MIN(H10,H10/MAX(I10*12,1)*MIN(I10*12,MAX(0,IF(YEAR(K10)&gt;=Wirtschaftsjahr,0,(Wirtschaftsjahr-1-YEAR(K10))*12+(12-MONTH(K10))+1))))))))</f>
        <v>720</v>
      </c>
      <c r="N10" s="76" t="n">
        <f aca="false">IF(H10="","",H10-M10)</f>
        <v>0</v>
      </c>
      <c r="O10" s="76" t="n">
        <f aca="false">IF(G10="","",IF(J10="keine",0,IF(J10="GWG",IF(YEAR(K10)=Wirtschaftsjahr,H10,0),IF(J10="Sammelposten",IF(YEAR(K10)&gt;Wirtschaftsjahr,0,IF(Wirtschaftsjahr-YEAR(K10)&lt;SP_Jahre,H10/SP_Jahre,0)),MIN(N10,H10/MAX(I10*12,1)*L10)))))</f>
        <v>0</v>
      </c>
      <c r="P10" s="76" t="n">
        <f aca="false">IF(H10="","",IF(Q10="",N10-O10,IF(YEAR(Q10)&lt;=Wirtschaftsjahr,0,N10-O10)))</f>
        <v>0</v>
      </c>
      <c r="Q10" s="70"/>
      <c r="R10" s="76" t="str">
        <f aca="false">IF(Q10="","",IF(YEAR(Q10)&lt;Wirtschaftsjahr,0,IF(YEAR(Q10)&gt;Wirtschaftsjahr,"",N10-O10)))</f>
        <v/>
      </c>
      <c r="S10" s="77" t="str">
        <f aca="false">IF(G10="","",IF(Q10&lt;&gt;"",IF(YEAR(Q10)&lt;=Wirtschaftsjahr,"Abgang","Laufend"),IF(J10="keine","kein AfA-Objekt",IF(YEAR(G10)=Wirtschaftsjahr,"Zugang WJ",IF(P10&lt;=1,"Abgeschrieben","Laufend")))))</f>
        <v>Abgeschrieben</v>
      </c>
      <c r="T10" s="78" t="str">
        <f aca="false">IF(OR(G10="",J10="GWG",J10="keine"),"",IF(J10="Sammelposten",MAX(0,SP_Jahre*12-((Wirtschaftsjahr-YEAR(K10))*12+(12-MONTH(K10))+1)),MAX(0,I10*12-MIN(I10*12,MAX(0,IF(YEAR(K10)&gt;Wirtschaftsjahr,0,(Wirtschaftsjahr-YEAR(K10))*12+(12-MONTH(K10))+1))))))</f>
        <v/>
      </c>
      <c r="U10" s="69" t="s">
        <v>163</v>
      </c>
    </row>
    <row r="11" customFormat="false" ht="25.5" hidden="false" customHeight="true" outlineLevel="0" collapsed="false">
      <c r="B11" s="66" t="s">
        <v>164</v>
      </c>
      <c r="C11" s="67" t="s">
        <v>165</v>
      </c>
      <c r="D11" s="68" t="s">
        <v>26</v>
      </c>
      <c r="E11" s="68" t="s">
        <v>104</v>
      </c>
      <c r="F11" s="69" t="s">
        <v>166</v>
      </c>
      <c r="G11" s="70" t="n">
        <v>44411</v>
      </c>
      <c r="H11" s="71" t="n">
        <v>1850</v>
      </c>
      <c r="I11" s="72" t="n">
        <v>13</v>
      </c>
      <c r="J11" s="73" t="s">
        <v>80</v>
      </c>
      <c r="K11" s="74" t="n">
        <f aca="false">G11</f>
        <v>44411</v>
      </c>
      <c r="L11" s="75" t="n">
        <f aca="false">IF(OR(G11="",J11=""),0,IF(J11="keine",0,IF(J11="GWG",IF(YEAR(K11)=Wirtschaftsjahr,12,0),IF(J11="Sammelposten",IF(YEAR(K11)&gt;Wirtschaftsjahr,0,IF(Wirtschaftsjahr-YEAR(K11)&lt;SP_Jahre,12,0)),IF(YEAR(K11)&gt;Wirtschaftsjahr,0,IF(Q11="",MIN(IF(YEAR(K11)=Wirtschaftsjahr,12-MONTH(K11)+1,12),MAX(0,I11*12-IF(YEAR(K11)&gt;=Wirtschaftsjahr,0,(Wirtschaftsjahr-1-YEAR(K11))*12+(12-MONTH(K11))+1))),IF(YEAR(Q11)&lt;Wirtschaftsjahr,0,IF(YEAR(Q11)&gt;Wirtschaftsjahr,MIN(IF(YEAR(K11)=Wirtschaftsjahr,12-MONTH(K11)+1,12),MAX(0,I11*12-IF(YEAR(K11)&gt;=Wirtschaftsjahr,0,(Wirtschaftsjahr-1-YEAR(K11))*12+(12-MONTH(K11))+1))),MIN(MIN(IF(YEAR(K11)=Wirtschaftsjahr,12-MONTH(K11)+1,12),MAX(0,I11*12-IF(YEAR(K11)&gt;=Wirtschaftsjahr,0,(Wirtschaftsjahr-1-YEAR(K11))*12+(12-MONTH(K11))+1))),MONTH(Q11)-IF(YEAR(K11)=Wirtschaftsjahr,MONTH(K11)-1,0))))))))))</f>
        <v>12</v>
      </c>
      <c r="M11" s="76" t="n">
        <f aca="false">IF(G11="","",IF(J11="keine",0,IF(J11="GWG",IF(YEAR(K11)&lt;Wirtschaftsjahr,H11,0),IF(J11="Sammelposten",IF(YEAR(K11)&gt;=Wirtschaftsjahr,0,MIN(H11,H11/SP_Jahre*MIN(SP_Jahre,Wirtschaftsjahr-YEAR(K11)))),MIN(H11,H11/MAX(I11*12,1)*MIN(I11*12,MAX(0,IF(YEAR(K11)&gt;=Wirtschaftsjahr,0,(Wirtschaftsjahr-1-YEAR(K11))*12+(12-MONTH(K11))+1))))))))</f>
        <v>628.525641025641</v>
      </c>
      <c r="N11" s="76" t="n">
        <f aca="false">IF(H11="","",H11-M11)</f>
        <v>1221.47435897436</v>
      </c>
      <c r="O11" s="76" t="n">
        <f aca="false">IF(G11="","",IF(J11="keine",0,IF(J11="GWG",IF(YEAR(K11)=Wirtschaftsjahr,H11,0),IF(J11="Sammelposten",IF(YEAR(K11)&gt;Wirtschaftsjahr,0,IF(Wirtschaftsjahr-YEAR(K11)&lt;SP_Jahre,H11/SP_Jahre,0)),MIN(N11,H11/MAX(I11*12,1)*L11)))))</f>
        <v>142.307692307692</v>
      </c>
      <c r="P11" s="76" t="n">
        <f aca="false">IF(H11="","",IF(Q11="",N11-O11,IF(YEAR(Q11)&lt;=Wirtschaftsjahr,0,N11-O11)))</f>
        <v>1079.16666666667</v>
      </c>
      <c r="Q11" s="70"/>
      <c r="R11" s="76" t="str">
        <f aca="false">IF(Q11="","",IF(YEAR(Q11)&lt;Wirtschaftsjahr,0,IF(YEAR(Q11)&gt;Wirtschaftsjahr,"",N11-O11)))</f>
        <v/>
      </c>
      <c r="S11" s="77" t="str">
        <f aca="false">IF(G11="","",IF(Q11&lt;&gt;"",IF(YEAR(Q11)&lt;=Wirtschaftsjahr,"Abgang","Laufend"),IF(J11="keine","kein AfA-Objekt",IF(YEAR(G11)=Wirtschaftsjahr,"Zugang WJ",IF(P11&lt;=1,"Abgeschrieben","Laufend")))))</f>
        <v>Laufend</v>
      </c>
      <c r="T11" s="78" t="n">
        <f aca="false">IF(OR(G11="",J11="GWG",J11="keine"),"",IF(J11="Sammelposten",MAX(0,SP_Jahre*12-((Wirtschaftsjahr-YEAR(K11))*12+(12-MONTH(K11))+1)),MAX(0,I11*12-MIN(I11*12,MAX(0,IF(YEAR(K11)&gt;Wirtschaftsjahr,0,(Wirtschaftsjahr-YEAR(K11))*12+(12-MONTH(K11))+1))))))</f>
        <v>91</v>
      </c>
      <c r="U11" s="69" t="s">
        <v>167</v>
      </c>
    </row>
    <row r="12" customFormat="false" ht="25.5" hidden="false" customHeight="true" outlineLevel="0" collapsed="false">
      <c r="B12" s="66" t="s">
        <v>168</v>
      </c>
      <c r="C12" s="67" t="s">
        <v>169</v>
      </c>
      <c r="D12" s="68" t="s">
        <v>38</v>
      </c>
      <c r="E12" s="68" t="s">
        <v>117</v>
      </c>
      <c r="F12" s="69" t="s">
        <v>170</v>
      </c>
      <c r="G12" s="70" t="n">
        <v>44581</v>
      </c>
      <c r="H12" s="71" t="n">
        <v>1480</v>
      </c>
      <c r="I12" s="72" t="n">
        <v>1</v>
      </c>
      <c r="J12" s="73" t="s">
        <v>80</v>
      </c>
      <c r="K12" s="74" t="n">
        <f aca="false">G12</f>
        <v>44581</v>
      </c>
      <c r="L12" s="75" t="n">
        <f aca="false">IF(OR(G12="",J12=""),0,IF(J12="keine",0,IF(J12="GWG",IF(YEAR(K12)=Wirtschaftsjahr,12,0),IF(J12="Sammelposten",IF(YEAR(K12)&gt;Wirtschaftsjahr,0,IF(Wirtschaftsjahr-YEAR(K12)&lt;SP_Jahre,12,0)),IF(YEAR(K12)&gt;Wirtschaftsjahr,0,IF(Q12="",MIN(IF(YEAR(K12)=Wirtschaftsjahr,12-MONTH(K12)+1,12),MAX(0,I12*12-IF(YEAR(K12)&gt;=Wirtschaftsjahr,0,(Wirtschaftsjahr-1-YEAR(K12))*12+(12-MONTH(K12))+1))),IF(YEAR(Q12)&lt;Wirtschaftsjahr,0,IF(YEAR(Q12)&gt;Wirtschaftsjahr,MIN(IF(YEAR(K12)=Wirtschaftsjahr,12-MONTH(K12)+1,12),MAX(0,I12*12-IF(YEAR(K12)&gt;=Wirtschaftsjahr,0,(Wirtschaftsjahr-1-YEAR(K12))*12+(12-MONTH(K12))+1))),MIN(MIN(IF(YEAR(K12)=Wirtschaftsjahr,12-MONTH(K12)+1,12),MAX(0,I12*12-IF(YEAR(K12)&gt;=Wirtschaftsjahr,0,(Wirtschaftsjahr-1-YEAR(K12))*12+(12-MONTH(K12))+1))),MONTH(Q12)-IF(YEAR(K12)=Wirtschaftsjahr,MONTH(K12)-1,0))))))))))</f>
        <v>0</v>
      </c>
      <c r="M12" s="76" t="n">
        <f aca="false">IF(G12="","",IF(J12="keine",0,IF(J12="GWG",IF(YEAR(K12)&lt;Wirtschaftsjahr,H12,0),IF(J12="Sammelposten",IF(YEAR(K12)&gt;=Wirtschaftsjahr,0,MIN(H12,H12/SP_Jahre*MIN(SP_Jahre,Wirtschaftsjahr-YEAR(K12)))),MIN(H12,H12/MAX(I12*12,1)*MIN(I12*12,MAX(0,IF(YEAR(K12)&gt;=Wirtschaftsjahr,0,(Wirtschaftsjahr-1-YEAR(K12))*12+(12-MONTH(K12))+1))))))))</f>
        <v>1480</v>
      </c>
      <c r="N12" s="76" t="n">
        <f aca="false">IF(H12="","",H12-M12)</f>
        <v>0</v>
      </c>
      <c r="O12" s="76" t="n">
        <f aca="false">IF(G12="","",IF(J12="keine",0,IF(J12="GWG",IF(YEAR(K12)=Wirtschaftsjahr,H12,0),IF(J12="Sammelposten",IF(YEAR(K12)&gt;Wirtschaftsjahr,0,IF(Wirtschaftsjahr-YEAR(K12)&lt;SP_Jahre,H12/SP_Jahre,0)),MIN(N12,H12/MAX(I12*12,1)*L12)))))</f>
        <v>0</v>
      </c>
      <c r="P12" s="76" t="n">
        <f aca="false">IF(H12="","",IF(Q12="",N12-O12,IF(YEAR(Q12)&lt;=Wirtschaftsjahr,0,N12-O12)))</f>
        <v>0</v>
      </c>
      <c r="Q12" s="70"/>
      <c r="R12" s="76" t="str">
        <f aca="false">IF(Q12="","",IF(YEAR(Q12)&lt;Wirtschaftsjahr,0,IF(YEAR(Q12)&gt;Wirtschaftsjahr,"",N12-O12)))</f>
        <v/>
      </c>
      <c r="S12" s="77" t="str">
        <f aca="false">IF(G12="","",IF(Q12&lt;&gt;"",IF(YEAR(Q12)&lt;=Wirtschaftsjahr,"Abgang","Laufend"),IF(J12="keine","kein AfA-Objekt",IF(YEAR(G12)=Wirtschaftsjahr,"Zugang WJ",IF(P12&lt;=1,"Abgeschrieben","Laufend")))))</f>
        <v>Abgeschrieben</v>
      </c>
      <c r="T12" s="78" t="n">
        <f aca="false">IF(OR(G12="",J12="GWG",J12="keine"),"",IF(J12="Sammelposten",MAX(0,SP_Jahre*12-((Wirtschaftsjahr-YEAR(K12))*12+(12-MONTH(K12))+1)),MAX(0,I12*12-MIN(I12*12,MAX(0,IF(YEAR(K12)&gt;Wirtschaftsjahr,0,(Wirtschaftsjahr-YEAR(K12))*12+(12-MONTH(K12))+1))))))</f>
        <v>0</v>
      </c>
      <c r="U12" s="69" t="s">
        <v>171</v>
      </c>
    </row>
    <row r="13" customFormat="false" ht="25.5" hidden="false" customHeight="true" outlineLevel="0" collapsed="false">
      <c r="B13" s="66" t="s">
        <v>172</v>
      </c>
      <c r="C13" s="67" t="s">
        <v>173</v>
      </c>
      <c r="D13" s="68" t="s">
        <v>34</v>
      </c>
      <c r="E13" s="68" t="s">
        <v>104</v>
      </c>
      <c r="F13" s="69" t="s">
        <v>170</v>
      </c>
      <c r="G13" s="70" t="n">
        <v>44870</v>
      </c>
      <c r="H13" s="71" t="n">
        <v>2340</v>
      </c>
      <c r="I13" s="72" t="n">
        <v>5</v>
      </c>
      <c r="J13" s="73" t="s">
        <v>80</v>
      </c>
      <c r="K13" s="74" t="n">
        <f aca="false">G13</f>
        <v>44870</v>
      </c>
      <c r="L13" s="75" t="n">
        <f aca="false">IF(OR(G13="",J13=""),0,IF(J13="keine",0,IF(J13="GWG",IF(YEAR(K13)=Wirtschaftsjahr,12,0),IF(J13="Sammelposten",IF(YEAR(K13)&gt;Wirtschaftsjahr,0,IF(Wirtschaftsjahr-YEAR(K13)&lt;SP_Jahre,12,0)),IF(YEAR(K13)&gt;Wirtschaftsjahr,0,IF(Q13="",MIN(IF(YEAR(K13)=Wirtschaftsjahr,12-MONTH(K13)+1,12),MAX(0,I13*12-IF(YEAR(K13)&gt;=Wirtschaftsjahr,0,(Wirtschaftsjahr-1-YEAR(K13))*12+(12-MONTH(K13))+1))),IF(YEAR(Q13)&lt;Wirtschaftsjahr,0,IF(YEAR(Q13)&gt;Wirtschaftsjahr,MIN(IF(YEAR(K13)=Wirtschaftsjahr,12-MONTH(K13)+1,12),MAX(0,I13*12-IF(YEAR(K13)&gt;=Wirtschaftsjahr,0,(Wirtschaftsjahr-1-YEAR(K13))*12+(12-MONTH(K13))+1))),MIN(MIN(IF(YEAR(K13)=Wirtschaftsjahr,12-MONTH(K13)+1,12),MAX(0,I13*12-IF(YEAR(K13)&gt;=Wirtschaftsjahr,0,(Wirtschaftsjahr-1-YEAR(K13))*12+(12-MONTH(K13))+1))),MONTH(Q13)-IF(YEAR(K13)=Wirtschaftsjahr,MONTH(K13)-1,0))))))))))</f>
        <v>12</v>
      </c>
      <c r="M13" s="76" t="n">
        <f aca="false">IF(G13="","",IF(J13="keine",0,IF(J13="GWG",IF(YEAR(K13)&lt;Wirtschaftsjahr,H13,0),IF(J13="Sammelposten",IF(YEAR(K13)&gt;=Wirtschaftsjahr,0,MIN(H13,H13/SP_Jahre*MIN(SP_Jahre,Wirtschaftsjahr-YEAR(K13)))),MIN(H13,H13/MAX(I13*12,1)*MIN(I13*12,MAX(0,IF(YEAR(K13)&gt;=Wirtschaftsjahr,0,(Wirtschaftsjahr-1-YEAR(K13))*12+(12-MONTH(K13))+1))))))))</f>
        <v>1482</v>
      </c>
      <c r="N13" s="76" t="n">
        <f aca="false">IF(H13="","",H13-M13)</f>
        <v>858</v>
      </c>
      <c r="O13" s="76" t="n">
        <f aca="false">IF(G13="","",IF(J13="keine",0,IF(J13="GWG",IF(YEAR(K13)=Wirtschaftsjahr,H13,0),IF(J13="Sammelposten",IF(YEAR(K13)&gt;Wirtschaftsjahr,0,IF(Wirtschaftsjahr-YEAR(K13)&lt;SP_Jahre,H13/SP_Jahre,0)),MIN(N13,H13/MAX(I13*12,1)*L13)))))</f>
        <v>468</v>
      </c>
      <c r="P13" s="76" t="n">
        <f aca="false">IF(H13="","",IF(Q13="",N13-O13,IF(YEAR(Q13)&lt;=Wirtschaftsjahr,0,N13-O13)))</f>
        <v>390</v>
      </c>
      <c r="Q13" s="70"/>
      <c r="R13" s="76" t="str">
        <f aca="false">IF(Q13="","",IF(YEAR(Q13)&lt;Wirtschaftsjahr,0,IF(YEAR(Q13)&gt;Wirtschaftsjahr,"",N13-O13)))</f>
        <v/>
      </c>
      <c r="S13" s="77" t="str">
        <f aca="false">IF(G13="","",IF(Q13&lt;&gt;"",IF(YEAR(Q13)&lt;=Wirtschaftsjahr,"Abgang","Laufend"),IF(J13="keine","kein AfA-Objekt",IF(YEAR(G13)=Wirtschaftsjahr,"Zugang WJ",IF(P13&lt;=1,"Abgeschrieben","Laufend")))))</f>
        <v>Laufend</v>
      </c>
      <c r="T13" s="78" t="n">
        <f aca="false">IF(OR(G13="",J13="GWG",J13="keine"),"",IF(J13="Sammelposten",MAX(0,SP_Jahre*12-((Wirtschaftsjahr-YEAR(K13))*12+(12-MONTH(K13))+1)),MAX(0,I13*12-MIN(I13*12,MAX(0,IF(YEAR(K13)&gt;Wirtschaftsjahr,0,(Wirtschaftsjahr-YEAR(K13))*12+(12-MONTH(K13))+1))))))</f>
        <v>10</v>
      </c>
      <c r="U13" s="69" t="s">
        <v>174</v>
      </c>
    </row>
    <row r="14" customFormat="false" ht="25.5" hidden="false" customHeight="true" outlineLevel="0" collapsed="false">
      <c r="B14" s="66" t="s">
        <v>175</v>
      </c>
      <c r="C14" s="67" t="s">
        <v>176</v>
      </c>
      <c r="D14" s="68" t="s">
        <v>40</v>
      </c>
      <c r="E14" s="68" t="s">
        <v>115</v>
      </c>
      <c r="F14" s="69" t="s">
        <v>177</v>
      </c>
      <c r="G14" s="70" t="n">
        <v>45000</v>
      </c>
      <c r="H14" s="71" t="n">
        <v>42500</v>
      </c>
      <c r="I14" s="72" t="n">
        <v>6</v>
      </c>
      <c r="J14" s="73" t="s">
        <v>80</v>
      </c>
      <c r="K14" s="74" t="n">
        <f aca="false">G14</f>
        <v>45000</v>
      </c>
      <c r="L14" s="75" t="n">
        <f aca="false">IF(OR(G14="",J14=""),0,IF(J14="keine",0,IF(J14="GWG",IF(YEAR(K14)=Wirtschaftsjahr,12,0),IF(J14="Sammelposten",IF(YEAR(K14)&gt;Wirtschaftsjahr,0,IF(Wirtschaftsjahr-YEAR(K14)&lt;SP_Jahre,12,0)),IF(YEAR(K14)&gt;Wirtschaftsjahr,0,IF(Q14="",MIN(IF(YEAR(K14)=Wirtschaftsjahr,12-MONTH(K14)+1,12),MAX(0,I14*12-IF(YEAR(K14)&gt;=Wirtschaftsjahr,0,(Wirtschaftsjahr-1-YEAR(K14))*12+(12-MONTH(K14))+1))),IF(YEAR(Q14)&lt;Wirtschaftsjahr,0,IF(YEAR(Q14)&gt;Wirtschaftsjahr,MIN(IF(YEAR(K14)=Wirtschaftsjahr,12-MONTH(K14)+1,12),MAX(0,I14*12-IF(YEAR(K14)&gt;=Wirtschaftsjahr,0,(Wirtschaftsjahr-1-YEAR(K14))*12+(12-MONTH(K14))+1))),MIN(MIN(IF(YEAR(K14)=Wirtschaftsjahr,12-MONTH(K14)+1,12),MAX(0,I14*12-IF(YEAR(K14)&gt;=Wirtschaftsjahr,0,(Wirtschaftsjahr-1-YEAR(K14))*12+(12-MONTH(K14))+1))),MONTH(Q14)-IF(YEAR(K14)=Wirtschaftsjahr,MONTH(K14)-1,0))))))))))</f>
        <v>12</v>
      </c>
      <c r="M14" s="76" t="n">
        <f aca="false">IF(G14="","",IF(J14="keine",0,IF(J14="GWG",IF(YEAR(K14)&lt;Wirtschaftsjahr,H14,0),IF(J14="Sammelposten",IF(YEAR(K14)&gt;=Wirtschaftsjahr,0,MIN(H14,H14/SP_Jahre*MIN(SP_Jahre,Wirtschaftsjahr-YEAR(K14)))),MIN(H14,H14/MAX(I14*12,1)*MIN(I14*12,MAX(0,IF(YEAR(K14)&gt;=Wirtschaftsjahr,0,(Wirtschaftsjahr-1-YEAR(K14))*12+(12-MONTH(K14))+1))))))))</f>
        <v>20069.4444444444</v>
      </c>
      <c r="N14" s="76" t="n">
        <f aca="false">IF(H14="","",H14-M14)</f>
        <v>22430.5555555556</v>
      </c>
      <c r="O14" s="76" t="n">
        <f aca="false">IF(G14="","",IF(J14="keine",0,IF(J14="GWG",IF(YEAR(K14)=Wirtschaftsjahr,H14,0),IF(J14="Sammelposten",IF(YEAR(K14)&gt;Wirtschaftsjahr,0,IF(Wirtschaftsjahr-YEAR(K14)&lt;SP_Jahre,H14/SP_Jahre,0)),MIN(N14,H14/MAX(I14*12,1)*L14)))))</f>
        <v>7083.33333333333</v>
      </c>
      <c r="P14" s="76" t="n">
        <f aca="false">IF(H14="","",IF(Q14="",N14-O14,IF(YEAR(Q14)&lt;=Wirtschaftsjahr,0,N14-O14)))</f>
        <v>15347.2222222222</v>
      </c>
      <c r="Q14" s="70"/>
      <c r="R14" s="76" t="str">
        <f aca="false">IF(Q14="","",IF(YEAR(Q14)&lt;Wirtschaftsjahr,0,IF(YEAR(Q14)&gt;Wirtschaftsjahr,"",N14-O14)))</f>
        <v/>
      </c>
      <c r="S14" s="77" t="str">
        <f aca="false">IF(G14="","",IF(Q14&lt;&gt;"",IF(YEAR(Q14)&lt;=Wirtschaftsjahr,"Abgang","Laufend"),IF(J14="keine","kein AfA-Objekt",IF(YEAR(G14)=Wirtschaftsjahr,"Zugang WJ",IF(P14&lt;=1,"Abgeschrieben","Laufend")))))</f>
        <v>Laufend</v>
      </c>
      <c r="T14" s="78" t="n">
        <f aca="false">IF(OR(G14="",J14="GWG",J14="keine"),"",IF(J14="Sammelposten",MAX(0,SP_Jahre*12-((Wirtschaftsjahr-YEAR(K14))*12+(12-MONTH(K14))+1)),MAX(0,I14*12-MIN(I14*12,MAX(0,IF(YEAR(K14)&gt;Wirtschaftsjahr,0,(Wirtschaftsjahr-YEAR(K14))*12+(12-MONTH(K14))+1))))))</f>
        <v>26</v>
      </c>
      <c r="U14" s="69" t="s">
        <v>178</v>
      </c>
    </row>
    <row r="15" customFormat="false" ht="25.5" hidden="false" customHeight="true" outlineLevel="0" collapsed="false">
      <c r="B15" s="66" t="s">
        <v>179</v>
      </c>
      <c r="C15" s="67" t="s">
        <v>180</v>
      </c>
      <c r="D15" s="68" t="s">
        <v>36</v>
      </c>
      <c r="E15" s="68" t="s">
        <v>104</v>
      </c>
      <c r="F15" s="69" t="s">
        <v>170</v>
      </c>
      <c r="G15" s="70" t="n">
        <v>45066</v>
      </c>
      <c r="H15" s="71" t="n">
        <v>4200</v>
      </c>
      <c r="I15" s="72" t="n">
        <v>3</v>
      </c>
      <c r="J15" s="73" t="s">
        <v>80</v>
      </c>
      <c r="K15" s="74" t="n">
        <f aca="false">G15</f>
        <v>45066</v>
      </c>
      <c r="L15" s="75" t="n">
        <f aca="false">IF(OR(G15="",J15=""),0,IF(J15="keine",0,IF(J15="GWG",IF(YEAR(K15)=Wirtschaftsjahr,12,0),IF(J15="Sammelposten",IF(YEAR(K15)&gt;Wirtschaftsjahr,0,IF(Wirtschaftsjahr-YEAR(K15)&lt;SP_Jahre,12,0)),IF(YEAR(K15)&gt;Wirtschaftsjahr,0,IF(Q15="",MIN(IF(YEAR(K15)=Wirtschaftsjahr,12-MONTH(K15)+1,12),MAX(0,I15*12-IF(YEAR(K15)&gt;=Wirtschaftsjahr,0,(Wirtschaftsjahr-1-YEAR(K15))*12+(12-MONTH(K15))+1))),IF(YEAR(Q15)&lt;Wirtschaftsjahr,0,IF(YEAR(Q15)&gt;Wirtschaftsjahr,MIN(IF(YEAR(K15)=Wirtschaftsjahr,12-MONTH(K15)+1,12),MAX(0,I15*12-IF(YEAR(K15)&gt;=Wirtschaftsjahr,0,(Wirtschaftsjahr-1-YEAR(K15))*12+(12-MONTH(K15))+1))),MIN(MIN(IF(YEAR(K15)=Wirtschaftsjahr,12-MONTH(K15)+1,12),MAX(0,I15*12-IF(YEAR(K15)&gt;=Wirtschaftsjahr,0,(Wirtschaftsjahr-1-YEAR(K15))*12+(12-MONTH(K15))+1))),MONTH(Q15)-IF(YEAR(K15)=Wirtschaftsjahr,MONTH(K15)-1,0))))))))))</f>
        <v>4</v>
      </c>
      <c r="M15" s="76" t="n">
        <f aca="false">IF(G15="","",IF(J15="keine",0,IF(J15="GWG",IF(YEAR(K15)&lt;Wirtschaftsjahr,H15,0),IF(J15="Sammelposten",IF(YEAR(K15)&gt;=Wirtschaftsjahr,0,MIN(H15,H15/SP_Jahre*MIN(SP_Jahre,Wirtschaftsjahr-YEAR(K15)))),MIN(H15,H15/MAX(I15*12,1)*MIN(I15*12,MAX(0,IF(YEAR(K15)&gt;=Wirtschaftsjahr,0,(Wirtschaftsjahr-1-YEAR(K15))*12+(12-MONTH(K15))+1))))))))</f>
        <v>3733.33333333333</v>
      </c>
      <c r="N15" s="76" t="n">
        <f aca="false">IF(H15="","",H15-M15)</f>
        <v>466.666666666667</v>
      </c>
      <c r="O15" s="76" t="n">
        <f aca="false">IF(G15="","",IF(J15="keine",0,IF(J15="GWG",IF(YEAR(K15)=Wirtschaftsjahr,H15,0),IF(J15="Sammelposten",IF(YEAR(K15)&gt;Wirtschaftsjahr,0,IF(Wirtschaftsjahr-YEAR(K15)&lt;SP_Jahre,H15/SP_Jahre,0)),MIN(N15,H15/MAX(I15*12,1)*L15)))))</f>
        <v>466.666666666667</v>
      </c>
      <c r="P15" s="76" t="n">
        <f aca="false">IF(H15="","",IF(Q15="",N15-O15,IF(YEAR(Q15)&lt;=Wirtschaftsjahr,0,N15-O15)))</f>
        <v>0</v>
      </c>
      <c r="Q15" s="70"/>
      <c r="R15" s="76" t="str">
        <f aca="false">IF(Q15="","",IF(YEAR(Q15)&lt;Wirtschaftsjahr,0,IF(YEAR(Q15)&gt;Wirtschaftsjahr,"",N15-O15)))</f>
        <v/>
      </c>
      <c r="S15" s="77" t="str">
        <f aca="false">IF(G15="","",IF(Q15&lt;&gt;"",IF(YEAR(Q15)&lt;=Wirtschaftsjahr,"Abgang","Laufend"),IF(J15="keine","kein AfA-Objekt",IF(YEAR(G15)=Wirtschaftsjahr,"Zugang WJ",IF(P15&lt;=1,"Abgeschrieben","Laufend")))))</f>
        <v>Abgeschrieben</v>
      </c>
      <c r="T15" s="78" t="n">
        <f aca="false">IF(OR(G15="",J15="GWG",J15="keine"),"",IF(J15="Sammelposten",MAX(0,SP_Jahre*12-((Wirtschaftsjahr-YEAR(K15))*12+(12-MONTH(K15))+1)),MAX(0,I15*12-MIN(I15*12,MAX(0,IF(YEAR(K15)&gt;Wirtschaftsjahr,0,(Wirtschaftsjahr-YEAR(K15))*12+(12-MONTH(K15))+1))))))</f>
        <v>0</v>
      </c>
      <c r="U15" s="69" t="s">
        <v>181</v>
      </c>
    </row>
    <row r="16" customFormat="false" ht="25.5" hidden="false" customHeight="true" outlineLevel="0" collapsed="false">
      <c r="B16" s="66" t="s">
        <v>182</v>
      </c>
      <c r="C16" s="67" t="s">
        <v>183</v>
      </c>
      <c r="D16" s="68" t="s">
        <v>44</v>
      </c>
      <c r="E16" s="68" t="s">
        <v>111</v>
      </c>
      <c r="F16" s="69" t="s">
        <v>184</v>
      </c>
      <c r="G16" s="70" t="n">
        <v>45118</v>
      </c>
      <c r="H16" s="71" t="n">
        <v>640</v>
      </c>
      <c r="I16" s="72" t="n">
        <v>1</v>
      </c>
      <c r="J16" s="73" t="s">
        <v>96</v>
      </c>
      <c r="K16" s="74" t="n">
        <f aca="false">G16</f>
        <v>45118</v>
      </c>
      <c r="L16" s="75" t="n">
        <f aca="false">IF(OR(G16="",J16=""),0,IF(J16="keine",0,IF(J16="GWG",IF(YEAR(K16)=Wirtschaftsjahr,12,0),IF(J16="Sammelposten",IF(YEAR(K16)&gt;Wirtschaftsjahr,0,IF(Wirtschaftsjahr-YEAR(K16)&lt;SP_Jahre,12,0)),IF(YEAR(K16)&gt;Wirtschaftsjahr,0,IF(Q16="",MIN(IF(YEAR(K16)=Wirtschaftsjahr,12-MONTH(K16)+1,12),MAX(0,I16*12-IF(YEAR(K16)&gt;=Wirtschaftsjahr,0,(Wirtschaftsjahr-1-YEAR(K16))*12+(12-MONTH(K16))+1))),IF(YEAR(Q16)&lt;Wirtschaftsjahr,0,IF(YEAR(Q16)&gt;Wirtschaftsjahr,MIN(IF(YEAR(K16)=Wirtschaftsjahr,12-MONTH(K16)+1,12),MAX(0,I16*12-IF(YEAR(K16)&gt;=Wirtschaftsjahr,0,(Wirtschaftsjahr-1-YEAR(K16))*12+(12-MONTH(K16))+1))),MIN(MIN(IF(YEAR(K16)=Wirtschaftsjahr,12-MONTH(K16)+1,12),MAX(0,I16*12-IF(YEAR(K16)&gt;=Wirtschaftsjahr,0,(Wirtschaftsjahr-1-YEAR(K16))*12+(12-MONTH(K16))+1))),MONTH(Q16)-IF(YEAR(K16)=Wirtschaftsjahr,MONTH(K16)-1,0))))))))))</f>
        <v>0</v>
      </c>
      <c r="M16" s="76" t="n">
        <f aca="false">IF(G16="","",IF(J16="keine",0,IF(J16="GWG",IF(YEAR(K16)&lt;Wirtschaftsjahr,H16,0),IF(J16="Sammelposten",IF(YEAR(K16)&gt;=Wirtschaftsjahr,0,MIN(H16,H16/SP_Jahre*MIN(SP_Jahre,Wirtschaftsjahr-YEAR(K16)))),MIN(H16,H16/MAX(I16*12,1)*MIN(I16*12,MAX(0,IF(YEAR(K16)&gt;=Wirtschaftsjahr,0,(Wirtschaftsjahr-1-YEAR(K16))*12+(12-MONTH(K16))+1))))))))</f>
        <v>640</v>
      </c>
      <c r="N16" s="76" t="n">
        <f aca="false">IF(H16="","",H16-M16)</f>
        <v>0</v>
      </c>
      <c r="O16" s="76" t="n">
        <f aca="false">IF(G16="","",IF(J16="keine",0,IF(J16="GWG",IF(YEAR(K16)=Wirtschaftsjahr,H16,0),IF(J16="Sammelposten",IF(YEAR(K16)&gt;Wirtschaftsjahr,0,IF(Wirtschaftsjahr-YEAR(K16)&lt;SP_Jahre,H16/SP_Jahre,0)),MIN(N16,H16/MAX(I16*12,1)*L16)))))</f>
        <v>0</v>
      </c>
      <c r="P16" s="76" t="n">
        <f aca="false">IF(H16="","",IF(Q16="",N16-O16,IF(YEAR(Q16)&lt;=Wirtschaftsjahr,0,N16-O16)))</f>
        <v>0</v>
      </c>
      <c r="Q16" s="70"/>
      <c r="R16" s="76" t="str">
        <f aca="false">IF(Q16="","",IF(YEAR(Q16)&lt;Wirtschaftsjahr,0,IF(YEAR(Q16)&gt;Wirtschaftsjahr,"",N16-O16)))</f>
        <v/>
      </c>
      <c r="S16" s="77" t="str">
        <f aca="false">IF(G16="","",IF(Q16&lt;&gt;"",IF(YEAR(Q16)&lt;=Wirtschaftsjahr,"Abgang","Laufend"),IF(J16="keine","kein AfA-Objekt",IF(YEAR(G16)=Wirtschaftsjahr,"Zugang WJ",IF(P16&lt;=1,"Abgeschrieben","Laufend")))))</f>
        <v>Abgeschrieben</v>
      </c>
      <c r="T16" s="78" t="str">
        <f aca="false">IF(OR(G16="",J16="GWG",J16="keine"),"",IF(J16="Sammelposten",MAX(0,SP_Jahre*12-((Wirtschaftsjahr-YEAR(K16))*12+(12-MONTH(K16))+1)),MAX(0,I16*12-MIN(I16*12,MAX(0,IF(YEAR(K16)&gt;Wirtschaftsjahr,0,(Wirtschaftsjahr-YEAR(K16))*12+(12-MONTH(K16))+1))))))</f>
        <v/>
      </c>
      <c r="U16" s="69" t="s">
        <v>185</v>
      </c>
    </row>
    <row r="17" customFormat="false" ht="25.5" hidden="false" customHeight="true" outlineLevel="0" collapsed="false">
      <c r="B17" s="66" t="s">
        <v>186</v>
      </c>
      <c r="C17" s="67" t="s">
        <v>187</v>
      </c>
      <c r="D17" s="68" t="s">
        <v>28</v>
      </c>
      <c r="E17" s="68" t="s">
        <v>104</v>
      </c>
      <c r="F17" s="69" t="s">
        <v>188</v>
      </c>
      <c r="G17" s="70" t="n">
        <v>45306</v>
      </c>
      <c r="H17" s="71" t="n">
        <v>1980</v>
      </c>
      <c r="I17" s="72" t="n">
        <v>8</v>
      </c>
      <c r="J17" s="73" t="s">
        <v>80</v>
      </c>
      <c r="K17" s="74" t="n">
        <f aca="false">G17</f>
        <v>45306</v>
      </c>
      <c r="L17" s="75" t="n">
        <f aca="false">IF(OR(G17="",J17=""),0,IF(J17="keine",0,IF(J17="GWG",IF(YEAR(K17)=Wirtschaftsjahr,12,0),IF(J17="Sammelposten",IF(YEAR(K17)&gt;Wirtschaftsjahr,0,IF(Wirtschaftsjahr-YEAR(K17)&lt;SP_Jahre,12,0)),IF(YEAR(K17)&gt;Wirtschaftsjahr,0,IF(Q17="",MIN(IF(YEAR(K17)=Wirtschaftsjahr,12-MONTH(K17)+1,12),MAX(0,I17*12-IF(YEAR(K17)&gt;=Wirtschaftsjahr,0,(Wirtschaftsjahr-1-YEAR(K17))*12+(12-MONTH(K17))+1))),IF(YEAR(Q17)&lt;Wirtschaftsjahr,0,IF(YEAR(Q17)&gt;Wirtschaftsjahr,MIN(IF(YEAR(K17)=Wirtschaftsjahr,12-MONTH(K17)+1,12),MAX(0,I17*12-IF(YEAR(K17)&gt;=Wirtschaftsjahr,0,(Wirtschaftsjahr-1-YEAR(K17))*12+(12-MONTH(K17))+1))),MIN(MIN(IF(YEAR(K17)=Wirtschaftsjahr,12-MONTH(K17)+1,12),MAX(0,I17*12-IF(YEAR(K17)&gt;=Wirtschaftsjahr,0,(Wirtschaftsjahr-1-YEAR(K17))*12+(12-MONTH(K17))+1))),MONTH(Q17)-IF(YEAR(K17)=Wirtschaftsjahr,MONTH(K17)-1,0))))))))))</f>
        <v>12</v>
      </c>
      <c r="M17" s="76" t="n">
        <f aca="false">IF(G17="","",IF(J17="keine",0,IF(J17="GWG",IF(YEAR(K17)&lt;Wirtschaftsjahr,H17,0),IF(J17="Sammelposten",IF(YEAR(K17)&gt;=Wirtschaftsjahr,0,MIN(H17,H17/SP_Jahre*MIN(SP_Jahre,Wirtschaftsjahr-YEAR(K17)))),MIN(H17,H17/MAX(I17*12,1)*MIN(I17*12,MAX(0,IF(YEAR(K17)&gt;=Wirtschaftsjahr,0,(Wirtschaftsjahr-1-YEAR(K17))*12+(12-MONTH(K17))+1))))))))</f>
        <v>495</v>
      </c>
      <c r="N17" s="76" t="n">
        <f aca="false">IF(H17="","",H17-M17)</f>
        <v>1485</v>
      </c>
      <c r="O17" s="76" t="n">
        <f aca="false">IF(G17="","",IF(J17="keine",0,IF(J17="GWG",IF(YEAR(K17)=Wirtschaftsjahr,H17,0),IF(J17="Sammelposten",IF(YEAR(K17)&gt;Wirtschaftsjahr,0,IF(Wirtschaftsjahr-YEAR(K17)&lt;SP_Jahre,H17/SP_Jahre,0)),MIN(N17,H17/MAX(I17*12,1)*L17)))))</f>
        <v>247.5</v>
      </c>
      <c r="P17" s="76" t="n">
        <f aca="false">IF(H17="","",IF(Q17="",N17-O17,IF(YEAR(Q17)&lt;=Wirtschaftsjahr,0,N17-O17)))</f>
        <v>1237.5</v>
      </c>
      <c r="Q17" s="70"/>
      <c r="R17" s="76" t="str">
        <f aca="false">IF(Q17="","",IF(YEAR(Q17)&lt;Wirtschaftsjahr,0,IF(YEAR(Q17)&gt;Wirtschaftsjahr,"",N17-O17)))</f>
        <v/>
      </c>
      <c r="S17" s="77" t="str">
        <f aca="false">IF(G17="","",IF(Q17&lt;&gt;"",IF(YEAR(Q17)&lt;=Wirtschaftsjahr,"Abgang","Laufend"),IF(J17="keine","kein AfA-Objekt",IF(YEAR(G17)=Wirtschaftsjahr,"Zugang WJ",IF(P17&lt;=1,"Abgeschrieben","Laufend")))))</f>
        <v>Laufend</v>
      </c>
      <c r="T17" s="78" t="n">
        <f aca="false">IF(OR(G17="",J17="GWG",J17="keine"),"",IF(J17="Sammelposten",MAX(0,SP_Jahre*12-((Wirtschaftsjahr-YEAR(K17))*12+(12-MONTH(K17))+1)),MAX(0,I17*12-MIN(I17*12,MAX(0,IF(YEAR(K17)&gt;Wirtschaftsjahr,0,(Wirtschaftsjahr-YEAR(K17))*12+(12-MONTH(K17))+1))))))</f>
        <v>60</v>
      </c>
      <c r="U17" s="69" t="s">
        <v>189</v>
      </c>
    </row>
    <row r="18" customFormat="false" ht="25.5" hidden="false" customHeight="true" outlineLevel="0" collapsed="false">
      <c r="B18" s="66" t="s">
        <v>190</v>
      </c>
      <c r="C18" s="67" t="s">
        <v>191</v>
      </c>
      <c r="D18" s="68" t="s">
        <v>32</v>
      </c>
      <c r="E18" s="68" t="s">
        <v>113</v>
      </c>
      <c r="F18" s="69" t="s">
        <v>192</v>
      </c>
      <c r="G18" s="70" t="n">
        <v>45404</v>
      </c>
      <c r="H18" s="71" t="n">
        <v>18500</v>
      </c>
      <c r="I18" s="72" t="n">
        <v>8</v>
      </c>
      <c r="J18" s="73" t="s">
        <v>80</v>
      </c>
      <c r="K18" s="74" t="n">
        <f aca="false">G18</f>
        <v>45404</v>
      </c>
      <c r="L18" s="75" t="n">
        <f aca="false">IF(OR(G18="",J18=""),0,IF(J18="keine",0,IF(J18="GWG",IF(YEAR(K18)=Wirtschaftsjahr,12,0),IF(J18="Sammelposten",IF(YEAR(K18)&gt;Wirtschaftsjahr,0,IF(Wirtschaftsjahr-YEAR(K18)&lt;SP_Jahre,12,0)),IF(YEAR(K18)&gt;Wirtschaftsjahr,0,IF(Q18="",MIN(IF(YEAR(K18)=Wirtschaftsjahr,12-MONTH(K18)+1,12),MAX(0,I18*12-IF(YEAR(K18)&gt;=Wirtschaftsjahr,0,(Wirtschaftsjahr-1-YEAR(K18))*12+(12-MONTH(K18))+1))),IF(YEAR(Q18)&lt;Wirtschaftsjahr,0,IF(YEAR(Q18)&gt;Wirtschaftsjahr,MIN(IF(YEAR(K18)=Wirtschaftsjahr,12-MONTH(K18)+1,12),MAX(0,I18*12-IF(YEAR(K18)&gt;=Wirtschaftsjahr,0,(Wirtschaftsjahr-1-YEAR(K18))*12+(12-MONTH(K18))+1))),MIN(MIN(IF(YEAR(K18)=Wirtschaftsjahr,12-MONTH(K18)+1,12),MAX(0,I18*12-IF(YEAR(K18)&gt;=Wirtschaftsjahr,0,(Wirtschaftsjahr-1-YEAR(K18))*12+(12-MONTH(K18))+1))),MONTH(Q18)-IF(YEAR(K18)=Wirtschaftsjahr,MONTH(K18)-1,0))))))))))</f>
        <v>12</v>
      </c>
      <c r="M18" s="76" t="n">
        <f aca="false">IF(G18="","",IF(J18="keine",0,IF(J18="GWG",IF(YEAR(K18)&lt;Wirtschaftsjahr,H18,0),IF(J18="Sammelposten",IF(YEAR(K18)&gt;=Wirtschaftsjahr,0,MIN(H18,H18/SP_Jahre*MIN(SP_Jahre,Wirtschaftsjahr-YEAR(K18)))),MIN(H18,H18/MAX(I18*12,1)*MIN(I18*12,MAX(0,IF(YEAR(K18)&gt;=Wirtschaftsjahr,0,(Wirtschaftsjahr-1-YEAR(K18))*12+(12-MONTH(K18))+1))))))))</f>
        <v>4046.875</v>
      </c>
      <c r="N18" s="76" t="n">
        <f aca="false">IF(H18="","",H18-M18)</f>
        <v>14453.125</v>
      </c>
      <c r="O18" s="76" t="n">
        <f aca="false">IF(G18="","",IF(J18="keine",0,IF(J18="GWG",IF(YEAR(K18)=Wirtschaftsjahr,H18,0),IF(J18="Sammelposten",IF(YEAR(K18)&gt;Wirtschaftsjahr,0,IF(Wirtschaftsjahr-YEAR(K18)&lt;SP_Jahre,H18/SP_Jahre,0)),MIN(N18,H18/MAX(I18*12,1)*L18)))))</f>
        <v>2312.5</v>
      </c>
      <c r="P18" s="76" t="n">
        <f aca="false">IF(H18="","",IF(Q18="",N18-O18,IF(YEAR(Q18)&lt;=Wirtschaftsjahr,0,N18-O18)))</f>
        <v>12140.625</v>
      </c>
      <c r="Q18" s="70"/>
      <c r="R18" s="76" t="str">
        <f aca="false">IF(Q18="","",IF(YEAR(Q18)&lt;Wirtschaftsjahr,0,IF(YEAR(Q18)&gt;Wirtschaftsjahr,"",N18-O18)))</f>
        <v/>
      </c>
      <c r="S18" s="77" t="str">
        <f aca="false">IF(G18="","",IF(Q18&lt;&gt;"",IF(YEAR(Q18)&lt;=Wirtschaftsjahr,"Abgang","Laufend"),IF(J18="keine","kein AfA-Objekt",IF(YEAR(G18)=Wirtschaftsjahr,"Zugang WJ",IF(P18&lt;=1,"Abgeschrieben","Laufend")))))</f>
        <v>Laufend</v>
      </c>
      <c r="T18" s="78" t="n">
        <f aca="false">IF(OR(G18="",J18="GWG",J18="keine"),"",IF(J18="Sammelposten",MAX(0,SP_Jahre*12-((Wirtschaftsjahr-YEAR(K18))*12+(12-MONTH(K18))+1)),MAX(0,I18*12-MIN(I18*12,MAX(0,IF(YEAR(K18)&gt;Wirtschaftsjahr,0,(Wirtschaftsjahr-YEAR(K18))*12+(12-MONTH(K18))+1))))))</f>
        <v>63</v>
      </c>
      <c r="U18" s="69" t="s">
        <v>193</v>
      </c>
    </row>
    <row r="19" customFormat="false" ht="25.5" hidden="false" customHeight="true" outlineLevel="0" collapsed="false">
      <c r="B19" s="66" t="s">
        <v>194</v>
      </c>
      <c r="C19" s="67" t="s">
        <v>195</v>
      </c>
      <c r="D19" s="68" t="s">
        <v>34</v>
      </c>
      <c r="E19" s="68" t="s">
        <v>104</v>
      </c>
      <c r="F19" s="69" t="s">
        <v>170</v>
      </c>
      <c r="G19" s="70" t="n">
        <v>45538</v>
      </c>
      <c r="H19" s="71" t="n">
        <v>6850</v>
      </c>
      <c r="I19" s="72" t="n">
        <v>3</v>
      </c>
      <c r="J19" s="73" t="s">
        <v>80</v>
      </c>
      <c r="K19" s="74" t="n">
        <f aca="false">G19</f>
        <v>45538</v>
      </c>
      <c r="L19" s="75" t="n">
        <f aca="false">IF(OR(G19="",J19=""),0,IF(J19="keine",0,IF(J19="GWG",IF(YEAR(K19)=Wirtschaftsjahr,12,0),IF(J19="Sammelposten",IF(YEAR(K19)&gt;Wirtschaftsjahr,0,IF(Wirtschaftsjahr-YEAR(K19)&lt;SP_Jahre,12,0)),IF(YEAR(K19)&gt;Wirtschaftsjahr,0,IF(Q19="",MIN(IF(YEAR(K19)=Wirtschaftsjahr,12-MONTH(K19)+1,12),MAX(0,I19*12-IF(YEAR(K19)&gt;=Wirtschaftsjahr,0,(Wirtschaftsjahr-1-YEAR(K19))*12+(12-MONTH(K19))+1))),IF(YEAR(Q19)&lt;Wirtschaftsjahr,0,IF(YEAR(Q19)&gt;Wirtschaftsjahr,MIN(IF(YEAR(K19)=Wirtschaftsjahr,12-MONTH(K19)+1,12),MAX(0,I19*12-IF(YEAR(K19)&gt;=Wirtschaftsjahr,0,(Wirtschaftsjahr-1-YEAR(K19))*12+(12-MONTH(K19))+1))),MIN(MIN(IF(YEAR(K19)=Wirtschaftsjahr,12-MONTH(K19)+1,12),MAX(0,I19*12-IF(YEAR(K19)&gt;=Wirtschaftsjahr,0,(Wirtschaftsjahr-1-YEAR(K19))*12+(12-MONTH(K19))+1))),MONTH(Q19)-IF(YEAR(K19)=Wirtschaftsjahr,MONTH(K19)-1,0))))))))))</f>
        <v>12</v>
      </c>
      <c r="M19" s="76" t="n">
        <f aca="false">IF(G19="","",IF(J19="keine",0,IF(J19="GWG",IF(YEAR(K19)&lt;Wirtschaftsjahr,H19,0),IF(J19="Sammelposten",IF(YEAR(K19)&gt;=Wirtschaftsjahr,0,MIN(H19,H19/SP_Jahre*MIN(SP_Jahre,Wirtschaftsjahr-YEAR(K19)))),MIN(H19,H19/MAX(I19*12,1)*MIN(I19*12,MAX(0,IF(YEAR(K19)&gt;=Wirtschaftsjahr,0,(Wirtschaftsjahr-1-YEAR(K19))*12+(12-MONTH(K19))+1))))))))</f>
        <v>3044.44444444444</v>
      </c>
      <c r="N19" s="76" t="n">
        <f aca="false">IF(H19="","",H19-M19)</f>
        <v>3805.55555555556</v>
      </c>
      <c r="O19" s="76" t="n">
        <f aca="false">IF(G19="","",IF(J19="keine",0,IF(J19="GWG",IF(YEAR(K19)=Wirtschaftsjahr,H19,0),IF(J19="Sammelposten",IF(YEAR(K19)&gt;Wirtschaftsjahr,0,IF(Wirtschaftsjahr-YEAR(K19)&lt;SP_Jahre,H19/SP_Jahre,0)),MIN(N19,H19/MAX(I19*12,1)*L19)))))</f>
        <v>2283.33333333333</v>
      </c>
      <c r="P19" s="76" t="n">
        <f aca="false">IF(H19="","",IF(Q19="",N19-O19,IF(YEAR(Q19)&lt;=Wirtschaftsjahr,0,N19-O19)))</f>
        <v>1522.22222222222</v>
      </c>
      <c r="Q19" s="70"/>
      <c r="R19" s="76" t="str">
        <f aca="false">IF(Q19="","",IF(YEAR(Q19)&lt;Wirtschaftsjahr,0,IF(YEAR(Q19)&gt;Wirtschaftsjahr,"",N19-O19)))</f>
        <v/>
      </c>
      <c r="S19" s="77" t="str">
        <f aca="false">IF(G19="","",IF(Q19&lt;&gt;"",IF(YEAR(Q19)&lt;=Wirtschaftsjahr,"Abgang","Laufend"),IF(J19="keine","kein AfA-Objekt",IF(YEAR(G19)=Wirtschaftsjahr,"Zugang WJ",IF(P19&lt;=1,"Abgeschrieben","Laufend")))))</f>
        <v>Laufend</v>
      </c>
      <c r="T19" s="78" t="n">
        <f aca="false">IF(OR(G19="",J19="GWG",J19="keine"),"",IF(J19="Sammelposten",MAX(0,SP_Jahre*12-((Wirtschaftsjahr-YEAR(K19))*12+(12-MONTH(K19))+1)),MAX(0,I19*12-MIN(I19*12,MAX(0,IF(YEAR(K19)&gt;Wirtschaftsjahr,0,(Wirtschaftsjahr-YEAR(K19))*12+(12-MONTH(K19))+1))))))</f>
        <v>8</v>
      </c>
      <c r="U19" s="69" t="s">
        <v>196</v>
      </c>
    </row>
    <row r="20" customFormat="false" ht="25.5" hidden="false" customHeight="true" outlineLevel="0" collapsed="false">
      <c r="B20" s="66" t="s">
        <v>197</v>
      </c>
      <c r="C20" s="67" t="s">
        <v>198</v>
      </c>
      <c r="D20" s="68" t="s">
        <v>45</v>
      </c>
      <c r="E20" s="68" t="s">
        <v>111</v>
      </c>
      <c r="F20" s="69" t="s">
        <v>184</v>
      </c>
      <c r="G20" s="70" t="n">
        <v>45726</v>
      </c>
      <c r="H20" s="71" t="n">
        <v>4200</v>
      </c>
      <c r="I20" s="72" t="n">
        <v>5</v>
      </c>
      <c r="J20" s="73" t="s">
        <v>98</v>
      </c>
      <c r="K20" s="74" t="n">
        <f aca="false">G20</f>
        <v>45726</v>
      </c>
      <c r="L20" s="75" t="n">
        <f aca="false">IF(OR(G20="",J20=""),0,IF(J20="keine",0,IF(J20="GWG",IF(YEAR(K20)=Wirtschaftsjahr,12,0),IF(J20="Sammelposten",IF(YEAR(K20)&gt;Wirtschaftsjahr,0,IF(Wirtschaftsjahr-YEAR(K20)&lt;SP_Jahre,12,0)),IF(YEAR(K20)&gt;Wirtschaftsjahr,0,IF(Q20="",MIN(IF(YEAR(K20)=Wirtschaftsjahr,12-MONTH(K20)+1,12),MAX(0,I20*12-IF(YEAR(K20)&gt;=Wirtschaftsjahr,0,(Wirtschaftsjahr-1-YEAR(K20))*12+(12-MONTH(K20))+1))),IF(YEAR(Q20)&lt;Wirtschaftsjahr,0,IF(YEAR(Q20)&gt;Wirtschaftsjahr,MIN(IF(YEAR(K20)=Wirtschaftsjahr,12-MONTH(K20)+1,12),MAX(0,I20*12-IF(YEAR(K20)&gt;=Wirtschaftsjahr,0,(Wirtschaftsjahr-1-YEAR(K20))*12+(12-MONTH(K20))+1))),MIN(MIN(IF(YEAR(K20)=Wirtschaftsjahr,12-MONTH(K20)+1,12),MAX(0,I20*12-IF(YEAR(K20)&gt;=Wirtschaftsjahr,0,(Wirtschaftsjahr-1-YEAR(K20))*12+(12-MONTH(K20))+1))),MONTH(Q20)-IF(YEAR(K20)=Wirtschaftsjahr,MONTH(K20)-1,0))))))))))</f>
        <v>12</v>
      </c>
      <c r="M20" s="76" t="n">
        <f aca="false">IF(G20="","",IF(J20="keine",0,IF(J20="GWG",IF(YEAR(K20)&lt;Wirtschaftsjahr,H20,0),IF(J20="Sammelposten",IF(YEAR(K20)&gt;=Wirtschaftsjahr,0,MIN(H20,H20/SP_Jahre*MIN(SP_Jahre,Wirtschaftsjahr-YEAR(K20)))),MIN(H20,H20/MAX(I20*12,1)*MIN(I20*12,MAX(0,IF(YEAR(K20)&gt;=Wirtschaftsjahr,0,(Wirtschaftsjahr-1-YEAR(K20))*12+(12-MONTH(K20))+1))))))))</f>
        <v>840</v>
      </c>
      <c r="N20" s="76" t="n">
        <f aca="false">IF(H20="","",H20-M20)</f>
        <v>3360</v>
      </c>
      <c r="O20" s="76" t="n">
        <f aca="false">IF(G20="","",IF(J20="keine",0,IF(J20="GWG",IF(YEAR(K20)=Wirtschaftsjahr,H20,0),IF(J20="Sammelposten",IF(YEAR(K20)&gt;Wirtschaftsjahr,0,IF(Wirtschaftsjahr-YEAR(K20)&lt;SP_Jahre,H20/SP_Jahre,0)),MIN(N20,H20/MAX(I20*12,1)*L20)))))</f>
        <v>840</v>
      </c>
      <c r="P20" s="76" t="n">
        <f aca="false">IF(H20="","",IF(Q20="",N20-O20,IF(YEAR(Q20)&lt;=Wirtschaftsjahr,0,N20-O20)))</f>
        <v>2520</v>
      </c>
      <c r="Q20" s="70"/>
      <c r="R20" s="76" t="str">
        <f aca="false">IF(Q20="","",IF(YEAR(Q20)&lt;Wirtschaftsjahr,0,IF(YEAR(Q20)&gt;Wirtschaftsjahr,"",N20-O20)))</f>
        <v/>
      </c>
      <c r="S20" s="77" t="str">
        <f aca="false">IF(G20="","",IF(Q20&lt;&gt;"",IF(YEAR(Q20)&lt;=Wirtschaftsjahr,"Abgang","Laufend"),IF(J20="keine","kein AfA-Objekt",IF(YEAR(G20)=Wirtschaftsjahr,"Zugang WJ",IF(P20&lt;=1,"Abgeschrieben","Laufend")))))</f>
        <v>Laufend</v>
      </c>
      <c r="T20" s="78" t="n">
        <f aca="false">IF(OR(G20="",J20="GWG",J20="keine"),"",IF(J20="Sammelposten",MAX(0,SP_Jahre*12-((Wirtschaftsjahr-YEAR(K20))*12+(12-MONTH(K20))+1)),MAX(0,I20*12-MIN(I20*12,MAX(0,IF(YEAR(K20)&gt;Wirtschaftsjahr,0,(Wirtschaftsjahr-YEAR(K20))*12+(12-MONTH(K20))+1))))))</f>
        <v>38</v>
      </c>
      <c r="U20" s="69" t="s">
        <v>199</v>
      </c>
    </row>
    <row r="21" customFormat="false" ht="25.5" hidden="false" customHeight="true" outlineLevel="0" collapsed="false">
      <c r="B21" s="66" t="s">
        <v>200</v>
      </c>
      <c r="C21" s="67" t="s">
        <v>201</v>
      </c>
      <c r="D21" s="68" t="s">
        <v>41</v>
      </c>
      <c r="E21" s="68" t="s">
        <v>115</v>
      </c>
      <c r="F21" s="69" t="s">
        <v>202</v>
      </c>
      <c r="G21" s="70" t="n">
        <v>45807</v>
      </c>
      <c r="H21" s="71" t="n">
        <v>3850</v>
      </c>
      <c r="I21" s="72" t="n">
        <v>7</v>
      </c>
      <c r="J21" s="73" t="s">
        <v>80</v>
      </c>
      <c r="K21" s="74" t="n">
        <f aca="false">G21</f>
        <v>45807</v>
      </c>
      <c r="L21" s="75" t="n">
        <f aca="false">IF(OR(G21="",J21=""),0,IF(J21="keine",0,IF(J21="GWG",IF(YEAR(K21)=Wirtschaftsjahr,12,0),IF(J21="Sammelposten",IF(YEAR(K21)&gt;Wirtschaftsjahr,0,IF(Wirtschaftsjahr-YEAR(K21)&lt;SP_Jahre,12,0)),IF(YEAR(K21)&gt;Wirtschaftsjahr,0,IF(Q21="",MIN(IF(YEAR(K21)=Wirtschaftsjahr,12-MONTH(K21)+1,12),MAX(0,I21*12-IF(YEAR(K21)&gt;=Wirtschaftsjahr,0,(Wirtschaftsjahr-1-YEAR(K21))*12+(12-MONTH(K21))+1))),IF(YEAR(Q21)&lt;Wirtschaftsjahr,0,IF(YEAR(Q21)&gt;Wirtschaftsjahr,MIN(IF(YEAR(K21)=Wirtschaftsjahr,12-MONTH(K21)+1,12),MAX(0,I21*12-IF(YEAR(K21)&gt;=Wirtschaftsjahr,0,(Wirtschaftsjahr-1-YEAR(K21))*12+(12-MONTH(K21))+1))),MIN(MIN(IF(YEAR(K21)=Wirtschaftsjahr,12-MONTH(K21)+1,12),MAX(0,I21*12-IF(YEAR(K21)&gt;=Wirtschaftsjahr,0,(Wirtschaftsjahr-1-YEAR(K21))*12+(12-MONTH(K21))+1))),MONTH(Q21)-IF(YEAR(K21)=Wirtschaftsjahr,MONTH(K21)-1,0))))))))))</f>
        <v>12</v>
      </c>
      <c r="M21" s="76" t="n">
        <f aca="false">IF(G21="","",IF(J21="keine",0,IF(J21="GWG",IF(YEAR(K21)&lt;Wirtschaftsjahr,H21,0),IF(J21="Sammelposten",IF(YEAR(K21)&gt;=Wirtschaftsjahr,0,MIN(H21,H21/SP_Jahre*MIN(SP_Jahre,Wirtschaftsjahr-YEAR(K21)))),MIN(H21,H21/MAX(I21*12,1)*MIN(I21*12,MAX(0,IF(YEAR(K21)&gt;=Wirtschaftsjahr,0,(Wirtschaftsjahr-1-YEAR(K21))*12+(12-MONTH(K21))+1))))))))</f>
        <v>366.666666666667</v>
      </c>
      <c r="N21" s="76" t="n">
        <f aca="false">IF(H21="","",H21-M21)</f>
        <v>3483.33333333333</v>
      </c>
      <c r="O21" s="76" t="n">
        <f aca="false">IF(G21="","",IF(J21="keine",0,IF(J21="GWG",IF(YEAR(K21)=Wirtschaftsjahr,H21,0),IF(J21="Sammelposten",IF(YEAR(K21)&gt;Wirtschaftsjahr,0,IF(Wirtschaftsjahr-YEAR(K21)&lt;SP_Jahre,H21/SP_Jahre,0)),MIN(N21,H21/MAX(I21*12,1)*L21)))))</f>
        <v>550</v>
      </c>
      <c r="P21" s="76" t="n">
        <f aca="false">IF(H21="","",IF(Q21="",N21-O21,IF(YEAR(Q21)&lt;=Wirtschaftsjahr,0,N21-O21)))</f>
        <v>2933.33333333333</v>
      </c>
      <c r="Q21" s="70"/>
      <c r="R21" s="76" t="str">
        <f aca="false">IF(Q21="","",IF(YEAR(Q21)&lt;Wirtschaftsjahr,0,IF(YEAR(Q21)&gt;Wirtschaftsjahr,"",N21-O21)))</f>
        <v/>
      </c>
      <c r="S21" s="77" t="str">
        <f aca="false">IF(G21="","",IF(Q21&lt;&gt;"",IF(YEAR(Q21)&lt;=Wirtschaftsjahr,"Abgang","Laufend"),IF(J21="keine","kein AfA-Objekt",IF(YEAR(G21)=Wirtschaftsjahr,"Zugang WJ",IF(P21&lt;=1,"Abgeschrieben","Laufend")))))</f>
        <v>Laufend</v>
      </c>
      <c r="T21" s="78" t="n">
        <f aca="false">IF(OR(G21="",J21="GWG",J21="keine"),"",IF(J21="Sammelposten",MAX(0,SP_Jahre*12-((Wirtschaftsjahr-YEAR(K21))*12+(12-MONTH(K21))+1)),MAX(0,I21*12-MIN(I21*12,MAX(0,IF(YEAR(K21)&gt;Wirtschaftsjahr,0,(Wirtschaftsjahr-YEAR(K21))*12+(12-MONTH(K21))+1))))))</f>
        <v>64</v>
      </c>
      <c r="U21" s="69" t="s">
        <v>203</v>
      </c>
    </row>
    <row r="22" customFormat="false" ht="25.5" hidden="false" customHeight="true" outlineLevel="0" collapsed="false">
      <c r="B22" s="66" t="s">
        <v>204</v>
      </c>
      <c r="C22" s="67" t="s">
        <v>205</v>
      </c>
      <c r="D22" s="68" t="s">
        <v>28</v>
      </c>
      <c r="E22" s="68" t="s">
        <v>104</v>
      </c>
      <c r="F22" s="69" t="s">
        <v>206</v>
      </c>
      <c r="G22" s="70" t="n">
        <v>45887</v>
      </c>
      <c r="H22" s="71" t="n">
        <v>5200</v>
      </c>
      <c r="I22" s="72" t="n">
        <v>10</v>
      </c>
      <c r="J22" s="73" t="s">
        <v>80</v>
      </c>
      <c r="K22" s="74" t="n">
        <f aca="false">G22</f>
        <v>45887</v>
      </c>
      <c r="L22" s="75" t="n">
        <f aca="false">IF(OR(G22="",J22=""),0,IF(J22="keine",0,IF(J22="GWG",IF(YEAR(K22)=Wirtschaftsjahr,12,0),IF(J22="Sammelposten",IF(YEAR(K22)&gt;Wirtschaftsjahr,0,IF(Wirtschaftsjahr-YEAR(K22)&lt;SP_Jahre,12,0)),IF(YEAR(K22)&gt;Wirtschaftsjahr,0,IF(Q22="",MIN(IF(YEAR(K22)=Wirtschaftsjahr,12-MONTH(K22)+1,12),MAX(0,I22*12-IF(YEAR(K22)&gt;=Wirtschaftsjahr,0,(Wirtschaftsjahr-1-YEAR(K22))*12+(12-MONTH(K22))+1))),IF(YEAR(Q22)&lt;Wirtschaftsjahr,0,IF(YEAR(Q22)&gt;Wirtschaftsjahr,MIN(IF(YEAR(K22)=Wirtschaftsjahr,12-MONTH(K22)+1,12),MAX(0,I22*12-IF(YEAR(K22)&gt;=Wirtschaftsjahr,0,(Wirtschaftsjahr-1-YEAR(K22))*12+(12-MONTH(K22))+1))),MIN(MIN(IF(YEAR(K22)=Wirtschaftsjahr,12-MONTH(K22)+1,12),MAX(0,I22*12-IF(YEAR(K22)&gt;=Wirtschaftsjahr,0,(Wirtschaftsjahr-1-YEAR(K22))*12+(12-MONTH(K22))+1))),MONTH(Q22)-IF(YEAR(K22)=Wirtschaftsjahr,MONTH(K22)-1,0))))))))))</f>
        <v>12</v>
      </c>
      <c r="M22" s="76" t="n">
        <f aca="false">IF(G22="","",IF(J22="keine",0,IF(J22="GWG",IF(YEAR(K22)&lt;Wirtschaftsjahr,H22,0),IF(J22="Sammelposten",IF(YEAR(K22)&gt;=Wirtschaftsjahr,0,MIN(H22,H22/SP_Jahre*MIN(SP_Jahre,Wirtschaftsjahr-YEAR(K22)))),MIN(H22,H22/MAX(I22*12,1)*MIN(I22*12,MAX(0,IF(YEAR(K22)&gt;=Wirtschaftsjahr,0,(Wirtschaftsjahr-1-YEAR(K22))*12+(12-MONTH(K22))+1))))))))</f>
        <v>216.666666666667</v>
      </c>
      <c r="N22" s="76" t="n">
        <f aca="false">IF(H22="","",H22-M22)</f>
        <v>4983.33333333333</v>
      </c>
      <c r="O22" s="76" t="n">
        <f aca="false">IF(G22="","",IF(J22="keine",0,IF(J22="GWG",IF(YEAR(K22)=Wirtschaftsjahr,H22,0),IF(J22="Sammelposten",IF(YEAR(K22)&gt;Wirtschaftsjahr,0,IF(Wirtschaftsjahr-YEAR(K22)&lt;SP_Jahre,H22/SP_Jahre,0)),MIN(N22,H22/MAX(I22*12,1)*L22)))))</f>
        <v>520</v>
      </c>
      <c r="P22" s="76" t="n">
        <f aca="false">IF(H22="","",IF(Q22="",N22-O22,IF(YEAR(Q22)&lt;=Wirtschaftsjahr,0,N22-O22)))</f>
        <v>4463.33333333333</v>
      </c>
      <c r="Q22" s="70"/>
      <c r="R22" s="76" t="str">
        <f aca="false">IF(Q22="","",IF(YEAR(Q22)&lt;Wirtschaftsjahr,0,IF(YEAR(Q22)&gt;Wirtschaftsjahr,"",N22-O22)))</f>
        <v/>
      </c>
      <c r="S22" s="77" t="str">
        <f aca="false">IF(G22="","",IF(Q22&lt;&gt;"",IF(YEAR(Q22)&lt;=Wirtschaftsjahr,"Abgang","Laufend"),IF(J22="keine","kein AfA-Objekt",IF(YEAR(G22)=Wirtschaftsjahr,"Zugang WJ",IF(P22&lt;=1,"Abgeschrieben","Laufend")))))</f>
        <v>Laufend</v>
      </c>
      <c r="T22" s="78" t="n">
        <f aca="false">IF(OR(G22="",J22="GWG",J22="keine"),"",IF(J22="Sammelposten",MAX(0,SP_Jahre*12-((Wirtschaftsjahr-YEAR(K22))*12+(12-MONTH(K22))+1)),MAX(0,I22*12-MIN(I22*12,MAX(0,IF(YEAR(K22)&gt;Wirtschaftsjahr,0,(Wirtschaftsjahr-YEAR(K22))*12+(12-MONTH(K22))+1))))))</f>
        <v>103</v>
      </c>
      <c r="U22" s="69" t="s">
        <v>207</v>
      </c>
    </row>
    <row r="23" customFormat="false" ht="25.5" hidden="false" customHeight="true" outlineLevel="0" collapsed="false">
      <c r="B23" s="66" t="s">
        <v>208</v>
      </c>
      <c r="C23" s="67" t="s">
        <v>209</v>
      </c>
      <c r="D23" s="68" t="s">
        <v>36</v>
      </c>
      <c r="E23" s="68" t="s">
        <v>104</v>
      </c>
      <c r="F23" s="69" t="s">
        <v>210</v>
      </c>
      <c r="G23" s="70" t="n">
        <v>45965</v>
      </c>
      <c r="H23" s="71" t="n">
        <v>890</v>
      </c>
      <c r="I23" s="72" t="n">
        <v>3</v>
      </c>
      <c r="J23" s="73" t="s">
        <v>80</v>
      </c>
      <c r="K23" s="74" t="n">
        <f aca="false">G23</f>
        <v>45965</v>
      </c>
      <c r="L23" s="75" t="n">
        <f aca="false">IF(OR(G23="",J23=""),0,IF(J23="keine",0,IF(J23="GWG",IF(YEAR(K23)=Wirtschaftsjahr,12,0),IF(J23="Sammelposten",IF(YEAR(K23)&gt;Wirtschaftsjahr,0,IF(Wirtschaftsjahr-YEAR(K23)&lt;SP_Jahre,12,0)),IF(YEAR(K23)&gt;Wirtschaftsjahr,0,IF(Q23="",MIN(IF(YEAR(K23)=Wirtschaftsjahr,12-MONTH(K23)+1,12),MAX(0,I23*12-IF(YEAR(K23)&gt;=Wirtschaftsjahr,0,(Wirtschaftsjahr-1-YEAR(K23))*12+(12-MONTH(K23))+1))),IF(YEAR(Q23)&lt;Wirtschaftsjahr,0,IF(YEAR(Q23)&gt;Wirtschaftsjahr,MIN(IF(YEAR(K23)=Wirtschaftsjahr,12-MONTH(K23)+1,12),MAX(0,I23*12-IF(YEAR(K23)&gt;=Wirtschaftsjahr,0,(Wirtschaftsjahr-1-YEAR(K23))*12+(12-MONTH(K23))+1))),MIN(MIN(IF(YEAR(K23)=Wirtschaftsjahr,12-MONTH(K23)+1,12),MAX(0,I23*12-IF(YEAR(K23)&gt;=Wirtschaftsjahr,0,(Wirtschaftsjahr-1-YEAR(K23))*12+(12-MONTH(K23))+1))),MONTH(Q23)-IF(YEAR(K23)=Wirtschaftsjahr,MONTH(K23)-1,0))))))))))</f>
        <v>12</v>
      </c>
      <c r="M23" s="76" t="n">
        <f aca="false">IF(G23="","",IF(J23="keine",0,IF(J23="GWG",IF(YEAR(K23)&lt;Wirtschaftsjahr,H23,0),IF(J23="Sammelposten",IF(YEAR(K23)&gt;=Wirtschaftsjahr,0,MIN(H23,H23/SP_Jahre*MIN(SP_Jahre,Wirtschaftsjahr-YEAR(K23)))),MIN(H23,H23/MAX(I23*12,1)*MIN(I23*12,MAX(0,IF(YEAR(K23)&gt;=Wirtschaftsjahr,0,(Wirtschaftsjahr-1-YEAR(K23))*12+(12-MONTH(K23))+1))))))))</f>
        <v>49.4444444444444</v>
      </c>
      <c r="N23" s="76" t="n">
        <f aca="false">IF(H23="","",H23-M23)</f>
        <v>840.555555555556</v>
      </c>
      <c r="O23" s="76" t="n">
        <f aca="false">IF(G23="","",IF(J23="keine",0,IF(J23="GWG",IF(YEAR(K23)=Wirtschaftsjahr,H23,0),IF(J23="Sammelposten",IF(YEAR(K23)&gt;Wirtschaftsjahr,0,IF(Wirtschaftsjahr-YEAR(K23)&lt;SP_Jahre,H23/SP_Jahre,0)),MIN(N23,H23/MAX(I23*12,1)*L23)))))</f>
        <v>296.666666666667</v>
      </c>
      <c r="P23" s="76" t="n">
        <f aca="false">IF(H23="","",IF(Q23="",N23-O23,IF(YEAR(Q23)&lt;=Wirtschaftsjahr,0,N23-O23)))</f>
        <v>543.888888888889</v>
      </c>
      <c r="Q23" s="70"/>
      <c r="R23" s="76" t="str">
        <f aca="false">IF(Q23="","",IF(YEAR(Q23)&lt;Wirtschaftsjahr,0,IF(YEAR(Q23)&gt;Wirtschaftsjahr,"",N23-O23)))</f>
        <v/>
      </c>
      <c r="S23" s="77" t="str">
        <f aca="false">IF(G23="","",IF(Q23&lt;&gt;"",IF(YEAR(Q23)&lt;=Wirtschaftsjahr,"Abgang","Laufend"),IF(J23="keine","kein AfA-Objekt",IF(YEAR(G23)=Wirtschaftsjahr,"Zugang WJ",IF(P23&lt;=1,"Abgeschrieben","Laufend")))))</f>
        <v>Laufend</v>
      </c>
      <c r="T23" s="78" t="n">
        <f aca="false">IF(OR(G23="",J23="GWG",J23="keine"),"",IF(J23="Sammelposten",MAX(0,SP_Jahre*12-((Wirtschaftsjahr-YEAR(K23))*12+(12-MONTH(K23))+1)),MAX(0,I23*12-MIN(I23*12,MAX(0,IF(YEAR(K23)&gt;Wirtschaftsjahr,0,(Wirtschaftsjahr-YEAR(K23))*12+(12-MONTH(K23))+1))))))</f>
        <v>22</v>
      </c>
      <c r="U23" s="69" t="s">
        <v>211</v>
      </c>
    </row>
    <row r="24" customFormat="false" ht="25.5" hidden="false" customHeight="true" outlineLevel="0" collapsed="false">
      <c r="B24" s="66" t="s">
        <v>212</v>
      </c>
      <c r="C24" s="67" t="s">
        <v>213</v>
      </c>
      <c r="D24" s="68" t="s">
        <v>34</v>
      </c>
      <c r="E24" s="68" t="s">
        <v>104</v>
      </c>
      <c r="F24" s="69" t="s">
        <v>170</v>
      </c>
      <c r="G24" s="70" t="n">
        <v>46037</v>
      </c>
      <c r="H24" s="71" t="n">
        <v>2150</v>
      </c>
      <c r="I24" s="72" t="n">
        <v>5</v>
      </c>
      <c r="J24" s="73" t="s">
        <v>80</v>
      </c>
      <c r="K24" s="74" t="n">
        <f aca="false">G24</f>
        <v>46037</v>
      </c>
      <c r="L24" s="75" t="n">
        <f aca="false">IF(OR(G24="",J24=""),0,IF(J24="keine",0,IF(J24="GWG",IF(YEAR(K24)=Wirtschaftsjahr,12,0),IF(J24="Sammelposten",IF(YEAR(K24)&gt;Wirtschaftsjahr,0,IF(Wirtschaftsjahr-YEAR(K24)&lt;SP_Jahre,12,0)),IF(YEAR(K24)&gt;Wirtschaftsjahr,0,IF(Q24="",MIN(IF(YEAR(K24)=Wirtschaftsjahr,12-MONTH(K24)+1,12),MAX(0,I24*12-IF(YEAR(K24)&gt;=Wirtschaftsjahr,0,(Wirtschaftsjahr-1-YEAR(K24))*12+(12-MONTH(K24))+1))),IF(YEAR(Q24)&lt;Wirtschaftsjahr,0,IF(YEAR(Q24)&gt;Wirtschaftsjahr,MIN(IF(YEAR(K24)=Wirtschaftsjahr,12-MONTH(K24)+1,12),MAX(0,I24*12-IF(YEAR(K24)&gt;=Wirtschaftsjahr,0,(Wirtschaftsjahr-1-YEAR(K24))*12+(12-MONTH(K24))+1))),MIN(MIN(IF(YEAR(K24)=Wirtschaftsjahr,12-MONTH(K24)+1,12),MAX(0,I24*12-IF(YEAR(K24)&gt;=Wirtschaftsjahr,0,(Wirtschaftsjahr-1-YEAR(K24))*12+(12-MONTH(K24))+1))),MONTH(Q24)-IF(YEAR(K24)=Wirtschaftsjahr,MONTH(K24)-1,0))))))))))</f>
        <v>12</v>
      </c>
      <c r="M24" s="76" t="n">
        <f aca="false">IF(G24="","",IF(J24="keine",0,IF(J24="GWG",IF(YEAR(K24)&lt;Wirtschaftsjahr,H24,0),IF(J24="Sammelposten",IF(YEAR(K24)&gt;=Wirtschaftsjahr,0,MIN(H24,H24/SP_Jahre*MIN(SP_Jahre,Wirtschaftsjahr-YEAR(K24)))),MIN(H24,H24/MAX(I24*12,1)*MIN(I24*12,MAX(0,IF(YEAR(K24)&gt;=Wirtschaftsjahr,0,(Wirtschaftsjahr-1-YEAR(K24))*12+(12-MONTH(K24))+1))))))))</f>
        <v>0</v>
      </c>
      <c r="N24" s="76" t="n">
        <f aca="false">IF(H24="","",H24-M24)</f>
        <v>2150</v>
      </c>
      <c r="O24" s="76" t="n">
        <f aca="false">IF(G24="","",IF(J24="keine",0,IF(J24="GWG",IF(YEAR(K24)=Wirtschaftsjahr,H24,0),IF(J24="Sammelposten",IF(YEAR(K24)&gt;Wirtschaftsjahr,0,IF(Wirtschaftsjahr-YEAR(K24)&lt;SP_Jahre,H24/SP_Jahre,0)),MIN(N24,H24/MAX(I24*12,1)*L24)))))</f>
        <v>430</v>
      </c>
      <c r="P24" s="76" t="n">
        <f aca="false">IF(H24="","",IF(Q24="",N24-O24,IF(YEAR(Q24)&lt;=Wirtschaftsjahr,0,N24-O24)))</f>
        <v>1720</v>
      </c>
      <c r="Q24" s="70"/>
      <c r="R24" s="76" t="str">
        <f aca="false">IF(Q24="","",IF(YEAR(Q24)&lt;Wirtschaftsjahr,0,IF(YEAR(Q24)&gt;Wirtschaftsjahr,"",N24-O24)))</f>
        <v/>
      </c>
      <c r="S24" s="77" t="str">
        <f aca="false">IF(G24="","",IF(Q24&lt;&gt;"",IF(YEAR(Q24)&lt;=Wirtschaftsjahr,"Abgang","Laufend"),IF(J24="keine","kein AfA-Objekt",IF(YEAR(G24)=Wirtschaftsjahr,"Zugang WJ",IF(P24&lt;=1,"Abgeschrieben","Laufend")))))</f>
        <v>Zugang WJ</v>
      </c>
      <c r="T24" s="78" t="n">
        <f aca="false">IF(OR(G24="",J24="GWG",J24="keine"),"",IF(J24="Sammelposten",MAX(0,SP_Jahre*12-((Wirtschaftsjahr-YEAR(K24))*12+(12-MONTH(K24))+1)),MAX(0,I24*12-MIN(I24*12,MAX(0,IF(YEAR(K24)&gt;Wirtschaftsjahr,0,(Wirtschaftsjahr-YEAR(K24))*12+(12-MONTH(K24))+1))))))</f>
        <v>48</v>
      </c>
      <c r="U24" s="69" t="s">
        <v>167</v>
      </c>
    </row>
    <row r="25" customFormat="false" ht="25.5" hidden="false" customHeight="true" outlineLevel="0" collapsed="false">
      <c r="B25" s="66" t="s">
        <v>214</v>
      </c>
      <c r="C25" s="67" t="s">
        <v>215</v>
      </c>
      <c r="D25" s="68" t="s">
        <v>44</v>
      </c>
      <c r="E25" s="68" t="s">
        <v>111</v>
      </c>
      <c r="F25" s="69" t="s">
        <v>184</v>
      </c>
      <c r="G25" s="70" t="n">
        <v>46073</v>
      </c>
      <c r="H25" s="71" t="n">
        <v>465</v>
      </c>
      <c r="I25" s="72" t="n">
        <v>1</v>
      </c>
      <c r="J25" s="73" t="s">
        <v>96</v>
      </c>
      <c r="K25" s="74" t="n">
        <f aca="false">G25</f>
        <v>46073</v>
      </c>
      <c r="L25" s="75" t="n">
        <f aca="false">IF(OR(G25="",J25=""),0,IF(J25="keine",0,IF(J25="GWG",IF(YEAR(K25)=Wirtschaftsjahr,12,0),IF(J25="Sammelposten",IF(YEAR(K25)&gt;Wirtschaftsjahr,0,IF(Wirtschaftsjahr-YEAR(K25)&lt;SP_Jahre,12,0)),IF(YEAR(K25)&gt;Wirtschaftsjahr,0,IF(Q25="",MIN(IF(YEAR(K25)=Wirtschaftsjahr,12-MONTH(K25)+1,12),MAX(0,I25*12-IF(YEAR(K25)&gt;=Wirtschaftsjahr,0,(Wirtschaftsjahr-1-YEAR(K25))*12+(12-MONTH(K25))+1))),IF(YEAR(Q25)&lt;Wirtschaftsjahr,0,IF(YEAR(Q25)&gt;Wirtschaftsjahr,MIN(IF(YEAR(K25)=Wirtschaftsjahr,12-MONTH(K25)+1,12),MAX(0,I25*12-IF(YEAR(K25)&gt;=Wirtschaftsjahr,0,(Wirtschaftsjahr-1-YEAR(K25))*12+(12-MONTH(K25))+1))),MIN(MIN(IF(YEAR(K25)=Wirtschaftsjahr,12-MONTH(K25)+1,12),MAX(0,I25*12-IF(YEAR(K25)&gt;=Wirtschaftsjahr,0,(Wirtschaftsjahr-1-YEAR(K25))*12+(12-MONTH(K25))+1))),MONTH(Q25)-IF(YEAR(K25)=Wirtschaftsjahr,MONTH(K25)-1,0))))))))))</f>
        <v>12</v>
      </c>
      <c r="M25" s="76" t="n">
        <f aca="false">IF(G25="","",IF(J25="keine",0,IF(J25="GWG",IF(YEAR(K25)&lt;Wirtschaftsjahr,H25,0),IF(J25="Sammelposten",IF(YEAR(K25)&gt;=Wirtschaftsjahr,0,MIN(H25,H25/SP_Jahre*MIN(SP_Jahre,Wirtschaftsjahr-YEAR(K25)))),MIN(H25,H25/MAX(I25*12,1)*MIN(I25*12,MAX(0,IF(YEAR(K25)&gt;=Wirtschaftsjahr,0,(Wirtschaftsjahr-1-YEAR(K25))*12+(12-MONTH(K25))+1))))))))</f>
        <v>0</v>
      </c>
      <c r="N25" s="76" t="n">
        <f aca="false">IF(H25="","",H25-M25)</f>
        <v>465</v>
      </c>
      <c r="O25" s="76" t="n">
        <f aca="false">IF(G25="","",IF(J25="keine",0,IF(J25="GWG",IF(YEAR(K25)=Wirtschaftsjahr,H25,0),IF(J25="Sammelposten",IF(YEAR(K25)&gt;Wirtschaftsjahr,0,IF(Wirtschaftsjahr-YEAR(K25)&lt;SP_Jahre,H25/SP_Jahre,0)),MIN(N25,H25/MAX(I25*12,1)*L25)))))</f>
        <v>465</v>
      </c>
      <c r="P25" s="76" t="n">
        <f aca="false">IF(H25="","",IF(Q25="",N25-O25,IF(YEAR(Q25)&lt;=Wirtschaftsjahr,0,N25-O25)))</f>
        <v>0</v>
      </c>
      <c r="Q25" s="70"/>
      <c r="R25" s="76" t="str">
        <f aca="false">IF(Q25="","",IF(YEAR(Q25)&lt;Wirtschaftsjahr,0,IF(YEAR(Q25)&gt;Wirtschaftsjahr,"",N25-O25)))</f>
        <v/>
      </c>
      <c r="S25" s="77" t="str">
        <f aca="false">IF(G25="","",IF(Q25&lt;&gt;"",IF(YEAR(Q25)&lt;=Wirtschaftsjahr,"Abgang","Laufend"),IF(J25="keine","kein AfA-Objekt",IF(YEAR(G25)=Wirtschaftsjahr,"Zugang WJ",IF(P25&lt;=1,"Abgeschrieben","Laufend")))))</f>
        <v>Zugang WJ</v>
      </c>
      <c r="T25" s="78" t="str">
        <f aca="false">IF(OR(G25="",J25="GWG",J25="keine"),"",IF(J25="Sammelposten",MAX(0,SP_Jahre*12-((Wirtschaftsjahr-YEAR(K25))*12+(12-MONTH(K25))+1)),MAX(0,I25*12-MIN(I25*12,MAX(0,IF(YEAR(K25)&gt;Wirtschaftsjahr,0,(Wirtschaftsjahr-YEAR(K25))*12+(12-MONTH(K25))+1))))))</f>
        <v/>
      </c>
      <c r="U25" s="69" t="s">
        <v>216</v>
      </c>
    </row>
    <row r="26" customFormat="false" ht="25.5" hidden="false" customHeight="true" outlineLevel="0" collapsed="false">
      <c r="B26" s="66" t="s">
        <v>217</v>
      </c>
      <c r="C26" s="67" t="s">
        <v>218</v>
      </c>
      <c r="D26" s="68" t="s">
        <v>45</v>
      </c>
      <c r="E26" s="68" t="s">
        <v>106</v>
      </c>
      <c r="F26" s="69" t="s">
        <v>166</v>
      </c>
      <c r="G26" s="70" t="n">
        <v>46092</v>
      </c>
      <c r="H26" s="71" t="n">
        <v>2480</v>
      </c>
      <c r="I26" s="72" t="n">
        <v>5</v>
      </c>
      <c r="J26" s="73" t="s">
        <v>98</v>
      </c>
      <c r="K26" s="74" t="n">
        <f aca="false">G26</f>
        <v>46092</v>
      </c>
      <c r="L26" s="75" t="n">
        <f aca="false">IF(OR(G26="",J26=""),0,IF(J26="keine",0,IF(J26="GWG",IF(YEAR(K26)=Wirtschaftsjahr,12,0),IF(J26="Sammelposten",IF(YEAR(K26)&gt;Wirtschaftsjahr,0,IF(Wirtschaftsjahr-YEAR(K26)&lt;SP_Jahre,12,0)),IF(YEAR(K26)&gt;Wirtschaftsjahr,0,IF(Q26="",MIN(IF(YEAR(K26)=Wirtschaftsjahr,12-MONTH(K26)+1,12),MAX(0,I26*12-IF(YEAR(K26)&gt;=Wirtschaftsjahr,0,(Wirtschaftsjahr-1-YEAR(K26))*12+(12-MONTH(K26))+1))),IF(YEAR(Q26)&lt;Wirtschaftsjahr,0,IF(YEAR(Q26)&gt;Wirtschaftsjahr,MIN(IF(YEAR(K26)=Wirtschaftsjahr,12-MONTH(K26)+1,12),MAX(0,I26*12-IF(YEAR(K26)&gt;=Wirtschaftsjahr,0,(Wirtschaftsjahr-1-YEAR(K26))*12+(12-MONTH(K26))+1))),MIN(MIN(IF(YEAR(K26)=Wirtschaftsjahr,12-MONTH(K26)+1,12),MAX(0,I26*12-IF(YEAR(K26)&gt;=Wirtschaftsjahr,0,(Wirtschaftsjahr-1-YEAR(K26))*12+(12-MONTH(K26))+1))),MONTH(Q26)-IF(YEAR(K26)=Wirtschaftsjahr,MONTH(K26)-1,0))))))))))</f>
        <v>12</v>
      </c>
      <c r="M26" s="76" t="n">
        <f aca="false">IF(G26="","",IF(J26="keine",0,IF(J26="GWG",IF(YEAR(K26)&lt;Wirtschaftsjahr,H26,0),IF(J26="Sammelposten",IF(YEAR(K26)&gt;=Wirtschaftsjahr,0,MIN(H26,H26/SP_Jahre*MIN(SP_Jahre,Wirtschaftsjahr-YEAR(K26)))),MIN(H26,H26/MAX(I26*12,1)*MIN(I26*12,MAX(0,IF(YEAR(K26)&gt;=Wirtschaftsjahr,0,(Wirtschaftsjahr-1-YEAR(K26))*12+(12-MONTH(K26))+1))))))))</f>
        <v>0</v>
      </c>
      <c r="N26" s="76" t="n">
        <f aca="false">IF(H26="","",H26-M26)</f>
        <v>2480</v>
      </c>
      <c r="O26" s="76" t="n">
        <f aca="false">IF(G26="","",IF(J26="keine",0,IF(J26="GWG",IF(YEAR(K26)=Wirtschaftsjahr,H26,0),IF(J26="Sammelposten",IF(YEAR(K26)&gt;Wirtschaftsjahr,0,IF(Wirtschaftsjahr-YEAR(K26)&lt;SP_Jahre,H26/SP_Jahre,0)),MIN(N26,H26/MAX(I26*12,1)*L26)))))</f>
        <v>496</v>
      </c>
      <c r="P26" s="76" t="n">
        <f aca="false">IF(H26="","",IF(Q26="",N26-O26,IF(YEAR(Q26)&lt;=Wirtschaftsjahr,0,N26-O26)))</f>
        <v>1984</v>
      </c>
      <c r="Q26" s="70"/>
      <c r="R26" s="76" t="str">
        <f aca="false">IF(Q26="","",IF(YEAR(Q26)&lt;Wirtschaftsjahr,0,IF(YEAR(Q26)&gt;Wirtschaftsjahr,"",N26-O26)))</f>
        <v/>
      </c>
      <c r="S26" s="77" t="str">
        <f aca="false">IF(G26="","",IF(Q26&lt;&gt;"",IF(YEAR(Q26)&lt;=Wirtschaftsjahr,"Abgang","Laufend"),IF(J26="keine","kein AfA-Objekt",IF(YEAR(G26)=Wirtschaftsjahr,"Zugang WJ",IF(P26&lt;=1,"Abgeschrieben","Laufend")))))</f>
        <v>Zugang WJ</v>
      </c>
      <c r="T26" s="78" t="n">
        <f aca="false">IF(OR(G26="",J26="GWG",J26="keine"),"",IF(J26="Sammelposten",MAX(0,SP_Jahre*12-((Wirtschaftsjahr-YEAR(K26))*12+(12-MONTH(K26))+1)),MAX(0,I26*12-MIN(I26*12,MAX(0,IF(YEAR(K26)&gt;Wirtschaftsjahr,0,(Wirtschaftsjahr-YEAR(K26))*12+(12-MONTH(K26))+1))))))</f>
        <v>50</v>
      </c>
      <c r="U26" s="69" t="s">
        <v>219</v>
      </c>
    </row>
    <row r="27" customFormat="false" ht="25.5" hidden="false" customHeight="true" outlineLevel="0" collapsed="false">
      <c r="B27" s="66" t="s">
        <v>220</v>
      </c>
      <c r="C27" s="67" t="s">
        <v>221</v>
      </c>
      <c r="D27" s="68" t="s">
        <v>40</v>
      </c>
      <c r="E27" s="68" t="s">
        <v>111</v>
      </c>
      <c r="F27" s="69" t="s">
        <v>177</v>
      </c>
      <c r="G27" s="70" t="n">
        <v>46117</v>
      </c>
      <c r="H27" s="71" t="n">
        <v>34200</v>
      </c>
      <c r="I27" s="72" t="n">
        <v>8</v>
      </c>
      <c r="J27" s="73" t="s">
        <v>80</v>
      </c>
      <c r="K27" s="74" t="n">
        <f aca="false">G27</f>
        <v>46117</v>
      </c>
      <c r="L27" s="75" t="n">
        <f aca="false">IF(OR(G27="",J27=""),0,IF(J27="keine",0,IF(J27="GWG",IF(YEAR(K27)=Wirtschaftsjahr,12,0),IF(J27="Sammelposten",IF(YEAR(K27)&gt;Wirtschaftsjahr,0,IF(Wirtschaftsjahr-YEAR(K27)&lt;SP_Jahre,12,0)),IF(YEAR(K27)&gt;Wirtschaftsjahr,0,IF(Q27="",MIN(IF(YEAR(K27)=Wirtschaftsjahr,12-MONTH(K27)+1,12),MAX(0,I27*12-IF(YEAR(K27)&gt;=Wirtschaftsjahr,0,(Wirtschaftsjahr-1-YEAR(K27))*12+(12-MONTH(K27))+1))),IF(YEAR(Q27)&lt;Wirtschaftsjahr,0,IF(YEAR(Q27)&gt;Wirtschaftsjahr,MIN(IF(YEAR(K27)=Wirtschaftsjahr,12-MONTH(K27)+1,12),MAX(0,I27*12-IF(YEAR(K27)&gt;=Wirtschaftsjahr,0,(Wirtschaftsjahr-1-YEAR(K27))*12+(12-MONTH(K27))+1))),MIN(MIN(IF(YEAR(K27)=Wirtschaftsjahr,12-MONTH(K27)+1,12),MAX(0,I27*12-IF(YEAR(K27)&gt;=Wirtschaftsjahr,0,(Wirtschaftsjahr-1-YEAR(K27))*12+(12-MONTH(K27))+1))),MONTH(Q27)-IF(YEAR(K27)=Wirtschaftsjahr,MONTH(K27)-1,0))))))))))</f>
        <v>9</v>
      </c>
      <c r="M27" s="76" t="n">
        <f aca="false">IF(G27="","",IF(J27="keine",0,IF(J27="GWG",IF(YEAR(K27)&lt;Wirtschaftsjahr,H27,0),IF(J27="Sammelposten",IF(YEAR(K27)&gt;=Wirtschaftsjahr,0,MIN(H27,H27/SP_Jahre*MIN(SP_Jahre,Wirtschaftsjahr-YEAR(K27)))),MIN(H27,H27/MAX(I27*12,1)*MIN(I27*12,MAX(0,IF(YEAR(K27)&gt;=Wirtschaftsjahr,0,(Wirtschaftsjahr-1-YEAR(K27))*12+(12-MONTH(K27))+1))))))))</f>
        <v>0</v>
      </c>
      <c r="N27" s="76" t="n">
        <f aca="false">IF(H27="","",H27-M27)</f>
        <v>34200</v>
      </c>
      <c r="O27" s="76" t="n">
        <f aca="false">IF(G27="","",IF(J27="keine",0,IF(J27="GWG",IF(YEAR(K27)=Wirtschaftsjahr,H27,0),IF(J27="Sammelposten",IF(YEAR(K27)&gt;Wirtschaftsjahr,0,IF(Wirtschaftsjahr-YEAR(K27)&lt;SP_Jahre,H27/SP_Jahre,0)),MIN(N27,H27/MAX(I27*12,1)*L27)))))</f>
        <v>3206.25</v>
      </c>
      <c r="P27" s="76" t="n">
        <f aca="false">IF(H27="","",IF(Q27="",N27-O27,IF(YEAR(Q27)&lt;=Wirtschaftsjahr,0,N27-O27)))</f>
        <v>30993.75</v>
      </c>
      <c r="Q27" s="70"/>
      <c r="R27" s="76" t="str">
        <f aca="false">IF(Q27="","",IF(YEAR(Q27)&lt;Wirtschaftsjahr,0,IF(YEAR(Q27)&gt;Wirtschaftsjahr,"",N27-O27)))</f>
        <v/>
      </c>
      <c r="S27" s="77" t="str">
        <f aca="false">IF(G27="","",IF(Q27&lt;&gt;"",IF(YEAR(Q27)&lt;=Wirtschaftsjahr,"Abgang","Laufend"),IF(J27="keine","kein AfA-Objekt",IF(YEAR(G27)=Wirtschaftsjahr,"Zugang WJ",IF(P27&lt;=1,"Abgeschrieben","Laufend")))))</f>
        <v>Zugang WJ</v>
      </c>
      <c r="T27" s="78" t="n">
        <f aca="false">IF(OR(G27="",J27="GWG",J27="keine"),"",IF(J27="Sammelposten",MAX(0,SP_Jahre*12-((Wirtschaftsjahr-YEAR(K27))*12+(12-MONTH(K27))+1)),MAX(0,I27*12-MIN(I27*12,MAX(0,IF(YEAR(K27)&gt;Wirtschaftsjahr,0,(Wirtschaftsjahr-YEAR(K27))*12+(12-MONTH(K27))+1))))))</f>
        <v>87</v>
      </c>
      <c r="U27" s="69" t="s">
        <v>222</v>
      </c>
    </row>
    <row r="28" customFormat="false" ht="25.5" hidden="false" customHeight="true" outlineLevel="0" collapsed="false">
      <c r="B28" s="66" t="s">
        <v>223</v>
      </c>
      <c r="C28" s="67" t="s">
        <v>224</v>
      </c>
      <c r="D28" s="68" t="s">
        <v>32</v>
      </c>
      <c r="E28" s="68" t="s">
        <v>111</v>
      </c>
      <c r="F28" s="69" t="s">
        <v>225</v>
      </c>
      <c r="G28" s="70" t="n">
        <v>46164</v>
      </c>
      <c r="H28" s="71" t="n">
        <v>24800</v>
      </c>
      <c r="I28" s="72" t="n">
        <v>10</v>
      </c>
      <c r="J28" s="73" t="s">
        <v>80</v>
      </c>
      <c r="K28" s="74" t="n">
        <f aca="false">G28</f>
        <v>46164</v>
      </c>
      <c r="L28" s="75" t="n">
        <f aca="false">IF(OR(G28="",J28=""),0,IF(J28="keine",0,IF(J28="GWG",IF(YEAR(K28)=Wirtschaftsjahr,12,0),IF(J28="Sammelposten",IF(YEAR(K28)&gt;Wirtschaftsjahr,0,IF(Wirtschaftsjahr-YEAR(K28)&lt;SP_Jahre,12,0)),IF(YEAR(K28)&gt;Wirtschaftsjahr,0,IF(Q28="",MIN(IF(YEAR(K28)=Wirtschaftsjahr,12-MONTH(K28)+1,12),MAX(0,I28*12-IF(YEAR(K28)&gt;=Wirtschaftsjahr,0,(Wirtschaftsjahr-1-YEAR(K28))*12+(12-MONTH(K28))+1))),IF(YEAR(Q28)&lt;Wirtschaftsjahr,0,IF(YEAR(Q28)&gt;Wirtschaftsjahr,MIN(IF(YEAR(K28)=Wirtschaftsjahr,12-MONTH(K28)+1,12),MAX(0,I28*12-IF(YEAR(K28)&gt;=Wirtschaftsjahr,0,(Wirtschaftsjahr-1-YEAR(K28))*12+(12-MONTH(K28))+1))),MIN(MIN(IF(YEAR(K28)=Wirtschaftsjahr,12-MONTH(K28)+1,12),MAX(0,I28*12-IF(YEAR(K28)&gt;=Wirtschaftsjahr,0,(Wirtschaftsjahr-1-YEAR(K28))*12+(12-MONTH(K28))+1))),MONTH(Q28)-IF(YEAR(K28)=Wirtschaftsjahr,MONTH(K28)-1,0))))))))))</f>
        <v>8</v>
      </c>
      <c r="M28" s="76" t="n">
        <f aca="false">IF(G28="","",IF(J28="keine",0,IF(J28="GWG",IF(YEAR(K28)&lt;Wirtschaftsjahr,H28,0),IF(J28="Sammelposten",IF(YEAR(K28)&gt;=Wirtschaftsjahr,0,MIN(H28,H28/SP_Jahre*MIN(SP_Jahre,Wirtschaftsjahr-YEAR(K28)))),MIN(H28,H28/MAX(I28*12,1)*MIN(I28*12,MAX(0,IF(YEAR(K28)&gt;=Wirtschaftsjahr,0,(Wirtschaftsjahr-1-YEAR(K28))*12+(12-MONTH(K28))+1))))))))</f>
        <v>0</v>
      </c>
      <c r="N28" s="76" t="n">
        <f aca="false">IF(H28="","",H28-M28)</f>
        <v>24800</v>
      </c>
      <c r="O28" s="76" t="n">
        <f aca="false">IF(G28="","",IF(J28="keine",0,IF(J28="GWG",IF(YEAR(K28)=Wirtschaftsjahr,H28,0),IF(J28="Sammelposten",IF(YEAR(K28)&gt;Wirtschaftsjahr,0,IF(Wirtschaftsjahr-YEAR(K28)&lt;SP_Jahre,H28/SP_Jahre,0)),MIN(N28,H28/MAX(I28*12,1)*L28)))))</f>
        <v>1653.33333333333</v>
      </c>
      <c r="P28" s="76" t="n">
        <f aca="false">IF(H28="","",IF(Q28="",N28-O28,IF(YEAR(Q28)&lt;=Wirtschaftsjahr,0,N28-O28)))</f>
        <v>23146.6666666667</v>
      </c>
      <c r="Q28" s="70"/>
      <c r="R28" s="76" t="str">
        <f aca="false">IF(Q28="","",IF(YEAR(Q28)&lt;Wirtschaftsjahr,0,IF(YEAR(Q28)&gt;Wirtschaftsjahr,"",N28-O28)))</f>
        <v/>
      </c>
      <c r="S28" s="77" t="str">
        <f aca="false">IF(G28="","",IF(Q28&lt;&gt;"",IF(YEAR(Q28)&lt;=Wirtschaftsjahr,"Abgang","Laufend"),IF(J28="keine","kein AfA-Objekt",IF(YEAR(G28)=Wirtschaftsjahr,"Zugang WJ",IF(P28&lt;=1,"Abgeschrieben","Laufend")))))</f>
        <v>Zugang WJ</v>
      </c>
      <c r="T28" s="78" t="n">
        <f aca="false">IF(OR(G28="",J28="GWG",J28="keine"),"",IF(J28="Sammelposten",MAX(0,SP_Jahre*12-((Wirtschaftsjahr-YEAR(K28))*12+(12-MONTH(K28))+1)),MAX(0,I28*12-MIN(I28*12,MAX(0,IF(YEAR(K28)&gt;Wirtschaftsjahr,0,(Wirtschaftsjahr-YEAR(K28))*12+(12-MONTH(K28))+1))))))</f>
        <v>112</v>
      </c>
      <c r="U28" s="69" t="s">
        <v>226</v>
      </c>
    </row>
    <row r="29" customFormat="false" ht="25.5" hidden="false" customHeight="true" outlineLevel="0" collapsed="false">
      <c r="B29" s="66" t="s">
        <v>227</v>
      </c>
      <c r="C29" s="67" t="s">
        <v>228</v>
      </c>
      <c r="D29" s="68" t="s">
        <v>26</v>
      </c>
      <c r="E29" s="68" t="s">
        <v>104</v>
      </c>
      <c r="F29" s="69" t="s">
        <v>162</v>
      </c>
      <c r="G29" s="70" t="n">
        <v>46187</v>
      </c>
      <c r="H29" s="71" t="n">
        <v>780</v>
      </c>
      <c r="I29" s="72" t="n">
        <v>1</v>
      </c>
      <c r="J29" s="73" t="s">
        <v>96</v>
      </c>
      <c r="K29" s="74" t="n">
        <f aca="false">G29</f>
        <v>46187</v>
      </c>
      <c r="L29" s="75" t="n">
        <f aca="false">IF(OR(G29="",J29=""),0,IF(J29="keine",0,IF(J29="GWG",IF(YEAR(K29)=Wirtschaftsjahr,12,0),IF(J29="Sammelposten",IF(YEAR(K29)&gt;Wirtschaftsjahr,0,IF(Wirtschaftsjahr-YEAR(K29)&lt;SP_Jahre,12,0)),IF(YEAR(K29)&gt;Wirtschaftsjahr,0,IF(Q29="",MIN(IF(YEAR(K29)=Wirtschaftsjahr,12-MONTH(K29)+1,12),MAX(0,I29*12-IF(YEAR(K29)&gt;=Wirtschaftsjahr,0,(Wirtschaftsjahr-1-YEAR(K29))*12+(12-MONTH(K29))+1))),IF(YEAR(Q29)&lt;Wirtschaftsjahr,0,IF(YEAR(Q29)&gt;Wirtschaftsjahr,MIN(IF(YEAR(K29)=Wirtschaftsjahr,12-MONTH(K29)+1,12),MAX(0,I29*12-IF(YEAR(K29)&gt;=Wirtschaftsjahr,0,(Wirtschaftsjahr-1-YEAR(K29))*12+(12-MONTH(K29))+1))),MIN(MIN(IF(YEAR(K29)=Wirtschaftsjahr,12-MONTH(K29)+1,12),MAX(0,I29*12-IF(YEAR(K29)&gt;=Wirtschaftsjahr,0,(Wirtschaftsjahr-1-YEAR(K29))*12+(12-MONTH(K29))+1))),MONTH(Q29)-IF(YEAR(K29)=Wirtschaftsjahr,MONTH(K29)-1,0))))))))))</f>
        <v>12</v>
      </c>
      <c r="M29" s="76" t="n">
        <f aca="false">IF(G29="","",IF(J29="keine",0,IF(J29="GWG",IF(YEAR(K29)&lt;Wirtschaftsjahr,H29,0),IF(J29="Sammelposten",IF(YEAR(K29)&gt;=Wirtschaftsjahr,0,MIN(H29,H29/SP_Jahre*MIN(SP_Jahre,Wirtschaftsjahr-YEAR(K29)))),MIN(H29,H29/MAX(I29*12,1)*MIN(I29*12,MAX(0,IF(YEAR(K29)&gt;=Wirtschaftsjahr,0,(Wirtschaftsjahr-1-YEAR(K29))*12+(12-MONTH(K29))+1))))))))</f>
        <v>0</v>
      </c>
      <c r="N29" s="76" t="n">
        <f aca="false">IF(H29="","",H29-M29)</f>
        <v>780</v>
      </c>
      <c r="O29" s="76" t="n">
        <f aca="false">IF(G29="","",IF(J29="keine",0,IF(J29="GWG",IF(YEAR(K29)=Wirtschaftsjahr,H29,0),IF(J29="Sammelposten",IF(YEAR(K29)&gt;Wirtschaftsjahr,0,IF(Wirtschaftsjahr-YEAR(K29)&lt;SP_Jahre,H29/SP_Jahre,0)),MIN(N29,H29/MAX(I29*12,1)*L29)))))</f>
        <v>780</v>
      </c>
      <c r="P29" s="76" t="n">
        <f aca="false">IF(H29="","",IF(Q29="",N29-O29,IF(YEAR(Q29)&lt;=Wirtschaftsjahr,0,N29-O29)))</f>
        <v>0</v>
      </c>
      <c r="Q29" s="70"/>
      <c r="R29" s="76" t="str">
        <f aca="false">IF(Q29="","",IF(YEAR(Q29)&lt;Wirtschaftsjahr,0,IF(YEAR(Q29)&gt;Wirtschaftsjahr,"",N29-O29)))</f>
        <v/>
      </c>
      <c r="S29" s="77" t="str">
        <f aca="false">IF(G29="","",IF(Q29&lt;&gt;"",IF(YEAR(Q29)&lt;=Wirtschaftsjahr,"Abgang","Laufend"),IF(J29="keine","kein AfA-Objekt",IF(YEAR(G29)=Wirtschaftsjahr,"Zugang WJ",IF(P29&lt;=1,"Abgeschrieben","Laufend")))))</f>
        <v>Zugang WJ</v>
      </c>
      <c r="T29" s="78" t="str">
        <f aca="false">IF(OR(G29="",J29="GWG",J29="keine"),"",IF(J29="Sammelposten",MAX(0,SP_Jahre*12-((Wirtschaftsjahr-YEAR(K29))*12+(12-MONTH(K29))+1)),MAX(0,I29*12-MIN(I29*12,MAX(0,IF(YEAR(K29)&gt;Wirtschaftsjahr,0,(Wirtschaftsjahr-YEAR(K29))*12+(12-MONTH(K29))+1))))))</f>
        <v/>
      </c>
      <c r="U29" s="69" t="s">
        <v>229</v>
      </c>
    </row>
    <row r="30" customFormat="false" ht="25.5" hidden="false" customHeight="true" outlineLevel="0" collapsed="false">
      <c r="B30" s="66" t="s">
        <v>230</v>
      </c>
      <c r="C30" s="67" t="s">
        <v>231</v>
      </c>
      <c r="D30" s="68" t="s">
        <v>34</v>
      </c>
      <c r="E30" s="68" t="s">
        <v>117</v>
      </c>
      <c r="F30" s="69" t="s">
        <v>170</v>
      </c>
      <c r="G30" s="70" t="n">
        <v>46211</v>
      </c>
      <c r="H30" s="71" t="n">
        <v>1290</v>
      </c>
      <c r="I30" s="72" t="n">
        <v>3</v>
      </c>
      <c r="J30" s="73" t="s">
        <v>80</v>
      </c>
      <c r="K30" s="74" t="n">
        <f aca="false">G30</f>
        <v>46211</v>
      </c>
      <c r="L30" s="75" t="n">
        <f aca="false">IF(OR(G30="",J30=""),0,IF(J30="keine",0,IF(J30="GWG",IF(YEAR(K30)=Wirtschaftsjahr,12,0),IF(J30="Sammelposten",IF(YEAR(K30)&gt;Wirtschaftsjahr,0,IF(Wirtschaftsjahr-YEAR(K30)&lt;SP_Jahre,12,0)),IF(YEAR(K30)&gt;Wirtschaftsjahr,0,IF(Q30="",MIN(IF(YEAR(K30)=Wirtschaftsjahr,12-MONTH(K30)+1,12),MAX(0,I30*12-IF(YEAR(K30)&gt;=Wirtschaftsjahr,0,(Wirtschaftsjahr-1-YEAR(K30))*12+(12-MONTH(K30))+1))),IF(YEAR(Q30)&lt;Wirtschaftsjahr,0,IF(YEAR(Q30)&gt;Wirtschaftsjahr,MIN(IF(YEAR(K30)=Wirtschaftsjahr,12-MONTH(K30)+1,12),MAX(0,I30*12-IF(YEAR(K30)&gt;=Wirtschaftsjahr,0,(Wirtschaftsjahr-1-YEAR(K30))*12+(12-MONTH(K30))+1))),MIN(MIN(IF(YEAR(K30)=Wirtschaftsjahr,12-MONTH(K30)+1,12),MAX(0,I30*12-IF(YEAR(K30)&gt;=Wirtschaftsjahr,0,(Wirtschaftsjahr-1-YEAR(K30))*12+(12-MONTH(K30))+1))),MONTH(Q30)-IF(YEAR(K30)=Wirtschaftsjahr,MONTH(K30)-1,0))))))))))</f>
        <v>6</v>
      </c>
      <c r="M30" s="76" t="n">
        <f aca="false">IF(G30="","",IF(J30="keine",0,IF(J30="GWG",IF(YEAR(K30)&lt;Wirtschaftsjahr,H30,0),IF(J30="Sammelposten",IF(YEAR(K30)&gt;=Wirtschaftsjahr,0,MIN(H30,H30/SP_Jahre*MIN(SP_Jahre,Wirtschaftsjahr-YEAR(K30)))),MIN(H30,H30/MAX(I30*12,1)*MIN(I30*12,MAX(0,IF(YEAR(K30)&gt;=Wirtschaftsjahr,0,(Wirtschaftsjahr-1-YEAR(K30))*12+(12-MONTH(K30))+1))))))))</f>
        <v>0</v>
      </c>
      <c r="N30" s="76" t="n">
        <f aca="false">IF(H30="","",H30-M30)</f>
        <v>1290</v>
      </c>
      <c r="O30" s="76" t="n">
        <f aca="false">IF(G30="","",IF(J30="keine",0,IF(J30="GWG",IF(YEAR(K30)=Wirtschaftsjahr,H30,0),IF(J30="Sammelposten",IF(YEAR(K30)&gt;Wirtschaftsjahr,0,IF(Wirtschaftsjahr-YEAR(K30)&lt;SP_Jahre,H30/SP_Jahre,0)),MIN(N30,H30/MAX(I30*12,1)*L30)))))</f>
        <v>215</v>
      </c>
      <c r="P30" s="76" t="n">
        <f aca="false">IF(H30="","",IF(Q30="",N30-O30,IF(YEAR(Q30)&lt;=Wirtschaftsjahr,0,N30-O30)))</f>
        <v>1075</v>
      </c>
      <c r="Q30" s="70"/>
      <c r="R30" s="76" t="str">
        <f aca="false">IF(Q30="","",IF(YEAR(Q30)&lt;Wirtschaftsjahr,0,IF(YEAR(Q30)&gt;Wirtschaftsjahr,"",N30-O30)))</f>
        <v/>
      </c>
      <c r="S30" s="77" t="str">
        <f aca="false">IF(G30="","",IF(Q30&lt;&gt;"",IF(YEAR(Q30)&lt;=Wirtschaftsjahr,"Abgang","Laufend"),IF(J30="keine","kein AfA-Objekt",IF(YEAR(G30)=Wirtschaftsjahr,"Zugang WJ",IF(P30&lt;=1,"Abgeschrieben","Laufend")))))</f>
        <v>Zugang WJ</v>
      </c>
      <c r="T30" s="78" t="n">
        <f aca="false">IF(OR(G30="",J30="GWG",J30="keine"),"",IF(J30="Sammelposten",MAX(0,SP_Jahre*12-((Wirtschaftsjahr-YEAR(K30))*12+(12-MONTH(K30))+1)),MAX(0,I30*12-MIN(I30*12,MAX(0,IF(YEAR(K30)&gt;Wirtschaftsjahr,0,(Wirtschaftsjahr-YEAR(K30))*12+(12-MONTH(K30))+1))))))</f>
        <v>30</v>
      </c>
      <c r="U30" s="69" t="s">
        <v>232</v>
      </c>
    </row>
    <row r="31" customFormat="false" ht="25.5" hidden="false" customHeight="true" outlineLevel="0" collapsed="false">
      <c r="B31" s="66" t="s">
        <v>233</v>
      </c>
      <c r="C31" s="67" t="s">
        <v>234</v>
      </c>
      <c r="D31" s="68" t="s">
        <v>32</v>
      </c>
      <c r="E31" s="68" t="s">
        <v>113</v>
      </c>
      <c r="F31" s="69" t="s">
        <v>192</v>
      </c>
      <c r="G31" s="70" t="n">
        <v>43617</v>
      </c>
      <c r="H31" s="71" t="n">
        <v>12400</v>
      </c>
      <c r="I31" s="72" t="n">
        <v>8</v>
      </c>
      <c r="J31" s="73" t="s">
        <v>80</v>
      </c>
      <c r="K31" s="74" t="n">
        <f aca="false">G31</f>
        <v>43617</v>
      </c>
      <c r="L31" s="75" t="n">
        <f aca="false">IF(OR(G31="",J31=""),0,IF(J31="keine",0,IF(J31="GWG",IF(YEAR(K31)=Wirtschaftsjahr,12,0),IF(J31="Sammelposten",IF(YEAR(K31)&gt;Wirtschaftsjahr,0,IF(Wirtschaftsjahr-YEAR(K31)&lt;SP_Jahre,12,0)),IF(YEAR(K31)&gt;Wirtschaftsjahr,0,IF(Q31="",MIN(IF(YEAR(K31)=Wirtschaftsjahr,12-MONTH(K31)+1,12),MAX(0,I31*12-IF(YEAR(K31)&gt;=Wirtschaftsjahr,0,(Wirtschaftsjahr-1-YEAR(K31))*12+(12-MONTH(K31))+1))),IF(YEAR(Q31)&lt;Wirtschaftsjahr,0,IF(YEAR(Q31)&gt;Wirtschaftsjahr,MIN(IF(YEAR(K31)=Wirtschaftsjahr,12-MONTH(K31)+1,12),MAX(0,I31*12-IF(YEAR(K31)&gt;=Wirtschaftsjahr,0,(Wirtschaftsjahr-1-YEAR(K31))*12+(12-MONTH(K31))+1))),MIN(MIN(IF(YEAR(K31)=Wirtschaftsjahr,12-MONTH(K31)+1,12),MAX(0,I31*12-IF(YEAR(K31)&gt;=Wirtschaftsjahr,0,(Wirtschaftsjahr-1-YEAR(K31))*12+(12-MONTH(K31))+1))),MONTH(Q31)-IF(YEAR(K31)=Wirtschaftsjahr,MONTH(K31)-1,0))))))))))</f>
        <v>3</v>
      </c>
      <c r="M31" s="76" t="n">
        <f aca="false">IF(G31="","",IF(J31="keine",0,IF(J31="GWG",IF(YEAR(K31)&lt;Wirtschaftsjahr,H31,0),IF(J31="Sammelposten",IF(YEAR(K31)&gt;=Wirtschaftsjahr,0,MIN(H31,H31/SP_Jahre*MIN(SP_Jahre,Wirtschaftsjahr-YEAR(K31)))),MIN(H31,H31/MAX(I31*12,1)*MIN(I31*12,MAX(0,IF(YEAR(K31)&gt;=Wirtschaftsjahr,0,(Wirtschaftsjahr-1-YEAR(K31))*12+(12-MONTH(K31))+1))))))))</f>
        <v>10204.1666666667</v>
      </c>
      <c r="N31" s="76" t="n">
        <f aca="false">IF(H31="","",H31-M31)</f>
        <v>2195.83333333333</v>
      </c>
      <c r="O31" s="76" t="n">
        <f aca="false">IF(G31="","",IF(J31="keine",0,IF(J31="GWG",IF(YEAR(K31)=Wirtschaftsjahr,H31,0),IF(J31="Sammelposten",IF(YEAR(K31)&gt;Wirtschaftsjahr,0,IF(Wirtschaftsjahr-YEAR(K31)&lt;SP_Jahre,H31/SP_Jahre,0)),MIN(N31,H31/MAX(I31*12,1)*L31)))))</f>
        <v>387.5</v>
      </c>
      <c r="P31" s="76" t="n">
        <f aca="false">IF(H31="","",IF(Q31="",N31-O31,IF(YEAR(Q31)&lt;=Wirtschaftsjahr,0,N31-O31)))</f>
        <v>0</v>
      </c>
      <c r="Q31" s="70" t="n">
        <v>46112</v>
      </c>
      <c r="R31" s="76" t="n">
        <f aca="false">IF(Q31="","",IF(YEAR(Q31)&lt;Wirtschaftsjahr,0,IF(YEAR(Q31)&gt;Wirtschaftsjahr,"",N31-O31)))</f>
        <v>1808.33333333333</v>
      </c>
      <c r="S31" s="77" t="str">
        <f aca="false">IF(G31="","",IF(Q31&lt;&gt;"",IF(YEAR(Q31)&lt;=Wirtschaftsjahr,"Abgang","Laufend"),IF(J31="keine","kein AfA-Objekt",IF(YEAR(G31)=Wirtschaftsjahr,"Zugang WJ",IF(P31&lt;=1,"Abgeschrieben","Laufend")))))</f>
        <v>Abgang</v>
      </c>
      <c r="T31" s="78" t="n">
        <f aca="false">IF(OR(G31="",J31="GWG",J31="keine"),"",IF(J31="Sammelposten",MAX(0,SP_Jahre*12-((Wirtschaftsjahr-YEAR(K31))*12+(12-MONTH(K31))+1)),MAX(0,I31*12-MIN(I31*12,MAX(0,IF(YEAR(K31)&gt;Wirtschaftsjahr,0,(Wirtschaftsjahr-YEAR(K31))*12+(12-MONTH(K31))+1))))))</f>
        <v>5</v>
      </c>
      <c r="U31" s="69" t="s">
        <v>235</v>
      </c>
    </row>
    <row r="32" customFormat="false" ht="25.5" hidden="false" customHeight="true" outlineLevel="0" collapsed="false">
      <c r="B32" s="66"/>
      <c r="C32" s="67"/>
      <c r="D32" s="68"/>
      <c r="E32" s="68"/>
      <c r="F32" s="69"/>
      <c r="G32" s="70"/>
      <c r="H32" s="71"/>
      <c r="I32" s="72"/>
      <c r="J32" s="73"/>
      <c r="K32" s="74"/>
      <c r="L32" s="75" t="n">
        <f aca="false">IF(OR(G32="",J32=""),0,IF(J32="keine",0,IF(J32="GWG",IF(YEAR(K32)=Wirtschaftsjahr,12,0),IF(J32="Sammelposten",IF(YEAR(K32)&gt;Wirtschaftsjahr,0,IF(Wirtschaftsjahr-YEAR(K32)&lt;SP_Jahre,12,0)),IF(YEAR(K32)&gt;Wirtschaftsjahr,0,IF(Q32="",MIN(IF(YEAR(K32)=Wirtschaftsjahr,12-MONTH(K32)+1,12),MAX(0,I32*12-IF(YEAR(K32)&gt;=Wirtschaftsjahr,0,(Wirtschaftsjahr-1-YEAR(K32))*12+(12-MONTH(K32))+1))),IF(YEAR(Q32)&lt;Wirtschaftsjahr,0,IF(YEAR(Q32)&gt;Wirtschaftsjahr,MIN(IF(YEAR(K32)=Wirtschaftsjahr,12-MONTH(K32)+1,12),MAX(0,I32*12-IF(YEAR(K32)&gt;=Wirtschaftsjahr,0,(Wirtschaftsjahr-1-YEAR(K32))*12+(12-MONTH(K32))+1))),MIN(MIN(IF(YEAR(K32)=Wirtschaftsjahr,12-MONTH(K32)+1,12),MAX(0,I32*12-IF(YEAR(K32)&gt;=Wirtschaftsjahr,0,(Wirtschaftsjahr-1-YEAR(K32))*12+(12-MONTH(K32))+1))),MONTH(Q32)-IF(YEAR(K32)=Wirtschaftsjahr,MONTH(K32)-1,0))))))))))</f>
        <v>0</v>
      </c>
      <c r="M32" s="76" t="str">
        <f aca="false">IF(G32="","",IF(J32="keine",0,IF(J32="GWG",IF(YEAR(K32)&lt;Wirtschaftsjahr,H32,0),IF(J32="Sammelposten",IF(YEAR(K32)&gt;=Wirtschaftsjahr,0,MIN(H32,H32/SP_Jahre*MIN(SP_Jahre,Wirtschaftsjahr-YEAR(K32)))),MIN(H32,H32/MAX(I32*12,1)*MIN(I32*12,MAX(0,IF(YEAR(K32)&gt;=Wirtschaftsjahr,0,(Wirtschaftsjahr-1-YEAR(K32))*12+(12-MONTH(K32))+1))))))))</f>
        <v/>
      </c>
      <c r="N32" s="76" t="str">
        <f aca="false">IF(H32="","",H32-M32)</f>
        <v/>
      </c>
      <c r="O32" s="76" t="str">
        <f aca="false">IF(G32="","",IF(J32="keine",0,IF(J32="GWG",IF(YEAR(K32)=Wirtschaftsjahr,H32,0),IF(J32="Sammelposten",IF(YEAR(K32)&gt;Wirtschaftsjahr,0,IF(Wirtschaftsjahr-YEAR(K32)&lt;SP_Jahre,H32/SP_Jahre,0)),MIN(N32,H32/MAX(I32*12,1)*L32)))))</f>
        <v/>
      </c>
      <c r="P32" s="76" t="str">
        <f aca="false">IF(H32="","",IF(Q32="",N32-O32,IF(YEAR(Q32)&lt;=Wirtschaftsjahr,0,N32-O32)))</f>
        <v/>
      </c>
      <c r="Q32" s="70"/>
      <c r="R32" s="76" t="str">
        <f aca="false">IF(Q32="","",IF(YEAR(Q32)&lt;Wirtschaftsjahr,0,IF(YEAR(Q32)&gt;Wirtschaftsjahr,"",N32-O32)))</f>
        <v/>
      </c>
      <c r="S32" s="77" t="str">
        <f aca="false">IF(G32="","",IF(Q32&lt;&gt;"",IF(YEAR(Q32)&lt;=Wirtschaftsjahr,"Abgang","Laufend"),IF(J32="keine","kein AfA-Objekt",IF(YEAR(G32)=Wirtschaftsjahr,"Zugang WJ",IF(P32&lt;=1,"Abgeschrieben","Laufend")))))</f>
        <v/>
      </c>
      <c r="T32" s="78" t="str">
        <f aca="false">IF(OR(G32="",J32="GWG",J32="keine"),"",IF(J32="Sammelposten",MAX(0,SP_Jahre*12-((Wirtschaftsjahr-YEAR(K32))*12+(12-MONTH(K32))+1)),MAX(0,I32*12-MIN(I32*12,MAX(0,IF(YEAR(K32)&gt;Wirtschaftsjahr,0,(Wirtschaftsjahr-YEAR(K32))*12+(12-MONTH(K32))+1))))))</f>
        <v/>
      </c>
      <c r="U32" s="69"/>
    </row>
    <row r="33" customFormat="false" ht="25.5" hidden="false" customHeight="true" outlineLevel="0" collapsed="false">
      <c r="B33" s="66"/>
      <c r="C33" s="67"/>
      <c r="D33" s="68"/>
      <c r="E33" s="68"/>
      <c r="F33" s="69"/>
      <c r="G33" s="70"/>
      <c r="H33" s="71"/>
      <c r="I33" s="72"/>
      <c r="J33" s="73"/>
      <c r="K33" s="74"/>
      <c r="L33" s="75" t="n">
        <f aca="false">IF(OR(G33="",J33=""),0,IF(J33="keine",0,IF(J33="GWG",IF(YEAR(K33)=Wirtschaftsjahr,12,0),IF(J33="Sammelposten",IF(YEAR(K33)&gt;Wirtschaftsjahr,0,IF(Wirtschaftsjahr-YEAR(K33)&lt;SP_Jahre,12,0)),IF(YEAR(K33)&gt;Wirtschaftsjahr,0,IF(Q33="",MIN(IF(YEAR(K33)=Wirtschaftsjahr,12-MONTH(K33)+1,12),MAX(0,I33*12-IF(YEAR(K33)&gt;=Wirtschaftsjahr,0,(Wirtschaftsjahr-1-YEAR(K33))*12+(12-MONTH(K33))+1))),IF(YEAR(Q33)&lt;Wirtschaftsjahr,0,IF(YEAR(Q33)&gt;Wirtschaftsjahr,MIN(IF(YEAR(K33)=Wirtschaftsjahr,12-MONTH(K33)+1,12),MAX(0,I33*12-IF(YEAR(K33)&gt;=Wirtschaftsjahr,0,(Wirtschaftsjahr-1-YEAR(K33))*12+(12-MONTH(K33))+1))),MIN(MIN(IF(YEAR(K33)=Wirtschaftsjahr,12-MONTH(K33)+1,12),MAX(0,I33*12-IF(YEAR(K33)&gt;=Wirtschaftsjahr,0,(Wirtschaftsjahr-1-YEAR(K33))*12+(12-MONTH(K33))+1))),MONTH(Q33)-IF(YEAR(K33)=Wirtschaftsjahr,MONTH(K33)-1,0))))))))))</f>
        <v>0</v>
      </c>
      <c r="M33" s="76" t="str">
        <f aca="false">IF(G33="","",IF(J33="keine",0,IF(J33="GWG",IF(YEAR(K33)&lt;Wirtschaftsjahr,H33,0),IF(J33="Sammelposten",IF(YEAR(K33)&gt;=Wirtschaftsjahr,0,MIN(H33,H33/SP_Jahre*MIN(SP_Jahre,Wirtschaftsjahr-YEAR(K33)))),MIN(H33,H33/MAX(I33*12,1)*MIN(I33*12,MAX(0,IF(YEAR(K33)&gt;=Wirtschaftsjahr,0,(Wirtschaftsjahr-1-YEAR(K33))*12+(12-MONTH(K33))+1))))))))</f>
        <v/>
      </c>
      <c r="N33" s="76" t="str">
        <f aca="false">IF(H33="","",H33-M33)</f>
        <v/>
      </c>
      <c r="O33" s="76" t="str">
        <f aca="false">IF(G33="","",IF(J33="keine",0,IF(J33="GWG",IF(YEAR(K33)=Wirtschaftsjahr,H33,0),IF(J33="Sammelposten",IF(YEAR(K33)&gt;Wirtschaftsjahr,0,IF(Wirtschaftsjahr-YEAR(K33)&lt;SP_Jahre,H33/SP_Jahre,0)),MIN(N33,H33/MAX(I33*12,1)*L33)))))</f>
        <v/>
      </c>
      <c r="P33" s="76" t="str">
        <f aca="false">IF(H33="","",IF(Q33="",N33-O33,IF(YEAR(Q33)&lt;=Wirtschaftsjahr,0,N33-O33)))</f>
        <v/>
      </c>
      <c r="Q33" s="70"/>
      <c r="R33" s="76" t="str">
        <f aca="false">IF(Q33="","",IF(YEAR(Q33)&lt;Wirtschaftsjahr,0,IF(YEAR(Q33)&gt;Wirtschaftsjahr,"",N33-O33)))</f>
        <v/>
      </c>
      <c r="S33" s="77" t="str">
        <f aca="false">IF(G33="","",IF(Q33&lt;&gt;"",IF(YEAR(Q33)&lt;=Wirtschaftsjahr,"Abgang","Laufend"),IF(J33="keine","kein AfA-Objekt",IF(YEAR(G33)=Wirtschaftsjahr,"Zugang WJ",IF(P33&lt;=1,"Abgeschrieben","Laufend")))))</f>
        <v/>
      </c>
      <c r="T33" s="78" t="str">
        <f aca="false">IF(OR(G33="",J33="GWG",J33="keine"),"",IF(J33="Sammelposten",MAX(0,SP_Jahre*12-((Wirtschaftsjahr-YEAR(K33))*12+(12-MONTH(K33))+1)),MAX(0,I33*12-MIN(I33*12,MAX(0,IF(YEAR(K33)&gt;Wirtschaftsjahr,0,(Wirtschaftsjahr-YEAR(K33))*12+(12-MONTH(K33))+1))))))</f>
        <v/>
      </c>
      <c r="U33" s="69"/>
    </row>
    <row r="34" customFormat="false" ht="25.5" hidden="false" customHeight="true" outlineLevel="0" collapsed="false">
      <c r="B34" s="66"/>
      <c r="C34" s="67"/>
      <c r="D34" s="68"/>
      <c r="E34" s="68"/>
      <c r="F34" s="69"/>
      <c r="G34" s="70"/>
      <c r="H34" s="71"/>
      <c r="I34" s="72"/>
      <c r="J34" s="73"/>
      <c r="K34" s="74"/>
      <c r="L34" s="75" t="n">
        <f aca="false">IF(OR(G34="",J34=""),0,IF(J34="keine",0,IF(J34="GWG",IF(YEAR(K34)=Wirtschaftsjahr,12,0),IF(J34="Sammelposten",IF(YEAR(K34)&gt;Wirtschaftsjahr,0,IF(Wirtschaftsjahr-YEAR(K34)&lt;SP_Jahre,12,0)),IF(YEAR(K34)&gt;Wirtschaftsjahr,0,IF(Q34="",MIN(IF(YEAR(K34)=Wirtschaftsjahr,12-MONTH(K34)+1,12),MAX(0,I34*12-IF(YEAR(K34)&gt;=Wirtschaftsjahr,0,(Wirtschaftsjahr-1-YEAR(K34))*12+(12-MONTH(K34))+1))),IF(YEAR(Q34)&lt;Wirtschaftsjahr,0,IF(YEAR(Q34)&gt;Wirtschaftsjahr,MIN(IF(YEAR(K34)=Wirtschaftsjahr,12-MONTH(K34)+1,12),MAX(0,I34*12-IF(YEAR(K34)&gt;=Wirtschaftsjahr,0,(Wirtschaftsjahr-1-YEAR(K34))*12+(12-MONTH(K34))+1))),MIN(MIN(IF(YEAR(K34)=Wirtschaftsjahr,12-MONTH(K34)+1,12),MAX(0,I34*12-IF(YEAR(K34)&gt;=Wirtschaftsjahr,0,(Wirtschaftsjahr-1-YEAR(K34))*12+(12-MONTH(K34))+1))),MONTH(Q34)-IF(YEAR(K34)=Wirtschaftsjahr,MONTH(K34)-1,0))))))))))</f>
        <v>0</v>
      </c>
      <c r="M34" s="76" t="str">
        <f aca="false">IF(G34="","",IF(J34="keine",0,IF(J34="GWG",IF(YEAR(K34)&lt;Wirtschaftsjahr,H34,0),IF(J34="Sammelposten",IF(YEAR(K34)&gt;=Wirtschaftsjahr,0,MIN(H34,H34/SP_Jahre*MIN(SP_Jahre,Wirtschaftsjahr-YEAR(K34)))),MIN(H34,H34/MAX(I34*12,1)*MIN(I34*12,MAX(0,IF(YEAR(K34)&gt;=Wirtschaftsjahr,0,(Wirtschaftsjahr-1-YEAR(K34))*12+(12-MONTH(K34))+1))))))))</f>
        <v/>
      </c>
      <c r="N34" s="76" t="str">
        <f aca="false">IF(H34="","",H34-M34)</f>
        <v/>
      </c>
      <c r="O34" s="76" t="str">
        <f aca="false">IF(G34="","",IF(J34="keine",0,IF(J34="GWG",IF(YEAR(K34)=Wirtschaftsjahr,H34,0),IF(J34="Sammelposten",IF(YEAR(K34)&gt;Wirtschaftsjahr,0,IF(Wirtschaftsjahr-YEAR(K34)&lt;SP_Jahre,H34/SP_Jahre,0)),MIN(N34,H34/MAX(I34*12,1)*L34)))))</f>
        <v/>
      </c>
      <c r="P34" s="76" t="str">
        <f aca="false">IF(H34="","",IF(Q34="",N34-O34,IF(YEAR(Q34)&lt;=Wirtschaftsjahr,0,N34-O34)))</f>
        <v/>
      </c>
      <c r="Q34" s="70"/>
      <c r="R34" s="76" t="str">
        <f aca="false">IF(Q34="","",IF(YEAR(Q34)&lt;Wirtschaftsjahr,0,IF(YEAR(Q34)&gt;Wirtschaftsjahr,"",N34-O34)))</f>
        <v/>
      </c>
      <c r="S34" s="77" t="str">
        <f aca="false">IF(G34="","",IF(Q34&lt;&gt;"",IF(YEAR(Q34)&lt;=Wirtschaftsjahr,"Abgang","Laufend"),IF(J34="keine","kein AfA-Objekt",IF(YEAR(G34)=Wirtschaftsjahr,"Zugang WJ",IF(P34&lt;=1,"Abgeschrieben","Laufend")))))</f>
        <v/>
      </c>
      <c r="T34" s="78" t="str">
        <f aca="false">IF(OR(G34="",J34="GWG",J34="keine"),"",IF(J34="Sammelposten",MAX(0,SP_Jahre*12-((Wirtschaftsjahr-YEAR(K34))*12+(12-MONTH(K34))+1)),MAX(0,I34*12-MIN(I34*12,MAX(0,IF(YEAR(K34)&gt;Wirtschaftsjahr,0,(Wirtschaftsjahr-YEAR(K34))*12+(12-MONTH(K34))+1))))))</f>
        <v/>
      </c>
      <c r="U34" s="69"/>
    </row>
    <row r="35" customFormat="false" ht="25.5" hidden="false" customHeight="true" outlineLevel="0" collapsed="false">
      <c r="B35" s="66"/>
      <c r="C35" s="67"/>
      <c r="D35" s="68"/>
      <c r="E35" s="68"/>
      <c r="F35" s="69"/>
      <c r="G35" s="70"/>
      <c r="H35" s="71"/>
      <c r="I35" s="72"/>
      <c r="J35" s="73"/>
      <c r="K35" s="74"/>
      <c r="L35" s="75" t="n">
        <f aca="false">IF(OR(G35="",J35=""),0,IF(J35="keine",0,IF(J35="GWG",IF(YEAR(K35)=Wirtschaftsjahr,12,0),IF(J35="Sammelposten",IF(YEAR(K35)&gt;Wirtschaftsjahr,0,IF(Wirtschaftsjahr-YEAR(K35)&lt;SP_Jahre,12,0)),IF(YEAR(K35)&gt;Wirtschaftsjahr,0,IF(Q35="",MIN(IF(YEAR(K35)=Wirtschaftsjahr,12-MONTH(K35)+1,12),MAX(0,I35*12-IF(YEAR(K35)&gt;=Wirtschaftsjahr,0,(Wirtschaftsjahr-1-YEAR(K35))*12+(12-MONTH(K35))+1))),IF(YEAR(Q35)&lt;Wirtschaftsjahr,0,IF(YEAR(Q35)&gt;Wirtschaftsjahr,MIN(IF(YEAR(K35)=Wirtschaftsjahr,12-MONTH(K35)+1,12),MAX(0,I35*12-IF(YEAR(K35)&gt;=Wirtschaftsjahr,0,(Wirtschaftsjahr-1-YEAR(K35))*12+(12-MONTH(K35))+1))),MIN(MIN(IF(YEAR(K35)=Wirtschaftsjahr,12-MONTH(K35)+1,12),MAX(0,I35*12-IF(YEAR(K35)&gt;=Wirtschaftsjahr,0,(Wirtschaftsjahr-1-YEAR(K35))*12+(12-MONTH(K35))+1))),MONTH(Q35)-IF(YEAR(K35)=Wirtschaftsjahr,MONTH(K35)-1,0))))))))))</f>
        <v>0</v>
      </c>
      <c r="M35" s="76" t="str">
        <f aca="false">IF(G35="","",IF(J35="keine",0,IF(J35="GWG",IF(YEAR(K35)&lt;Wirtschaftsjahr,H35,0),IF(J35="Sammelposten",IF(YEAR(K35)&gt;=Wirtschaftsjahr,0,MIN(H35,H35/SP_Jahre*MIN(SP_Jahre,Wirtschaftsjahr-YEAR(K35)))),MIN(H35,H35/MAX(I35*12,1)*MIN(I35*12,MAX(0,IF(YEAR(K35)&gt;=Wirtschaftsjahr,0,(Wirtschaftsjahr-1-YEAR(K35))*12+(12-MONTH(K35))+1))))))))</f>
        <v/>
      </c>
      <c r="N35" s="76" t="str">
        <f aca="false">IF(H35="","",H35-M35)</f>
        <v/>
      </c>
      <c r="O35" s="76" t="str">
        <f aca="false">IF(G35="","",IF(J35="keine",0,IF(J35="GWG",IF(YEAR(K35)=Wirtschaftsjahr,H35,0),IF(J35="Sammelposten",IF(YEAR(K35)&gt;Wirtschaftsjahr,0,IF(Wirtschaftsjahr-YEAR(K35)&lt;SP_Jahre,H35/SP_Jahre,0)),MIN(N35,H35/MAX(I35*12,1)*L35)))))</f>
        <v/>
      </c>
      <c r="P35" s="76" t="str">
        <f aca="false">IF(H35="","",IF(Q35="",N35-O35,IF(YEAR(Q35)&lt;=Wirtschaftsjahr,0,N35-O35)))</f>
        <v/>
      </c>
      <c r="Q35" s="70"/>
      <c r="R35" s="76" t="str">
        <f aca="false">IF(Q35="","",IF(YEAR(Q35)&lt;Wirtschaftsjahr,0,IF(YEAR(Q35)&gt;Wirtschaftsjahr,"",N35-O35)))</f>
        <v/>
      </c>
      <c r="S35" s="77" t="str">
        <f aca="false">IF(G35="","",IF(Q35&lt;&gt;"",IF(YEAR(Q35)&lt;=Wirtschaftsjahr,"Abgang","Laufend"),IF(J35="keine","kein AfA-Objekt",IF(YEAR(G35)=Wirtschaftsjahr,"Zugang WJ",IF(P35&lt;=1,"Abgeschrieben","Laufend")))))</f>
        <v/>
      </c>
      <c r="T35" s="78" t="str">
        <f aca="false">IF(OR(G35="",J35="GWG",J35="keine"),"",IF(J35="Sammelposten",MAX(0,SP_Jahre*12-((Wirtschaftsjahr-YEAR(K35))*12+(12-MONTH(K35))+1)),MAX(0,I35*12-MIN(I35*12,MAX(0,IF(YEAR(K35)&gt;Wirtschaftsjahr,0,(Wirtschaftsjahr-YEAR(K35))*12+(12-MONTH(K35))+1))))))</f>
        <v/>
      </c>
      <c r="U35" s="69"/>
    </row>
    <row r="36" customFormat="false" ht="25.5" hidden="false" customHeight="true" outlineLevel="0" collapsed="false">
      <c r="B36" s="66"/>
      <c r="C36" s="67"/>
      <c r="D36" s="68"/>
      <c r="E36" s="68"/>
      <c r="F36" s="69"/>
      <c r="G36" s="70"/>
      <c r="H36" s="71"/>
      <c r="I36" s="72"/>
      <c r="J36" s="73"/>
      <c r="K36" s="74"/>
      <c r="L36" s="75" t="n">
        <f aca="false">IF(OR(G36="",J36=""),0,IF(J36="keine",0,IF(J36="GWG",IF(YEAR(K36)=Wirtschaftsjahr,12,0),IF(J36="Sammelposten",IF(YEAR(K36)&gt;Wirtschaftsjahr,0,IF(Wirtschaftsjahr-YEAR(K36)&lt;SP_Jahre,12,0)),IF(YEAR(K36)&gt;Wirtschaftsjahr,0,IF(Q36="",MIN(IF(YEAR(K36)=Wirtschaftsjahr,12-MONTH(K36)+1,12),MAX(0,I36*12-IF(YEAR(K36)&gt;=Wirtschaftsjahr,0,(Wirtschaftsjahr-1-YEAR(K36))*12+(12-MONTH(K36))+1))),IF(YEAR(Q36)&lt;Wirtschaftsjahr,0,IF(YEAR(Q36)&gt;Wirtschaftsjahr,MIN(IF(YEAR(K36)=Wirtschaftsjahr,12-MONTH(K36)+1,12),MAX(0,I36*12-IF(YEAR(K36)&gt;=Wirtschaftsjahr,0,(Wirtschaftsjahr-1-YEAR(K36))*12+(12-MONTH(K36))+1))),MIN(MIN(IF(YEAR(K36)=Wirtschaftsjahr,12-MONTH(K36)+1,12),MAX(0,I36*12-IF(YEAR(K36)&gt;=Wirtschaftsjahr,0,(Wirtschaftsjahr-1-YEAR(K36))*12+(12-MONTH(K36))+1))),MONTH(Q36)-IF(YEAR(K36)=Wirtschaftsjahr,MONTH(K36)-1,0))))))))))</f>
        <v>0</v>
      </c>
      <c r="M36" s="76" t="str">
        <f aca="false">IF(G36="","",IF(J36="keine",0,IF(J36="GWG",IF(YEAR(K36)&lt;Wirtschaftsjahr,H36,0),IF(J36="Sammelposten",IF(YEAR(K36)&gt;=Wirtschaftsjahr,0,MIN(H36,H36/SP_Jahre*MIN(SP_Jahre,Wirtschaftsjahr-YEAR(K36)))),MIN(H36,H36/MAX(I36*12,1)*MIN(I36*12,MAX(0,IF(YEAR(K36)&gt;=Wirtschaftsjahr,0,(Wirtschaftsjahr-1-YEAR(K36))*12+(12-MONTH(K36))+1))))))))</f>
        <v/>
      </c>
      <c r="N36" s="76" t="str">
        <f aca="false">IF(H36="","",H36-M36)</f>
        <v/>
      </c>
      <c r="O36" s="76" t="str">
        <f aca="false">IF(G36="","",IF(J36="keine",0,IF(J36="GWG",IF(YEAR(K36)=Wirtschaftsjahr,H36,0),IF(J36="Sammelposten",IF(YEAR(K36)&gt;Wirtschaftsjahr,0,IF(Wirtschaftsjahr-YEAR(K36)&lt;SP_Jahre,H36/SP_Jahre,0)),MIN(N36,H36/MAX(I36*12,1)*L36)))))</f>
        <v/>
      </c>
      <c r="P36" s="76" t="str">
        <f aca="false">IF(H36="","",IF(Q36="",N36-O36,IF(YEAR(Q36)&lt;=Wirtschaftsjahr,0,N36-O36)))</f>
        <v/>
      </c>
      <c r="Q36" s="70"/>
      <c r="R36" s="76" t="str">
        <f aca="false">IF(Q36="","",IF(YEAR(Q36)&lt;Wirtschaftsjahr,0,IF(YEAR(Q36)&gt;Wirtschaftsjahr,"",N36-O36)))</f>
        <v/>
      </c>
      <c r="S36" s="77" t="str">
        <f aca="false">IF(G36="","",IF(Q36&lt;&gt;"",IF(YEAR(Q36)&lt;=Wirtschaftsjahr,"Abgang","Laufend"),IF(J36="keine","kein AfA-Objekt",IF(YEAR(G36)=Wirtschaftsjahr,"Zugang WJ",IF(P36&lt;=1,"Abgeschrieben","Laufend")))))</f>
        <v/>
      </c>
      <c r="T36" s="78" t="str">
        <f aca="false">IF(OR(G36="",J36="GWG",J36="keine"),"",IF(J36="Sammelposten",MAX(0,SP_Jahre*12-((Wirtschaftsjahr-YEAR(K36))*12+(12-MONTH(K36))+1)),MAX(0,I36*12-MIN(I36*12,MAX(0,IF(YEAR(K36)&gt;Wirtschaftsjahr,0,(Wirtschaftsjahr-YEAR(K36))*12+(12-MONTH(K36))+1))))))</f>
        <v/>
      </c>
      <c r="U36" s="69"/>
    </row>
    <row r="37" customFormat="false" ht="27.75" hidden="false" customHeight="true" outlineLevel="0" collapsed="false">
      <c r="B37" s="79" t="s">
        <v>46</v>
      </c>
      <c r="C37" s="79"/>
      <c r="D37" s="79"/>
      <c r="E37" s="79"/>
      <c r="F37" s="79"/>
      <c r="G37" s="79"/>
      <c r="H37" s="80" t="n">
        <f aca="false">SUBTOTAL(109,H10:H36)</f>
        <v>173765</v>
      </c>
      <c r="I37" s="81"/>
      <c r="J37" s="81"/>
      <c r="K37" s="81"/>
      <c r="L37" s="82" t="n">
        <f aca="false">SUBTOTAL(109,L10:L36)</f>
        <v>198</v>
      </c>
      <c r="M37" s="80" t="n">
        <f aca="false">SUBTOTAL(109,M10:M36)</f>
        <v>48016.5673076923</v>
      </c>
      <c r="N37" s="80" t="n">
        <f aca="false">SUBTOTAL(109,N10:N36)</f>
        <v>125748.432692308</v>
      </c>
      <c r="O37" s="80" t="n">
        <f aca="false">SUBTOTAL(109,O10:O36)</f>
        <v>22843.391025641</v>
      </c>
      <c r="P37" s="80" t="n">
        <f aca="false">SUBTOTAL(109,P10:P36)</f>
        <v>101096.708333333</v>
      </c>
      <c r="Q37" s="81"/>
      <c r="R37" s="80" t="n">
        <f aca="false">SUBTOTAL(109,R10:R36)</f>
        <v>1808.33333333333</v>
      </c>
      <c r="S37" s="81"/>
      <c r="T37" s="81"/>
      <c r="U37" s="81"/>
    </row>
  </sheetData>
  <autoFilter ref="B9:U36"/>
  <mergeCells count="12">
    <mergeCell ref="B2:U2"/>
    <mergeCell ref="B3:U3"/>
    <mergeCell ref="C6:H6"/>
    <mergeCell ref="J6:K6"/>
    <mergeCell ref="M6:P6"/>
    <mergeCell ref="R6:U6"/>
    <mergeCell ref="B8:F8"/>
    <mergeCell ref="G8:K8"/>
    <mergeCell ref="L8:P8"/>
    <mergeCell ref="Q8:R8"/>
    <mergeCell ref="S8:U8"/>
    <mergeCell ref="B37:G37"/>
  </mergeCells>
  <conditionalFormatting sqref="S10:S36">
    <cfRule type="expression" priority="2" aboveAverage="0" equalAverage="0" bottom="0" percent="0" rank="0" text="" dxfId="0">
      <formula>$S10="Abgeschrieben"</formula>
    </cfRule>
    <cfRule type="expression" priority="3" aboveAverage="0" equalAverage="0" bottom="0" percent="0" rank="0" text="" dxfId="15">
      <formula>$S10="Zugang WJ"</formula>
    </cfRule>
    <cfRule type="expression" priority="4" aboveAverage="0" equalAverage="0" bottom="0" percent="0" rank="0" text="" dxfId="1">
      <formula>$S10="Abgang"</formula>
    </cfRule>
    <cfRule type="expression" priority="5" aboveAverage="0" equalAverage="0" bottom="0" percent="0" rank="0" text="" dxfId="16">
      <formula>$S10="Laufend"</formula>
    </cfRule>
    <cfRule type="expression" priority="6" aboveAverage="0" equalAverage="0" bottom="0" percent="0" rank="0" text="" dxfId="17">
      <formula>$S10="kein AfA-Objekt"</formula>
    </cfRule>
  </conditionalFormatting>
  <conditionalFormatting sqref="H10:H36">
    <cfRule type="expression" priority="7" aboveAverage="0" equalAverage="0" bottom="0" percent="0" rank="0" text="" dxfId="1">
      <formula>AND($J10="GWG",$H10&gt;GWG_Grenze)</formula>
    </cfRule>
  </conditionalFormatting>
  <conditionalFormatting sqref="T10:T36">
    <cfRule type="dataBar" priority="8">
      <dataBar showValue="1" minLength="10" maxLength="90">
        <cfvo type="min" val="0"/>
        <cfvo type="max" val="0"/>
        <color rgb="FFB99659"/>
      </dataBar>
      <extLst>
        <ext xmlns:x14="http://schemas.microsoft.com/office/spreadsheetml/2009/9/main" uri="{B025F937-C7B1-47D3-B67F-A62EFF666E3E}">
          <x14:id>{37E6CA63-932B-4AA9-9959-2B7EAA60E944}</x14:id>
        </ext>
      </extLst>
    </cfRule>
  </conditionalFormatting>
  <dataValidations count="3">
    <dataValidation allowBlank="true" errorStyle="stop" operator="between" showDropDown="false" showErrorMessage="false" showInputMessage="false" sqref="D10:D36" type="list">
      <formula1>Klassen_Liste</formula1>
      <formula2>0</formula2>
    </dataValidation>
    <dataValidation allowBlank="true" errorStyle="stop" operator="between" showDropDown="false" showErrorMessage="false" showInputMessage="false" sqref="J10:J36" type="list">
      <formula1>Methoden_Liste</formula1>
      <formula2>0</formula2>
    </dataValidation>
    <dataValidation allowBlank="true" errorStyle="stop" operator="between" showDropDown="false" showErrorMessage="false" showInputMessage="false" sqref="E10:E36" type="list">
      <formula1>Standorte_Liste</formula1>
      <formula2>0</formula2>
    </dataValidation>
  </dataValidations>
  <printOptions headings="false" gridLines="false" gridLinesSet="true" horizontalCentered="true" verticalCentered="false"/>
  <pageMargins left="0.25" right="0.25" top="0.3" bottom="0.3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E6CA63-932B-4AA9-9959-2B7EAA60E944}">
            <x14:dataBar minLength="10" maxLength="90" axisPosition="none" gradient="true">
              <x14:cfvo type="min"/>
              <x14:cfvo type="max"/>
              <x14:negativeFillColor rgb="FFB99659"/>
              <x14:axisColor rgb="FF000000"/>
            </x14:dataBar>
          </x14:cfRule>
          <xm:sqref>T10:T36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2026-07-21T06:55:15Z</dcterms:created>
  <dc:creator>openpyxl</dc:creator>
  <dc:description/>
  <dc:language>en-US</dc:language>
  <cp:lastModifiedBy/>
  <dcterms:modified xsi:type="dcterms:W3CDTF">2026-07-21T06:55:17Z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