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nlagenverzeichnis" sheetId="1" state="visible" r:id="rId3"/>
    <sheet name="Übersicht &amp; Anlagenspiegel" sheetId="2" state="visible" r:id="rId4"/>
  </sheets>
  <definedNames>
    <definedName function="false" hidden="false" localSheetId="0" name="_xlnm.Print_Area" vbProcedure="false">Anlagenverzeichnis!$A$1:$S$28</definedName>
    <definedName function="false" hidden="true" localSheetId="0" name="_xlnm._FilterDatabase" vbProcedure="false">Anlagenverzeichnis!$A$5:$S$26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<sst xmlns="http://schemas.openxmlformats.org/spreadsheetml/2006/main" count="208" uniqueCount="154">
  <si>
    <t xml:space="preserve">ANLAGENVERZEICHNIS</t>
  </si>
  <si>
    <t xml:space="preserve">Wirtschaftsjahr 2026</t>
  </si>
  <si>
    <t xml:space="preserve">Nr.</t>
  </si>
  <si>
    <t xml:space="preserve">STAMMDATEN</t>
  </si>
  <si>
    <t xml:space="preserve">ANSCHAFFUNG &amp; AfA</t>
  </si>
  <si>
    <t xml:space="preserve">AKTUELLE WERTE 2026</t>
  </si>
  <si>
    <t xml:space="preserve">STATUS &amp; ABGANG</t>
  </si>
  <si>
    <t xml:space="preserve">NOTIZ</t>
  </si>
  <si>
    <t xml:space="preserve">Anlage-Nr.</t>
  </si>
  <si>
    <t xml:space="preserve">Bezeichnung</t>
  </si>
  <si>
    <t xml:space="preserve">Kategorie</t>
  </si>
  <si>
    <t xml:space="preserve">Serien-/Inventarnr.</t>
  </si>
  <si>
    <t xml:space="preserve">Standort</t>
  </si>
  <si>
    <t xml:space="preserve">Lieferant / Hersteller</t>
  </si>
  <si>
    <t xml:space="preserve">Anschaffungs-
datum</t>
  </si>
  <si>
    <t xml:space="preserve">Anschaffungs-
kosten (netto €)</t>
  </si>
  <si>
    <t xml:space="preserve">Nutzungs-
dauer (Jahre)</t>
  </si>
  <si>
    <t xml:space="preserve">AfA-
Methode</t>
  </si>
  <si>
    <t xml:space="preserve">Jährl. AfA
(€)</t>
  </si>
  <si>
    <t xml:space="preserve">Kum. AfA
bis 31.12.2026</t>
  </si>
  <si>
    <t xml:space="preserve">Restbuchwert
31.12.2026 (€)</t>
  </si>
  <si>
    <t xml:space="preserve">Abgeschrieben
(%)</t>
  </si>
  <si>
    <t xml:space="preserve">Status</t>
  </si>
  <si>
    <t xml:space="preserve">Abgangs-
datum</t>
  </si>
  <si>
    <t xml:space="preserve">Erlös bei
Abgang (€)</t>
  </si>
  <si>
    <t xml:space="preserve">Bemerkung</t>
  </si>
  <si>
    <t xml:space="preserve">z.B. ANL-2026-001</t>
  </si>
  <si>
    <t xml:space="preserve">Kurze Beschreibung</t>
  </si>
  <si>
    <t xml:space="preserve">Dropdown ▼</t>
  </si>
  <si>
    <t xml:space="preserve">Optional</t>
  </si>
  <si>
    <t xml:space="preserve">Abteilung / Raum</t>
  </si>
  <si>
    <t xml:space="preserve">Name des Lieferers</t>
  </si>
  <si>
    <t xml:space="preserve">TT.MM.JJJJ</t>
  </si>
  <si>
    <t xml:space="preserve">Kaufpreis netto</t>
  </si>
  <si>
    <t xml:space="preserve">lt. AfA-Tabelle BMF</t>
  </si>
  <si>
    <t xml:space="preserve">Linear / Degressiv</t>
  </si>
  <si>
    <t xml:space="preserve">Automatisch</t>
  </si>
  <si>
    <t xml:space="preserve">bei Verkauf/Abgang</t>
  </si>
  <si>
    <t xml:space="preserve">Erlöswert</t>
  </si>
  <si>
    <t xml:space="preserve">Freitext</t>
  </si>
  <si>
    <t xml:space="preserve">ANL-IT-2023-001</t>
  </si>
  <si>
    <t xml:space="preserve">Notebook Pro 15</t>
  </si>
  <si>
    <t xml:space="preserve">IT &amp; EDV</t>
  </si>
  <si>
    <t xml:space="preserve">NB-2023-45821</t>
  </si>
  <si>
    <t xml:space="preserve">Büro / Verwaltung</t>
  </si>
  <si>
    <t xml:space="preserve">Technik GmbH</t>
  </si>
  <si>
    <t xml:space="preserve">Linear</t>
  </si>
  <si>
    <t xml:space="preserve">Aktiv</t>
  </si>
  <si>
    <t xml:space="preserve">Für Mitarbeiter Vertrieb</t>
  </si>
  <si>
    <t xml:space="preserve">ANL-IT-2022-001</t>
  </si>
  <si>
    <t xml:space="preserve">Serverrack – Tower</t>
  </si>
  <si>
    <t xml:space="preserve">SRV-2022-00712</t>
  </si>
  <si>
    <t xml:space="preserve">Serverraum / EG</t>
  </si>
  <si>
    <t xml:space="preserve">Dataline AG</t>
  </si>
  <si>
    <t xml:space="preserve">Inkl. Einrichtung</t>
  </si>
  <si>
    <t xml:space="preserve">ANL-IT-2024-001</t>
  </si>
  <si>
    <t xml:space="preserve">Drucker Farblaser A3</t>
  </si>
  <si>
    <t xml:space="preserve">DR-2024-30011</t>
  </si>
  <si>
    <t xml:space="preserve">Office World GmbH</t>
  </si>
  <si>
    <t xml:space="preserve">Netzwerkdrucker, alle Etagen</t>
  </si>
  <si>
    <t xml:space="preserve">ANL-BÜ-2021-001</t>
  </si>
  <si>
    <t xml:space="preserve">Bürostuhl Ergonomie</t>
  </si>
  <si>
    <t xml:space="preserve">Büroausstattung</t>
  </si>
  <si>
    <t xml:space="preserve">BS-2021-0055</t>
  </si>
  <si>
    <t xml:space="preserve">Büro / OG 1</t>
  </si>
  <si>
    <t xml:space="preserve">Büro &amp; Design KG</t>
  </si>
  <si>
    <t xml:space="preserve">Modell ErgoFlex Pro</t>
  </si>
  <si>
    <t xml:space="preserve">ANL-BÜ-2021-002</t>
  </si>
  <si>
    <t xml:space="preserve">Schreibtisch elektrisch</t>
  </si>
  <si>
    <t xml:space="preserve">SD-2021-0056</t>
  </si>
  <si>
    <t xml:space="preserve">Höhenverstellbar</t>
  </si>
  <si>
    <t xml:space="preserve">ANL-BÜ-2019-001</t>
  </si>
  <si>
    <t xml:space="preserve">Aktenregal Metall 6-tlg.</t>
  </si>
  <si>
    <t xml:space="preserve">AR-2019-0012</t>
  </si>
  <si>
    <t xml:space="preserve">Archiv / UG</t>
  </si>
  <si>
    <t xml:space="preserve">Regalwelt GmbH</t>
  </si>
  <si>
    <t xml:space="preserve">ANL-FZ-2022-001</t>
  </si>
  <si>
    <t xml:space="preserve">Transporter 3,5 t</t>
  </si>
  <si>
    <t xml:space="preserve">Fahrzeuge</t>
  </si>
  <si>
    <t xml:space="preserve">KFZ-HB-MW-456</t>
  </si>
  <si>
    <t xml:space="preserve">Fuhrpark</t>
  </si>
  <si>
    <t xml:space="preserve">Autohaus Centrum</t>
  </si>
  <si>
    <t xml:space="preserve">Zulassung HB-MW 4561</t>
  </si>
  <si>
    <t xml:space="preserve">ANL-FZ-2020-001</t>
  </si>
  <si>
    <t xml:space="preserve">PKW Kombi</t>
  </si>
  <si>
    <t xml:space="preserve">KFZ-HB-XY-120</t>
  </si>
  <si>
    <t xml:space="preserve">Autohaus Nord GmbH</t>
  </si>
  <si>
    <t xml:space="preserve">Abgang</t>
  </si>
  <si>
    <t xml:space="preserve">Verkauf; Restbuchwert ausgebucht</t>
  </si>
  <si>
    <t xml:space="preserve">ANL-MA-2020-001</t>
  </si>
  <si>
    <t xml:space="preserve">Schweißmaschine MIG 250</t>
  </si>
  <si>
    <t xml:space="preserve">Maschinen</t>
  </si>
  <si>
    <t xml:space="preserve">MAS-2020-00334</t>
  </si>
  <si>
    <t xml:space="preserve">Produktion / Halle A</t>
  </si>
  <si>
    <t xml:space="preserve">Maschinentechnik Weber</t>
  </si>
  <si>
    <t xml:space="preserve">Wartungsintervall 12 Monate</t>
  </si>
  <si>
    <t xml:space="preserve">ANL-MA-2018-001</t>
  </si>
  <si>
    <t xml:space="preserve">Industrieregallager</t>
  </si>
  <si>
    <t xml:space="preserve">MAS-2018-00101</t>
  </si>
  <si>
    <t xml:space="preserve">Lager</t>
  </si>
  <si>
    <t xml:space="preserve">Regaltech GmbH</t>
  </si>
  <si>
    <t xml:space="preserve">Tragkraft 5.000 kg</t>
  </si>
  <si>
    <t xml:space="preserve">ANL-GB-2023-001</t>
  </si>
  <si>
    <t xml:space="preserve">Klimaanlage Split 12 kW</t>
  </si>
  <si>
    <t xml:space="preserve">Gebäudeausstattung</t>
  </si>
  <si>
    <t xml:space="preserve">KL-2023-00880</t>
  </si>
  <si>
    <t xml:space="preserve">Kälte &amp; Klima GmbH</t>
  </si>
  <si>
    <t xml:space="preserve">Wartungsvertrag aktiv</t>
  </si>
  <si>
    <t xml:space="preserve">ANL-GB-2017-001</t>
  </si>
  <si>
    <t xml:space="preserve">Sicherheitstür Stahl</t>
  </si>
  <si>
    <t xml:space="preserve">SI-2017-00043</t>
  </si>
  <si>
    <t xml:space="preserve">Haupteingang</t>
  </si>
  <si>
    <t xml:space="preserve">Tür &amp; Tor GmbH</t>
  </si>
  <si>
    <t xml:space="preserve">ANL-IG-2021-001</t>
  </si>
  <si>
    <t xml:space="preserve">Software ERP-Lizenz</t>
  </si>
  <si>
    <t xml:space="preserve">Immaterielle Güter</t>
  </si>
  <si>
    <t xml:space="preserve">SW-ERP-2021-11</t>
  </si>
  <si>
    <t xml:space="preserve">Netzwerk (alle)</t>
  </si>
  <si>
    <t xml:space="preserve">SoftSys AG</t>
  </si>
  <si>
    <t xml:space="preserve">Vollabg.</t>
  </si>
  <si>
    <t xml:space="preserve">Vollständig abgeschrieben; Erinnerungswert 1 €</t>
  </si>
  <si>
    <t xml:space="preserve">ANL-MA-2024-001</t>
  </si>
  <si>
    <t xml:space="preserve">Messsystem Kalibrierung</t>
  </si>
  <si>
    <t xml:space="preserve">MES-2024-00760</t>
  </si>
  <si>
    <t xml:space="preserve">Labor</t>
  </si>
  <si>
    <t xml:space="preserve">PräzisionsTech GmbH</t>
  </si>
  <si>
    <t xml:space="preserve">ISO-zertifiziert</t>
  </si>
  <si>
    <t xml:space="preserve">ANL-AU-2022-001</t>
  </si>
  <si>
    <t xml:space="preserve">Außenwerbetafel LED</t>
  </si>
  <si>
    <t xml:space="preserve">Ausstattung</t>
  </si>
  <si>
    <t xml:space="preserve">AW-2022-00220</t>
  </si>
  <si>
    <t xml:space="preserve">Außenbereich</t>
  </si>
  <si>
    <t xml:space="preserve">Werbe &amp; Display GmbH</t>
  </si>
  <si>
    <t xml:space="preserve">Beleuchtung inkl.</t>
  </si>
  <si>
    <t xml:space="preserve">SUMMEN / GESAMTWERTE</t>
  </si>
  <si>
    <t xml:space="preserve">ÜBERSICHT &amp; ANLAGENSPIEGEL 2026</t>
  </si>
  <si>
    <t xml:space="preserve">Anlagen gesamt (aktiv)</t>
  </si>
  <si>
    <t xml:space="preserve">Gesamte AK (aktiv, netto)</t>
  </si>
  <si>
    <t xml:space="preserve">Gesamter Restbuchwert 2026</t>
  </si>
  <si>
    <t xml:space="preserve">AfA-Quote 2026</t>
  </si>
  <si>
    <t xml:space="preserve">ANLAGENSPIEGEL NACH KATEGORIE</t>
  </si>
  <si>
    <t xml:space="preserve">Anzahl
Anlagen</t>
  </si>
  <si>
    <t xml:space="preserve">AK gesamt
(netto €)</t>
  </si>
  <si>
    <t xml:space="preserve">Kum. AfA
(€)</t>
  </si>
  <si>
    <t xml:space="preserve">Abschreibung
(%)</t>
  </si>
  <si>
    <t xml:space="preserve">Sonstiges</t>
  </si>
  <si>
    <t xml:space="preserve">GESAMT</t>
  </si>
  <si>
    <t xml:space="preserve">HINWEISE ZUR NUTZUNG</t>
  </si>
  <si>
    <t xml:space="preserve">▸  Anschaffungskosten immer netto (ohne MwSt.) eintragen – bei nicht vorsteuerabzugsberechtigten Unternehmen: Bruttowert</t>
  </si>
  <si>
    <t xml:space="preserve">▸  Nutzungsdauer lt. AfA-Tabelle des BMF (Bundesministerium der Finanzen) eintragen</t>
  </si>
  <si>
    <t xml:space="preserve">▸  Status: 'Aktiv' = laufend | 'Abgang' = verkauft/verschrottet (Abgangsdatum + Erlös eintragen) | 'Vollabg.' = vollständig abgeschrieben (Erinnerungswert 1 €)</t>
  </si>
  <si>
    <t xml:space="preserve">▸  Wirtschaftsgüter auch nach vollständiger Abschreibung im Verzeichnis führen (Erinnerungswert 1 €), solange betrieblich genutzt</t>
  </si>
  <si>
    <t xml:space="preserve">▸  GWG bis 800 € netto (Stand 2026) können sofort als Betriebsausgabe abgesetzt werden – Aufnahme ins Verzeichnis dennoch empfohlen</t>
  </si>
  <si>
    <t xml:space="preserve">▸  Abschreibung: Orange markiert = ≥ 90% abgeschrieben (bald Ersatzbedarf prüfen) | Grün = &lt; 50% abgeschrieben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</si>
</sst>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dd\.mm\.yyyy"/>
    <numFmt numFmtId="166" formatCode="#,##0.00&quot; €&quot;"/>
    <numFmt numFmtId="167" formatCode="0&quot; J.&quot;"/>
    <numFmt numFmtId="168" formatCode="0.0%"/>
    <numFmt numFmtId="169" formatCode="General"/>
    <numFmt numFmtId="170" formatCode="0"/>
  </numFmts>
  <fonts count="22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2"/>
      <color rgb="FFFFFFFF"/>
      <name val="Calibri"/>
      <family val="0"/>
      <charset val="1"/>
    </font>
    <font>
      <b val="true"/>
      <sz val="13"/>
      <color rgb="FFE8A020"/>
      <name val="Calibri"/>
      <family val="0"/>
      <charset val="1"/>
    </font>
    <font>
      <b val="true"/>
      <sz val="9"/>
      <color rgb="FFFFFFFF"/>
      <name val="Calibri"/>
      <family val="0"/>
      <charset val="1"/>
    </font>
    <font>
      <i val="true"/>
      <sz val="8"/>
      <color rgb="FF7F8C8D"/>
      <name val="Calibri"/>
      <family val="0"/>
      <charset val="1"/>
    </font>
    <font>
      <b val="true"/>
      <sz val="9"/>
      <color rgb="FF1B3A4B"/>
      <name val="Calibri"/>
      <family val="0"/>
      <charset val="1"/>
    </font>
    <font>
      <b val="true"/>
      <sz val="9"/>
      <color rgb="FF2E6D8E"/>
      <name val="Calibri"/>
      <family val="0"/>
      <charset val="1"/>
    </font>
    <font>
      <sz val="10"/>
      <color rgb="FF000000"/>
      <name val="Calibri"/>
      <family val="0"/>
      <charset val="1"/>
    </font>
    <font>
      <sz val="8"/>
      <color rgb="FF7F8C8D"/>
      <name val="Calibri"/>
      <family val="0"/>
      <charset val="1"/>
    </font>
    <font>
      <sz val="9"/>
      <color rgb="FF000000"/>
      <name val="Calibri"/>
      <family val="0"/>
      <charset val="1"/>
    </font>
    <font>
      <b val="true"/>
      <sz val="9"/>
      <color rgb="FF7F8C8D"/>
      <name val="Calibri"/>
      <family val="0"/>
      <charset val="1"/>
    </font>
    <font>
      <b val="true"/>
      <sz val="10"/>
      <color rgb="FFFFFFFF"/>
      <name val="Calibri"/>
      <family val="0"/>
      <charset val="1"/>
    </font>
    <font>
      <b val="true"/>
      <sz val="10"/>
      <color rgb="FFE8A020"/>
      <name val="Calibri"/>
      <family val="0"/>
      <charset val="1"/>
    </font>
    <font>
      <b val="true"/>
      <sz val="18"/>
      <color rgb="FFFFFFFF"/>
      <name val="Calibri"/>
      <family val="0"/>
      <charset val="1"/>
    </font>
    <font>
      <i val="true"/>
      <sz val="9"/>
      <color rgb="FF7F8C8D"/>
      <name val="Calibri"/>
      <family val="0"/>
      <charset val="1"/>
    </font>
    <font>
      <b val="true"/>
      <sz val="16"/>
      <color rgb="FF1B3A4B"/>
      <name val="Calibri"/>
      <family val="0"/>
      <charset val="1"/>
    </font>
    <font>
      <b val="true"/>
      <sz val="11"/>
      <color rgb="FFFFFFFF"/>
      <name val="Calibri"/>
      <family val="0"/>
      <charset val="1"/>
    </font>
    <font>
      <sz val="9"/>
      <color rgb="FF444444"/>
      <name val="Calibri"/>
      <family val="0"/>
      <charset val="1"/>
    </font>
    <font>
      <i val="true"/>
      <sz val="9"/>
      <color rgb="FF444444"/>
      <name val="Calibri"/>
      <family val="0"/>
      <charset val="1"/>
    </font>
  </fonts>
  <fills count="13">
    <fill>
      <patternFill patternType="none"/>
    </fill>
    <fill>
      <patternFill patternType="gray125"/>
    </fill>
    <fill>
      <patternFill patternType="solid">
        <fgColor rgb="FFE8A020"/>
        <bgColor rgb="FFF39C12"/>
      </patternFill>
    </fill>
    <fill>
      <patternFill patternType="solid">
        <fgColor rgb="FF1B3A4B"/>
        <bgColor rgb="FF003366"/>
      </patternFill>
    </fill>
    <fill>
      <patternFill patternType="solid">
        <fgColor rgb="FF2E6D8E"/>
        <bgColor rgb="FF008080"/>
      </patternFill>
    </fill>
    <fill>
      <patternFill patternType="solid">
        <fgColor rgb="FFECF0F1"/>
        <bgColor rgb="FFF4F9FC"/>
      </patternFill>
    </fill>
    <fill>
      <patternFill patternType="solid">
        <fgColor rgb="FFFFFFFF"/>
        <bgColor rgb="FFF4F9FC"/>
      </patternFill>
    </fill>
    <fill>
      <patternFill patternType="solid">
        <fgColor rgb="FFFDF3DC"/>
        <bgColor rgb="FFECF0F1"/>
      </patternFill>
    </fill>
    <fill>
      <patternFill patternType="solid">
        <fgColor rgb="FF27AE60"/>
        <bgColor rgb="FF008080"/>
      </patternFill>
    </fill>
    <fill>
      <patternFill patternType="solid">
        <fgColor rgb="FFF4F9FC"/>
        <bgColor rgb="FFFFFFFF"/>
      </patternFill>
    </fill>
    <fill>
      <patternFill patternType="solid">
        <fgColor rgb="FFE74C3C"/>
        <bgColor rgb="FFFF8080"/>
      </patternFill>
    </fill>
    <fill>
      <patternFill patternType="solid">
        <fgColor rgb="FFF39C12"/>
        <bgColor rgb="FFE8A020"/>
      </patternFill>
    </fill>
    <fill>
      <patternFill patternType="solid">
        <fgColor rgb="FFD6EAF2"/>
        <bgColor rgb="FFECF0F1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thin">
        <color rgb="FF1B3A4B"/>
      </left>
      <right style="thin">
        <color rgb="FF1B3A4B"/>
      </right>
      <top style="thin">
        <color rgb="FF1B3A4B"/>
      </top>
      <bottom style="thin">
        <color rgb="FF1B3A4B"/>
      </bottom>
      <diagonal/>
    </border>
    <border diagonalUp="false" diagonalDown="false">
      <left style="thin">
        <color rgb="FFAEC8D8"/>
      </left>
      <right style="thin">
        <color rgb="FFAEC8D8"/>
      </right>
      <top style="thin">
        <color rgb="FFAEC8D8"/>
      </top>
      <bottom style="thin">
        <color rgb="FFAEC8D8"/>
      </bottom>
      <diagonal/>
    </border>
    <border diagonalUp="false" diagonalDown="false"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 diagonalUp="false" diagonalDown="false">
      <left style="thin">
        <color rgb="FFAEC8D8"/>
      </left>
      <right/>
      <top style="thin">
        <color rgb="FFAEC8D8"/>
      </top>
      <bottom style="thin">
        <color rgb="FFAEC8D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3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5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8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6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8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8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1" fillId="9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8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0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1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12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11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3" fillId="9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7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9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6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3" borderId="3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0" fillId="3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5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18" fillId="1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9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6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2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3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70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15" fillId="3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4" fillId="4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0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9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21" fillId="6" borderId="4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4">
    <dxf>
      <fill>
        <patternFill patternType="solid">
          <fgColor rgb="FF2E6D8E"/>
          <bgColor rgb="FF000000"/>
        </patternFill>
      </fill>
    </dxf>
    <dxf>
      <fill>
        <patternFill patternType="solid">
          <fgColor rgb="FFECF0F1"/>
          <bgColor rgb="FF000000"/>
        </patternFill>
      </fill>
    </dxf>
    <dxf>
      <fill>
        <patternFill patternType="solid">
          <fgColor rgb="FFF4F9FC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1B3A4B"/>
          <bgColor rgb="FF000000"/>
        </patternFill>
      </fill>
    </dxf>
    <dxf>
      <fill>
        <patternFill patternType="solid">
          <fgColor rgb="FF7F8C8D"/>
          <bgColor rgb="FF000000"/>
        </patternFill>
      </fill>
    </dxf>
    <dxf>
      <fill>
        <patternFill patternType="solid">
          <fgColor rgb="FFFDF3DC"/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C8F7C5"/>
          <bgColor rgb="FF000000"/>
        </patternFill>
      </fill>
    </dxf>
    <dxf>
      <fill>
        <patternFill patternType="solid">
          <fgColor rgb="FFF39C12"/>
          <bgColor rgb="FF000000"/>
        </patternFill>
      </fill>
    </dxf>
    <dxf>
      <fill>
        <patternFill patternType="solid">
          <fgColor rgb="FF27AE60"/>
          <bgColor rgb="FF000000"/>
        </patternFill>
      </fill>
    </dxf>
    <dxf>
      <fill>
        <patternFill patternType="solid">
          <fgColor rgb="FFE74C3C"/>
          <bgColor rgb="FF000000"/>
        </patternFill>
      </fill>
    </dxf>
    <dxf>
      <fill>
        <patternFill>
          <bgColor rgb="FFF39C12"/>
        </patternFill>
      </fill>
    </dxf>
    <dxf>
      <fill>
        <patternFill>
          <bgColor rgb="FFC8F7C5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2E6D8E"/>
      <rgbColor rgb="FFAEC8D8"/>
      <rgbColor rgb="FF7F8C8D"/>
      <rgbColor rgb="FF9999FF"/>
      <rgbColor rgb="FF993366"/>
      <rgbColor rgb="FFFDF3DC"/>
      <rgbColor rgb="FFD6EA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CF0F1"/>
      <rgbColor rgb="FFC8F7C5"/>
      <rgbColor rgb="FFF4F9FC"/>
      <rgbColor rgb="FF99CCFF"/>
      <rgbColor rgb="FFFF99CC"/>
      <rgbColor rgb="FFCC99FF"/>
      <rgbColor rgb="FFFFCC99"/>
      <rgbColor rgb="FF3366FF"/>
      <rgbColor rgb="FF33CCCC"/>
      <rgbColor rgb="FF99CC00"/>
      <rgbColor rgb="FFE8A020"/>
      <rgbColor rgb="FFF39C12"/>
      <rgbColor rgb="FFE74C3C"/>
      <rgbColor rgb="FF666699"/>
      <rgbColor rgb="FF969696"/>
      <rgbColor rgb="FF003366"/>
      <rgbColor rgb="FF27AE60"/>
      <rgbColor rgb="FF003300"/>
      <rgbColor rgb="FF444444"/>
      <rgbColor rgb="FF993300"/>
      <rgbColor rgb="FF993366"/>
      <rgbColor rgb="FF333399"/>
      <rgbColor rgb="FF1B3A4B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3A4B"/>
    <pageSetUpPr fitToPage="true"/>
  </sheetPr>
  <dimension ref="A1:S28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2" ySplit="6" topLeftCell="C7" activePane="bottomRight" state="frozen"/>
      <selection pane="topLeft" activeCell="A1" activeCellId="0" sqref="A1"/>
      <selection pane="topRight" activeCell="C1" activeCellId="0" sqref="C1"/>
      <selection pane="bottomLeft" activeCell="A7" activeCellId="0" sqref="A7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4"/>
    <col collapsed="false" customWidth="true" hidden="false" outlineLevel="0" max="3" min="3" style="0" width="26"/>
    <col collapsed="false" customWidth="true" hidden="false" outlineLevel="0" max="5" min="4" style="0" width="16"/>
    <col collapsed="false" customWidth="true" hidden="false" outlineLevel="0" max="6" min="6" style="0" width="18"/>
    <col collapsed="false" customWidth="true" hidden="false" outlineLevel="0" max="7" min="7" style="0" width="20"/>
    <col collapsed="false" customWidth="true" hidden="false" outlineLevel="0" max="8" min="8" style="0" width="14"/>
    <col collapsed="false" customWidth="true" hidden="false" outlineLevel="0" max="9" min="9" style="0" width="18"/>
    <col collapsed="false" customWidth="true" hidden="false" outlineLevel="0" max="10" min="10" style="0" width="12"/>
    <col collapsed="false" customWidth="true" hidden="false" outlineLevel="0" max="11" min="11" style="0" width="14"/>
    <col collapsed="false" customWidth="true" hidden="false" outlineLevel="0" max="12" min="12" style="0" width="16"/>
    <col collapsed="false" customWidth="true" hidden="false" outlineLevel="0" max="14" min="13" style="0" width="18"/>
    <col collapsed="false" customWidth="true" hidden="false" outlineLevel="0" max="15" min="15" style="0" width="14"/>
    <col collapsed="false" customWidth="true" hidden="false" outlineLevel="0" max="16" min="16" style="0" width="12"/>
    <col collapsed="false" customWidth="true" hidden="false" outlineLevel="0" max="17" min="17" style="0" width="14"/>
    <col collapsed="false" customWidth="true" hidden="false" outlineLevel="0" max="18" min="18" style="0" width="16"/>
    <col collapsed="false" customWidth="true" hidden="false" outlineLevel="0" max="19" min="19" style="0" width="22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</row>
    <row r="2" customFormat="false" ht="45.75" hidden="false" customHeight="true" outlineLevel="0" collapsed="false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 t="s">
        <v>1</v>
      </c>
      <c r="O2" s="3"/>
      <c r="P2" s="3"/>
      <c r="Q2" s="3"/>
      <c r="R2" s="3"/>
      <c r="S2" s="3"/>
    </row>
    <row r="3" customFormat="false" ht="15" hidden="false" customHeight="true" outlineLevel="0" collapsed="false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customFormat="false" ht="30" hidden="false" customHeight="true" outlineLevel="0" collapsed="false">
      <c r="A4" s="5" t="s">
        <v>2</v>
      </c>
      <c r="B4" s="6" t="s">
        <v>3</v>
      </c>
      <c r="C4" s="6"/>
      <c r="D4" s="6"/>
      <c r="E4" s="6"/>
      <c r="F4" s="6"/>
      <c r="G4" s="6"/>
      <c r="H4" s="7" t="s">
        <v>4</v>
      </c>
      <c r="I4" s="7"/>
      <c r="J4" s="7"/>
      <c r="K4" s="7"/>
      <c r="L4" s="6" t="s">
        <v>5</v>
      </c>
      <c r="M4" s="6"/>
      <c r="N4" s="6"/>
      <c r="O4" s="6"/>
      <c r="P4" s="7" t="s">
        <v>6</v>
      </c>
      <c r="Q4" s="7"/>
      <c r="R4" s="7"/>
      <c r="S4" s="8" t="s">
        <v>7</v>
      </c>
    </row>
    <row r="5" customFormat="false" ht="42" hidden="false" customHeight="true" outlineLevel="0" collapsed="false">
      <c r="A5" s="9" t="s">
        <v>2</v>
      </c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9" t="s">
        <v>13</v>
      </c>
      <c r="H5" s="9" t="s">
        <v>14</v>
      </c>
      <c r="I5" s="9" t="s">
        <v>15</v>
      </c>
      <c r="J5" s="9" t="s">
        <v>16</v>
      </c>
      <c r="K5" s="9" t="s">
        <v>17</v>
      </c>
      <c r="L5" s="9" t="s">
        <v>18</v>
      </c>
      <c r="M5" s="9" t="s">
        <v>19</v>
      </c>
      <c r="N5" s="9" t="s">
        <v>20</v>
      </c>
      <c r="O5" s="9" t="s">
        <v>21</v>
      </c>
      <c r="P5" s="9" t="s">
        <v>22</v>
      </c>
      <c r="Q5" s="9" t="s">
        <v>23</v>
      </c>
      <c r="R5" s="9" t="s">
        <v>24</v>
      </c>
      <c r="S5" s="9" t="s">
        <v>25</v>
      </c>
    </row>
    <row r="6" customFormat="false" ht="15.75" hidden="false" customHeight="true" outlineLevel="0" collapsed="false">
      <c r="A6" s="10"/>
      <c r="B6" s="10" t="s">
        <v>26</v>
      </c>
      <c r="C6" s="10" t="s">
        <v>27</v>
      </c>
      <c r="D6" s="10" t="s">
        <v>28</v>
      </c>
      <c r="E6" s="10" t="s">
        <v>29</v>
      </c>
      <c r="F6" s="10" t="s">
        <v>30</v>
      </c>
      <c r="G6" s="10" t="s">
        <v>31</v>
      </c>
      <c r="H6" s="10" t="s">
        <v>32</v>
      </c>
      <c r="I6" s="10" t="s">
        <v>33</v>
      </c>
      <c r="J6" s="10" t="s">
        <v>34</v>
      </c>
      <c r="K6" s="10" t="s">
        <v>35</v>
      </c>
      <c r="L6" s="10" t="s">
        <v>36</v>
      </c>
      <c r="M6" s="10" t="s">
        <v>36</v>
      </c>
      <c r="N6" s="10" t="s">
        <v>36</v>
      </c>
      <c r="O6" s="10" t="s">
        <v>36</v>
      </c>
      <c r="P6" s="10" t="s">
        <v>28</v>
      </c>
      <c r="Q6" s="10" t="s">
        <v>37</v>
      </c>
      <c r="R6" s="10" t="s">
        <v>38</v>
      </c>
      <c r="S6" s="10" t="s">
        <v>39</v>
      </c>
    </row>
    <row r="7" customFormat="false" ht="19.5" hidden="false" customHeight="true" outlineLevel="0" collapsed="false">
      <c r="A7" s="11" t="n">
        <v>1</v>
      </c>
      <c r="B7" s="12" t="s">
        <v>40</v>
      </c>
      <c r="C7" s="13" t="s">
        <v>41</v>
      </c>
      <c r="D7" s="14" t="s">
        <v>42</v>
      </c>
      <c r="E7" s="15" t="s">
        <v>43</v>
      </c>
      <c r="F7" s="13" t="s">
        <v>44</v>
      </c>
      <c r="G7" s="13" t="s">
        <v>45</v>
      </c>
      <c r="H7" s="16" t="n">
        <v>45000</v>
      </c>
      <c r="I7" s="17" t="n">
        <v>1450</v>
      </c>
      <c r="J7" s="18" t="n">
        <v>3</v>
      </c>
      <c r="K7" s="19" t="s">
        <v>46</v>
      </c>
      <c r="L7" s="20" t="n">
        <v>483.333333333333</v>
      </c>
      <c r="M7" s="20" t="n">
        <v>1450</v>
      </c>
      <c r="N7" s="21" t="n">
        <v>1</v>
      </c>
      <c r="O7" s="22" t="n">
        <v>1</v>
      </c>
      <c r="P7" s="23" t="s">
        <v>47</v>
      </c>
      <c r="Q7" s="19"/>
      <c r="R7" s="24"/>
      <c r="S7" s="13" t="s">
        <v>48</v>
      </c>
    </row>
    <row r="8" customFormat="false" ht="19.5" hidden="false" customHeight="true" outlineLevel="0" collapsed="false">
      <c r="A8" s="25" t="n">
        <v>2</v>
      </c>
      <c r="B8" s="26" t="s">
        <v>49</v>
      </c>
      <c r="C8" s="27" t="s">
        <v>50</v>
      </c>
      <c r="D8" s="28" t="s">
        <v>42</v>
      </c>
      <c r="E8" s="29" t="s">
        <v>51</v>
      </c>
      <c r="F8" s="27" t="s">
        <v>52</v>
      </c>
      <c r="G8" s="27" t="s">
        <v>53</v>
      </c>
      <c r="H8" s="30" t="n">
        <v>44743</v>
      </c>
      <c r="I8" s="17" t="n">
        <v>8200</v>
      </c>
      <c r="J8" s="31" t="n">
        <v>5</v>
      </c>
      <c r="K8" s="32" t="s">
        <v>46</v>
      </c>
      <c r="L8" s="33" t="n">
        <v>1640</v>
      </c>
      <c r="M8" s="33" t="n">
        <v>7380</v>
      </c>
      <c r="N8" s="34" t="n">
        <v>820</v>
      </c>
      <c r="O8" s="35" t="n">
        <v>0.9</v>
      </c>
      <c r="P8" s="23" t="s">
        <v>47</v>
      </c>
      <c r="Q8" s="32"/>
      <c r="R8" s="36"/>
      <c r="S8" s="27" t="s">
        <v>54</v>
      </c>
    </row>
    <row r="9" customFormat="false" ht="19.5" hidden="false" customHeight="true" outlineLevel="0" collapsed="false">
      <c r="A9" s="11" t="n">
        <v>3</v>
      </c>
      <c r="B9" s="12" t="s">
        <v>55</v>
      </c>
      <c r="C9" s="13" t="s">
        <v>56</v>
      </c>
      <c r="D9" s="14" t="s">
        <v>42</v>
      </c>
      <c r="E9" s="15" t="s">
        <v>57</v>
      </c>
      <c r="F9" s="13" t="s">
        <v>44</v>
      </c>
      <c r="G9" s="13" t="s">
        <v>58</v>
      </c>
      <c r="H9" s="16" t="n">
        <v>45301</v>
      </c>
      <c r="I9" s="17" t="n">
        <v>680</v>
      </c>
      <c r="J9" s="18" t="n">
        <v>5</v>
      </c>
      <c r="K9" s="19" t="s">
        <v>46</v>
      </c>
      <c r="L9" s="20" t="n">
        <v>136</v>
      </c>
      <c r="M9" s="20" t="n">
        <v>408</v>
      </c>
      <c r="N9" s="21" t="n">
        <v>272</v>
      </c>
      <c r="O9" s="22" t="n">
        <v>0.6</v>
      </c>
      <c r="P9" s="23" t="s">
        <v>47</v>
      </c>
      <c r="Q9" s="19"/>
      <c r="R9" s="24"/>
      <c r="S9" s="13" t="s">
        <v>59</v>
      </c>
    </row>
    <row r="10" customFormat="false" ht="19.5" hidden="false" customHeight="true" outlineLevel="0" collapsed="false">
      <c r="A10" s="25" t="n">
        <v>4</v>
      </c>
      <c r="B10" s="26" t="s">
        <v>60</v>
      </c>
      <c r="C10" s="27" t="s">
        <v>61</v>
      </c>
      <c r="D10" s="28" t="s">
        <v>62</v>
      </c>
      <c r="E10" s="29" t="s">
        <v>63</v>
      </c>
      <c r="F10" s="27" t="s">
        <v>64</v>
      </c>
      <c r="G10" s="27" t="s">
        <v>65</v>
      </c>
      <c r="H10" s="30" t="n">
        <v>44336</v>
      </c>
      <c r="I10" s="17" t="n">
        <v>520</v>
      </c>
      <c r="J10" s="31" t="n">
        <v>13</v>
      </c>
      <c r="K10" s="32" t="s">
        <v>46</v>
      </c>
      <c r="L10" s="33" t="n">
        <v>40</v>
      </c>
      <c r="M10" s="33" t="n">
        <v>226.666666666667</v>
      </c>
      <c r="N10" s="34" t="n">
        <v>293.333333333333</v>
      </c>
      <c r="O10" s="35" t="n">
        <v>0.435897435897436</v>
      </c>
      <c r="P10" s="23" t="s">
        <v>47</v>
      </c>
      <c r="Q10" s="32"/>
      <c r="R10" s="36"/>
      <c r="S10" s="27" t="s">
        <v>66</v>
      </c>
    </row>
    <row r="11" customFormat="false" ht="19.5" hidden="false" customHeight="true" outlineLevel="0" collapsed="false">
      <c r="A11" s="11" t="n">
        <v>5</v>
      </c>
      <c r="B11" s="12" t="s">
        <v>67</v>
      </c>
      <c r="C11" s="13" t="s">
        <v>68</v>
      </c>
      <c r="D11" s="14" t="s">
        <v>62</v>
      </c>
      <c r="E11" s="15" t="s">
        <v>69</v>
      </c>
      <c r="F11" s="13" t="s">
        <v>64</v>
      </c>
      <c r="G11" s="13" t="s">
        <v>65</v>
      </c>
      <c r="H11" s="16" t="n">
        <v>44336</v>
      </c>
      <c r="I11" s="17" t="n">
        <v>780</v>
      </c>
      <c r="J11" s="18" t="n">
        <v>13</v>
      </c>
      <c r="K11" s="19" t="s">
        <v>46</v>
      </c>
      <c r="L11" s="20" t="n">
        <v>60</v>
      </c>
      <c r="M11" s="20" t="n">
        <v>340</v>
      </c>
      <c r="N11" s="21" t="n">
        <v>440</v>
      </c>
      <c r="O11" s="22" t="n">
        <v>0.435897435897436</v>
      </c>
      <c r="P11" s="23" t="s">
        <v>47</v>
      </c>
      <c r="Q11" s="19"/>
      <c r="R11" s="24"/>
      <c r="S11" s="13" t="s">
        <v>70</v>
      </c>
    </row>
    <row r="12" customFormat="false" ht="19.5" hidden="false" customHeight="true" outlineLevel="0" collapsed="false">
      <c r="A12" s="25" t="n">
        <v>6</v>
      </c>
      <c r="B12" s="26" t="s">
        <v>71</v>
      </c>
      <c r="C12" s="27" t="s">
        <v>72</v>
      </c>
      <c r="D12" s="28" t="s">
        <v>62</v>
      </c>
      <c r="E12" s="29" t="s">
        <v>73</v>
      </c>
      <c r="F12" s="27" t="s">
        <v>74</v>
      </c>
      <c r="G12" s="27" t="s">
        <v>75</v>
      </c>
      <c r="H12" s="30" t="n">
        <v>43711</v>
      </c>
      <c r="I12" s="17" t="n">
        <v>390</v>
      </c>
      <c r="J12" s="31" t="n">
        <v>13</v>
      </c>
      <c r="K12" s="32" t="s">
        <v>46</v>
      </c>
      <c r="L12" s="33" t="n">
        <v>30</v>
      </c>
      <c r="M12" s="33" t="n">
        <v>220</v>
      </c>
      <c r="N12" s="34" t="n">
        <v>170</v>
      </c>
      <c r="O12" s="35" t="n">
        <v>0.564102564102564</v>
      </c>
      <c r="P12" s="23" t="s">
        <v>47</v>
      </c>
      <c r="Q12" s="32"/>
      <c r="R12" s="36"/>
      <c r="S12" s="27"/>
    </row>
    <row r="13" customFormat="false" ht="19.5" hidden="false" customHeight="true" outlineLevel="0" collapsed="false">
      <c r="A13" s="11" t="n">
        <v>7</v>
      </c>
      <c r="B13" s="12" t="s">
        <v>76</v>
      </c>
      <c r="C13" s="13" t="s">
        <v>77</v>
      </c>
      <c r="D13" s="14" t="s">
        <v>78</v>
      </c>
      <c r="E13" s="15" t="s">
        <v>79</v>
      </c>
      <c r="F13" s="13" t="s">
        <v>80</v>
      </c>
      <c r="G13" s="13" t="s">
        <v>81</v>
      </c>
      <c r="H13" s="16" t="n">
        <v>44867</v>
      </c>
      <c r="I13" s="17" t="n">
        <v>38500</v>
      </c>
      <c r="J13" s="18" t="n">
        <v>6</v>
      </c>
      <c r="K13" s="19" t="s">
        <v>46</v>
      </c>
      <c r="L13" s="20" t="n">
        <v>6416.66666666667</v>
      </c>
      <c r="M13" s="20" t="n">
        <v>26736.1111111111</v>
      </c>
      <c r="N13" s="21" t="n">
        <v>11763.8888888889</v>
      </c>
      <c r="O13" s="22" t="n">
        <v>0.694444444444445</v>
      </c>
      <c r="P13" s="23" t="s">
        <v>47</v>
      </c>
      <c r="Q13" s="19"/>
      <c r="R13" s="24"/>
      <c r="S13" s="13" t="s">
        <v>82</v>
      </c>
    </row>
    <row r="14" customFormat="false" ht="19.5" hidden="false" customHeight="true" outlineLevel="0" collapsed="false">
      <c r="A14" s="25" t="n">
        <v>8</v>
      </c>
      <c r="B14" s="26" t="s">
        <v>83</v>
      </c>
      <c r="C14" s="27" t="s">
        <v>84</v>
      </c>
      <c r="D14" s="28" t="s">
        <v>78</v>
      </c>
      <c r="E14" s="29" t="s">
        <v>85</v>
      </c>
      <c r="F14" s="27" t="s">
        <v>80</v>
      </c>
      <c r="G14" s="27" t="s">
        <v>86</v>
      </c>
      <c r="H14" s="30" t="n">
        <v>43938</v>
      </c>
      <c r="I14" s="17" t="n">
        <v>29900</v>
      </c>
      <c r="J14" s="31" t="n">
        <v>6</v>
      </c>
      <c r="K14" s="32" t="s">
        <v>46</v>
      </c>
      <c r="L14" s="33" t="n">
        <v>4983.33333333333</v>
      </c>
      <c r="M14" s="33" t="n">
        <v>29900</v>
      </c>
      <c r="N14" s="34" t="n">
        <v>0</v>
      </c>
      <c r="O14" s="35" t="n">
        <v>1</v>
      </c>
      <c r="P14" s="37" t="s">
        <v>87</v>
      </c>
      <c r="Q14" s="38" t="n">
        <v>45747</v>
      </c>
      <c r="R14" s="33" t="n">
        <v>8200</v>
      </c>
      <c r="S14" s="27" t="s">
        <v>88</v>
      </c>
    </row>
    <row r="15" customFormat="false" ht="19.5" hidden="false" customHeight="true" outlineLevel="0" collapsed="false">
      <c r="A15" s="11" t="n">
        <v>9</v>
      </c>
      <c r="B15" s="12" t="s">
        <v>89</v>
      </c>
      <c r="C15" s="13" t="s">
        <v>90</v>
      </c>
      <c r="D15" s="14" t="s">
        <v>91</v>
      </c>
      <c r="E15" s="15" t="s">
        <v>92</v>
      </c>
      <c r="F15" s="13" t="s">
        <v>93</v>
      </c>
      <c r="G15" s="13" t="s">
        <v>94</v>
      </c>
      <c r="H15" s="16" t="n">
        <v>43889</v>
      </c>
      <c r="I15" s="17" t="n">
        <v>4750</v>
      </c>
      <c r="J15" s="18" t="n">
        <v>10</v>
      </c>
      <c r="K15" s="19" t="s">
        <v>46</v>
      </c>
      <c r="L15" s="20" t="n">
        <v>475</v>
      </c>
      <c r="M15" s="20" t="n">
        <v>3285.41666666667</v>
      </c>
      <c r="N15" s="21" t="n">
        <v>1464.58333333333</v>
      </c>
      <c r="O15" s="22" t="n">
        <v>0.691666666666667</v>
      </c>
      <c r="P15" s="23" t="s">
        <v>47</v>
      </c>
      <c r="Q15" s="19"/>
      <c r="R15" s="24"/>
      <c r="S15" s="13" t="s">
        <v>95</v>
      </c>
    </row>
    <row r="16" customFormat="false" ht="19.5" hidden="false" customHeight="true" outlineLevel="0" collapsed="false">
      <c r="A16" s="25" t="n">
        <v>10</v>
      </c>
      <c r="B16" s="26" t="s">
        <v>96</v>
      </c>
      <c r="C16" s="27" t="s">
        <v>97</v>
      </c>
      <c r="D16" s="28" t="s">
        <v>91</v>
      </c>
      <c r="E16" s="29" t="s">
        <v>98</v>
      </c>
      <c r="F16" s="27" t="s">
        <v>99</v>
      </c>
      <c r="G16" s="27" t="s">
        <v>100</v>
      </c>
      <c r="H16" s="30" t="n">
        <v>43281</v>
      </c>
      <c r="I16" s="17" t="n">
        <v>12300</v>
      </c>
      <c r="J16" s="31" t="n">
        <v>15</v>
      </c>
      <c r="K16" s="32" t="s">
        <v>46</v>
      </c>
      <c r="L16" s="33" t="n">
        <v>820</v>
      </c>
      <c r="M16" s="33" t="n">
        <v>7038.33333333333</v>
      </c>
      <c r="N16" s="34" t="n">
        <v>5261.66666666667</v>
      </c>
      <c r="O16" s="35" t="n">
        <v>0.572222222222222</v>
      </c>
      <c r="P16" s="23" t="s">
        <v>47</v>
      </c>
      <c r="Q16" s="32"/>
      <c r="R16" s="36"/>
      <c r="S16" s="27" t="s">
        <v>101</v>
      </c>
    </row>
    <row r="17" customFormat="false" ht="19.5" hidden="false" customHeight="true" outlineLevel="0" collapsed="false">
      <c r="A17" s="11" t="n">
        <v>11</v>
      </c>
      <c r="B17" s="12" t="s">
        <v>102</v>
      </c>
      <c r="C17" s="13" t="s">
        <v>103</v>
      </c>
      <c r="D17" s="14" t="s">
        <v>104</v>
      </c>
      <c r="E17" s="15" t="s">
        <v>105</v>
      </c>
      <c r="F17" s="13" t="s">
        <v>52</v>
      </c>
      <c r="G17" s="13" t="s">
        <v>106</v>
      </c>
      <c r="H17" s="16" t="n">
        <v>45139</v>
      </c>
      <c r="I17" s="17" t="n">
        <v>3800</v>
      </c>
      <c r="J17" s="18" t="n">
        <v>15</v>
      </c>
      <c r="K17" s="19" t="s">
        <v>46</v>
      </c>
      <c r="L17" s="20" t="n">
        <v>253.333333333333</v>
      </c>
      <c r="M17" s="20" t="n">
        <v>865.555555555556</v>
      </c>
      <c r="N17" s="21" t="n">
        <v>2934.44444444444</v>
      </c>
      <c r="O17" s="22" t="n">
        <v>0.227777777777778</v>
      </c>
      <c r="P17" s="23" t="s">
        <v>47</v>
      </c>
      <c r="Q17" s="19"/>
      <c r="R17" s="24"/>
      <c r="S17" s="13" t="s">
        <v>107</v>
      </c>
    </row>
    <row r="18" customFormat="false" ht="19.5" hidden="false" customHeight="true" outlineLevel="0" collapsed="false">
      <c r="A18" s="25" t="n">
        <v>12</v>
      </c>
      <c r="B18" s="26" t="s">
        <v>108</v>
      </c>
      <c r="C18" s="27" t="s">
        <v>109</v>
      </c>
      <c r="D18" s="28" t="s">
        <v>104</v>
      </c>
      <c r="E18" s="29" t="s">
        <v>110</v>
      </c>
      <c r="F18" s="27" t="s">
        <v>111</v>
      </c>
      <c r="G18" s="27" t="s">
        <v>112</v>
      </c>
      <c r="H18" s="30" t="n">
        <v>42750</v>
      </c>
      <c r="I18" s="17" t="n">
        <v>2400</v>
      </c>
      <c r="J18" s="31" t="n">
        <v>20</v>
      </c>
      <c r="K18" s="32" t="s">
        <v>46</v>
      </c>
      <c r="L18" s="33" t="n">
        <v>120</v>
      </c>
      <c r="M18" s="33" t="n">
        <v>1200</v>
      </c>
      <c r="N18" s="34" t="n">
        <v>1200</v>
      </c>
      <c r="O18" s="35" t="n">
        <v>0.5</v>
      </c>
      <c r="P18" s="23" t="s">
        <v>47</v>
      </c>
      <c r="Q18" s="32"/>
      <c r="R18" s="36"/>
      <c r="S18" s="27"/>
    </row>
    <row r="19" customFormat="false" ht="19.5" hidden="false" customHeight="true" outlineLevel="0" collapsed="false">
      <c r="A19" s="11" t="n">
        <v>13</v>
      </c>
      <c r="B19" s="12" t="s">
        <v>113</v>
      </c>
      <c r="C19" s="13" t="s">
        <v>114</v>
      </c>
      <c r="D19" s="14" t="s">
        <v>115</v>
      </c>
      <c r="E19" s="15" t="s">
        <v>116</v>
      </c>
      <c r="F19" s="13" t="s">
        <v>117</v>
      </c>
      <c r="G19" s="13" t="s">
        <v>118</v>
      </c>
      <c r="H19" s="16" t="n">
        <v>44197</v>
      </c>
      <c r="I19" s="17" t="n">
        <v>9500</v>
      </c>
      <c r="J19" s="18" t="n">
        <v>3</v>
      </c>
      <c r="K19" s="19" t="s">
        <v>46</v>
      </c>
      <c r="L19" s="20" t="n">
        <v>3166.66666666667</v>
      </c>
      <c r="M19" s="20" t="n">
        <v>9500</v>
      </c>
      <c r="N19" s="21" t="n">
        <v>1</v>
      </c>
      <c r="O19" s="22" t="n">
        <v>1</v>
      </c>
      <c r="P19" s="39" t="s">
        <v>119</v>
      </c>
      <c r="Q19" s="19"/>
      <c r="R19" s="24"/>
      <c r="S19" s="13" t="s">
        <v>120</v>
      </c>
    </row>
    <row r="20" customFormat="false" ht="19.5" hidden="false" customHeight="true" outlineLevel="0" collapsed="false">
      <c r="A20" s="25" t="n">
        <v>14</v>
      </c>
      <c r="B20" s="26" t="s">
        <v>121</v>
      </c>
      <c r="C20" s="27" t="s">
        <v>122</v>
      </c>
      <c r="D20" s="28" t="s">
        <v>91</v>
      </c>
      <c r="E20" s="29" t="s">
        <v>123</v>
      </c>
      <c r="F20" s="27" t="s">
        <v>124</v>
      </c>
      <c r="G20" s="27" t="s">
        <v>125</v>
      </c>
      <c r="H20" s="30" t="n">
        <v>45397</v>
      </c>
      <c r="I20" s="17" t="n">
        <v>6100</v>
      </c>
      <c r="J20" s="31" t="n">
        <v>8</v>
      </c>
      <c r="K20" s="32" t="s">
        <v>46</v>
      </c>
      <c r="L20" s="33" t="n">
        <v>762.5</v>
      </c>
      <c r="M20" s="33" t="n">
        <v>2096.875</v>
      </c>
      <c r="N20" s="34" t="n">
        <v>4003.125</v>
      </c>
      <c r="O20" s="35" t="n">
        <v>0.34375</v>
      </c>
      <c r="P20" s="23" t="s">
        <v>47</v>
      </c>
      <c r="Q20" s="32"/>
      <c r="R20" s="36"/>
      <c r="S20" s="27" t="s">
        <v>126</v>
      </c>
    </row>
    <row r="21" customFormat="false" ht="19.5" hidden="false" customHeight="true" outlineLevel="0" collapsed="false">
      <c r="A21" s="11" t="n">
        <v>15</v>
      </c>
      <c r="B21" s="12" t="s">
        <v>127</v>
      </c>
      <c r="C21" s="13" t="s">
        <v>128</v>
      </c>
      <c r="D21" s="14" t="s">
        <v>129</v>
      </c>
      <c r="E21" s="15" t="s">
        <v>130</v>
      </c>
      <c r="F21" s="13" t="s">
        <v>131</v>
      </c>
      <c r="G21" s="13" t="s">
        <v>132</v>
      </c>
      <c r="H21" s="16" t="n">
        <v>44713</v>
      </c>
      <c r="I21" s="17" t="n">
        <v>2900</v>
      </c>
      <c r="J21" s="18" t="n">
        <v>10</v>
      </c>
      <c r="K21" s="19" t="s">
        <v>46</v>
      </c>
      <c r="L21" s="20" t="n">
        <v>290</v>
      </c>
      <c r="M21" s="20" t="n">
        <v>1329.16666666667</v>
      </c>
      <c r="N21" s="21" t="n">
        <v>1570.83333333333</v>
      </c>
      <c r="O21" s="22" t="n">
        <v>0.458333333333333</v>
      </c>
      <c r="P21" s="23" t="s">
        <v>47</v>
      </c>
      <c r="Q21" s="19"/>
      <c r="R21" s="24"/>
      <c r="S21" s="13" t="s">
        <v>133</v>
      </c>
    </row>
    <row r="22" customFormat="false" ht="19.5" hidden="false" customHeight="true" outlineLevel="0" collapsed="false">
      <c r="A22" s="40" t="n">
        <v>16</v>
      </c>
      <c r="B22" s="41"/>
      <c r="C22" s="41"/>
      <c r="D22" s="41"/>
      <c r="E22" s="41"/>
      <c r="F22" s="41"/>
      <c r="G22" s="41"/>
      <c r="H22" s="42"/>
      <c r="I22" s="43"/>
      <c r="J22" s="44"/>
      <c r="K22" s="41"/>
      <c r="L22" s="45"/>
      <c r="M22" s="45"/>
      <c r="N22" s="45"/>
      <c r="O22" s="46"/>
      <c r="P22" s="41"/>
      <c r="Q22" s="41"/>
      <c r="R22" s="43"/>
      <c r="S22" s="41"/>
    </row>
    <row r="23" customFormat="false" ht="19.5" hidden="false" customHeight="true" outlineLevel="0" collapsed="false">
      <c r="A23" s="47" t="n">
        <v>17</v>
      </c>
      <c r="B23" s="41"/>
      <c r="C23" s="41"/>
      <c r="D23" s="41"/>
      <c r="E23" s="41"/>
      <c r="F23" s="41"/>
      <c r="G23" s="41"/>
      <c r="H23" s="42"/>
      <c r="I23" s="43"/>
      <c r="J23" s="44"/>
      <c r="K23" s="41"/>
      <c r="L23" s="48"/>
      <c r="M23" s="48"/>
      <c r="N23" s="48"/>
      <c r="O23" s="49"/>
      <c r="P23" s="41"/>
      <c r="Q23" s="41"/>
      <c r="R23" s="43"/>
      <c r="S23" s="41"/>
    </row>
    <row r="24" customFormat="false" ht="19.5" hidden="false" customHeight="true" outlineLevel="0" collapsed="false">
      <c r="A24" s="40" t="n">
        <v>18</v>
      </c>
      <c r="B24" s="41"/>
      <c r="C24" s="41"/>
      <c r="D24" s="41"/>
      <c r="E24" s="41"/>
      <c r="F24" s="41"/>
      <c r="G24" s="41"/>
      <c r="H24" s="42"/>
      <c r="I24" s="43"/>
      <c r="J24" s="44"/>
      <c r="K24" s="41"/>
      <c r="L24" s="45"/>
      <c r="M24" s="45"/>
      <c r="N24" s="45"/>
      <c r="O24" s="46"/>
      <c r="P24" s="41"/>
      <c r="Q24" s="41"/>
      <c r="R24" s="43"/>
      <c r="S24" s="41"/>
    </row>
    <row r="25" customFormat="false" ht="19.5" hidden="false" customHeight="true" outlineLevel="0" collapsed="false">
      <c r="A25" s="47" t="n">
        <v>19</v>
      </c>
      <c r="B25" s="41"/>
      <c r="C25" s="41"/>
      <c r="D25" s="41"/>
      <c r="E25" s="41"/>
      <c r="F25" s="41"/>
      <c r="G25" s="41"/>
      <c r="H25" s="42"/>
      <c r="I25" s="43"/>
      <c r="J25" s="44"/>
      <c r="K25" s="41"/>
      <c r="L25" s="48"/>
      <c r="M25" s="48"/>
      <c r="N25" s="48"/>
      <c r="O25" s="49"/>
      <c r="P25" s="41"/>
      <c r="Q25" s="41"/>
      <c r="R25" s="43"/>
      <c r="S25" s="41"/>
    </row>
    <row r="26" customFormat="false" ht="19.5" hidden="false" customHeight="true" outlineLevel="0" collapsed="false">
      <c r="A26" s="40" t="n">
        <v>20</v>
      </c>
      <c r="B26" s="41"/>
      <c r="C26" s="41"/>
      <c r="D26" s="41"/>
      <c r="E26" s="41"/>
      <c r="F26" s="41"/>
      <c r="G26" s="41"/>
      <c r="H26" s="42"/>
      <c r="I26" s="43"/>
      <c r="J26" s="44"/>
      <c r="K26" s="41"/>
      <c r="L26" s="45"/>
      <c r="M26" s="45"/>
      <c r="N26" s="45"/>
      <c r="O26" s="46"/>
      <c r="P26" s="41"/>
      <c r="Q26" s="41"/>
      <c r="R26" s="43"/>
      <c r="S26" s="41"/>
    </row>
    <row r="28" customFormat="false" ht="25.5" hidden="false" customHeight="true" outlineLevel="0" collapsed="false">
      <c r="A28" s="50" t="s">
        <v>134</v>
      </c>
      <c r="B28" s="50"/>
      <c r="C28" s="50"/>
      <c r="D28" s="50"/>
      <c r="E28" s="50"/>
      <c r="F28" s="50"/>
      <c r="G28" s="50"/>
      <c r="H28" s="50"/>
      <c r="I28" s="51" t="n">
        <f aca="false">SUMIF(P7:P21,"Aktiv",I7:I21)+SUMIF(P7:P21,"Vollabg.",I7:I21)</f>
        <v>92270</v>
      </c>
      <c r="J28" s="52"/>
      <c r="K28" s="52"/>
      <c r="L28" s="51" t="n">
        <f aca="false">SUMIF(P7:P21,"Aktiv",L7:L21)</f>
        <v>11526.8333333333</v>
      </c>
      <c r="M28" s="51" t="n">
        <f aca="false">SUMIF(P7:P21,"Aktiv",M7:M21)+SUMIF(P7:P21,"Vollabg.",M7:M21)</f>
        <v>62076.125</v>
      </c>
      <c r="N28" s="51" t="n">
        <f aca="false">SUMIF(P7:P21,"Aktiv",N7:N21)+SUMIF(P7:P21,"Vollabg.",N7:N21)</f>
        <v>30195.875</v>
      </c>
      <c r="O28" s="52"/>
      <c r="P28" s="53" t="n">
        <f aca="false">COUNTIF(P7:P21,"Aktiv")</f>
        <v>13</v>
      </c>
      <c r="Q28" s="52"/>
      <c r="R28" s="51" t="n">
        <f aca="false">SUMIF(P7:P21,"Abgang",R7:R21)</f>
        <v>8200</v>
      </c>
      <c r="S28" s="52"/>
    </row>
  </sheetData>
  <autoFilter ref="A5:S26"/>
  <mergeCells count="7">
    <mergeCell ref="A2:M2"/>
    <mergeCell ref="N2:S2"/>
    <mergeCell ref="B4:G4"/>
    <mergeCell ref="H4:K4"/>
    <mergeCell ref="L4:O4"/>
    <mergeCell ref="P4:R4"/>
    <mergeCell ref="A28:H28"/>
  </mergeCells>
  <conditionalFormatting sqref="O7:O21">
    <cfRule type="cellIs" priority="2" operator="greaterThanOrEqual" aboveAverage="0" equalAverage="0" bottom="0" percent="0" rank="0" text="" dxfId="12">
      <formula>0.9</formula>
    </cfRule>
    <cfRule type="cellIs" priority="3" operator="lessThan" aboveAverage="0" equalAverage="0" bottom="0" percent="0" rank="0" text="" dxfId="13">
      <formula>0.5</formula>
    </cfRule>
  </conditionalFormatting>
  <dataValidations count="3">
    <dataValidation allowBlank="true" errorStyle="stop" operator="between" prompt="Bitte wählen Sie eine Kategorie aus der Liste." promptTitle="Kategorie" showDropDown="false" showErrorMessage="false" showInputMessage="true" sqref="D7:D26" type="list">
      <formula1>"IT &amp; EDV,Büroausstattung,Fahrzeuge,Maschinen,Gebäudeausstattung,Immaterielle Güter,Ausstattung,Sonstiges"</formula1>
      <formula2>0</formula2>
    </dataValidation>
    <dataValidation allowBlank="true" errorStyle="stop" operator="between" showDropDown="false" showErrorMessage="false" showInputMessage="false" sqref="P7:P26" type="list">
      <formula1>"Aktiv,Abgang,Vollabg."</formula1>
      <formula2>0</formula2>
    </dataValidation>
    <dataValidation allowBlank="true" errorStyle="stop" operator="between" showDropDown="false" showErrorMessage="false" showInputMessage="false" sqref="K7:K26" type="list">
      <formula1>"Linear,Degressiv"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1" scale="100" fitToWidth="1" fitToHeight="0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E8A020"/>
    <pageSetUpPr fitToPage="false"/>
  </sheetPr>
  <dimension ref="A1:I2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30"/>
    <col collapsed="false" customWidth="true" hidden="false" outlineLevel="0" max="7" min="3" style="0" width="18"/>
    <col collapsed="false" customWidth="true" hidden="false" outlineLevel="0" max="8" min="8" style="0" width="14"/>
  </cols>
  <sheetData>
    <row r="1" customFormat="false" ht="13.5" hidden="false" customHeight="true" outlineLevel="0" collapsed="false">
      <c r="A1" s="1"/>
      <c r="B1" s="1"/>
      <c r="C1" s="1"/>
      <c r="D1" s="1"/>
      <c r="E1" s="1"/>
      <c r="F1" s="1"/>
      <c r="G1" s="1"/>
      <c r="H1" s="1"/>
    </row>
    <row r="2" customFormat="false" ht="43.5" hidden="false" customHeight="true" outlineLevel="0" collapsed="false">
      <c r="A2" s="54"/>
      <c r="B2" s="55" t="s">
        <v>135</v>
      </c>
      <c r="C2" s="55"/>
      <c r="D2" s="55"/>
      <c r="E2" s="55"/>
      <c r="F2" s="55"/>
      <c r="G2" s="55"/>
      <c r="H2" s="55"/>
    </row>
    <row r="3" customFormat="false" ht="12" hidden="false" customHeight="true" outlineLevel="0" collapsed="false">
      <c r="A3" s="4"/>
      <c r="B3" s="4"/>
      <c r="C3" s="4"/>
      <c r="D3" s="4"/>
      <c r="E3" s="4"/>
      <c r="F3" s="4"/>
      <c r="G3" s="4"/>
      <c r="H3" s="4"/>
    </row>
    <row r="4" customFormat="false" ht="13.5" hidden="false" customHeight="true" outlineLevel="0" collapsed="false"/>
    <row r="5" customFormat="false" ht="30" hidden="false" customHeight="true" outlineLevel="0" collapsed="false">
      <c r="B5" s="56" t="s">
        <v>136</v>
      </c>
      <c r="C5" s="56"/>
      <c r="D5" s="56" t="s">
        <v>137</v>
      </c>
      <c r="E5" s="56"/>
      <c r="F5" s="56" t="s">
        <v>138</v>
      </c>
      <c r="G5" s="56"/>
      <c r="H5" s="56" t="s">
        <v>139</v>
      </c>
      <c r="I5" s="56"/>
    </row>
    <row r="6" customFormat="false" ht="33.75" hidden="false" customHeight="true" outlineLevel="0" collapsed="false">
      <c r="B6" s="57" t="n">
        <f aca="false">COUNTIF(Anlagenverzeichnis!P7:P21,"Aktiv")+COUNTIF(Anlagenverzeichnis!P7:P21,"Vollabg.")</f>
        <v>14</v>
      </c>
      <c r="C6" s="57"/>
      <c r="D6" s="58" t="n">
        <f aca="false">SUMIF(Anlagenverzeichnis!P7:P21,"Aktiv",Anlagenverzeichnis!I7:I21)+SUMIF(Anlagenverzeichnis!P7:P21,"Vollabg.",Anlagenverzeichnis!I7:I21)</f>
        <v>92270</v>
      </c>
      <c r="E6" s="58"/>
      <c r="F6" s="58" t="n">
        <f aca="false">SUMIF(Anlagenverzeichnis!P7:P21,"Aktiv",Anlagenverzeichnis!N7:N21)+SUMIF(Anlagenverzeichnis!P7:P21,"Vollabg.",Anlagenverzeichnis!N7:N21)</f>
        <v>30195.875</v>
      </c>
      <c r="G6" s="58"/>
      <c r="H6" s="59" t="n">
        <f aca="false">IFERROR(1-(SUMIF(Anlagenverzeichnis!P7:P21,"Aktiv",Anlagenverzeichnis!N7:N21)/(SUMIF(Anlagenverzeichnis!P7:P21,"Aktiv",Anlagenverzeichnis!I7:I21))),0)</f>
        <v>0.635195421046273</v>
      </c>
      <c r="I6" s="59"/>
    </row>
    <row r="7" customFormat="false" ht="25.5" hidden="false" customHeight="true" outlineLevel="0" collapsed="false">
      <c r="B7" s="60"/>
      <c r="C7" s="60"/>
      <c r="D7" s="60"/>
      <c r="E7" s="60"/>
      <c r="F7" s="60"/>
      <c r="G7" s="60"/>
      <c r="H7" s="60"/>
      <c r="I7" s="60"/>
    </row>
    <row r="8" customFormat="false" ht="13.5" hidden="false" customHeight="true" outlineLevel="0" collapsed="false"/>
    <row r="10" customFormat="false" ht="13.5" hidden="false" customHeight="true" outlineLevel="0" collapsed="false">
      <c r="A10" s="4"/>
      <c r="B10" s="61" t="s">
        <v>140</v>
      </c>
      <c r="C10" s="61"/>
      <c r="D10" s="61"/>
      <c r="E10" s="61"/>
      <c r="F10" s="61"/>
      <c r="G10" s="61"/>
      <c r="H10" s="61"/>
    </row>
    <row r="11" customFormat="false" ht="27.75" hidden="false" customHeight="true" outlineLevel="0" collapsed="false">
      <c r="B11" s="62" t="s">
        <v>10</v>
      </c>
      <c r="C11" s="62" t="s">
        <v>141</v>
      </c>
      <c r="D11" s="62" t="s">
        <v>142</v>
      </c>
      <c r="E11" s="62" t="s">
        <v>18</v>
      </c>
      <c r="F11" s="62" t="s">
        <v>143</v>
      </c>
      <c r="G11" s="62" t="s">
        <v>20</v>
      </c>
      <c r="H11" s="62" t="s">
        <v>144</v>
      </c>
    </row>
    <row r="12" customFormat="false" ht="19.5" hidden="false" customHeight="true" outlineLevel="0" collapsed="false">
      <c r="B12" s="63" t="s">
        <v>42</v>
      </c>
      <c r="C12" s="64" t="n">
        <f aca="false">COUNTIFS(Anlagenverzeichnis!D7:D21,"IT &amp; EDV")</f>
        <v>3</v>
      </c>
      <c r="D12" s="65" t="n">
        <f aca="false">IFERROR(SUMIF(Anlagenverzeichnis!D7:D21,"IT &amp; EDV",Anlagenverzeichnis!I7:I21),0)</f>
        <v>10330</v>
      </c>
      <c r="E12" s="65" t="n">
        <f aca="false">IFERROR(SUMIF(Anlagenverzeichnis!D7:D21,"IT &amp; EDV",Anlagenverzeichnis!L7:L21),0)</f>
        <v>2259.33333333333</v>
      </c>
      <c r="F12" s="65" t="n">
        <f aca="false">IFERROR(SUMIF(Anlagenverzeichnis!D7:D21,"IT &amp; EDV",Anlagenverzeichnis!M7:M21),0)</f>
        <v>9238</v>
      </c>
      <c r="G12" s="65" t="n">
        <f aca="false">IFERROR(SUMIF(Anlagenverzeichnis!D7:D21,"IT &amp; EDV",Anlagenverzeichnis!N7:N21),0)</f>
        <v>1093</v>
      </c>
      <c r="H12" s="66" t="n">
        <f aca="false">IFERROR(E12/C12,0)</f>
        <v>753.111111111111</v>
      </c>
    </row>
    <row r="13" customFormat="false" ht="19.5" hidden="false" customHeight="true" outlineLevel="0" collapsed="false">
      <c r="B13" s="67" t="s">
        <v>62</v>
      </c>
      <c r="C13" s="68" t="n">
        <f aca="false">COUNTIFS(Anlagenverzeichnis!D7:D21,"Büroausstattung")</f>
        <v>3</v>
      </c>
      <c r="D13" s="69" t="n">
        <f aca="false">IFERROR(SUMIF(Anlagenverzeichnis!D7:D21,"Büroausstattung",Anlagenverzeichnis!I7:I21),0)</f>
        <v>1690</v>
      </c>
      <c r="E13" s="69" t="n">
        <f aca="false">IFERROR(SUMIF(Anlagenverzeichnis!D7:D21,"Büroausstattung",Anlagenverzeichnis!L7:L21),0)</f>
        <v>130</v>
      </c>
      <c r="F13" s="69" t="n">
        <f aca="false">IFERROR(SUMIF(Anlagenverzeichnis!D7:D21,"Büroausstattung",Anlagenverzeichnis!M7:M21),0)</f>
        <v>786.666666666667</v>
      </c>
      <c r="G13" s="69" t="n">
        <f aca="false">IFERROR(SUMIF(Anlagenverzeichnis!D7:D21,"Büroausstattung",Anlagenverzeichnis!N7:N21),0)</f>
        <v>903.333333333334</v>
      </c>
      <c r="H13" s="70" t="n">
        <f aca="false">IFERROR(E13/C13,0)</f>
        <v>43.3333333333333</v>
      </c>
    </row>
    <row r="14" customFormat="false" ht="19.5" hidden="false" customHeight="true" outlineLevel="0" collapsed="false">
      <c r="B14" s="63" t="s">
        <v>78</v>
      </c>
      <c r="C14" s="64" t="n">
        <f aca="false">COUNTIFS(Anlagenverzeichnis!D7:D21,"Fahrzeuge")</f>
        <v>2</v>
      </c>
      <c r="D14" s="65" t="n">
        <f aca="false">IFERROR(SUMIF(Anlagenverzeichnis!D7:D21,"Fahrzeuge",Anlagenverzeichnis!I7:I21),0)</f>
        <v>68400</v>
      </c>
      <c r="E14" s="65" t="n">
        <f aca="false">IFERROR(SUMIF(Anlagenverzeichnis!D7:D21,"Fahrzeuge",Anlagenverzeichnis!L7:L21),0)</f>
        <v>11400</v>
      </c>
      <c r="F14" s="65" t="n">
        <f aca="false">IFERROR(SUMIF(Anlagenverzeichnis!D7:D21,"Fahrzeuge",Anlagenverzeichnis!M7:M21),0)</f>
        <v>56636.1111111111</v>
      </c>
      <c r="G14" s="65" t="n">
        <f aca="false">IFERROR(SUMIF(Anlagenverzeichnis!D7:D21,"Fahrzeuge",Anlagenverzeichnis!N7:N21),0)</f>
        <v>11763.8888888889</v>
      </c>
      <c r="H14" s="66" t="n">
        <f aca="false">IFERROR(E14/C14,0)</f>
        <v>5700</v>
      </c>
    </row>
    <row r="15" customFormat="false" ht="19.5" hidden="false" customHeight="true" outlineLevel="0" collapsed="false">
      <c r="B15" s="67" t="s">
        <v>91</v>
      </c>
      <c r="C15" s="68" t="n">
        <f aca="false">COUNTIFS(Anlagenverzeichnis!D7:D21,"Maschinen")</f>
        <v>3</v>
      </c>
      <c r="D15" s="69" t="n">
        <f aca="false">IFERROR(SUMIF(Anlagenverzeichnis!D7:D21,"Maschinen",Anlagenverzeichnis!I7:I21),0)</f>
        <v>23150</v>
      </c>
      <c r="E15" s="69" t="n">
        <f aca="false">IFERROR(SUMIF(Anlagenverzeichnis!D7:D21,"Maschinen",Anlagenverzeichnis!L7:L21),0)</f>
        <v>2057.5</v>
      </c>
      <c r="F15" s="69" t="n">
        <f aca="false">IFERROR(SUMIF(Anlagenverzeichnis!D7:D21,"Maschinen",Anlagenverzeichnis!M7:M21),0)</f>
        <v>12420.625</v>
      </c>
      <c r="G15" s="69" t="n">
        <f aca="false">IFERROR(SUMIF(Anlagenverzeichnis!D7:D21,"Maschinen",Anlagenverzeichnis!N7:N21),0)</f>
        <v>10729.375</v>
      </c>
      <c r="H15" s="70" t="n">
        <f aca="false">IFERROR(E15/C15,0)</f>
        <v>685.833333333333</v>
      </c>
    </row>
    <row r="16" customFormat="false" ht="19.5" hidden="false" customHeight="true" outlineLevel="0" collapsed="false">
      <c r="B16" s="63" t="s">
        <v>104</v>
      </c>
      <c r="C16" s="64" t="n">
        <f aca="false">COUNTIFS(Anlagenverzeichnis!D7:D21,"Gebäudeausstattung")</f>
        <v>2</v>
      </c>
      <c r="D16" s="65" t="n">
        <f aca="false">IFERROR(SUMIF(Anlagenverzeichnis!D7:D21,"Gebäudeausstattung",Anlagenverzeichnis!I7:I21),0)</f>
        <v>6200</v>
      </c>
      <c r="E16" s="65" t="n">
        <f aca="false">IFERROR(SUMIF(Anlagenverzeichnis!D7:D21,"Gebäudeausstattung",Anlagenverzeichnis!L7:L21),0)</f>
        <v>373.333333333333</v>
      </c>
      <c r="F16" s="65" t="n">
        <f aca="false">IFERROR(SUMIF(Anlagenverzeichnis!D7:D21,"Gebäudeausstattung",Anlagenverzeichnis!M7:M21),0)</f>
        <v>2065.55555555556</v>
      </c>
      <c r="G16" s="65" t="n">
        <f aca="false">IFERROR(SUMIF(Anlagenverzeichnis!D7:D21,"Gebäudeausstattung",Anlagenverzeichnis!N7:N21),0)</f>
        <v>4134.44444444444</v>
      </c>
      <c r="H16" s="66" t="n">
        <f aca="false">IFERROR(E16/C16,0)</f>
        <v>186.666666666667</v>
      </c>
    </row>
    <row r="17" customFormat="false" ht="19.5" hidden="false" customHeight="true" outlineLevel="0" collapsed="false">
      <c r="B17" s="67" t="s">
        <v>115</v>
      </c>
      <c r="C17" s="68" t="n">
        <f aca="false">COUNTIFS(Anlagenverzeichnis!D7:D21,"Immaterielle Güter")</f>
        <v>1</v>
      </c>
      <c r="D17" s="69" t="n">
        <f aca="false">IFERROR(SUMIF(Anlagenverzeichnis!D7:D21,"Immaterielle Güter",Anlagenverzeichnis!I7:I21),0)</f>
        <v>9500</v>
      </c>
      <c r="E17" s="69" t="n">
        <f aca="false">IFERROR(SUMIF(Anlagenverzeichnis!D7:D21,"Immaterielle Güter",Anlagenverzeichnis!L7:L21),0)</f>
        <v>3166.66666666667</v>
      </c>
      <c r="F17" s="69" t="n">
        <f aca="false">IFERROR(SUMIF(Anlagenverzeichnis!D7:D21,"Immaterielle Güter",Anlagenverzeichnis!M7:M21),0)</f>
        <v>9500</v>
      </c>
      <c r="G17" s="69" t="n">
        <f aca="false">IFERROR(SUMIF(Anlagenverzeichnis!D7:D21,"Immaterielle Güter",Anlagenverzeichnis!N7:N21),0)</f>
        <v>1</v>
      </c>
      <c r="H17" s="70" t="n">
        <f aca="false">IFERROR(E17/C17,0)</f>
        <v>3166.66666666667</v>
      </c>
    </row>
    <row r="18" customFormat="false" ht="19.5" hidden="false" customHeight="true" outlineLevel="0" collapsed="false">
      <c r="B18" s="63" t="s">
        <v>129</v>
      </c>
      <c r="C18" s="64" t="n">
        <f aca="false">COUNTIFS(Anlagenverzeichnis!D7:D21,"Ausstattung")</f>
        <v>1</v>
      </c>
      <c r="D18" s="65" t="n">
        <f aca="false">IFERROR(SUMIF(Anlagenverzeichnis!D7:D21,"Ausstattung",Anlagenverzeichnis!I7:I21),0)</f>
        <v>2900</v>
      </c>
      <c r="E18" s="65" t="n">
        <f aca="false">IFERROR(SUMIF(Anlagenverzeichnis!D7:D21,"Ausstattung",Anlagenverzeichnis!L7:L21),0)</f>
        <v>290</v>
      </c>
      <c r="F18" s="65" t="n">
        <f aca="false">IFERROR(SUMIF(Anlagenverzeichnis!D7:D21,"Ausstattung",Anlagenverzeichnis!M7:M21),0)</f>
        <v>1329.16666666667</v>
      </c>
      <c r="G18" s="65" t="n">
        <f aca="false">IFERROR(SUMIF(Anlagenverzeichnis!D7:D21,"Ausstattung",Anlagenverzeichnis!N7:N21),0)</f>
        <v>1570.83333333333</v>
      </c>
      <c r="H18" s="66" t="n">
        <f aca="false">IFERROR(E18/C18,0)</f>
        <v>290</v>
      </c>
    </row>
    <row r="19" customFormat="false" ht="19.5" hidden="false" customHeight="true" outlineLevel="0" collapsed="false">
      <c r="B19" s="67" t="s">
        <v>145</v>
      </c>
      <c r="C19" s="68" t="n">
        <f aca="false">COUNTIFS(Anlagenverzeichnis!D7:D21,"Sonstiges")</f>
        <v>0</v>
      </c>
      <c r="D19" s="69" t="n">
        <f aca="false">IFERROR(SUMIF(Anlagenverzeichnis!D7:D21,"Sonstiges",Anlagenverzeichnis!I7:I21),0)</f>
        <v>0</v>
      </c>
      <c r="E19" s="69" t="n">
        <f aca="false">IFERROR(SUMIF(Anlagenverzeichnis!D7:D21,"Sonstiges",Anlagenverzeichnis!L7:L21),0)</f>
        <v>0</v>
      </c>
      <c r="F19" s="69" t="n">
        <f aca="false">IFERROR(SUMIF(Anlagenverzeichnis!D7:D21,"Sonstiges",Anlagenverzeichnis!M7:M21),0)</f>
        <v>0</v>
      </c>
      <c r="G19" s="69" t="n">
        <f aca="false">IFERROR(SUMIF(Anlagenverzeichnis!D7:D21,"Sonstiges",Anlagenverzeichnis!N7:N21),0)</f>
        <v>0</v>
      </c>
      <c r="H19" s="70" t="n">
        <f aca="false">IFERROR(E19/C19,0)</f>
        <v>0</v>
      </c>
    </row>
    <row r="20" customFormat="false" ht="24" hidden="false" customHeight="true" outlineLevel="0" collapsed="false">
      <c r="B20" s="71" t="s">
        <v>146</v>
      </c>
      <c r="C20" s="72" t="n">
        <f aca="false">SUM(C12:C19)</f>
        <v>15</v>
      </c>
      <c r="D20" s="73" t="n">
        <f aca="false">SUM(D12:D19)</f>
        <v>122170</v>
      </c>
      <c r="E20" s="73" t="n">
        <f aca="false">SUM(E12:E19)</f>
        <v>19676.8333333333</v>
      </c>
      <c r="F20" s="73" t="n">
        <f aca="false">SUM(F12:F19)</f>
        <v>91976.125</v>
      </c>
      <c r="G20" s="73" t="n">
        <f aca="false">SUM(G12:G19)</f>
        <v>30195.875</v>
      </c>
      <c r="H20" s="74" t="n">
        <f aca="false">IFERROR(E20/C20,0)</f>
        <v>1311.78888888889</v>
      </c>
    </row>
    <row r="22" customFormat="false" ht="18" hidden="false" customHeight="true" outlineLevel="0" collapsed="false">
      <c r="B22" s="75" t="s">
        <v>147</v>
      </c>
      <c r="C22" s="75"/>
      <c r="D22" s="75"/>
      <c r="E22" s="75"/>
      <c r="F22" s="75"/>
      <c r="G22" s="75"/>
      <c r="H22" s="75"/>
    </row>
    <row r="23" customFormat="false" ht="15.75" hidden="false" customHeight="true" outlineLevel="0" collapsed="false">
      <c r="B23" s="76" t="s">
        <v>148</v>
      </c>
      <c r="C23" s="76"/>
      <c r="D23" s="76"/>
      <c r="E23" s="76"/>
      <c r="F23" s="76"/>
      <c r="G23" s="76"/>
      <c r="H23" s="76"/>
    </row>
    <row r="24" customFormat="false" ht="15.75" hidden="false" customHeight="true" outlineLevel="0" collapsed="false">
      <c r="B24" s="77" t="s">
        <v>149</v>
      </c>
      <c r="C24" s="77"/>
      <c r="D24" s="77"/>
      <c r="E24" s="77"/>
      <c r="F24" s="77"/>
      <c r="G24" s="77"/>
      <c r="H24" s="77"/>
    </row>
    <row r="25" customFormat="false" ht="15.75" hidden="false" customHeight="true" outlineLevel="0" collapsed="false">
      <c r="B25" s="76" t="s">
        <v>150</v>
      </c>
      <c r="C25" s="76"/>
      <c r="D25" s="76"/>
      <c r="E25" s="76"/>
      <c r="F25" s="76"/>
      <c r="G25" s="76"/>
      <c r="H25" s="76"/>
    </row>
    <row r="26" customFormat="false" ht="15.75" hidden="false" customHeight="true" outlineLevel="0" collapsed="false">
      <c r="B26" s="77" t="s">
        <v>151</v>
      </c>
      <c r="C26" s="77"/>
      <c r="D26" s="77"/>
      <c r="E26" s="77"/>
      <c r="F26" s="77"/>
      <c r="G26" s="77"/>
      <c r="H26" s="77"/>
    </row>
    <row r="27" customFormat="false" ht="15.75" hidden="false" customHeight="true" outlineLevel="0" collapsed="false">
      <c r="B27" s="78" t="s">
        <v>152</v>
      </c>
      <c r="C27" s="78"/>
      <c r="D27" s="78"/>
      <c r="E27" s="78"/>
      <c r="F27" s="78"/>
      <c r="G27" s="78"/>
      <c r="H27" s="78"/>
    </row>
    <row r="28" customFormat="false" ht="15.75" hidden="false" customHeight="true" outlineLevel="0" collapsed="false">
      <c r="B28" s="79" t="s">
        <v>153</v>
      </c>
      <c r="C28" s="79"/>
      <c r="D28" s="79"/>
      <c r="E28" s="79"/>
      <c r="F28" s="79"/>
      <c r="G28" s="79"/>
      <c r="H28" s="79"/>
    </row>
  </sheetData>
  <mergeCells count="21">
    <mergeCell ref="B2:H2"/>
    <mergeCell ref="B5:C5"/>
    <mergeCell ref="D5:E5"/>
    <mergeCell ref="F5:G5"/>
    <mergeCell ref="H5:I5"/>
    <mergeCell ref="B6:C6"/>
    <mergeCell ref="D6:E6"/>
    <mergeCell ref="F6:G6"/>
    <mergeCell ref="H6:I6"/>
    <mergeCell ref="B7:C7"/>
    <mergeCell ref="D7:E7"/>
    <mergeCell ref="F7:G7"/>
    <mergeCell ref="H7:I7"/>
    <mergeCell ref="B10:H10"/>
    <mergeCell ref="B22:H22"/>
    <mergeCell ref="B23:H23"/>
    <mergeCell ref="B24:H24"/>
    <mergeCell ref="B25:H25"/>
    <mergeCell ref="B26:H26"/>
    <mergeCell ref="B27:H27"/>
    <mergeCell ref="B28:H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2026-07-21T06:42:11Z</dcterms:created>
  <dc:creator>openpyxl</dc:creator>
  <dc:description/>
  <dc:language>en-US</dc:language>
  <cp:lastModifiedBy/>
  <dcterms:modified xsi:type="dcterms:W3CDTF">2026-07-21T06:42:11Z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