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8D362EB1-D356-4A11-A8B7-D5F4B5CFE209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Anwesenheitsnachweis" sheetId="1" r:id="rId1"/>
    <sheet name="Übersicht &amp; Stammdaten" sheetId="2" r:id="rId2"/>
  </sheets>
  <definedNames>
    <definedName name="Anzahl_Termine">COUNTA(Anwesenheitsnachweis!$G$17:$R$17)</definedName>
    <definedName name="_xlnm.Print_Area" localSheetId="0">Anwesenheitsnachweis!$B$1:$X$45</definedName>
    <definedName name="Mindestquote">'Übersicht &amp; Stammdaten'!$C$32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6" i="2" l="1"/>
  <c r="F26" i="2"/>
  <c r="E26" i="2"/>
  <c r="D26" i="2"/>
  <c r="H26" i="2" s="1"/>
  <c r="G25" i="2"/>
  <c r="F25" i="2"/>
  <c r="E25" i="2"/>
  <c r="D25" i="2"/>
  <c r="H25" i="2" s="1"/>
  <c r="G24" i="2"/>
  <c r="F24" i="2"/>
  <c r="E24" i="2"/>
  <c r="H24" i="2" s="1"/>
  <c r="D24" i="2"/>
  <c r="G23" i="2"/>
  <c r="F23" i="2"/>
  <c r="E23" i="2"/>
  <c r="D23" i="2"/>
  <c r="H23" i="2" s="1"/>
  <c r="G22" i="2"/>
  <c r="F22" i="2"/>
  <c r="E22" i="2"/>
  <c r="D22" i="2"/>
  <c r="H22" i="2" s="1"/>
  <c r="G21" i="2"/>
  <c r="F21" i="2"/>
  <c r="E21" i="2"/>
  <c r="D21" i="2"/>
  <c r="H21" i="2" s="1"/>
  <c r="N20" i="2"/>
  <c r="H20" i="2"/>
  <c r="G20" i="2"/>
  <c r="F20" i="2"/>
  <c r="E20" i="2"/>
  <c r="D20" i="2"/>
  <c r="G19" i="2"/>
  <c r="F19" i="2"/>
  <c r="E19" i="2"/>
  <c r="D19" i="2"/>
  <c r="H19" i="2" s="1"/>
  <c r="G18" i="2"/>
  <c r="F18" i="2"/>
  <c r="E18" i="2"/>
  <c r="D18" i="2"/>
  <c r="H18" i="2" s="1"/>
  <c r="N17" i="2"/>
  <c r="G17" i="2"/>
  <c r="F17" i="2"/>
  <c r="E17" i="2"/>
  <c r="D17" i="2"/>
  <c r="H17" i="2" s="1"/>
  <c r="N16" i="2"/>
  <c r="G16" i="2"/>
  <c r="G27" i="2" s="1"/>
  <c r="F16" i="2"/>
  <c r="E16" i="2"/>
  <c r="D16" i="2"/>
  <c r="H16" i="2" s="1"/>
  <c r="N15" i="2"/>
  <c r="G15" i="2"/>
  <c r="F15" i="2"/>
  <c r="F27" i="2" s="1"/>
  <c r="E15" i="2"/>
  <c r="E27" i="2" s="1"/>
  <c r="D15" i="2"/>
  <c r="D27" i="2" s="1"/>
  <c r="F7" i="2"/>
  <c r="B7" i="2"/>
  <c r="U45" i="1"/>
  <c r="R38" i="1"/>
  <c r="Q38" i="1"/>
  <c r="P38" i="1"/>
  <c r="O38" i="1"/>
  <c r="N38" i="1"/>
  <c r="M38" i="1"/>
  <c r="L38" i="1"/>
  <c r="K38" i="1"/>
  <c r="J38" i="1"/>
  <c r="I38" i="1"/>
  <c r="H38" i="1"/>
  <c r="G38" i="1"/>
  <c r="W37" i="1"/>
  <c r="X37" i="1" s="1"/>
  <c r="V37" i="1"/>
  <c r="U37" i="1"/>
  <c r="T37" i="1"/>
  <c r="S37" i="1"/>
  <c r="V36" i="1"/>
  <c r="U36" i="1"/>
  <c r="T36" i="1"/>
  <c r="W36" i="1" s="1"/>
  <c r="X36" i="1" s="1"/>
  <c r="S36" i="1"/>
  <c r="V35" i="1"/>
  <c r="U35" i="1"/>
  <c r="T35" i="1"/>
  <c r="S35" i="1"/>
  <c r="W35" i="1" s="1"/>
  <c r="X35" i="1" s="1"/>
  <c r="V34" i="1"/>
  <c r="U34" i="1"/>
  <c r="T34" i="1"/>
  <c r="S34" i="1"/>
  <c r="W34" i="1" s="1"/>
  <c r="X34" i="1" s="1"/>
  <c r="V33" i="1"/>
  <c r="U33" i="1"/>
  <c r="T33" i="1"/>
  <c r="S33" i="1"/>
  <c r="W33" i="1" s="1"/>
  <c r="X33" i="1" s="1"/>
  <c r="V32" i="1"/>
  <c r="U32" i="1"/>
  <c r="T32" i="1"/>
  <c r="S32" i="1"/>
  <c r="W32" i="1" s="1"/>
  <c r="X32" i="1" s="1"/>
  <c r="V31" i="1"/>
  <c r="U31" i="1"/>
  <c r="T31" i="1"/>
  <c r="S31" i="1"/>
  <c r="W31" i="1" s="1"/>
  <c r="X31" i="1" s="1"/>
  <c r="W30" i="1"/>
  <c r="X30" i="1" s="1"/>
  <c r="V30" i="1"/>
  <c r="U30" i="1"/>
  <c r="T30" i="1"/>
  <c r="S30" i="1"/>
  <c r="W29" i="1"/>
  <c r="X29" i="1" s="1"/>
  <c r="V29" i="1"/>
  <c r="U29" i="1"/>
  <c r="T29" i="1"/>
  <c r="S29" i="1"/>
  <c r="V28" i="1"/>
  <c r="U28" i="1"/>
  <c r="T28" i="1"/>
  <c r="S28" i="1"/>
  <c r="W28" i="1" s="1"/>
  <c r="X28" i="1" s="1"/>
  <c r="W27" i="1"/>
  <c r="X27" i="1" s="1"/>
  <c r="V27" i="1"/>
  <c r="U27" i="1"/>
  <c r="T27" i="1"/>
  <c r="S27" i="1"/>
  <c r="V26" i="1"/>
  <c r="U26" i="1"/>
  <c r="T26" i="1"/>
  <c r="W26" i="1" s="1"/>
  <c r="X26" i="1" s="1"/>
  <c r="S26" i="1"/>
  <c r="V25" i="1"/>
  <c r="U25" i="1"/>
  <c r="T25" i="1"/>
  <c r="S25" i="1"/>
  <c r="W25" i="1" s="1"/>
  <c r="X25" i="1" s="1"/>
  <c r="V24" i="1"/>
  <c r="U24" i="1"/>
  <c r="T24" i="1"/>
  <c r="S24" i="1"/>
  <c r="W24" i="1" s="1"/>
  <c r="X24" i="1" s="1"/>
  <c r="V23" i="1"/>
  <c r="U23" i="1"/>
  <c r="T23" i="1"/>
  <c r="S23" i="1"/>
  <c r="W23" i="1" s="1"/>
  <c r="X23" i="1" s="1"/>
  <c r="V22" i="1"/>
  <c r="U22" i="1"/>
  <c r="T22" i="1"/>
  <c r="S22" i="1"/>
  <c r="W22" i="1" s="1"/>
  <c r="X22" i="1" s="1"/>
  <c r="V21" i="1"/>
  <c r="U21" i="1"/>
  <c r="T21" i="1"/>
  <c r="S21" i="1"/>
  <c r="W21" i="1" s="1"/>
  <c r="X21" i="1" s="1"/>
  <c r="W20" i="1"/>
  <c r="X20" i="1" s="1"/>
  <c r="V20" i="1"/>
  <c r="U20" i="1"/>
  <c r="T20" i="1"/>
  <c r="S20" i="1"/>
  <c r="W19" i="1"/>
  <c r="X19" i="1" s="1"/>
  <c r="V19" i="1"/>
  <c r="U19" i="1"/>
  <c r="T19" i="1"/>
  <c r="S19" i="1"/>
  <c r="V18" i="1"/>
  <c r="V38" i="1" s="1"/>
  <c r="U18" i="1"/>
  <c r="U38" i="1" s="1"/>
  <c r="T18" i="1"/>
  <c r="T38" i="1" s="1"/>
  <c r="S18" i="1"/>
  <c r="W18" i="1" s="1"/>
  <c r="G13" i="1"/>
  <c r="B13" i="1"/>
  <c r="M10" i="1"/>
  <c r="D10" i="1"/>
  <c r="K13" i="1" l="1"/>
  <c r="N18" i="2"/>
  <c r="X18" i="1"/>
  <c r="O13" i="1"/>
  <c r="W38" i="1"/>
  <c r="J7" i="2"/>
  <c r="J10" i="2"/>
  <c r="H15" i="2"/>
  <c r="H27" i="2" s="1"/>
  <c r="S38" i="1"/>
  <c r="N19" i="2"/>
  <c r="B10" i="2" l="1"/>
  <c r="S13" i="1"/>
  <c r="X38" i="1"/>
  <c r="F10" i="2"/>
</calcChain>
</file>

<file path=xl/sharedStrings.xml><?xml version="1.0" encoding="utf-8"?>
<sst xmlns="http://schemas.openxmlformats.org/spreadsheetml/2006/main" count="472" uniqueCount="186">
  <si>
    <t>Anwesenheitsnachweis</t>
  </si>
  <si>
    <t>Teilnahmedokumentation  ·  Kurse  ·  Seminare  ·  Veranstaltungen</t>
  </si>
  <si>
    <t>01  —  VERANSTALTUNG</t>
  </si>
  <si>
    <t>Kurs / Veranstaltung</t>
  </si>
  <si>
    <t>Fortbildungsreihe Projektmanagement für Führungskräfte</t>
  </si>
  <si>
    <t>Kurs-Nr.</t>
  </si>
  <si>
    <t>FB-2026-014</t>
  </si>
  <si>
    <t>Trainer / Leitung</t>
  </si>
  <si>
    <t>Dr. L. Wagner</t>
  </si>
  <si>
    <t>Organisation</t>
  </si>
  <si>
    <t>Muster Bildungswerk GmbH</t>
  </si>
  <si>
    <t>Zeitraum von</t>
  </si>
  <si>
    <t>15.01.2026</t>
  </si>
  <si>
    <t>Zeitraum bis</t>
  </si>
  <si>
    <t>18.06.2026</t>
  </si>
  <si>
    <t>Veranstaltungsort</t>
  </si>
  <si>
    <t>Seminarzentrum Nordlicht, Musterstadt</t>
  </si>
  <si>
    <t>Zielgruppe</t>
  </si>
  <si>
    <t>Führungskräfte, Team- und Projektleitungen</t>
  </si>
  <si>
    <t>Ansprechpartner</t>
  </si>
  <si>
    <t>M. Berger</t>
  </si>
  <si>
    <t>Anzahl Termine</t>
  </si>
  <si>
    <t>Mindest-Anwesenheit</t>
  </si>
  <si>
    <t>Dokumenten-Nr.</t>
  </si>
  <si>
    <t>AN-2026-014</t>
  </si>
  <si>
    <t>02  —  KENNZAHLEN</t>
  </si>
  <si>
    <t>Teilnehmer</t>
  </si>
  <si>
    <t>Termine</t>
  </si>
  <si>
    <t>Ø Anwesenheitsquote</t>
  </si>
  <si>
    <t>Vollständig anwesend</t>
  </si>
  <si>
    <t>Bestanden</t>
  </si>
  <si>
    <t>03  —  ANWESENHEITSLISTE</t>
  </si>
  <si>
    <t>Nr.</t>
  </si>
  <si>
    <t>Nachname</t>
  </si>
  <si>
    <t>Vorname</t>
  </si>
  <si>
    <t>Abteilung</t>
  </si>
  <si>
    <t>Funktion / Rolle</t>
  </si>
  <si>
    <t>T1
15.01</t>
  </si>
  <si>
    <t>T2
29.01</t>
  </si>
  <si>
    <t>T3
12.02</t>
  </si>
  <si>
    <t>T4
26.02</t>
  </si>
  <si>
    <t>T5
12.03</t>
  </si>
  <si>
    <t>T6
26.03</t>
  </si>
  <si>
    <t>T7
09.04</t>
  </si>
  <si>
    <t>T8
23.04</t>
  </si>
  <si>
    <t>T9
07.05</t>
  </si>
  <si>
    <t>T10
21.05</t>
  </si>
  <si>
    <t>T11
04.06</t>
  </si>
  <si>
    <t>T12
18.06</t>
  </si>
  <si>
    <t>A</t>
  </si>
  <si>
    <t>V</t>
  </si>
  <si>
    <t>E</t>
  </si>
  <si>
    <t>U</t>
  </si>
  <si>
    <t>Quote</t>
  </si>
  <si>
    <t>Status</t>
  </si>
  <si>
    <t>Bauer</t>
  </si>
  <si>
    <t>Anna</t>
  </si>
  <si>
    <t>Vertrieb Nord</t>
  </si>
  <si>
    <t>Teamleitung</t>
  </si>
  <si>
    <t>Becker</t>
  </si>
  <si>
    <t>Michael</t>
  </si>
  <si>
    <t>Marketing</t>
  </si>
  <si>
    <t>Projektleiter</t>
  </si>
  <si>
    <t>Braun</t>
  </si>
  <si>
    <t>Sophia</t>
  </si>
  <si>
    <t>Personal</t>
  </si>
  <si>
    <t>Referentin</t>
  </si>
  <si>
    <t>Fischer</t>
  </si>
  <si>
    <t>Thomas</t>
  </si>
  <si>
    <t>IT</t>
  </si>
  <si>
    <t>Abteilungsleiter</t>
  </si>
  <si>
    <t>Hoffmann</t>
  </si>
  <si>
    <t>Julia</t>
  </si>
  <si>
    <t>Vertrieb Süd</t>
  </si>
  <si>
    <t>Key Account</t>
  </si>
  <si>
    <t>Keller</t>
  </si>
  <si>
    <t>Markus</t>
  </si>
  <si>
    <t>Controlling</t>
  </si>
  <si>
    <t>Klein</t>
  </si>
  <si>
    <t>Lena</t>
  </si>
  <si>
    <t>König</t>
  </si>
  <si>
    <t>Andreas</t>
  </si>
  <si>
    <t>Produktion</t>
  </si>
  <si>
    <t>Meister</t>
  </si>
  <si>
    <t>Krüger</t>
  </si>
  <si>
    <t>Maria</t>
  </si>
  <si>
    <t>Lange</t>
  </si>
  <si>
    <t>Stefan</t>
  </si>
  <si>
    <t>Einkauf</t>
  </si>
  <si>
    <t>Sachbearbeiter</t>
  </si>
  <si>
    <t>Meyer</t>
  </si>
  <si>
    <t>Katrin</t>
  </si>
  <si>
    <t>Projektleiterin</t>
  </si>
  <si>
    <t>Neumann</t>
  </si>
  <si>
    <t>Peter</t>
  </si>
  <si>
    <t>Systemadmin</t>
  </si>
  <si>
    <t>Richter</t>
  </si>
  <si>
    <t>Isabel</t>
  </si>
  <si>
    <t>Qualität</t>
  </si>
  <si>
    <t>Schmidt</t>
  </si>
  <si>
    <t>Christian</t>
  </si>
  <si>
    <t>Referent</t>
  </si>
  <si>
    <t>Schneider</t>
  </si>
  <si>
    <t>Petra</t>
  </si>
  <si>
    <t>Recht</t>
  </si>
  <si>
    <t>Schulz</t>
  </si>
  <si>
    <t>Daniel</t>
  </si>
  <si>
    <t>Schichtleiter</t>
  </si>
  <si>
    <t>Wagner</t>
  </si>
  <si>
    <t>Nicole</t>
  </si>
  <si>
    <t>Weber</t>
  </si>
  <si>
    <t>Sebastian</t>
  </si>
  <si>
    <t>Wolf</t>
  </si>
  <si>
    <t>Franziska</t>
  </si>
  <si>
    <t>Zimmermann</t>
  </si>
  <si>
    <t>Robert</t>
  </si>
  <si>
    <t>Σ</t>
  </si>
  <si>
    <t>Summe je Termin  →</t>
  </si>
  <si>
    <t>04  —  BESTÄTIGUNG  &amp;  LEGENDE</t>
  </si>
  <si>
    <t>Ort, Datum</t>
  </si>
  <si>
    <t>Musterstadt, 18.06.2026</t>
  </si>
  <si>
    <t>Unterschrift Trainer / Kursleitung</t>
  </si>
  <si>
    <t>Unterschrift Organisation / Bildungsträger</t>
  </si>
  <si>
    <t>Legende:</t>
  </si>
  <si>
    <t>= Anwesend</t>
  </si>
  <si>
    <t>= Verspätet</t>
  </si>
  <si>
    <t>= Entschuldigt</t>
  </si>
  <si>
    <t>= Unentschuldigt</t>
  </si>
  <si>
    <t>Übersicht &amp; Stammdaten</t>
  </si>
  <si>
    <t>Auswertung  ·  Prüfhinweise  ·  Parameter</t>
  </si>
  <si>
    <t>01  —  KENNZAHLEN</t>
  </si>
  <si>
    <t>Nicht bestanden</t>
  </si>
  <si>
    <t>Unentschuldigte Fehltage</t>
  </si>
  <si>
    <t>02  —  AUSWERTUNG JE TERMIN</t>
  </si>
  <si>
    <t>03  —  PRÜFHINWEISE</t>
  </si>
  <si>
    <t>Termin</t>
  </si>
  <si>
    <t>Datum</t>
  </si>
  <si>
    <t>Anwesend</t>
  </si>
  <si>
    <t>Verspätet</t>
  </si>
  <si>
    <t>Entschuldigt</t>
  </si>
  <si>
    <t>Unentschuldigt</t>
  </si>
  <si>
    <t>Anw.-Quote</t>
  </si>
  <si>
    <t>Prüfung</t>
  </si>
  <si>
    <t>T1</t>
  </si>
  <si>
    <t>Alle Teilnehmer haben Namen erfasst</t>
  </si>
  <si>
    <t>T2</t>
  </si>
  <si>
    <t>29.01.2026</t>
  </si>
  <si>
    <t>Alle Anwesenheitsfelder ausgefüllt</t>
  </si>
  <si>
    <t>T3</t>
  </si>
  <si>
    <t>12.02.2026</t>
  </si>
  <si>
    <t>Keine ungültigen Codes (nur A/V/E/U)</t>
  </si>
  <si>
    <t>T4</t>
  </si>
  <si>
    <t>26.02.2026</t>
  </si>
  <si>
    <t>Ø Anwesenheitsquote ≥ Mindestquote</t>
  </si>
  <si>
    <t>T5</t>
  </si>
  <si>
    <t>12.03.2026</t>
  </si>
  <si>
    <t>Unentschuldigte Fehltage ≤ 5% aller Termine</t>
  </si>
  <si>
    <t>T6</t>
  </si>
  <si>
    <t>26.03.2026</t>
  </si>
  <si>
    <t>Trainer / Kursleitung eingetragen</t>
  </si>
  <si>
    <t>T7</t>
  </si>
  <si>
    <t>09.04.2026</t>
  </si>
  <si>
    <t>T8</t>
  </si>
  <si>
    <t>23.04.2026</t>
  </si>
  <si>
    <t>T9</t>
  </si>
  <si>
    <t>07.05.2026</t>
  </si>
  <si>
    <t>T10</t>
  </si>
  <si>
    <t>21.05.2026</t>
  </si>
  <si>
    <t>T11</t>
  </si>
  <si>
    <t>04.06.2026</t>
  </si>
  <si>
    <t>T12</t>
  </si>
  <si>
    <t>Gesamt</t>
  </si>
  <si>
    <t>04  —  STAMMDATEN &amp; PARAMETER</t>
  </si>
  <si>
    <t>ANLEITUNG</t>
  </si>
  <si>
    <t>1. Kopfdaten (Sektion 01) mit Kurs, Trainer, Zeitraum und Zielgruppe eintragen.</t>
  </si>
  <si>
    <t>2. Termine in Zeile 17 der Liste als Datum eintragen (bis zu 12 Termine).</t>
  </si>
  <si>
    <t>3. Teilnehmerdaten in den Spalten Nachname – Funktion (ab Zeile 18) einpflegen.</t>
  </si>
  <si>
    <t>4. Anwesenheit je Termin mit Kürzel A / V / E / U markieren (Dropdown vorhanden).</t>
  </si>
  <si>
    <t>5. Anwesenheitsquote und Bestehensstatus werden automatisch berechnet.</t>
  </si>
  <si>
    <t>6. Mindest-Anwesenheit auf Sheet 'Übersicht &amp; Stammdaten' (Zelle C32) anpassen.</t>
  </si>
  <si>
    <t>7. Unterschrift und Ort/Datum in Sektion 04 einfügen — Vorlage ist druckreif.</t>
  </si>
  <si>
    <t>05  —  FARBLEGENDE</t>
  </si>
  <si>
    <t>Anwesend — Teilnehmer war regulär anwesend</t>
  </si>
  <si>
    <t>Verspätet — Teilnehmer erschien verspätet</t>
  </si>
  <si>
    <t>Entschuldigt — Fehlzeit mit Nachweis (Attest / Beleg)</t>
  </si>
  <si>
    <t>Unentschuldigt — Fehlzeit ohne Nachweis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</si>
</sst>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1"/>
      <color rgb="FFE8CE99"/>
      <name val="Calibri"/>
      <charset val="1"/>
    </font>
    <font>
      <b/>
      <sz val="11"/>
      <color rgb="FF2E3B4E"/>
      <name val="Calibri"/>
      <charset val="1"/>
    </font>
    <font>
      <sz val="9"/>
      <color rgb="FF4A5568"/>
      <name val="Calibri"/>
      <charset val="1"/>
    </font>
    <font>
      <b/>
      <sz val="20"/>
      <color rgb="FFC1583A"/>
      <name val="Calibri"/>
      <charset val="1"/>
    </font>
    <font>
      <b/>
      <sz val="20"/>
      <color rgb="FFC9A455"/>
      <name val="Calibri"/>
      <charset val="1"/>
    </font>
    <font>
      <b/>
      <sz val="20"/>
      <color rgb="FF4A5568"/>
      <name val="Calibri"/>
      <charset val="1"/>
    </font>
    <font>
      <b/>
      <sz val="20"/>
      <color rgb="FF2E7A4F"/>
      <name val="Calibri"/>
      <charset val="1"/>
    </font>
    <font>
      <b/>
      <sz val="9"/>
      <color rgb="FFFFFFFF"/>
      <name val="Calibri"/>
      <charset val="1"/>
    </font>
    <font>
      <b/>
      <sz val="8"/>
      <color rgb="FFFFFFFF"/>
      <name val="Calibri"/>
      <charset val="1"/>
    </font>
    <font>
      <b/>
      <sz val="10"/>
      <color rgb="FF2E3B4E"/>
      <name val="Calibri"/>
      <charset val="1"/>
    </font>
    <font>
      <sz val="10"/>
      <color rgb="FF2E3B4E"/>
      <name val="Calibri"/>
      <charset val="1"/>
    </font>
    <font>
      <b/>
      <sz val="10"/>
      <color rgb="FF2E7A4F"/>
      <name val="Calibri"/>
      <charset val="1"/>
    </font>
    <font>
      <b/>
      <sz val="10"/>
      <color rgb="FFC68A24"/>
      <name val="Calibri"/>
      <charset val="1"/>
    </font>
    <font>
      <b/>
      <sz val="10"/>
      <color rgb="FF6B7280"/>
      <name val="Calibri"/>
      <charset val="1"/>
    </font>
    <font>
      <b/>
      <sz val="10"/>
      <color rgb="FFB03A28"/>
      <name val="Calibri"/>
      <charset val="1"/>
    </font>
    <font>
      <b/>
      <sz val="12"/>
      <color rgb="FFFFFFFF"/>
      <name val="Calibri"/>
      <charset val="1"/>
    </font>
    <font>
      <b/>
      <sz val="10"/>
      <color rgb="FFFFFFFF"/>
      <name val="Calibri"/>
      <charset val="1"/>
    </font>
    <font>
      <b/>
      <sz val="11"/>
      <color rgb="FFE8CE99"/>
      <name val="Calibri"/>
      <charset val="1"/>
    </font>
    <font>
      <sz val="8"/>
      <color rgb="FF4A5568"/>
      <name val="Calibri"/>
      <charset val="1"/>
    </font>
    <font>
      <b/>
      <sz val="9"/>
      <color rgb="FF2E3B4E"/>
      <name val="Calibri"/>
      <charset val="1"/>
    </font>
    <font>
      <sz val="9"/>
      <color rgb="FF2E3B4E"/>
      <name val="Calibri"/>
      <charset val="1"/>
    </font>
    <font>
      <i/>
      <sz val="9"/>
      <color rgb="FFC1583A"/>
      <name val="Calibri"/>
      <charset val="1"/>
    </font>
    <font>
      <b/>
      <sz val="22"/>
      <color rgb="FFC1583A"/>
      <name val="Calibri"/>
      <charset val="1"/>
    </font>
    <font>
      <b/>
      <sz val="22"/>
      <color rgb="FFC9A455"/>
      <name val="Calibri"/>
      <charset val="1"/>
    </font>
    <font>
      <b/>
      <sz val="22"/>
      <color rgb="FF4A5568"/>
      <name val="Calibri"/>
      <charset val="1"/>
    </font>
    <font>
      <b/>
      <sz val="22"/>
      <color rgb="FF2E7A4F"/>
      <name val="Calibri"/>
      <charset val="1"/>
    </font>
    <font>
      <b/>
      <sz val="22"/>
      <color rgb="FFB03A28"/>
      <name val="Calibri"/>
      <charset val="1"/>
    </font>
    <font>
      <b/>
      <sz val="22"/>
      <color rgb="FFC68A24"/>
      <name val="Calibri"/>
      <charset val="1"/>
    </font>
    <font>
      <b/>
      <sz val="9"/>
      <color rgb="FF1A1A1A"/>
      <name val="Calibri"/>
      <charset val="1"/>
    </font>
    <font>
      <b/>
      <sz val="11"/>
      <color rgb="FFFFFFFF"/>
      <name val="Calibri"/>
      <charset val="1"/>
    </font>
    <font>
      <b/>
      <sz val="10"/>
      <color rgb="FFE8CE99"/>
      <name val="Calibri"/>
      <charset val="1"/>
    </font>
    <font>
      <b/>
      <sz val="10"/>
      <color rgb="FFC1583A"/>
      <name val="Calibri"/>
      <charset val="1"/>
    </font>
  </fonts>
  <fills count="17">
    <fill>
      <patternFill patternType="none"/>
    </fill>
    <fill>
      <patternFill patternType="gray125"/>
    </fill>
    <fill>
      <patternFill patternType="solid">
        <fgColor rgb="FF2E3B4E"/>
        <bgColor rgb="FF4A5568"/>
      </patternFill>
    </fill>
    <fill>
      <patternFill patternType="solid">
        <fgColor rgb="FFC1583A"/>
        <bgColor rgb="FFC0504D"/>
      </patternFill>
    </fill>
    <fill>
      <patternFill patternType="solid">
        <fgColor rgb="FFFFF8E2"/>
        <bgColor rgb="FFF8F3E6"/>
      </patternFill>
    </fill>
    <fill>
      <patternFill patternType="solid">
        <fgColor rgb="FFF0EEE8"/>
        <bgColor rgb="FFF8F3E6"/>
      </patternFill>
    </fill>
    <fill>
      <patternFill patternType="solid">
        <fgColor rgb="FFFFFFFF"/>
        <bgColor rgb="FFFFF8E2"/>
      </patternFill>
    </fill>
    <fill>
      <patternFill patternType="solid">
        <fgColor rgb="FF2E7A4F"/>
        <bgColor rgb="FF008080"/>
      </patternFill>
    </fill>
    <fill>
      <patternFill patternType="solid">
        <fgColor rgb="FFC68A24"/>
        <bgColor rgb="FFC9A455"/>
      </patternFill>
    </fill>
    <fill>
      <patternFill patternType="solid">
        <fgColor rgb="FF6B7280"/>
        <bgColor rgb="FF8064A2"/>
      </patternFill>
    </fill>
    <fill>
      <patternFill patternType="solid">
        <fgColor rgb="FFB03A28"/>
        <bgColor rgb="FFC0504D"/>
      </patternFill>
    </fill>
    <fill>
      <patternFill patternType="solid">
        <fgColor rgb="FF4A5568"/>
        <bgColor rgb="FF2E3B4E"/>
      </patternFill>
    </fill>
    <fill>
      <patternFill patternType="solid">
        <fgColor rgb="FFF8F3E6"/>
        <bgColor rgb="FFFFF8E2"/>
      </patternFill>
    </fill>
    <fill>
      <patternFill patternType="solid">
        <fgColor rgb="FFDDEDE1"/>
        <bgColor rgb="FFE5E7EB"/>
      </patternFill>
    </fill>
    <fill>
      <patternFill patternType="solid">
        <fgColor rgb="FFF7ECCF"/>
        <bgColor rgb="FFF0EEE8"/>
      </patternFill>
    </fill>
    <fill>
      <patternFill patternType="solid">
        <fgColor rgb="FFE5E7EB"/>
        <bgColor rgb="FFDDEDE1"/>
      </patternFill>
    </fill>
    <fill>
      <patternFill patternType="solid">
        <fgColor rgb="FFF3D9D2"/>
        <bgColor rgb="FFD9D9D9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2E3B4E"/>
      </bottom>
      <diagonal/>
    </border>
    <border>
      <left/>
      <right/>
      <top/>
      <bottom style="thin">
        <color rgb="FFD6CFC0"/>
      </bottom>
      <diagonal/>
    </border>
    <border>
      <left style="thick">
        <color rgb="FFC1583A"/>
      </left>
      <right/>
      <top style="thin">
        <color rgb="FFD6CFC0"/>
      </top>
      <bottom/>
      <diagonal/>
    </border>
    <border>
      <left style="thick">
        <color rgb="FFC9A455"/>
      </left>
      <right/>
      <top style="thin">
        <color rgb="FFD6CFC0"/>
      </top>
      <bottom/>
      <diagonal/>
    </border>
    <border>
      <left style="thick">
        <color rgb="FF4A5568"/>
      </left>
      <right/>
      <top style="thin">
        <color rgb="FFD6CFC0"/>
      </top>
      <bottom/>
      <diagonal/>
    </border>
    <border>
      <left style="thick">
        <color rgb="FF2E7A4F"/>
      </left>
      <right/>
      <top style="thin">
        <color rgb="FFD6CFC0"/>
      </top>
      <bottom/>
      <diagonal/>
    </border>
    <border>
      <left style="thick">
        <color rgb="FFC1583A"/>
      </left>
      <right/>
      <top/>
      <bottom style="thin">
        <color rgb="FFD6CFC0"/>
      </bottom>
      <diagonal/>
    </border>
    <border>
      <left style="thick">
        <color rgb="FFC9A455"/>
      </left>
      <right/>
      <top/>
      <bottom style="thin">
        <color rgb="FFD6CFC0"/>
      </bottom>
      <diagonal/>
    </border>
    <border>
      <left style="thick">
        <color rgb="FF4A5568"/>
      </left>
      <right/>
      <top/>
      <bottom style="thin">
        <color rgb="FFD6CFC0"/>
      </bottom>
      <diagonal/>
    </border>
    <border>
      <left style="thick">
        <color rgb="FF2E7A4F"/>
      </left>
      <right/>
      <top/>
      <bottom style="thin">
        <color rgb="FFD6CFC0"/>
      </bottom>
      <diagonal/>
    </border>
    <border>
      <left style="thin">
        <color rgb="FF4A5568"/>
      </left>
      <right style="thin">
        <color rgb="FF4A5568"/>
      </right>
      <top style="thin">
        <color rgb="FF2E3B4E"/>
      </top>
      <bottom style="medium">
        <color rgb="FFC9A455"/>
      </bottom>
      <diagonal/>
    </border>
    <border>
      <left style="thin">
        <color rgb="FFD6CFC0"/>
      </left>
      <right style="thin">
        <color rgb="FFD6CFC0"/>
      </right>
      <top style="thin">
        <color rgb="FFD6CFC0"/>
      </top>
      <bottom style="thin">
        <color rgb="FFD6CFC0"/>
      </bottom>
      <diagonal/>
    </border>
    <border>
      <left/>
      <right/>
      <top style="medium">
        <color rgb="FF2E3B4E"/>
      </top>
      <bottom style="medium">
        <color rgb="FF2E3B4E"/>
      </bottom>
      <diagonal/>
    </border>
    <border>
      <left style="thin">
        <color rgb="FF2E7A4F"/>
      </left>
      <right style="thin">
        <color rgb="FF2E7A4F"/>
      </right>
      <top style="thin">
        <color rgb="FF2E7A4F"/>
      </top>
      <bottom style="thin">
        <color rgb="FF2E7A4F"/>
      </bottom>
      <diagonal/>
    </border>
    <border>
      <left style="thin">
        <color rgb="FFC68A24"/>
      </left>
      <right style="thin">
        <color rgb="FFC68A24"/>
      </right>
      <top style="thin">
        <color rgb="FFC68A24"/>
      </top>
      <bottom style="thin">
        <color rgb="FFC68A24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 style="thin">
        <color rgb="FFB03A28"/>
      </left>
      <right style="thin">
        <color rgb="FFB03A28"/>
      </right>
      <top style="thin">
        <color rgb="FFB03A28"/>
      </top>
      <bottom style="thin">
        <color rgb="FFB03A28"/>
      </bottom>
      <diagonal/>
    </border>
    <border>
      <left style="thick">
        <color rgb="FFB03A28"/>
      </left>
      <right/>
      <top style="thin">
        <color rgb="FFD6CFC0"/>
      </top>
      <bottom/>
      <diagonal/>
    </border>
    <border>
      <left style="thick">
        <color rgb="FFC68A24"/>
      </left>
      <right/>
      <top style="thin">
        <color rgb="FFD6CFC0"/>
      </top>
      <bottom/>
      <diagonal/>
    </border>
    <border>
      <left style="thick">
        <color rgb="FFB03A28"/>
      </left>
      <right/>
      <top/>
      <bottom style="thin">
        <color rgb="FFD6CFC0"/>
      </bottom>
      <diagonal/>
    </border>
    <border>
      <left style="thick">
        <color rgb="FFC68A24"/>
      </left>
      <right/>
      <top/>
      <bottom style="thin">
        <color rgb="FFD6CFC0"/>
      </bottom>
      <diagonal/>
    </border>
    <border>
      <left/>
      <right/>
      <top style="thin">
        <color rgb="FF2E3B4E"/>
      </top>
      <bottom style="medium">
        <color rgb="FFC9A455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6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" fontId="8" fillId="6" borderId="6" xfId="0" applyNumberFormat="1" applyFont="1" applyFill="1" applyBorder="1" applyAlignment="1">
      <alignment horizontal="center" vertical="center"/>
    </xf>
    <xf numFmtId="9" fontId="7" fillId="6" borderId="5" xfId="0" applyNumberFormat="1" applyFont="1" applyFill="1" applyBorder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9" fontId="3" fillId="4" borderId="2" xfId="0" applyNumberFormat="1" applyFont="1" applyFill="1" applyBorder="1" applyAlignment="1">
      <alignment horizontal="left" vertical="center" indent="1"/>
    </xf>
    <xf numFmtId="1" fontId="3" fillId="5" borderId="2" xfId="0" applyNumberFormat="1" applyFont="1" applyFill="1" applyBorder="1" applyAlignment="1">
      <alignment horizontal="left" vertical="center" indent="1"/>
    </xf>
    <xf numFmtId="0" fontId="3" fillId="4" borderId="2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left" vertical="center" inden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3" fillId="4" borderId="12" xfId="0" applyFont="1" applyFill="1" applyBorder="1" applyAlignment="1">
      <alignment horizontal="center" vertical="center" wrapText="1"/>
    </xf>
    <xf numFmtId="1" fontId="13" fillId="5" borderId="12" xfId="0" applyNumberFormat="1" applyFont="1" applyFill="1" applyBorder="1" applyAlignment="1">
      <alignment horizontal="center" vertical="center" wrapText="1"/>
    </xf>
    <xf numFmtId="1" fontId="14" fillId="5" borderId="12" xfId="0" applyNumberFormat="1" applyFont="1" applyFill="1" applyBorder="1" applyAlignment="1">
      <alignment horizontal="center" vertical="center" wrapText="1"/>
    </xf>
    <xf numFmtId="1" fontId="15" fillId="5" borderId="12" xfId="0" applyNumberFormat="1" applyFont="1" applyFill="1" applyBorder="1" applyAlignment="1">
      <alignment horizontal="center" vertical="center" wrapText="1"/>
    </xf>
    <xf numFmtId="1" fontId="16" fillId="5" borderId="12" xfId="0" applyNumberFormat="1" applyFont="1" applyFill="1" applyBorder="1" applyAlignment="1">
      <alignment horizontal="center" vertical="center" wrapText="1"/>
    </xf>
    <xf numFmtId="9" fontId="3" fillId="5" borderId="12" xfId="0" applyNumberFormat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left" vertical="center" wrapText="1" indent="1"/>
    </xf>
    <xf numFmtId="0" fontId="12" fillId="12" borderId="12" xfId="0" applyFont="1" applyFill="1" applyBorder="1" applyAlignment="1">
      <alignment horizontal="left" vertical="center" wrapText="1" indent="1"/>
    </xf>
    <xf numFmtId="0" fontId="4" fillId="12" borderId="12" xfId="0" applyFont="1" applyFill="1" applyBorder="1" applyAlignment="1">
      <alignment horizontal="left" vertical="center" wrapText="1" indent="1"/>
    </xf>
    <xf numFmtId="0" fontId="17" fillId="2" borderId="13" xfId="0" applyFont="1" applyFill="1" applyBorder="1" applyAlignment="1">
      <alignment horizontal="center" vertical="center" wrapText="1"/>
    </xf>
    <xf numFmtId="1" fontId="18" fillId="2" borderId="13" xfId="0" applyNumberFormat="1" applyFont="1" applyFill="1" applyBorder="1" applyAlignment="1">
      <alignment horizontal="center" vertical="center" wrapText="1"/>
    </xf>
    <xf numFmtId="9" fontId="19" fillId="2" borderId="13" xfId="0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indent="1"/>
    </xf>
    <xf numFmtId="0" fontId="18" fillId="7" borderId="14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center" vertical="center" wrapText="1"/>
    </xf>
    <xf numFmtId="0" fontId="18" fillId="10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6" fillId="0" borderId="12" xfId="0" applyNumberFormat="1" applyFont="1" applyBorder="1" applyAlignment="1">
      <alignment horizontal="center" vertical="center" wrapText="1"/>
    </xf>
    <xf numFmtId="9" fontId="11" fillId="0" borderId="12" xfId="0" applyNumberFormat="1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0" fontId="12" fillId="12" borderId="12" xfId="0" applyFont="1" applyFill="1" applyBorder="1" applyAlignment="1">
      <alignment horizontal="center" vertical="center" wrapText="1"/>
    </xf>
    <xf numFmtId="1" fontId="13" fillId="12" borderId="12" xfId="0" applyNumberFormat="1" applyFont="1" applyFill="1" applyBorder="1" applyAlignment="1">
      <alignment horizontal="center" vertical="center" wrapText="1"/>
    </xf>
    <xf numFmtId="1" fontId="14" fillId="12" borderId="12" xfId="0" applyNumberFormat="1" applyFont="1" applyFill="1" applyBorder="1" applyAlignment="1">
      <alignment horizontal="center" vertical="center" wrapText="1"/>
    </xf>
    <xf numFmtId="1" fontId="15" fillId="12" borderId="12" xfId="0" applyNumberFormat="1" applyFont="1" applyFill="1" applyBorder="1" applyAlignment="1">
      <alignment horizontal="center" vertical="center" wrapText="1"/>
    </xf>
    <xf numFmtId="1" fontId="16" fillId="12" borderId="12" xfId="0" applyNumberFormat="1" applyFont="1" applyFill="1" applyBorder="1" applyAlignment="1">
      <alignment horizontal="center" vertical="center" wrapText="1"/>
    </xf>
    <xf numFmtId="9" fontId="11" fillId="12" borderId="12" xfId="0" applyNumberFormat="1" applyFont="1" applyFill="1" applyBorder="1" applyAlignment="1">
      <alignment horizontal="center" vertical="center" wrapText="1"/>
    </xf>
    <xf numFmtId="0" fontId="30" fillId="12" borderId="12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9" fontId="32" fillId="2" borderId="13" xfId="0" applyNumberFormat="1" applyFont="1" applyFill="1" applyBorder="1" applyAlignment="1">
      <alignment horizontal="center" vertical="center" wrapText="1"/>
    </xf>
    <xf numFmtId="0" fontId="31" fillId="7" borderId="14" xfId="0" applyFont="1" applyFill="1" applyBorder="1" applyAlignment="1">
      <alignment horizontal="center" vertical="center" wrapText="1"/>
    </xf>
    <xf numFmtId="0" fontId="31" fillId="8" borderId="15" xfId="0" applyFont="1" applyFill="1" applyBorder="1" applyAlignment="1">
      <alignment horizontal="center" vertical="center" wrapText="1"/>
    </xf>
    <xf numFmtId="0" fontId="31" fillId="9" borderId="16" xfId="0" applyFont="1" applyFill="1" applyBorder="1" applyAlignment="1">
      <alignment horizontal="center" vertical="center" wrapText="1"/>
    </xf>
    <xf numFmtId="0" fontId="31" fillId="10" borderId="17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right" vertical="center" indent="1"/>
    </xf>
    <xf numFmtId="0" fontId="20" fillId="0" borderId="0" xfId="0" applyFont="1" applyAlignment="1">
      <alignment horizontal="left" indent="1"/>
    </xf>
    <xf numFmtId="0" fontId="12" fillId="0" borderId="1" xfId="0" applyFont="1" applyBorder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23" fillId="0" borderId="0" xfId="0" applyFont="1" applyAlignment="1">
      <alignment horizontal="right" vertical="center" indent="1"/>
    </xf>
    <xf numFmtId="1" fontId="24" fillId="6" borderId="3" xfId="0" applyNumberFormat="1" applyFont="1" applyFill="1" applyBorder="1" applyAlignment="1">
      <alignment horizontal="center" vertical="center"/>
    </xf>
    <xf numFmtId="1" fontId="25" fillId="6" borderId="4" xfId="0" applyNumberFormat="1" applyFont="1" applyFill="1" applyBorder="1" applyAlignment="1">
      <alignment horizontal="center" vertical="center"/>
    </xf>
    <xf numFmtId="9" fontId="26" fillId="6" borderId="5" xfId="0" applyNumberFormat="1" applyFont="1" applyFill="1" applyBorder="1" applyAlignment="1">
      <alignment horizontal="center" vertical="center"/>
    </xf>
    <xf numFmtId="1" fontId="27" fillId="6" borderId="6" xfId="0" applyNumberFormat="1" applyFont="1" applyFill="1" applyBorder="1" applyAlignment="1">
      <alignment horizontal="center" vertical="center"/>
    </xf>
    <xf numFmtId="1" fontId="28" fillId="6" borderId="18" xfId="0" applyNumberFormat="1" applyFont="1" applyFill="1" applyBorder="1" applyAlignment="1">
      <alignment horizontal="center" vertical="center"/>
    </xf>
    <xf numFmtId="1" fontId="29" fillId="6" borderId="19" xfId="0" applyNumberFormat="1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 indent="1"/>
    </xf>
    <xf numFmtId="0" fontId="22" fillId="0" borderId="12" xfId="0" applyFont="1" applyBorder="1" applyAlignment="1">
      <alignment horizontal="left" vertical="center" indent="1"/>
    </xf>
    <xf numFmtId="0" fontId="22" fillId="12" borderId="12" xfId="0" applyFont="1" applyFill="1" applyBorder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22" fillId="13" borderId="0" xfId="0" applyFont="1" applyFill="1" applyAlignment="1">
      <alignment horizontal="left" vertical="center" indent="1"/>
    </xf>
    <xf numFmtId="0" fontId="22" fillId="14" borderId="0" xfId="0" applyFont="1" applyFill="1" applyAlignment="1">
      <alignment horizontal="left" vertical="center" indent="1"/>
    </xf>
    <xf numFmtId="0" fontId="22" fillId="15" borderId="0" xfId="0" applyFont="1" applyFill="1" applyAlignment="1">
      <alignment horizontal="left" vertical="center" indent="1"/>
    </xf>
    <xf numFmtId="0" fontId="22" fillId="16" borderId="0" xfId="0" applyFont="1" applyFill="1" applyAlignment="1">
      <alignment horizontal="left" vertical="center" indent="1"/>
    </xf>
  </cellXfs>
  <cellStyles count="1">
    <cellStyle name="Standard" xfId="0" builtinId="0"/>
  </cellStyles>
  <dxfs count="12">
    <dxf>
      <font>
        <b/>
        <sz val="9"/>
        <color rgb="FFC68A24"/>
        <name val="Calibri"/>
        <charset val="1"/>
      </font>
      <fill>
        <patternFill>
          <bgColor rgb="FFF7ECCF"/>
        </patternFill>
      </fill>
    </dxf>
    <dxf>
      <font>
        <b/>
        <sz val="9"/>
        <color rgb="FFB03A28"/>
        <name val="Calibri"/>
        <charset val="1"/>
      </font>
      <fill>
        <patternFill>
          <bgColor rgb="FFF3D9D2"/>
        </patternFill>
      </fill>
    </dxf>
    <dxf>
      <font>
        <b/>
        <sz val="9"/>
        <color rgb="FF2E7A4F"/>
        <name val="Calibri"/>
        <charset val="1"/>
      </font>
      <fill>
        <patternFill>
          <bgColor rgb="FFDDEDE1"/>
        </patternFill>
      </fill>
    </dxf>
    <dxf>
      <font>
        <b/>
        <sz val="10"/>
        <color rgb="FFB03A28"/>
        <name val="Calibri"/>
        <charset val="1"/>
      </font>
      <fill>
        <patternFill>
          <bgColor rgb="FFF3D9D2"/>
        </patternFill>
      </fill>
    </dxf>
    <dxf>
      <font>
        <b/>
        <sz val="10"/>
        <color rgb="FF2E7A4F"/>
        <name val="Calibri"/>
        <charset val="1"/>
      </font>
      <fill>
        <patternFill>
          <bgColor rgb="FFDDEDE1"/>
        </patternFill>
      </fill>
    </dxf>
    <dxf>
      <font>
        <b/>
        <sz val="11"/>
        <color rgb="FFB03A28"/>
        <name val="Calibri"/>
        <charset val="1"/>
      </font>
      <fill>
        <patternFill>
          <bgColor rgb="FFF3D9D2"/>
        </patternFill>
      </fill>
    </dxf>
    <dxf>
      <font>
        <b/>
        <sz val="11"/>
        <color rgb="FFC68A24"/>
        <name val="Calibri"/>
        <charset val="1"/>
      </font>
      <fill>
        <patternFill>
          <bgColor rgb="FFF7ECCF"/>
        </patternFill>
      </fill>
    </dxf>
    <dxf>
      <font>
        <b/>
        <sz val="11"/>
        <color rgb="FF2E7A4F"/>
        <name val="Calibri"/>
        <charset val="1"/>
      </font>
      <fill>
        <patternFill>
          <bgColor rgb="FFDDEDE1"/>
        </patternFill>
      </fill>
    </dxf>
    <dxf>
      <font>
        <b/>
        <sz val="11"/>
        <color rgb="FFB03A28"/>
        <name val="Calibri"/>
        <charset val="1"/>
      </font>
      <fill>
        <patternFill>
          <bgColor rgb="FFF3D9D2"/>
        </patternFill>
      </fill>
    </dxf>
    <dxf>
      <font>
        <b/>
        <sz val="11"/>
        <color rgb="FF6B7280"/>
        <name val="Calibri"/>
        <charset val="1"/>
      </font>
      <fill>
        <patternFill>
          <bgColor rgb="FFE5E7EB"/>
        </patternFill>
      </fill>
    </dxf>
    <dxf>
      <font>
        <b/>
        <sz val="11"/>
        <color rgb="FFC68A24"/>
        <name val="Calibri"/>
        <charset val="1"/>
      </font>
      <fill>
        <patternFill>
          <bgColor rgb="FFF7ECCF"/>
        </patternFill>
      </fill>
    </dxf>
    <dxf>
      <font>
        <b/>
        <sz val="11"/>
        <color rgb="FF2E7A4F"/>
        <name val="Calibri"/>
        <charset val="1"/>
      </font>
      <fill>
        <patternFill>
          <bgColor rgb="FFDDEDE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6CFC0"/>
      <rgbColor rgb="FF878787"/>
      <rgbColor rgb="FF8064A2"/>
      <rgbColor rgb="FFC0504D"/>
      <rgbColor rgb="FFFFF8E2"/>
      <rgbColor rgb="FFE5E7E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EEE8"/>
      <rgbColor rgb="FFDDEDE1"/>
      <rgbColor rgb="FFF7ECCF"/>
      <rgbColor rgb="FFF8F3E6"/>
      <rgbColor rgb="FFF3D9D2"/>
      <rgbColor rgb="FFCC99FF"/>
      <rgbColor rgb="FFE8CE99"/>
      <rgbColor rgb="FF4F81BD"/>
      <rgbColor rgb="FF33CCCC"/>
      <rgbColor rgb="FF9BBB59"/>
      <rgbColor rgb="FFFFCC00"/>
      <rgbColor rgb="FFC68A24"/>
      <rgbColor rgb="FFFF6600"/>
      <rgbColor rgb="FF6B7280"/>
      <rgbColor rgb="FFC9A455"/>
      <rgbColor rgb="FF003366"/>
      <rgbColor rgb="FF2E7A4F"/>
      <rgbColor rgb="FF003300"/>
      <rgbColor rgb="FF1A1A1A"/>
      <rgbColor rgb="FFB03A28"/>
      <rgbColor rgb="FFC1583A"/>
      <rgbColor rgb="FF4A5568"/>
      <rgbColor rgb="FF2E3B4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Anwesenheitsverteilung je Termin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'Übersicht &amp; Stammdaten'!$D$14</c:f>
              <c:strCache>
                <c:ptCount val="1"/>
                <c:pt idx="0">
                  <c:v>Anwesend</c:v>
                </c:pt>
              </c:strCache>
            </c:strRef>
          </c:tx>
          <c:spPr>
            <a:solidFill>
              <a:srgbClr val="2E7A4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Stammdaten'!$B$15:$B$26</c:f>
              <c:strCache>
                <c:ptCount val="12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</c:strCache>
            </c:strRef>
          </c:cat>
          <c:val>
            <c:numRef>
              <c:f>'Übersicht &amp; Stammdaten'!$D$15:$D$26</c:f>
              <c:numCache>
                <c:formatCode>0</c:formatCode>
                <c:ptCount val="12"/>
                <c:pt idx="0">
                  <c:v>20</c:v>
                </c:pt>
                <c:pt idx="1">
                  <c:v>14</c:v>
                </c:pt>
                <c:pt idx="2">
                  <c:v>14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18</c:v>
                </c:pt>
                <c:pt idx="9">
                  <c:v>18</c:v>
                </c:pt>
                <c:pt idx="10">
                  <c:v>20</c:v>
                </c:pt>
                <c:pt idx="1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6-4255-AA12-183F933172CF}"/>
            </c:ext>
          </c:extLst>
        </c:ser>
        <c:ser>
          <c:idx val="1"/>
          <c:order val="1"/>
          <c:tx>
            <c:strRef>
              <c:f>'Übersicht &amp; Stammdaten'!$E$14</c:f>
              <c:strCache>
                <c:ptCount val="1"/>
                <c:pt idx="0">
                  <c:v>Verspätet</c:v>
                </c:pt>
              </c:strCache>
            </c:strRef>
          </c:tx>
          <c:spPr>
            <a:solidFill>
              <a:srgbClr val="C68A2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Stammdaten'!$B$15:$B$26</c:f>
              <c:strCache>
                <c:ptCount val="12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</c:strCache>
            </c:strRef>
          </c:cat>
          <c:val>
            <c:numRef>
              <c:f>'Übersicht &amp; Stammdaten'!$E$15:$E$26</c:f>
              <c:numCache>
                <c:formatCode>0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6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6-4255-AA12-183F933172CF}"/>
            </c:ext>
          </c:extLst>
        </c:ser>
        <c:ser>
          <c:idx val="2"/>
          <c:order val="2"/>
          <c:tx>
            <c:strRef>
              <c:f>'Übersicht &amp; Stammdaten'!$F$14</c:f>
              <c:strCache>
                <c:ptCount val="1"/>
                <c:pt idx="0">
                  <c:v>Entschuldigt</c:v>
                </c:pt>
              </c:strCache>
            </c:strRef>
          </c:tx>
          <c:spPr>
            <a:solidFill>
              <a:srgbClr val="6B728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Stammdaten'!$B$15:$B$26</c:f>
              <c:strCache>
                <c:ptCount val="12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</c:strCache>
            </c:strRef>
          </c:cat>
          <c:val>
            <c:numRef>
              <c:f>'Übersicht &amp; Stammdaten'!$F$15:$F$26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F6-4255-AA12-183F933172CF}"/>
            </c:ext>
          </c:extLst>
        </c:ser>
        <c:ser>
          <c:idx val="3"/>
          <c:order val="3"/>
          <c:tx>
            <c:strRef>
              <c:f>'Übersicht &amp; Stammdaten'!$G$14</c:f>
              <c:strCache>
                <c:ptCount val="1"/>
                <c:pt idx="0">
                  <c:v>Unentschuldigt</c:v>
                </c:pt>
              </c:strCache>
            </c:strRef>
          </c:tx>
          <c:spPr>
            <a:solidFill>
              <a:srgbClr val="B03A28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Stammdaten'!$B$15:$B$26</c:f>
              <c:strCache>
                <c:ptCount val="12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</c:strCache>
            </c:strRef>
          </c:cat>
          <c:val>
            <c:numRef>
              <c:f>'Übersicht &amp; Stammdaten'!$G$15:$G$26</c:f>
              <c:numCache>
                <c:formatCode>0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F6-4255-AA12-183F93317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452353"/>
        <c:axId val="6085388"/>
      </c:barChart>
      <c:catAx>
        <c:axId val="5745235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Termin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085388"/>
        <c:crosses val="autoZero"/>
        <c:auto val="1"/>
        <c:lblAlgn val="ctr"/>
        <c:lblOffset val="100"/>
        <c:noMultiLvlLbl val="0"/>
      </c:catAx>
      <c:valAx>
        <c:axId val="608538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Anzahl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745235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Gesamtverteilung Anwesenheit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2E7A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B2B4-47FF-9D48-C7E957C6DE29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B2B4-47FF-9D48-C7E957C6D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'Übersicht &amp; Stammdaten'!$D$14:$G$14</c:f>
              <c:strCache>
                <c:ptCount val="4"/>
                <c:pt idx="0">
                  <c:v>Anwesend</c:v>
                </c:pt>
                <c:pt idx="1">
                  <c:v>Verspätet</c:v>
                </c:pt>
                <c:pt idx="2">
                  <c:v>Entschuldigt</c:v>
                </c:pt>
                <c:pt idx="3">
                  <c:v>Unentschuldigt</c:v>
                </c:pt>
              </c:strCache>
            </c:strRef>
          </c:cat>
          <c:val>
            <c:numRef>
              <c:f>'Übersicht &amp; Stammdaten'!$D$27</c:f>
              <c:numCache>
                <c:formatCode>0</c:formatCode>
                <c:ptCount val="1"/>
                <c:pt idx="0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B4-47FF-9D48-C7E957C6DE29}"/>
            </c:ext>
          </c:extLst>
        </c:ser>
        <c:ser>
          <c:idx val="1"/>
          <c:order val="1"/>
          <c:spPr>
            <a:solidFill>
              <a:srgbClr val="C0504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4-B2B4-47FF-9D48-C7E957C6DE29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4-B2B4-47FF-9D48-C7E957C6D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'Übersicht &amp; Stammdaten'!$D$14:$G$14</c:f>
              <c:strCache>
                <c:ptCount val="4"/>
                <c:pt idx="0">
                  <c:v>Anwesend</c:v>
                </c:pt>
                <c:pt idx="1">
                  <c:v>Verspätet</c:v>
                </c:pt>
                <c:pt idx="2">
                  <c:v>Entschuldigt</c:v>
                </c:pt>
                <c:pt idx="3">
                  <c:v>Unentschuldigt</c:v>
                </c:pt>
              </c:strCache>
            </c:strRef>
          </c:cat>
          <c:val>
            <c:numRef>
              <c:f>'Übersicht &amp; Stammdaten'!$E$27</c:f>
              <c:numCache>
                <c:formatCode>0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B4-47FF-9D48-C7E957C6DE29}"/>
            </c:ext>
          </c:extLst>
        </c:ser>
        <c:ser>
          <c:idx val="2"/>
          <c:order val="2"/>
          <c:spPr>
            <a:solidFill>
              <a:srgbClr val="9BBB59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B2B4-47FF-9D48-C7E957C6DE29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B2B4-47FF-9D48-C7E957C6D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'Übersicht &amp; Stammdaten'!$D$14:$G$14</c:f>
              <c:strCache>
                <c:ptCount val="4"/>
                <c:pt idx="0">
                  <c:v>Anwesend</c:v>
                </c:pt>
                <c:pt idx="1">
                  <c:v>Verspätet</c:v>
                </c:pt>
                <c:pt idx="2">
                  <c:v>Entschuldigt</c:v>
                </c:pt>
                <c:pt idx="3">
                  <c:v>Unentschuldigt</c:v>
                </c:pt>
              </c:strCache>
            </c:strRef>
          </c:cat>
          <c:val>
            <c:numRef>
              <c:f>'Übersicht &amp; Stammdaten'!$F$27</c:f>
              <c:numCache>
                <c:formatCode>0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B4-47FF-9D48-C7E957C6DE29}"/>
            </c:ext>
          </c:extLst>
        </c:ser>
        <c:ser>
          <c:idx val="3"/>
          <c:order val="3"/>
          <c:spPr>
            <a:solidFill>
              <a:srgbClr val="8064A2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A-B2B4-47FF-9D48-C7E957C6DE29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A-B2B4-47FF-9D48-C7E957C6D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'Übersicht &amp; Stammdaten'!$D$14:$G$14</c:f>
              <c:strCache>
                <c:ptCount val="4"/>
                <c:pt idx="0">
                  <c:v>Anwesend</c:v>
                </c:pt>
                <c:pt idx="1">
                  <c:v>Verspätet</c:v>
                </c:pt>
                <c:pt idx="2">
                  <c:v>Entschuldigt</c:v>
                </c:pt>
                <c:pt idx="3">
                  <c:v>Unentschuldigt</c:v>
                </c:pt>
              </c:strCache>
            </c:strRef>
          </c:cat>
          <c:val>
            <c:numRef>
              <c:f>'Übersicht &amp; Stammdaten'!$G$27</c:f>
              <c:numCache>
                <c:formatCode>0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B4-47FF-9D48-C7E957C6D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7</xdr:col>
      <xdr:colOff>488520</xdr:colOff>
      <xdr:row>62</xdr:row>
      <xdr:rowOff>22320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47</xdr:row>
      <xdr:rowOff>0</xdr:rowOff>
    </xdr:from>
    <xdr:to>
      <xdr:col>13</xdr:col>
      <xdr:colOff>4680</xdr:colOff>
      <xdr:row>62</xdr:row>
      <xdr:rowOff>22320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45"/>
  <sheetViews>
    <sheetView tabSelected="1" zoomScaleNormal="100" workbookViewId="0">
      <pane xSplit="6" topLeftCell="G1" activePane="topRight" state="frozen"/>
      <selection activeCell="A18" sqref="A18"/>
      <selection pane="topRight" activeCell="U52" sqref="U52"/>
    </sheetView>
  </sheetViews>
  <sheetFormatPr baseColWidth="10" defaultColWidth="8.7109375" defaultRowHeight="15" x14ac:dyDescent="0.25"/>
  <cols>
    <col min="1" max="1" width="1.5703125" customWidth="1"/>
    <col min="2" max="2" width="4.42578125" customWidth="1"/>
    <col min="3" max="3" width="15" customWidth="1"/>
    <col min="4" max="4" width="12" customWidth="1"/>
    <col min="5" max="5" width="17" customWidth="1"/>
    <col min="6" max="6" width="15" customWidth="1"/>
    <col min="7" max="18" width="7.42578125" customWidth="1"/>
    <col min="19" max="22" width="6.5703125" customWidth="1"/>
    <col min="23" max="23" width="12" customWidth="1"/>
    <col min="24" max="24" width="16" customWidth="1"/>
  </cols>
  <sheetData>
    <row r="1" spans="2:24" ht="31.5" customHeight="1" x14ac:dyDescent="0.2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4" ht="21.75" customHeight="1" x14ac:dyDescent="0.25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2:24" ht="6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ht="6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2:24" ht="7.5" customHeight="1" x14ac:dyDescent="0.25"/>
    <row r="6" spans="2:24" ht="24" customHeight="1" x14ac:dyDescent="0.25"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2:24" ht="21.75" customHeight="1" x14ac:dyDescent="0.25">
      <c r="B7" s="11" t="s">
        <v>3</v>
      </c>
      <c r="C7" s="11"/>
      <c r="D7" s="10" t="s">
        <v>4</v>
      </c>
      <c r="E7" s="10"/>
      <c r="F7" s="10"/>
      <c r="G7" s="10"/>
      <c r="H7" s="10"/>
      <c r="I7" s="10"/>
      <c r="J7" s="10"/>
      <c r="K7" s="11" t="s">
        <v>5</v>
      </c>
      <c r="L7" s="11"/>
      <c r="M7" s="10" t="s">
        <v>6</v>
      </c>
      <c r="N7" s="10"/>
      <c r="O7" s="10"/>
      <c r="P7" s="10"/>
      <c r="Q7" s="11" t="s">
        <v>7</v>
      </c>
      <c r="R7" s="11"/>
      <c r="S7" s="10" t="s">
        <v>8</v>
      </c>
      <c r="T7" s="10"/>
      <c r="U7" s="10"/>
      <c r="V7" s="10"/>
      <c r="W7" s="10"/>
      <c r="X7" s="10"/>
    </row>
    <row r="8" spans="2:24" ht="21.75" customHeight="1" x14ac:dyDescent="0.25">
      <c r="B8" s="11" t="s">
        <v>9</v>
      </c>
      <c r="C8" s="11"/>
      <c r="D8" s="10" t="s">
        <v>10</v>
      </c>
      <c r="E8" s="10"/>
      <c r="F8" s="10"/>
      <c r="G8" s="10"/>
      <c r="H8" s="10"/>
      <c r="I8" s="10"/>
      <c r="J8" s="10"/>
      <c r="K8" s="11" t="s">
        <v>11</v>
      </c>
      <c r="L8" s="11"/>
      <c r="M8" s="10" t="s">
        <v>12</v>
      </c>
      <c r="N8" s="10"/>
      <c r="O8" s="10"/>
      <c r="P8" s="10"/>
      <c r="Q8" s="11" t="s">
        <v>13</v>
      </c>
      <c r="R8" s="11"/>
      <c r="S8" s="10" t="s">
        <v>14</v>
      </c>
      <c r="T8" s="10"/>
      <c r="U8" s="10"/>
      <c r="V8" s="10"/>
      <c r="W8" s="10"/>
      <c r="X8" s="10"/>
    </row>
    <row r="9" spans="2:24" ht="21.75" customHeight="1" x14ac:dyDescent="0.25">
      <c r="B9" s="11" t="s">
        <v>15</v>
      </c>
      <c r="C9" s="11"/>
      <c r="D9" s="10" t="s">
        <v>16</v>
      </c>
      <c r="E9" s="10"/>
      <c r="F9" s="10"/>
      <c r="G9" s="10"/>
      <c r="H9" s="10"/>
      <c r="I9" s="10"/>
      <c r="J9" s="10"/>
      <c r="K9" s="11" t="s">
        <v>17</v>
      </c>
      <c r="L9" s="11"/>
      <c r="M9" s="10" t="s">
        <v>18</v>
      </c>
      <c r="N9" s="10"/>
      <c r="O9" s="10"/>
      <c r="P9" s="10"/>
      <c r="Q9" s="11" t="s">
        <v>19</v>
      </c>
      <c r="R9" s="11"/>
      <c r="S9" s="10" t="s">
        <v>20</v>
      </c>
      <c r="T9" s="10"/>
      <c r="U9" s="10"/>
      <c r="V9" s="10"/>
      <c r="W9" s="10"/>
      <c r="X9" s="10"/>
    </row>
    <row r="10" spans="2:24" ht="21.75" customHeight="1" x14ac:dyDescent="0.25">
      <c r="B10" s="11" t="s">
        <v>21</v>
      </c>
      <c r="C10" s="11"/>
      <c r="D10" s="9">
        <f>Anzahl_Termine</f>
        <v>12</v>
      </c>
      <c r="E10" s="9"/>
      <c r="F10" s="9"/>
      <c r="G10" s="9"/>
      <c r="H10" s="9"/>
      <c r="I10" s="9"/>
      <c r="J10" s="9"/>
      <c r="K10" s="11" t="s">
        <v>22</v>
      </c>
      <c r="L10" s="11"/>
      <c r="M10" s="8">
        <f>Mindestquote</f>
        <v>0.8</v>
      </c>
      <c r="N10" s="8"/>
      <c r="O10" s="8"/>
      <c r="P10" s="8"/>
      <c r="Q10" s="11" t="s">
        <v>23</v>
      </c>
      <c r="R10" s="11"/>
      <c r="S10" s="10" t="s">
        <v>24</v>
      </c>
      <c r="T10" s="10"/>
      <c r="U10" s="10"/>
      <c r="V10" s="10"/>
      <c r="W10" s="10"/>
      <c r="X10" s="10"/>
    </row>
    <row r="11" spans="2:24" ht="7.5" customHeight="1" x14ac:dyDescent="0.25"/>
    <row r="12" spans="2:24" ht="24" customHeight="1" x14ac:dyDescent="0.25">
      <c r="B12" s="12" t="s">
        <v>25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2:24" ht="39.75" customHeight="1" x14ac:dyDescent="0.25">
      <c r="B13" s="7">
        <f>COUNTA(C18:C37)</f>
        <v>20</v>
      </c>
      <c r="C13" s="7"/>
      <c r="D13" s="7"/>
      <c r="E13" s="7"/>
      <c r="F13" s="7"/>
      <c r="G13" s="6">
        <f>Anzahl_Termine</f>
        <v>12</v>
      </c>
      <c r="H13" s="6"/>
      <c r="I13" s="6"/>
      <c r="J13" s="6"/>
      <c r="K13" s="5">
        <f>IFERROR(AVERAGE(W18:W37),0)</f>
        <v>0.91666666666666663</v>
      </c>
      <c r="L13" s="5"/>
      <c r="M13" s="5"/>
      <c r="N13" s="5"/>
      <c r="O13" s="4">
        <f>COUNTIF(W18:W37,1)</f>
        <v>9</v>
      </c>
      <c r="P13" s="4"/>
      <c r="Q13" s="4"/>
      <c r="R13" s="4"/>
      <c r="S13" s="6">
        <f>COUNTIF(X18:X37,"Bestanden")</f>
        <v>18</v>
      </c>
      <c r="T13" s="6"/>
      <c r="U13" s="6"/>
      <c r="V13" s="6"/>
      <c r="W13" s="6"/>
      <c r="X13" s="6"/>
    </row>
    <row r="14" spans="2:24" ht="18" customHeight="1" x14ac:dyDescent="0.25">
      <c r="B14" s="3" t="s">
        <v>26</v>
      </c>
      <c r="C14" s="3"/>
      <c r="D14" s="3"/>
      <c r="E14" s="3"/>
      <c r="F14" s="3"/>
      <c r="G14" s="2" t="s">
        <v>27</v>
      </c>
      <c r="H14" s="2"/>
      <c r="I14" s="2"/>
      <c r="J14" s="2"/>
      <c r="K14" s="1" t="s">
        <v>28</v>
      </c>
      <c r="L14" s="1"/>
      <c r="M14" s="1"/>
      <c r="N14" s="1"/>
      <c r="O14" s="72" t="s">
        <v>29</v>
      </c>
      <c r="P14" s="72"/>
      <c r="Q14" s="72"/>
      <c r="R14" s="72"/>
      <c r="S14" s="2" t="s">
        <v>30</v>
      </c>
      <c r="T14" s="2"/>
      <c r="U14" s="2"/>
      <c r="V14" s="2"/>
      <c r="W14" s="2"/>
      <c r="X14" s="2"/>
    </row>
    <row r="15" spans="2:24" ht="7.5" customHeight="1" x14ac:dyDescent="0.25"/>
    <row r="16" spans="2:24" ht="24" customHeight="1" x14ac:dyDescent="0.25">
      <c r="B16" s="12" t="s">
        <v>31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2:24" ht="45.75" customHeight="1" x14ac:dyDescent="0.25">
      <c r="B17" s="18" t="s">
        <v>32</v>
      </c>
      <c r="C17" s="18" t="s">
        <v>33</v>
      </c>
      <c r="D17" s="18" t="s">
        <v>34</v>
      </c>
      <c r="E17" s="18" t="s">
        <v>35</v>
      </c>
      <c r="F17" s="18" t="s">
        <v>36</v>
      </c>
      <c r="G17" s="19" t="s">
        <v>37</v>
      </c>
      <c r="H17" s="19" t="s">
        <v>38</v>
      </c>
      <c r="I17" s="19" t="s">
        <v>39</v>
      </c>
      <c r="J17" s="19" t="s">
        <v>40</v>
      </c>
      <c r="K17" s="19" t="s">
        <v>41</v>
      </c>
      <c r="L17" s="19" t="s">
        <v>42</v>
      </c>
      <c r="M17" s="19" t="s">
        <v>43</v>
      </c>
      <c r="N17" s="19" t="s">
        <v>44</v>
      </c>
      <c r="O17" s="19" t="s">
        <v>45</v>
      </c>
      <c r="P17" s="19" t="s">
        <v>46</v>
      </c>
      <c r="Q17" s="19" t="s">
        <v>47</v>
      </c>
      <c r="R17" s="19" t="s">
        <v>48</v>
      </c>
      <c r="S17" s="20" t="s">
        <v>49</v>
      </c>
      <c r="T17" s="21" t="s">
        <v>50</v>
      </c>
      <c r="U17" s="22" t="s">
        <v>51</v>
      </c>
      <c r="V17" s="23" t="s">
        <v>52</v>
      </c>
      <c r="W17" s="24" t="s">
        <v>53</v>
      </c>
      <c r="X17" s="24" t="s">
        <v>54</v>
      </c>
    </row>
    <row r="18" spans="2:24" ht="19.5" customHeight="1" x14ac:dyDescent="0.25">
      <c r="B18" s="25">
        <v>1</v>
      </c>
      <c r="C18" s="26" t="s">
        <v>55</v>
      </c>
      <c r="D18" s="27" t="s">
        <v>56</v>
      </c>
      <c r="E18" s="28" t="s">
        <v>57</v>
      </c>
      <c r="F18" s="28" t="s">
        <v>58</v>
      </c>
      <c r="G18" s="29" t="s">
        <v>49</v>
      </c>
      <c r="H18" s="29" t="s">
        <v>49</v>
      </c>
      <c r="I18" s="29" t="s">
        <v>49</v>
      </c>
      <c r="J18" s="29" t="s">
        <v>49</v>
      </c>
      <c r="K18" s="29" t="s">
        <v>49</v>
      </c>
      <c r="L18" s="29" t="s">
        <v>49</v>
      </c>
      <c r="M18" s="29" t="s">
        <v>49</v>
      </c>
      <c r="N18" s="29" t="s">
        <v>49</v>
      </c>
      <c r="O18" s="29" t="s">
        <v>49</v>
      </c>
      <c r="P18" s="29" t="s">
        <v>49</v>
      </c>
      <c r="Q18" s="29" t="s">
        <v>49</v>
      </c>
      <c r="R18" s="29" t="s">
        <v>49</v>
      </c>
      <c r="S18" s="30">
        <f t="shared" ref="S18:S37" si="0">COUNTIF(G18:R18,"A")</f>
        <v>12</v>
      </c>
      <c r="T18" s="31">
        <f t="shared" ref="T18:T37" si="1">COUNTIF(G18:R18,"V")</f>
        <v>0</v>
      </c>
      <c r="U18" s="32">
        <f t="shared" ref="U18:U37" si="2">COUNTIF(G18:R18,"E")</f>
        <v>0</v>
      </c>
      <c r="V18" s="33">
        <f t="shared" ref="V18:V37" si="3">COUNTIF(G18:R18,"U")</f>
        <v>0</v>
      </c>
      <c r="W18" s="34">
        <f t="shared" ref="W18:W37" si="4">IFERROR((S18+T18)/Anzahl_Termine,"")</f>
        <v>1</v>
      </c>
      <c r="X18" s="35" t="str">
        <f t="shared" ref="X18:X37" si="5">IF(C18="","",IF(W18&gt;=Mindestquote,"Bestanden","Nicht bestanden"))</f>
        <v>Bestanden</v>
      </c>
    </row>
    <row r="19" spans="2:24" ht="19.5" customHeight="1" x14ac:dyDescent="0.25">
      <c r="B19" s="36">
        <v>2</v>
      </c>
      <c r="C19" s="37" t="s">
        <v>59</v>
      </c>
      <c r="D19" s="38" t="s">
        <v>60</v>
      </c>
      <c r="E19" s="39" t="s">
        <v>61</v>
      </c>
      <c r="F19" s="39" t="s">
        <v>62</v>
      </c>
      <c r="G19" s="29" t="s">
        <v>49</v>
      </c>
      <c r="H19" s="29" t="s">
        <v>49</v>
      </c>
      <c r="I19" s="29" t="s">
        <v>50</v>
      </c>
      <c r="J19" s="29" t="s">
        <v>49</v>
      </c>
      <c r="K19" s="29" t="s">
        <v>49</v>
      </c>
      <c r="L19" s="29" t="s">
        <v>49</v>
      </c>
      <c r="M19" s="29" t="s">
        <v>49</v>
      </c>
      <c r="N19" s="29" t="s">
        <v>49</v>
      </c>
      <c r="O19" s="29" t="s">
        <v>49</v>
      </c>
      <c r="P19" s="29" t="s">
        <v>49</v>
      </c>
      <c r="Q19" s="29" t="s">
        <v>49</v>
      </c>
      <c r="R19" s="29" t="s">
        <v>49</v>
      </c>
      <c r="S19" s="30">
        <f t="shared" si="0"/>
        <v>11</v>
      </c>
      <c r="T19" s="31">
        <f t="shared" si="1"/>
        <v>1</v>
      </c>
      <c r="U19" s="32">
        <f t="shared" si="2"/>
        <v>0</v>
      </c>
      <c r="V19" s="33">
        <f t="shared" si="3"/>
        <v>0</v>
      </c>
      <c r="W19" s="34">
        <f t="shared" si="4"/>
        <v>1</v>
      </c>
      <c r="X19" s="35" t="str">
        <f t="shared" si="5"/>
        <v>Bestanden</v>
      </c>
    </row>
    <row r="20" spans="2:24" ht="19.5" customHeight="1" x14ac:dyDescent="0.25">
      <c r="B20" s="25">
        <v>3</v>
      </c>
      <c r="C20" s="26" t="s">
        <v>63</v>
      </c>
      <c r="D20" s="27" t="s">
        <v>64</v>
      </c>
      <c r="E20" s="28" t="s">
        <v>65</v>
      </c>
      <c r="F20" s="28" t="s">
        <v>66</v>
      </c>
      <c r="G20" s="29" t="s">
        <v>49</v>
      </c>
      <c r="H20" s="29" t="s">
        <v>49</v>
      </c>
      <c r="I20" s="29" t="s">
        <v>49</v>
      </c>
      <c r="J20" s="29" t="s">
        <v>50</v>
      </c>
      <c r="K20" s="29" t="s">
        <v>49</v>
      </c>
      <c r="L20" s="29" t="s">
        <v>49</v>
      </c>
      <c r="M20" s="29" t="s">
        <v>51</v>
      </c>
      <c r="N20" s="29" t="s">
        <v>49</v>
      </c>
      <c r="O20" s="29" t="s">
        <v>49</v>
      </c>
      <c r="P20" s="29" t="s">
        <v>49</v>
      </c>
      <c r="Q20" s="29" t="s">
        <v>49</v>
      </c>
      <c r="R20" s="29" t="s">
        <v>49</v>
      </c>
      <c r="S20" s="30">
        <f t="shared" si="0"/>
        <v>10</v>
      </c>
      <c r="T20" s="31">
        <f t="shared" si="1"/>
        <v>1</v>
      </c>
      <c r="U20" s="32">
        <f t="shared" si="2"/>
        <v>1</v>
      </c>
      <c r="V20" s="33">
        <f t="shared" si="3"/>
        <v>0</v>
      </c>
      <c r="W20" s="34">
        <f t="shared" si="4"/>
        <v>0.91666666666666663</v>
      </c>
      <c r="X20" s="35" t="str">
        <f t="shared" si="5"/>
        <v>Bestanden</v>
      </c>
    </row>
    <row r="21" spans="2:24" ht="19.5" customHeight="1" x14ac:dyDescent="0.25">
      <c r="B21" s="36">
        <v>4</v>
      </c>
      <c r="C21" s="37" t="s">
        <v>67</v>
      </c>
      <c r="D21" s="38" t="s">
        <v>68</v>
      </c>
      <c r="E21" s="39" t="s">
        <v>69</v>
      </c>
      <c r="F21" s="39" t="s">
        <v>70</v>
      </c>
      <c r="G21" s="29" t="s">
        <v>49</v>
      </c>
      <c r="H21" s="29" t="s">
        <v>49</v>
      </c>
      <c r="I21" s="29" t="s">
        <v>49</v>
      </c>
      <c r="J21" s="29" t="s">
        <v>49</v>
      </c>
      <c r="K21" s="29" t="s">
        <v>49</v>
      </c>
      <c r="L21" s="29" t="s">
        <v>49</v>
      </c>
      <c r="M21" s="29" t="s">
        <v>49</v>
      </c>
      <c r="N21" s="29" t="s">
        <v>49</v>
      </c>
      <c r="O21" s="29" t="s">
        <v>49</v>
      </c>
      <c r="P21" s="29" t="s">
        <v>49</v>
      </c>
      <c r="Q21" s="29" t="s">
        <v>49</v>
      </c>
      <c r="R21" s="29" t="s">
        <v>49</v>
      </c>
      <c r="S21" s="30">
        <f t="shared" si="0"/>
        <v>12</v>
      </c>
      <c r="T21" s="31">
        <f t="shared" si="1"/>
        <v>0</v>
      </c>
      <c r="U21" s="32">
        <f t="shared" si="2"/>
        <v>0</v>
      </c>
      <c r="V21" s="33">
        <f t="shared" si="3"/>
        <v>0</v>
      </c>
      <c r="W21" s="34">
        <f t="shared" si="4"/>
        <v>1</v>
      </c>
      <c r="X21" s="35" t="str">
        <f t="shared" si="5"/>
        <v>Bestanden</v>
      </c>
    </row>
    <row r="22" spans="2:24" ht="19.5" customHeight="1" x14ac:dyDescent="0.25">
      <c r="B22" s="25">
        <v>5</v>
      </c>
      <c r="C22" s="26" t="s">
        <v>71</v>
      </c>
      <c r="D22" s="27" t="s">
        <v>72</v>
      </c>
      <c r="E22" s="28" t="s">
        <v>73</v>
      </c>
      <c r="F22" s="28" t="s">
        <v>74</v>
      </c>
      <c r="G22" s="29" t="s">
        <v>49</v>
      </c>
      <c r="H22" s="29" t="s">
        <v>49</v>
      </c>
      <c r="I22" s="29" t="s">
        <v>50</v>
      </c>
      <c r="J22" s="29" t="s">
        <v>49</v>
      </c>
      <c r="K22" s="29" t="s">
        <v>49</v>
      </c>
      <c r="L22" s="29" t="s">
        <v>51</v>
      </c>
      <c r="M22" s="29" t="s">
        <v>49</v>
      </c>
      <c r="N22" s="29" t="s">
        <v>49</v>
      </c>
      <c r="O22" s="29" t="s">
        <v>50</v>
      </c>
      <c r="P22" s="29" t="s">
        <v>49</v>
      </c>
      <c r="Q22" s="29" t="s">
        <v>49</v>
      </c>
      <c r="R22" s="29" t="s">
        <v>49</v>
      </c>
      <c r="S22" s="30">
        <f t="shared" si="0"/>
        <v>9</v>
      </c>
      <c r="T22" s="31">
        <f t="shared" si="1"/>
        <v>2</v>
      </c>
      <c r="U22" s="32">
        <f t="shared" si="2"/>
        <v>1</v>
      </c>
      <c r="V22" s="33">
        <f t="shared" si="3"/>
        <v>0</v>
      </c>
      <c r="W22" s="34">
        <f t="shared" si="4"/>
        <v>0.91666666666666663</v>
      </c>
      <c r="X22" s="35" t="str">
        <f t="shared" si="5"/>
        <v>Bestanden</v>
      </c>
    </row>
    <row r="23" spans="2:24" ht="19.5" customHeight="1" x14ac:dyDescent="0.25">
      <c r="B23" s="36">
        <v>6</v>
      </c>
      <c r="C23" s="37" t="s">
        <v>75</v>
      </c>
      <c r="D23" s="38" t="s">
        <v>76</v>
      </c>
      <c r="E23" s="39" t="s">
        <v>77</v>
      </c>
      <c r="F23" s="39" t="s">
        <v>58</v>
      </c>
      <c r="G23" s="29" t="s">
        <v>49</v>
      </c>
      <c r="H23" s="29" t="s">
        <v>49</v>
      </c>
      <c r="I23" s="29" t="s">
        <v>49</v>
      </c>
      <c r="J23" s="29" t="s">
        <v>51</v>
      </c>
      <c r="K23" s="29" t="s">
        <v>49</v>
      </c>
      <c r="L23" s="29" t="s">
        <v>49</v>
      </c>
      <c r="M23" s="29" t="s">
        <v>49</v>
      </c>
      <c r="N23" s="29" t="s">
        <v>52</v>
      </c>
      <c r="O23" s="29" t="s">
        <v>49</v>
      </c>
      <c r="P23" s="29" t="s">
        <v>49</v>
      </c>
      <c r="Q23" s="29" t="s">
        <v>49</v>
      </c>
      <c r="R23" s="29" t="s">
        <v>49</v>
      </c>
      <c r="S23" s="30">
        <f t="shared" si="0"/>
        <v>10</v>
      </c>
      <c r="T23" s="31">
        <f t="shared" si="1"/>
        <v>0</v>
      </c>
      <c r="U23" s="32">
        <f t="shared" si="2"/>
        <v>1</v>
      </c>
      <c r="V23" s="33">
        <f t="shared" si="3"/>
        <v>1</v>
      </c>
      <c r="W23" s="34">
        <f t="shared" si="4"/>
        <v>0.83333333333333337</v>
      </c>
      <c r="X23" s="35" t="str">
        <f t="shared" si="5"/>
        <v>Bestanden</v>
      </c>
    </row>
    <row r="24" spans="2:24" ht="19.5" customHeight="1" x14ac:dyDescent="0.25">
      <c r="B24" s="25">
        <v>7</v>
      </c>
      <c r="C24" s="26" t="s">
        <v>78</v>
      </c>
      <c r="D24" s="27" t="s">
        <v>79</v>
      </c>
      <c r="E24" s="28" t="s">
        <v>61</v>
      </c>
      <c r="F24" s="28" t="s">
        <v>66</v>
      </c>
      <c r="G24" s="29" t="s">
        <v>49</v>
      </c>
      <c r="H24" s="29" t="s">
        <v>49</v>
      </c>
      <c r="I24" s="29" t="s">
        <v>50</v>
      </c>
      <c r="J24" s="29" t="s">
        <v>49</v>
      </c>
      <c r="K24" s="29" t="s">
        <v>51</v>
      </c>
      <c r="L24" s="29" t="s">
        <v>52</v>
      </c>
      <c r="M24" s="29" t="s">
        <v>49</v>
      </c>
      <c r="N24" s="29" t="s">
        <v>49</v>
      </c>
      <c r="O24" s="29" t="s">
        <v>51</v>
      </c>
      <c r="P24" s="29" t="s">
        <v>49</v>
      </c>
      <c r="Q24" s="29" t="s">
        <v>49</v>
      </c>
      <c r="R24" s="29" t="s">
        <v>49</v>
      </c>
      <c r="S24" s="30">
        <f t="shared" si="0"/>
        <v>8</v>
      </c>
      <c r="T24" s="31">
        <f t="shared" si="1"/>
        <v>1</v>
      </c>
      <c r="U24" s="32">
        <f t="shared" si="2"/>
        <v>2</v>
      </c>
      <c r="V24" s="33">
        <f t="shared" si="3"/>
        <v>1</v>
      </c>
      <c r="W24" s="34">
        <f t="shared" si="4"/>
        <v>0.75</v>
      </c>
      <c r="X24" s="35" t="str">
        <f t="shared" si="5"/>
        <v>Nicht bestanden</v>
      </c>
    </row>
    <row r="25" spans="2:24" ht="19.5" customHeight="1" x14ac:dyDescent="0.25">
      <c r="B25" s="36">
        <v>8</v>
      </c>
      <c r="C25" s="37" t="s">
        <v>80</v>
      </c>
      <c r="D25" s="38" t="s">
        <v>81</v>
      </c>
      <c r="E25" s="39" t="s">
        <v>82</v>
      </c>
      <c r="F25" s="39" t="s">
        <v>83</v>
      </c>
      <c r="G25" s="29" t="s">
        <v>49</v>
      </c>
      <c r="H25" s="29" t="s">
        <v>49</v>
      </c>
      <c r="I25" s="29" t="s">
        <v>49</v>
      </c>
      <c r="J25" s="29" t="s">
        <v>49</v>
      </c>
      <c r="K25" s="29" t="s">
        <v>49</v>
      </c>
      <c r="L25" s="29" t="s">
        <v>50</v>
      </c>
      <c r="M25" s="29" t="s">
        <v>49</v>
      </c>
      <c r="N25" s="29" t="s">
        <v>49</v>
      </c>
      <c r="O25" s="29" t="s">
        <v>49</v>
      </c>
      <c r="P25" s="29" t="s">
        <v>49</v>
      </c>
      <c r="Q25" s="29" t="s">
        <v>49</v>
      </c>
      <c r="R25" s="29" t="s">
        <v>49</v>
      </c>
      <c r="S25" s="30">
        <f t="shared" si="0"/>
        <v>11</v>
      </c>
      <c r="T25" s="31">
        <f t="shared" si="1"/>
        <v>1</v>
      </c>
      <c r="U25" s="32">
        <f t="shared" si="2"/>
        <v>0</v>
      </c>
      <c r="V25" s="33">
        <f t="shared" si="3"/>
        <v>0</v>
      </c>
      <c r="W25" s="34">
        <f t="shared" si="4"/>
        <v>1</v>
      </c>
      <c r="X25" s="35" t="str">
        <f t="shared" si="5"/>
        <v>Bestanden</v>
      </c>
    </row>
    <row r="26" spans="2:24" ht="19.5" customHeight="1" x14ac:dyDescent="0.25">
      <c r="B26" s="25">
        <v>9</v>
      </c>
      <c r="C26" s="26" t="s">
        <v>84</v>
      </c>
      <c r="D26" s="27" t="s">
        <v>85</v>
      </c>
      <c r="E26" s="28" t="s">
        <v>65</v>
      </c>
      <c r="F26" s="28" t="s">
        <v>58</v>
      </c>
      <c r="G26" s="29" t="s">
        <v>49</v>
      </c>
      <c r="H26" s="29" t="s">
        <v>50</v>
      </c>
      <c r="I26" s="29" t="s">
        <v>49</v>
      </c>
      <c r="J26" s="29" t="s">
        <v>49</v>
      </c>
      <c r="K26" s="29" t="s">
        <v>49</v>
      </c>
      <c r="L26" s="29" t="s">
        <v>49</v>
      </c>
      <c r="M26" s="29" t="s">
        <v>49</v>
      </c>
      <c r="N26" s="29" t="s">
        <v>50</v>
      </c>
      <c r="O26" s="29" t="s">
        <v>49</v>
      </c>
      <c r="P26" s="29" t="s">
        <v>49</v>
      </c>
      <c r="Q26" s="29" t="s">
        <v>49</v>
      </c>
      <c r="R26" s="29" t="s">
        <v>49</v>
      </c>
      <c r="S26" s="30">
        <f t="shared" si="0"/>
        <v>10</v>
      </c>
      <c r="T26" s="31">
        <f t="shared" si="1"/>
        <v>2</v>
      </c>
      <c r="U26" s="32">
        <f t="shared" si="2"/>
        <v>0</v>
      </c>
      <c r="V26" s="33">
        <f t="shared" si="3"/>
        <v>0</v>
      </c>
      <c r="W26" s="34">
        <f t="shared" si="4"/>
        <v>1</v>
      </c>
      <c r="X26" s="35" t="str">
        <f t="shared" si="5"/>
        <v>Bestanden</v>
      </c>
    </row>
    <row r="27" spans="2:24" ht="19.5" customHeight="1" x14ac:dyDescent="0.25">
      <c r="B27" s="36">
        <v>10</v>
      </c>
      <c r="C27" s="37" t="s">
        <v>86</v>
      </c>
      <c r="D27" s="38" t="s">
        <v>87</v>
      </c>
      <c r="E27" s="39" t="s">
        <v>88</v>
      </c>
      <c r="F27" s="39" t="s">
        <v>89</v>
      </c>
      <c r="G27" s="29" t="s">
        <v>49</v>
      </c>
      <c r="H27" s="29" t="s">
        <v>49</v>
      </c>
      <c r="I27" s="29" t="s">
        <v>49</v>
      </c>
      <c r="J27" s="29" t="s">
        <v>49</v>
      </c>
      <c r="K27" s="29" t="s">
        <v>49</v>
      </c>
      <c r="L27" s="29" t="s">
        <v>49</v>
      </c>
      <c r="M27" s="29" t="s">
        <v>49</v>
      </c>
      <c r="N27" s="29" t="s">
        <v>49</v>
      </c>
      <c r="O27" s="29" t="s">
        <v>49</v>
      </c>
      <c r="P27" s="29" t="s">
        <v>49</v>
      </c>
      <c r="Q27" s="29" t="s">
        <v>49</v>
      </c>
      <c r="R27" s="29" t="s">
        <v>49</v>
      </c>
      <c r="S27" s="30">
        <f t="shared" si="0"/>
        <v>12</v>
      </c>
      <c r="T27" s="31">
        <f t="shared" si="1"/>
        <v>0</v>
      </c>
      <c r="U27" s="32">
        <f t="shared" si="2"/>
        <v>0</v>
      </c>
      <c r="V27" s="33">
        <f t="shared" si="3"/>
        <v>0</v>
      </c>
      <c r="W27" s="34">
        <f t="shared" si="4"/>
        <v>1</v>
      </c>
      <c r="X27" s="35" t="str">
        <f t="shared" si="5"/>
        <v>Bestanden</v>
      </c>
    </row>
    <row r="28" spans="2:24" ht="19.5" customHeight="1" x14ac:dyDescent="0.25">
      <c r="B28" s="25">
        <v>11</v>
      </c>
      <c r="C28" s="26" t="s">
        <v>90</v>
      </c>
      <c r="D28" s="27" t="s">
        <v>91</v>
      </c>
      <c r="E28" s="28" t="s">
        <v>57</v>
      </c>
      <c r="F28" s="28" t="s">
        <v>92</v>
      </c>
      <c r="G28" s="29" t="s">
        <v>49</v>
      </c>
      <c r="H28" s="29" t="s">
        <v>50</v>
      </c>
      <c r="I28" s="29" t="s">
        <v>49</v>
      </c>
      <c r="J28" s="29" t="s">
        <v>49</v>
      </c>
      <c r="K28" s="29" t="s">
        <v>51</v>
      </c>
      <c r="L28" s="29" t="s">
        <v>49</v>
      </c>
      <c r="M28" s="29" t="s">
        <v>52</v>
      </c>
      <c r="N28" s="29" t="s">
        <v>49</v>
      </c>
      <c r="O28" s="29" t="s">
        <v>49</v>
      </c>
      <c r="P28" s="29" t="s">
        <v>49</v>
      </c>
      <c r="Q28" s="29" t="s">
        <v>49</v>
      </c>
      <c r="R28" s="29" t="s">
        <v>49</v>
      </c>
      <c r="S28" s="30">
        <f t="shared" si="0"/>
        <v>9</v>
      </c>
      <c r="T28" s="31">
        <f t="shared" si="1"/>
        <v>1</v>
      </c>
      <c r="U28" s="32">
        <f t="shared" si="2"/>
        <v>1</v>
      </c>
      <c r="V28" s="33">
        <f t="shared" si="3"/>
        <v>1</v>
      </c>
      <c r="W28" s="34">
        <f t="shared" si="4"/>
        <v>0.83333333333333337</v>
      </c>
      <c r="X28" s="35" t="str">
        <f t="shared" si="5"/>
        <v>Bestanden</v>
      </c>
    </row>
    <row r="29" spans="2:24" ht="19.5" customHeight="1" x14ac:dyDescent="0.25">
      <c r="B29" s="36">
        <v>12</v>
      </c>
      <c r="C29" s="37" t="s">
        <v>93</v>
      </c>
      <c r="D29" s="38" t="s">
        <v>94</v>
      </c>
      <c r="E29" s="39" t="s">
        <v>69</v>
      </c>
      <c r="F29" s="39" t="s">
        <v>95</v>
      </c>
      <c r="G29" s="29" t="s">
        <v>49</v>
      </c>
      <c r="H29" s="29" t="s">
        <v>52</v>
      </c>
      <c r="I29" s="29" t="s">
        <v>50</v>
      </c>
      <c r="J29" s="29" t="s">
        <v>49</v>
      </c>
      <c r="K29" s="29" t="s">
        <v>51</v>
      </c>
      <c r="L29" s="29" t="s">
        <v>49</v>
      </c>
      <c r="M29" s="29" t="s">
        <v>49</v>
      </c>
      <c r="N29" s="29" t="s">
        <v>51</v>
      </c>
      <c r="O29" s="29" t="s">
        <v>49</v>
      </c>
      <c r="P29" s="29" t="s">
        <v>52</v>
      </c>
      <c r="Q29" s="29" t="s">
        <v>49</v>
      </c>
      <c r="R29" s="29" t="s">
        <v>49</v>
      </c>
      <c r="S29" s="30">
        <f t="shared" si="0"/>
        <v>7</v>
      </c>
      <c r="T29" s="31">
        <f t="shared" si="1"/>
        <v>1</v>
      </c>
      <c r="U29" s="32">
        <f t="shared" si="2"/>
        <v>2</v>
      </c>
      <c r="V29" s="33">
        <f t="shared" si="3"/>
        <v>2</v>
      </c>
      <c r="W29" s="34">
        <f t="shared" si="4"/>
        <v>0.66666666666666663</v>
      </c>
      <c r="X29" s="35" t="str">
        <f t="shared" si="5"/>
        <v>Nicht bestanden</v>
      </c>
    </row>
    <row r="30" spans="2:24" ht="19.5" customHeight="1" x14ac:dyDescent="0.25">
      <c r="B30" s="25">
        <v>13</v>
      </c>
      <c r="C30" s="26" t="s">
        <v>96</v>
      </c>
      <c r="D30" s="27" t="s">
        <v>97</v>
      </c>
      <c r="E30" s="28" t="s">
        <v>98</v>
      </c>
      <c r="F30" s="28" t="s">
        <v>58</v>
      </c>
      <c r="G30" s="29" t="s">
        <v>49</v>
      </c>
      <c r="H30" s="29" t="s">
        <v>49</v>
      </c>
      <c r="I30" s="29" t="s">
        <v>49</v>
      </c>
      <c r="J30" s="29" t="s">
        <v>49</v>
      </c>
      <c r="K30" s="29" t="s">
        <v>49</v>
      </c>
      <c r="L30" s="29" t="s">
        <v>51</v>
      </c>
      <c r="M30" s="29" t="s">
        <v>49</v>
      </c>
      <c r="N30" s="29" t="s">
        <v>49</v>
      </c>
      <c r="O30" s="29" t="s">
        <v>49</v>
      </c>
      <c r="P30" s="29" t="s">
        <v>49</v>
      </c>
      <c r="Q30" s="29" t="s">
        <v>49</v>
      </c>
      <c r="R30" s="29" t="s">
        <v>49</v>
      </c>
      <c r="S30" s="30">
        <f t="shared" si="0"/>
        <v>11</v>
      </c>
      <c r="T30" s="31">
        <f t="shared" si="1"/>
        <v>0</v>
      </c>
      <c r="U30" s="32">
        <f t="shared" si="2"/>
        <v>1</v>
      </c>
      <c r="V30" s="33">
        <f t="shared" si="3"/>
        <v>0</v>
      </c>
      <c r="W30" s="34">
        <f t="shared" si="4"/>
        <v>0.91666666666666663</v>
      </c>
      <c r="X30" s="35" t="str">
        <f t="shared" si="5"/>
        <v>Bestanden</v>
      </c>
    </row>
    <row r="31" spans="2:24" ht="19.5" customHeight="1" x14ac:dyDescent="0.25">
      <c r="B31" s="36">
        <v>14</v>
      </c>
      <c r="C31" s="37" t="s">
        <v>99</v>
      </c>
      <c r="D31" s="38" t="s">
        <v>100</v>
      </c>
      <c r="E31" s="39" t="s">
        <v>77</v>
      </c>
      <c r="F31" s="39" t="s">
        <v>101</v>
      </c>
      <c r="G31" s="29" t="s">
        <v>49</v>
      </c>
      <c r="H31" s="29" t="s">
        <v>49</v>
      </c>
      <c r="I31" s="29" t="s">
        <v>50</v>
      </c>
      <c r="J31" s="29" t="s">
        <v>49</v>
      </c>
      <c r="K31" s="29" t="s">
        <v>49</v>
      </c>
      <c r="L31" s="29" t="s">
        <v>49</v>
      </c>
      <c r="M31" s="29" t="s">
        <v>50</v>
      </c>
      <c r="N31" s="29" t="s">
        <v>49</v>
      </c>
      <c r="O31" s="29" t="s">
        <v>49</v>
      </c>
      <c r="P31" s="29" t="s">
        <v>49</v>
      </c>
      <c r="Q31" s="29" t="s">
        <v>49</v>
      </c>
      <c r="R31" s="29" t="s">
        <v>49</v>
      </c>
      <c r="S31" s="30">
        <f t="shared" si="0"/>
        <v>10</v>
      </c>
      <c r="T31" s="31">
        <f t="shared" si="1"/>
        <v>2</v>
      </c>
      <c r="U31" s="32">
        <f t="shared" si="2"/>
        <v>0</v>
      </c>
      <c r="V31" s="33">
        <f t="shared" si="3"/>
        <v>0</v>
      </c>
      <c r="W31" s="34">
        <f t="shared" si="4"/>
        <v>1</v>
      </c>
      <c r="X31" s="35" t="str">
        <f t="shared" si="5"/>
        <v>Bestanden</v>
      </c>
    </row>
    <row r="32" spans="2:24" ht="19.5" customHeight="1" x14ac:dyDescent="0.25">
      <c r="B32" s="25">
        <v>15</v>
      </c>
      <c r="C32" s="26" t="s">
        <v>102</v>
      </c>
      <c r="D32" s="27" t="s">
        <v>103</v>
      </c>
      <c r="E32" s="28" t="s">
        <v>104</v>
      </c>
      <c r="F32" s="28" t="s">
        <v>66</v>
      </c>
      <c r="G32" s="29" t="s">
        <v>49</v>
      </c>
      <c r="H32" s="29" t="s">
        <v>49</v>
      </c>
      <c r="I32" s="29" t="s">
        <v>49</v>
      </c>
      <c r="J32" s="29" t="s">
        <v>49</v>
      </c>
      <c r="K32" s="29" t="s">
        <v>49</v>
      </c>
      <c r="L32" s="29" t="s">
        <v>49</v>
      </c>
      <c r="M32" s="29" t="s">
        <v>49</v>
      </c>
      <c r="N32" s="29" t="s">
        <v>49</v>
      </c>
      <c r="O32" s="29" t="s">
        <v>49</v>
      </c>
      <c r="P32" s="29" t="s">
        <v>49</v>
      </c>
      <c r="Q32" s="29" t="s">
        <v>49</v>
      </c>
      <c r="R32" s="29" t="s">
        <v>49</v>
      </c>
      <c r="S32" s="30">
        <f t="shared" si="0"/>
        <v>12</v>
      </c>
      <c r="T32" s="31">
        <f t="shared" si="1"/>
        <v>0</v>
      </c>
      <c r="U32" s="32">
        <f t="shared" si="2"/>
        <v>0</v>
      </c>
      <c r="V32" s="33">
        <f t="shared" si="3"/>
        <v>0</v>
      </c>
      <c r="W32" s="34">
        <f t="shared" si="4"/>
        <v>1</v>
      </c>
      <c r="X32" s="35" t="str">
        <f t="shared" si="5"/>
        <v>Bestanden</v>
      </c>
    </row>
    <row r="33" spans="2:24" ht="19.5" customHeight="1" x14ac:dyDescent="0.25">
      <c r="B33" s="36">
        <v>16</v>
      </c>
      <c r="C33" s="37" t="s">
        <v>105</v>
      </c>
      <c r="D33" s="38" t="s">
        <v>106</v>
      </c>
      <c r="E33" s="39" t="s">
        <v>82</v>
      </c>
      <c r="F33" s="39" t="s">
        <v>107</v>
      </c>
      <c r="G33" s="29" t="s">
        <v>49</v>
      </c>
      <c r="H33" s="29" t="s">
        <v>49</v>
      </c>
      <c r="I33" s="29" t="s">
        <v>49</v>
      </c>
      <c r="J33" s="29" t="s">
        <v>50</v>
      </c>
      <c r="K33" s="29" t="s">
        <v>49</v>
      </c>
      <c r="L33" s="29" t="s">
        <v>49</v>
      </c>
      <c r="M33" s="29" t="s">
        <v>51</v>
      </c>
      <c r="N33" s="29" t="s">
        <v>49</v>
      </c>
      <c r="O33" s="29" t="s">
        <v>49</v>
      </c>
      <c r="P33" s="29" t="s">
        <v>49</v>
      </c>
      <c r="Q33" s="29" t="s">
        <v>49</v>
      </c>
      <c r="R33" s="29" t="s">
        <v>49</v>
      </c>
      <c r="S33" s="30">
        <f t="shared" si="0"/>
        <v>10</v>
      </c>
      <c r="T33" s="31">
        <f t="shared" si="1"/>
        <v>1</v>
      </c>
      <c r="U33" s="32">
        <f t="shared" si="2"/>
        <v>1</v>
      </c>
      <c r="V33" s="33">
        <f t="shared" si="3"/>
        <v>0</v>
      </c>
      <c r="W33" s="34">
        <f t="shared" si="4"/>
        <v>0.91666666666666663</v>
      </c>
      <c r="X33" s="35" t="str">
        <f t="shared" si="5"/>
        <v>Bestanden</v>
      </c>
    </row>
    <row r="34" spans="2:24" ht="19.5" customHeight="1" x14ac:dyDescent="0.25">
      <c r="B34" s="25">
        <v>17</v>
      </c>
      <c r="C34" s="26" t="s">
        <v>108</v>
      </c>
      <c r="D34" s="27" t="s">
        <v>109</v>
      </c>
      <c r="E34" s="28" t="s">
        <v>61</v>
      </c>
      <c r="F34" s="28" t="s">
        <v>58</v>
      </c>
      <c r="G34" s="29" t="s">
        <v>49</v>
      </c>
      <c r="H34" s="29" t="s">
        <v>49</v>
      </c>
      <c r="I34" s="29" t="s">
        <v>49</v>
      </c>
      <c r="J34" s="29" t="s">
        <v>49</v>
      </c>
      <c r="K34" s="29" t="s">
        <v>50</v>
      </c>
      <c r="L34" s="29" t="s">
        <v>49</v>
      </c>
      <c r="M34" s="29" t="s">
        <v>49</v>
      </c>
      <c r="N34" s="29" t="s">
        <v>49</v>
      </c>
      <c r="O34" s="29" t="s">
        <v>49</v>
      </c>
      <c r="P34" s="29" t="s">
        <v>49</v>
      </c>
      <c r="Q34" s="29" t="s">
        <v>49</v>
      </c>
      <c r="R34" s="29" t="s">
        <v>49</v>
      </c>
      <c r="S34" s="30">
        <f t="shared" si="0"/>
        <v>11</v>
      </c>
      <c r="T34" s="31">
        <f t="shared" si="1"/>
        <v>1</v>
      </c>
      <c r="U34" s="32">
        <f t="shared" si="2"/>
        <v>0</v>
      </c>
      <c r="V34" s="33">
        <f t="shared" si="3"/>
        <v>0</v>
      </c>
      <c r="W34" s="34">
        <f t="shared" si="4"/>
        <v>1</v>
      </c>
      <c r="X34" s="35" t="str">
        <f t="shared" si="5"/>
        <v>Bestanden</v>
      </c>
    </row>
    <row r="35" spans="2:24" ht="19.5" customHeight="1" x14ac:dyDescent="0.25">
      <c r="B35" s="36">
        <v>18</v>
      </c>
      <c r="C35" s="37" t="s">
        <v>110</v>
      </c>
      <c r="D35" s="38" t="s">
        <v>111</v>
      </c>
      <c r="E35" s="39" t="s">
        <v>88</v>
      </c>
      <c r="F35" s="39" t="s">
        <v>62</v>
      </c>
      <c r="G35" s="29" t="s">
        <v>49</v>
      </c>
      <c r="H35" s="29" t="s">
        <v>52</v>
      </c>
      <c r="I35" s="29" t="s">
        <v>50</v>
      </c>
      <c r="J35" s="29" t="s">
        <v>49</v>
      </c>
      <c r="K35" s="29" t="s">
        <v>49</v>
      </c>
      <c r="L35" s="29" t="s">
        <v>49</v>
      </c>
      <c r="M35" s="29" t="s">
        <v>49</v>
      </c>
      <c r="N35" s="29" t="s">
        <v>52</v>
      </c>
      <c r="O35" s="29" t="s">
        <v>49</v>
      </c>
      <c r="P35" s="29" t="s">
        <v>49</v>
      </c>
      <c r="Q35" s="29" t="s">
        <v>49</v>
      </c>
      <c r="R35" s="29" t="s">
        <v>49</v>
      </c>
      <c r="S35" s="30">
        <f t="shared" si="0"/>
        <v>9</v>
      </c>
      <c r="T35" s="31">
        <f t="shared" si="1"/>
        <v>1</v>
      </c>
      <c r="U35" s="32">
        <f t="shared" si="2"/>
        <v>0</v>
      </c>
      <c r="V35" s="33">
        <f t="shared" si="3"/>
        <v>2</v>
      </c>
      <c r="W35" s="34">
        <f t="shared" si="4"/>
        <v>0.83333333333333337</v>
      </c>
      <c r="X35" s="35" t="str">
        <f t="shared" si="5"/>
        <v>Bestanden</v>
      </c>
    </row>
    <row r="36" spans="2:24" ht="19.5" customHeight="1" x14ac:dyDescent="0.25">
      <c r="B36" s="25">
        <v>19</v>
      </c>
      <c r="C36" s="26" t="s">
        <v>112</v>
      </c>
      <c r="D36" s="27" t="s">
        <v>113</v>
      </c>
      <c r="E36" s="28" t="s">
        <v>73</v>
      </c>
      <c r="F36" s="28" t="s">
        <v>66</v>
      </c>
      <c r="G36" s="29" t="s">
        <v>49</v>
      </c>
      <c r="H36" s="29" t="s">
        <v>50</v>
      </c>
      <c r="I36" s="29" t="s">
        <v>49</v>
      </c>
      <c r="J36" s="29" t="s">
        <v>49</v>
      </c>
      <c r="K36" s="29" t="s">
        <v>49</v>
      </c>
      <c r="L36" s="29" t="s">
        <v>51</v>
      </c>
      <c r="M36" s="29" t="s">
        <v>49</v>
      </c>
      <c r="N36" s="29" t="s">
        <v>49</v>
      </c>
      <c r="O36" s="29" t="s">
        <v>49</v>
      </c>
      <c r="P36" s="29" t="s">
        <v>49</v>
      </c>
      <c r="Q36" s="29" t="s">
        <v>49</v>
      </c>
      <c r="R36" s="29" t="s">
        <v>49</v>
      </c>
      <c r="S36" s="30">
        <f t="shared" si="0"/>
        <v>10</v>
      </c>
      <c r="T36" s="31">
        <f t="shared" si="1"/>
        <v>1</v>
      </c>
      <c r="U36" s="32">
        <f t="shared" si="2"/>
        <v>1</v>
      </c>
      <c r="V36" s="33">
        <f t="shared" si="3"/>
        <v>0</v>
      </c>
      <c r="W36" s="34">
        <f t="shared" si="4"/>
        <v>0.91666666666666663</v>
      </c>
      <c r="X36" s="35" t="str">
        <f t="shared" si="5"/>
        <v>Bestanden</v>
      </c>
    </row>
    <row r="37" spans="2:24" ht="19.5" customHeight="1" x14ac:dyDescent="0.25">
      <c r="B37" s="36">
        <v>20</v>
      </c>
      <c r="C37" s="37" t="s">
        <v>114</v>
      </c>
      <c r="D37" s="38" t="s">
        <v>115</v>
      </c>
      <c r="E37" s="39" t="s">
        <v>69</v>
      </c>
      <c r="F37" s="39" t="s">
        <v>58</v>
      </c>
      <c r="G37" s="29" t="s">
        <v>49</v>
      </c>
      <c r="H37" s="29" t="s">
        <v>50</v>
      </c>
      <c r="I37" s="29" t="s">
        <v>49</v>
      </c>
      <c r="J37" s="29" t="s">
        <v>51</v>
      </c>
      <c r="K37" s="29" t="s">
        <v>49</v>
      </c>
      <c r="L37" s="29" t="s">
        <v>50</v>
      </c>
      <c r="M37" s="29" t="s">
        <v>49</v>
      </c>
      <c r="N37" s="29" t="s">
        <v>49</v>
      </c>
      <c r="O37" s="29" t="s">
        <v>49</v>
      </c>
      <c r="P37" s="29" t="s">
        <v>51</v>
      </c>
      <c r="Q37" s="29" t="s">
        <v>49</v>
      </c>
      <c r="R37" s="29" t="s">
        <v>49</v>
      </c>
      <c r="S37" s="30">
        <f t="shared" si="0"/>
        <v>8</v>
      </c>
      <c r="T37" s="31">
        <f t="shared" si="1"/>
        <v>2</v>
      </c>
      <c r="U37" s="32">
        <f t="shared" si="2"/>
        <v>2</v>
      </c>
      <c r="V37" s="33">
        <f t="shared" si="3"/>
        <v>0</v>
      </c>
      <c r="W37" s="34">
        <f t="shared" si="4"/>
        <v>0.83333333333333337</v>
      </c>
      <c r="X37" s="35" t="str">
        <f t="shared" si="5"/>
        <v>Bestanden</v>
      </c>
    </row>
    <row r="38" spans="2:24" ht="25.5" customHeight="1" x14ac:dyDescent="0.25">
      <c r="B38" s="40" t="s">
        <v>116</v>
      </c>
      <c r="C38" s="73" t="s">
        <v>117</v>
      </c>
      <c r="D38" s="73"/>
      <c r="E38" s="73"/>
      <c r="F38" s="73"/>
      <c r="G38" s="41">
        <f t="shared" ref="G38:R38" si="6">COUNTIF(G18:G37,"A")</f>
        <v>20</v>
      </c>
      <c r="H38" s="41">
        <f t="shared" si="6"/>
        <v>14</v>
      </c>
      <c r="I38" s="41">
        <f t="shared" si="6"/>
        <v>14</v>
      </c>
      <c r="J38" s="41">
        <f t="shared" si="6"/>
        <v>16</v>
      </c>
      <c r="K38" s="41">
        <f t="shared" si="6"/>
        <v>16</v>
      </c>
      <c r="L38" s="41">
        <f t="shared" si="6"/>
        <v>14</v>
      </c>
      <c r="M38" s="41">
        <f t="shared" si="6"/>
        <v>16</v>
      </c>
      <c r="N38" s="41">
        <f t="shared" si="6"/>
        <v>16</v>
      </c>
      <c r="O38" s="41">
        <f t="shared" si="6"/>
        <v>18</v>
      </c>
      <c r="P38" s="41">
        <f t="shared" si="6"/>
        <v>18</v>
      </c>
      <c r="Q38" s="41">
        <f t="shared" si="6"/>
        <v>20</v>
      </c>
      <c r="R38" s="41">
        <f t="shared" si="6"/>
        <v>20</v>
      </c>
      <c r="S38" s="41">
        <f>SUM(S18:S37)</f>
        <v>202</v>
      </c>
      <c r="T38" s="41">
        <f>SUM(T18:T37)</f>
        <v>18</v>
      </c>
      <c r="U38" s="41">
        <f>SUM(U18:U37)</f>
        <v>13</v>
      </c>
      <c r="V38" s="41">
        <f>SUM(V18:V37)</f>
        <v>7</v>
      </c>
      <c r="W38" s="42">
        <f>IFERROR(AVERAGE(W18:W37),0)</f>
        <v>0.91666666666666663</v>
      </c>
      <c r="X38" s="43" t="str">
        <f>COUNTIF(X18:X37,"Bestanden")&amp;" / "&amp;COUNTA(C18:C37)</f>
        <v>18 / 20</v>
      </c>
    </row>
    <row r="39" spans="2:24" ht="9.75" customHeight="1" x14ac:dyDescent="0.25"/>
    <row r="40" spans="2:24" ht="21.75" customHeight="1" x14ac:dyDescent="0.25">
      <c r="B40" s="12" t="s">
        <v>118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2:24" ht="21.75" customHeight="1" x14ac:dyDescent="0.25">
      <c r="B41" s="74" t="s">
        <v>119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 t="s">
        <v>119</v>
      </c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</row>
    <row r="42" spans="2:24" ht="21.75" customHeight="1" x14ac:dyDescent="0.25">
      <c r="B42" s="75" t="s">
        <v>120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 t="s">
        <v>120</v>
      </c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</row>
    <row r="43" spans="2:24" ht="9.75" customHeight="1" x14ac:dyDescent="0.25"/>
    <row r="44" spans="2:24" ht="21.75" customHeight="1" x14ac:dyDescent="0.25">
      <c r="B44" s="11" t="s">
        <v>121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 t="s">
        <v>122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2:24" ht="21.75" customHeight="1" x14ac:dyDescent="0.25">
      <c r="B45" s="44" t="s">
        <v>123</v>
      </c>
      <c r="D45" s="45" t="s">
        <v>49</v>
      </c>
      <c r="E45" s="76" t="s">
        <v>124</v>
      </c>
      <c r="F45" s="76"/>
      <c r="G45" s="76"/>
      <c r="H45" s="46" t="s">
        <v>50</v>
      </c>
      <c r="I45" s="76" t="s">
        <v>125</v>
      </c>
      <c r="J45" s="76"/>
      <c r="K45" s="76"/>
      <c r="L45" s="47" t="s">
        <v>51</v>
      </c>
      <c r="M45" s="76" t="s">
        <v>126</v>
      </c>
      <c r="N45" s="76"/>
      <c r="O45" s="76"/>
      <c r="P45" s="76"/>
      <c r="Q45" s="48" t="s">
        <v>52</v>
      </c>
      <c r="R45" s="76" t="s">
        <v>127</v>
      </c>
      <c r="S45" s="76"/>
      <c r="T45" s="76"/>
      <c r="U45" s="77" t="str">
        <f>IFERROR("Mindest-Anwesenheit: "&amp;TEXT(Mindestquote,"0%"),"")</f>
        <v>Mindest-Anwesenheit: 80%</v>
      </c>
      <c r="V45" s="77"/>
      <c r="W45" s="77"/>
      <c r="X45" s="77"/>
    </row>
  </sheetData>
  <mergeCells count="52">
    <mergeCell ref="B42:L42"/>
    <mergeCell ref="M42:X42"/>
    <mergeCell ref="B44:L44"/>
    <mergeCell ref="M44:X44"/>
    <mergeCell ref="E45:G45"/>
    <mergeCell ref="I45:K45"/>
    <mergeCell ref="M45:P45"/>
    <mergeCell ref="R45:T45"/>
    <mergeCell ref="U45:X45"/>
    <mergeCell ref="B16:X16"/>
    <mergeCell ref="C38:F38"/>
    <mergeCell ref="B40:X40"/>
    <mergeCell ref="B41:L41"/>
    <mergeCell ref="M41:X41"/>
    <mergeCell ref="B14:F14"/>
    <mergeCell ref="G14:J14"/>
    <mergeCell ref="K14:N14"/>
    <mergeCell ref="O14:R14"/>
    <mergeCell ref="S14:X14"/>
    <mergeCell ref="S10:X10"/>
    <mergeCell ref="B12:X12"/>
    <mergeCell ref="B13:F13"/>
    <mergeCell ref="G13:J13"/>
    <mergeCell ref="K13:N13"/>
    <mergeCell ref="O13:R13"/>
    <mergeCell ref="S13:X13"/>
    <mergeCell ref="B10:C10"/>
    <mergeCell ref="D10:J10"/>
    <mergeCell ref="K10:L10"/>
    <mergeCell ref="M10:P10"/>
    <mergeCell ref="Q10:R10"/>
    <mergeCell ref="S8:X8"/>
    <mergeCell ref="B9:C9"/>
    <mergeCell ref="D9:J9"/>
    <mergeCell ref="K9:L9"/>
    <mergeCell ref="M9:P9"/>
    <mergeCell ref="Q9:R9"/>
    <mergeCell ref="S9:X9"/>
    <mergeCell ref="B8:C8"/>
    <mergeCell ref="D8:J8"/>
    <mergeCell ref="K8:L8"/>
    <mergeCell ref="M8:P8"/>
    <mergeCell ref="Q8:R8"/>
    <mergeCell ref="B1:X1"/>
    <mergeCell ref="B2:X2"/>
    <mergeCell ref="B6:X6"/>
    <mergeCell ref="B7:C7"/>
    <mergeCell ref="D7:J7"/>
    <mergeCell ref="K7:L7"/>
    <mergeCell ref="M7:P7"/>
    <mergeCell ref="Q7:R7"/>
    <mergeCell ref="S7:X7"/>
  </mergeCells>
  <conditionalFormatting sqref="G18:R37">
    <cfRule type="cellIs" dxfId="11" priority="2" operator="equal">
      <formula>"A"</formula>
    </cfRule>
    <cfRule type="cellIs" dxfId="10" priority="3" operator="equal">
      <formula>"V"</formula>
    </cfRule>
    <cfRule type="cellIs" dxfId="9" priority="4" operator="equal">
      <formula>"E"</formula>
    </cfRule>
    <cfRule type="cellIs" dxfId="8" priority="5" operator="equal">
      <formula>"U"</formula>
    </cfRule>
  </conditionalFormatting>
  <conditionalFormatting sqref="W18:W37">
    <cfRule type="cellIs" dxfId="7" priority="6" operator="greaterThanOrEqual">
      <formula>0.9</formula>
    </cfRule>
    <cfRule type="expression" dxfId="6" priority="7">
      <formula>AND(W18&gt;=Mindestquote,W18&lt;0.9)</formula>
    </cfRule>
    <cfRule type="expression" dxfId="5" priority="8">
      <formula>AND(W18&lt;&gt;"",W18&lt;Mindestquote)</formula>
    </cfRule>
  </conditionalFormatting>
  <conditionalFormatting sqref="X18:X37">
    <cfRule type="cellIs" dxfId="4" priority="9" operator="equal">
      <formula>"Bestanden"</formula>
    </cfRule>
    <cfRule type="cellIs" dxfId="3" priority="10" operator="equal">
      <formula>"Nicht bestanden"</formula>
    </cfRule>
  </conditionalFormatting>
  <dataValidations count="1">
    <dataValidation type="list" allowBlank="1" sqref="G18:R37" xr:uid="{00000000-0002-0000-0000-000000000000}">
      <formula1>"A,V,E,U"</formula1>
      <formula2>0</formula2>
    </dataValidation>
  </dataValidations>
  <printOptions horizontalCentered="1"/>
  <pageMargins left="0.3" right="0.3" top="0.3" bottom="0.3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45"/>
  <sheetViews>
    <sheetView zoomScaleNormal="100" workbookViewId="0"/>
  </sheetViews>
  <sheetFormatPr baseColWidth="10" defaultColWidth="8.7109375" defaultRowHeight="15" x14ac:dyDescent="0.25"/>
  <cols>
    <col min="1" max="1" width="1.5703125" customWidth="1"/>
    <col min="2" max="2" width="22" customWidth="1"/>
    <col min="3" max="3" width="15" customWidth="1"/>
    <col min="4" max="7" width="12" customWidth="1"/>
    <col min="8" max="8" width="14" customWidth="1"/>
    <col min="9" max="9" width="22" customWidth="1"/>
    <col min="10" max="10" width="15" customWidth="1"/>
    <col min="11" max="13" width="12" customWidth="1"/>
    <col min="14" max="14" width="14" customWidth="1"/>
  </cols>
  <sheetData>
    <row r="1" spans="2:14" ht="31.5" customHeight="1" x14ac:dyDescent="0.25">
      <c r="B1" s="14" t="s">
        <v>128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4" ht="21.75" customHeight="1" x14ac:dyDescent="0.25">
      <c r="B2" s="13" t="s">
        <v>129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2:14" ht="6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4" ht="6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2:14" ht="7.5" customHeight="1" x14ac:dyDescent="0.25"/>
    <row r="6" spans="2:14" ht="21.75" customHeight="1" x14ac:dyDescent="0.25">
      <c r="B6" s="12" t="s">
        <v>130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2:14" ht="42" customHeight="1" x14ac:dyDescent="0.25">
      <c r="B7" s="78">
        <f>COUNTA(Anwesenheitsnachweis!C18:C37)</f>
        <v>20</v>
      </c>
      <c r="C7" s="78"/>
      <c r="D7" s="78"/>
      <c r="E7" s="78"/>
      <c r="F7" s="79">
        <f>Anzahl_Termine</f>
        <v>12</v>
      </c>
      <c r="G7" s="79"/>
      <c r="H7" s="79"/>
      <c r="I7" s="79"/>
      <c r="J7" s="80">
        <f>IFERROR(AVERAGE(Anwesenheitsnachweis!W18:W37),0)</f>
        <v>0.91666666666666663</v>
      </c>
      <c r="K7" s="80"/>
      <c r="L7" s="80"/>
      <c r="M7" s="80"/>
      <c r="N7" s="80"/>
    </row>
    <row r="8" spans="2:14" ht="18" customHeight="1" x14ac:dyDescent="0.25">
      <c r="B8" s="3" t="s">
        <v>26</v>
      </c>
      <c r="C8" s="3"/>
      <c r="D8" s="3"/>
      <c r="E8" s="3"/>
      <c r="F8" s="2" t="s">
        <v>27</v>
      </c>
      <c r="G8" s="2"/>
      <c r="H8" s="2"/>
      <c r="I8" s="2"/>
      <c r="J8" s="1" t="s">
        <v>28</v>
      </c>
      <c r="K8" s="1"/>
      <c r="L8" s="1"/>
      <c r="M8" s="1"/>
      <c r="N8" s="1"/>
    </row>
    <row r="9" spans="2:14" ht="7.5" customHeight="1" x14ac:dyDescent="0.25"/>
    <row r="10" spans="2:14" ht="42" customHeight="1" x14ac:dyDescent="0.25">
      <c r="B10" s="81">
        <f>COUNTIF(Anwesenheitsnachweis!X18:X37,"Bestanden")</f>
        <v>18</v>
      </c>
      <c r="C10" s="81"/>
      <c r="D10" s="81"/>
      <c r="E10" s="81"/>
      <c r="F10" s="82">
        <f>COUNTIF(Anwesenheitsnachweis!X18:X37,"Nicht bestanden")</f>
        <v>2</v>
      </c>
      <c r="G10" s="82"/>
      <c r="H10" s="82"/>
      <c r="I10" s="82"/>
      <c r="J10" s="83">
        <f>SUM(Anwesenheitsnachweis!V18:V37)</f>
        <v>7</v>
      </c>
      <c r="K10" s="83"/>
      <c r="L10" s="83"/>
      <c r="M10" s="83"/>
      <c r="N10" s="83"/>
    </row>
    <row r="11" spans="2:14" ht="18" customHeight="1" x14ac:dyDescent="0.25">
      <c r="B11" s="72" t="s">
        <v>30</v>
      </c>
      <c r="C11" s="72"/>
      <c r="D11" s="72"/>
      <c r="E11" s="72"/>
      <c r="F11" s="84" t="s">
        <v>131</v>
      </c>
      <c r="G11" s="84"/>
      <c r="H11" s="84"/>
      <c r="I11" s="84"/>
      <c r="J11" s="85" t="s">
        <v>132</v>
      </c>
      <c r="K11" s="85"/>
      <c r="L11" s="85"/>
      <c r="M11" s="85"/>
      <c r="N11" s="85"/>
    </row>
    <row r="13" spans="2:14" ht="24" customHeight="1" x14ac:dyDescent="0.25">
      <c r="B13" s="12" t="s">
        <v>133</v>
      </c>
      <c r="C13" s="12"/>
      <c r="D13" s="12"/>
      <c r="E13" s="12"/>
      <c r="F13" s="12"/>
      <c r="G13" s="12"/>
      <c r="H13" s="12"/>
      <c r="J13" s="12" t="s">
        <v>134</v>
      </c>
      <c r="K13" s="12"/>
      <c r="L13" s="12"/>
      <c r="M13" s="12"/>
      <c r="N13" s="12"/>
    </row>
    <row r="14" spans="2:14" ht="21.75" customHeight="1" x14ac:dyDescent="0.25">
      <c r="B14" s="18" t="s">
        <v>135</v>
      </c>
      <c r="C14" s="18" t="s">
        <v>136</v>
      </c>
      <c r="D14" s="18" t="s">
        <v>137</v>
      </c>
      <c r="E14" s="18" t="s">
        <v>138</v>
      </c>
      <c r="F14" s="18" t="s">
        <v>139</v>
      </c>
      <c r="G14" s="18" t="s">
        <v>140</v>
      </c>
      <c r="H14" s="18" t="s">
        <v>141</v>
      </c>
      <c r="J14" s="86" t="s">
        <v>142</v>
      </c>
      <c r="K14" s="86"/>
      <c r="L14" s="86"/>
      <c r="M14" s="86"/>
      <c r="N14" s="49" t="s">
        <v>54</v>
      </c>
    </row>
    <row r="15" spans="2:14" ht="19.5" customHeight="1" x14ac:dyDescent="0.25">
      <c r="B15" s="50" t="s">
        <v>143</v>
      </c>
      <c r="C15" s="51" t="s">
        <v>12</v>
      </c>
      <c r="D15" s="52">
        <f>COUNTIF(Anwesenheitsnachweis!G18:G37,"A")</f>
        <v>20</v>
      </c>
      <c r="E15" s="53">
        <f>COUNTIF(Anwesenheitsnachweis!G18:G37,"V")</f>
        <v>0</v>
      </c>
      <c r="F15" s="54">
        <f>COUNTIF(Anwesenheitsnachweis!G18:G37,"E")</f>
        <v>0</v>
      </c>
      <c r="G15" s="55">
        <f>COUNTIF(Anwesenheitsnachweis!G18:G37,"U")</f>
        <v>0</v>
      </c>
      <c r="H15" s="56">
        <f>IFERROR((D15+E15)/COUNTA(Anwesenheitsnachweis!C18:C37),0)</f>
        <v>1</v>
      </c>
      <c r="J15" s="87" t="s">
        <v>144</v>
      </c>
      <c r="K15" s="87"/>
      <c r="L15" s="87"/>
      <c r="M15" s="87"/>
      <c r="N15" s="57" t="str">
        <f>IF(COUNTBLANK(Anwesenheitsnachweis!C18:C37)+COUNTBLANK(Anwesenheitsnachweis!D18:D37)=0,"OK","PRÜFEN")</f>
        <v>OK</v>
      </c>
    </row>
    <row r="16" spans="2:14" ht="19.5" customHeight="1" x14ac:dyDescent="0.25">
      <c r="B16" s="58" t="s">
        <v>145</v>
      </c>
      <c r="C16" s="59" t="s">
        <v>146</v>
      </c>
      <c r="D16" s="60">
        <f>COUNTIF(Anwesenheitsnachweis!H18:H37,"A")</f>
        <v>14</v>
      </c>
      <c r="E16" s="61">
        <f>COUNTIF(Anwesenheitsnachweis!H18:H37,"V")</f>
        <v>4</v>
      </c>
      <c r="F16" s="62">
        <f>COUNTIF(Anwesenheitsnachweis!H18:H37,"E")</f>
        <v>0</v>
      </c>
      <c r="G16" s="63">
        <f>COUNTIF(Anwesenheitsnachweis!H18:H37,"U")</f>
        <v>2</v>
      </c>
      <c r="H16" s="64">
        <f>IFERROR((D16+E16)/COUNTA(Anwesenheitsnachweis!C18:C37),0)</f>
        <v>0.9</v>
      </c>
      <c r="J16" s="88" t="s">
        <v>147</v>
      </c>
      <c r="K16" s="88"/>
      <c r="L16" s="88"/>
      <c r="M16" s="88"/>
      <c r="N16" s="65" t="str">
        <f>IF(COUNTBLANK(Anwesenheitsnachweis!G18:R37)=0,"OK","PRÜFEN")</f>
        <v>OK</v>
      </c>
    </row>
    <row r="17" spans="2:14" ht="19.5" customHeight="1" x14ac:dyDescent="0.25">
      <c r="B17" s="50" t="s">
        <v>148</v>
      </c>
      <c r="C17" s="51" t="s">
        <v>149</v>
      </c>
      <c r="D17" s="52">
        <f>COUNTIF(Anwesenheitsnachweis!I18:I37,"A")</f>
        <v>14</v>
      </c>
      <c r="E17" s="53">
        <f>COUNTIF(Anwesenheitsnachweis!I18:I37,"V")</f>
        <v>6</v>
      </c>
      <c r="F17" s="54">
        <f>COUNTIF(Anwesenheitsnachweis!I18:I37,"E")</f>
        <v>0</v>
      </c>
      <c r="G17" s="55">
        <f>COUNTIF(Anwesenheitsnachweis!I18:I37,"U")</f>
        <v>0</v>
      </c>
      <c r="H17" s="56">
        <f>IFERROR((D17+E17)/COUNTA(Anwesenheitsnachweis!C18:C37),0)</f>
        <v>1</v>
      </c>
      <c r="J17" s="87" t="s">
        <v>150</v>
      </c>
      <c r="K17" s="87"/>
      <c r="L17" s="87"/>
      <c r="M17" s="87"/>
      <c r="N17" s="57" t="str">
        <f>IF(COUNTIF(Anwesenheitsnachweis!G18:R37,"A")+COUNTIF(Anwesenheitsnachweis!G18:R37,"V")+COUNTIF(Anwesenheitsnachweis!G18:R37,"E")+COUNTIF(Anwesenheitsnachweis!G18:R37,"U")=240,"OK","PRÜFEN")</f>
        <v>OK</v>
      </c>
    </row>
    <row r="18" spans="2:14" ht="19.5" customHeight="1" x14ac:dyDescent="0.25">
      <c r="B18" s="58" t="s">
        <v>151</v>
      </c>
      <c r="C18" s="59" t="s">
        <v>152</v>
      </c>
      <c r="D18" s="60">
        <f>COUNTIF(Anwesenheitsnachweis!J18:J37,"A")</f>
        <v>16</v>
      </c>
      <c r="E18" s="61">
        <f>COUNTIF(Anwesenheitsnachweis!J18:J37,"V")</f>
        <v>2</v>
      </c>
      <c r="F18" s="62">
        <f>COUNTIF(Anwesenheitsnachweis!J18:J37,"E")</f>
        <v>2</v>
      </c>
      <c r="G18" s="63">
        <f>COUNTIF(Anwesenheitsnachweis!J18:J37,"U")</f>
        <v>0</v>
      </c>
      <c r="H18" s="64">
        <f>IFERROR((D18+E18)/COUNTA(Anwesenheitsnachweis!C18:C37),0)</f>
        <v>0.9</v>
      </c>
      <c r="J18" s="88" t="s">
        <v>153</v>
      </c>
      <c r="K18" s="88"/>
      <c r="L18" s="88"/>
      <c r="M18" s="88"/>
      <c r="N18" s="65" t="str">
        <f>IF(IFERROR(AVERAGE(Anwesenheitsnachweis!W18:W37),0)&gt;=Mindestquote,"OK","PRÜFEN")</f>
        <v>OK</v>
      </c>
    </row>
    <row r="19" spans="2:14" ht="19.5" customHeight="1" x14ac:dyDescent="0.25">
      <c r="B19" s="50" t="s">
        <v>154</v>
      </c>
      <c r="C19" s="51" t="s">
        <v>155</v>
      </c>
      <c r="D19" s="52">
        <f>COUNTIF(Anwesenheitsnachweis!K18:K37,"A")</f>
        <v>16</v>
      </c>
      <c r="E19" s="53">
        <f>COUNTIF(Anwesenheitsnachweis!K18:K37,"V")</f>
        <v>1</v>
      </c>
      <c r="F19" s="54">
        <f>COUNTIF(Anwesenheitsnachweis!K18:K37,"E")</f>
        <v>3</v>
      </c>
      <c r="G19" s="55">
        <f>COUNTIF(Anwesenheitsnachweis!K18:K37,"U")</f>
        <v>0</v>
      </c>
      <c r="H19" s="56">
        <f>IFERROR((D19+E19)/COUNTA(Anwesenheitsnachweis!C18:C37),0)</f>
        <v>0.85</v>
      </c>
      <c r="J19" s="87" t="s">
        <v>156</v>
      </c>
      <c r="K19" s="87"/>
      <c r="L19" s="87"/>
      <c r="M19" s="87"/>
      <c r="N19" s="57" t="str">
        <f>IF(SUM(Anwesenheitsnachweis!V18:V37)&lt;=0.05*COUNTA(Anwesenheitsnachweis!C18:C37)*Anzahl_Termine,"OK","INFO")</f>
        <v>OK</v>
      </c>
    </row>
    <row r="20" spans="2:14" ht="19.5" customHeight="1" x14ac:dyDescent="0.25">
      <c r="B20" s="58" t="s">
        <v>157</v>
      </c>
      <c r="C20" s="59" t="s">
        <v>158</v>
      </c>
      <c r="D20" s="60">
        <f>COUNTIF(Anwesenheitsnachweis!L18:L37,"A")</f>
        <v>14</v>
      </c>
      <c r="E20" s="61">
        <f>COUNTIF(Anwesenheitsnachweis!L18:L37,"V")</f>
        <v>2</v>
      </c>
      <c r="F20" s="62">
        <f>COUNTIF(Anwesenheitsnachweis!L18:L37,"E")</f>
        <v>3</v>
      </c>
      <c r="G20" s="63">
        <f>COUNTIF(Anwesenheitsnachweis!L18:L37,"U")</f>
        <v>1</v>
      </c>
      <c r="H20" s="64">
        <f>IFERROR((D20+E20)/COUNTA(Anwesenheitsnachweis!C18:C37),0)</f>
        <v>0.8</v>
      </c>
      <c r="J20" s="88" t="s">
        <v>159</v>
      </c>
      <c r="K20" s="88"/>
      <c r="L20" s="88"/>
      <c r="M20" s="88"/>
      <c r="N20" s="65" t="str">
        <f>IF(Anwesenheitsnachweis!S7&lt;&gt;"","OK","PRÜFEN")</f>
        <v>OK</v>
      </c>
    </row>
    <row r="21" spans="2:14" ht="19.5" customHeight="1" x14ac:dyDescent="0.25">
      <c r="B21" s="50" t="s">
        <v>160</v>
      </c>
      <c r="C21" s="51" t="s">
        <v>161</v>
      </c>
      <c r="D21" s="52">
        <f>COUNTIF(Anwesenheitsnachweis!M18:M37,"A")</f>
        <v>16</v>
      </c>
      <c r="E21" s="53">
        <f>COUNTIF(Anwesenheitsnachweis!M18:M37,"V")</f>
        <v>1</v>
      </c>
      <c r="F21" s="54">
        <f>COUNTIF(Anwesenheitsnachweis!M18:M37,"E")</f>
        <v>2</v>
      </c>
      <c r="G21" s="55">
        <f>COUNTIF(Anwesenheitsnachweis!M18:M37,"U")</f>
        <v>1</v>
      </c>
      <c r="H21" s="56">
        <f>IFERROR((D21+E21)/COUNTA(Anwesenheitsnachweis!C18:C37),0)</f>
        <v>0.85</v>
      </c>
    </row>
    <row r="22" spans="2:14" ht="19.5" customHeight="1" x14ac:dyDescent="0.25">
      <c r="B22" s="58" t="s">
        <v>162</v>
      </c>
      <c r="C22" s="59" t="s">
        <v>163</v>
      </c>
      <c r="D22" s="60">
        <f>COUNTIF(Anwesenheitsnachweis!N18:N37,"A")</f>
        <v>16</v>
      </c>
      <c r="E22" s="61">
        <f>COUNTIF(Anwesenheitsnachweis!N18:N37,"V")</f>
        <v>1</v>
      </c>
      <c r="F22" s="62">
        <f>COUNTIF(Anwesenheitsnachweis!N18:N37,"E")</f>
        <v>1</v>
      </c>
      <c r="G22" s="63">
        <f>COUNTIF(Anwesenheitsnachweis!N18:N37,"U")</f>
        <v>2</v>
      </c>
      <c r="H22" s="64">
        <f>IFERROR((D22+E22)/COUNTA(Anwesenheitsnachweis!C18:C37),0)</f>
        <v>0.85</v>
      </c>
    </row>
    <row r="23" spans="2:14" ht="19.5" customHeight="1" x14ac:dyDescent="0.25">
      <c r="B23" s="50" t="s">
        <v>164</v>
      </c>
      <c r="C23" s="51" t="s">
        <v>165</v>
      </c>
      <c r="D23" s="52">
        <f>COUNTIF(Anwesenheitsnachweis!O18:O37,"A")</f>
        <v>18</v>
      </c>
      <c r="E23" s="53">
        <f>COUNTIF(Anwesenheitsnachweis!O18:O37,"V")</f>
        <v>1</v>
      </c>
      <c r="F23" s="54">
        <f>COUNTIF(Anwesenheitsnachweis!O18:O37,"E")</f>
        <v>1</v>
      </c>
      <c r="G23" s="55">
        <f>COUNTIF(Anwesenheitsnachweis!O18:O37,"U")</f>
        <v>0</v>
      </c>
      <c r="H23" s="56">
        <f>IFERROR((D23+E23)/COUNTA(Anwesenheitsnachweis!C18:C37),0)</f>
        <v>0.95</v>
      </c>
    </row>
    <row r="24" spans="2:14" ht="19.5" customHeight="1" x14ac:dyDescent="0.25">
      <c r="B24" s="58" t="s">
        <v>166</v>
      </c>
      <c r="C24" s="59" t="s">
        <v>167</v>
      </c>
      <c r="D24" s="60">
        <f>COUNTIF(Anwesenheitsnachweis!P18:P37,"A")</f>
        <v>18</v>
      </c>
      <c r="E24" s="61">
        <f>COUNTIF(Anwesenheitsnachweis!P18:P37,"V")</f>
        <v>0</v>
      </c>
      <c r="F24" s="62">
        <f>COUNTIF(Anwesenheitsnachweis!P18:P37,"E")</f>
        <v>1</v>
      </c>
      <c r="G24" s="63">
        <f>COUNTIF(Anwesenheitsnachweis!P18:P37,"U")</f>
        <v>1</v>
      </c>
      <c r="H24" s="64">
        <f>IFERROR((D24+E24)/COUNTA(Anwesenheitsnachweis!C18:C37),0)</f>
        <v>0.9</v>
      </c>
    </row>
    <row r="25" spans="2:14" ht="19.5" customHeight="1" x14ac:dyDescent="0.25">
      <c r="B25" s="50" t="s">
        <v>168</v>
      </c>
      <c r="C25" s="51" t="s">
        <v>169</v>
      </c>
      <c r="D25" s="52">
        <f>COUNTIF(Anwesenheitsnachweis!Q18:Q37,"A")</f>
        <v>20</v>
      </c>
      <c r="E25" s="53">
        <f>COUNTIF(Anwesenheitsnachweis!Q18:Q37,"V")</f>
        <v>0</v>
      </c>
      <c r="F25" s="54">
        <f>COUNTIF(Anwesenheitsnachweis!Q18:Q37,"E")</f>
        <v>0</v>
      </c>
      <c r="G25" s="55">
        <f>COUNTIF(Anwesenheitsnachweis!Q18:Q37,"U")</f>
        <v>0</v>
      </c>
      <c r="H25" s="56">
        <f>IFERROR((D25+E25)/COUNTA(Anwesenheitsnachweis!C18:C37),0)</f>
        <v>1</v>
      </c>
    </row>
    <row r="26" spans="2:14" ht="19.5" customHeight="1" x14ac:dyDescent="0.25">
      <c r="B26" s="58" t="s">
        <v>170</v>
      </c>
      <c r="C26" s="59" t="s">
        <v>14</v>
      </c>
      <c r="D26" s="60">
        <f>COUNTIF(Anwesenheitsnachweis!R18:R37,"A")</f>
        <v>20</v>
      </c>
      <c r="E26" s="61">
        <f>COUNTIF(Anwesenheitsnachweis!R18:R37,"V")</f>
        <v>0</v>
      </c>
      <c r="F26" s="62">
        <f>COUNTIF(Anwesenheitsnachweis!R18:R37,"E")</f>
        <v>0</v>
      </c>
      <c r="G26" s="63">
        <f>COUNTIF(Anwesenheitsnachweis!R18:R37,"U")</f>
        <v>0</v>
      </c>
      <c r="H26" s="64">
        <f>IFERROR((D26+E26)/COUNTA(Anwesenheitsnachweis!C18:C37),0)</f>
        <v>1</v>
      </c>
    </row>
    <row r="27" spans="2:14" ht="21.75" customHeight="1" x14ac:dyDescent="0.25">
      <c r="B27" s="66" t="s">
        <v>116</v>
      </c>
      <c r="C27" s="43" t="s">
        <v>171</v>
      </c>
      <c r="D27" s="41">
        <f>SUM(D15:D26)</f>
        <v>202</v>
      </c>
      <c r="E27" s="41">
        <f>SUM(E15:E26)</f>
        <v>18</v>
      </c>
      <c r="F27" s="41">
        <f>SUM(F15:F26)</f>
        <v>13</v>
      </c>
      <c r="G27" s="41">
        <f>SUM(G15:G26)</f>
        <v>7</v>
      </c>
      <c r="H27" s="67">
        <f>IFERROR(AVERAGE(H15:H26),0)</f>
        <v>0.91666666666666652</v>
      </c>
    </row>
    <row r="29" spans="2:14" ht="24" customHeight="1" x14ac:dyDescent="0.25">
      <c r="B29" s="12" t="s">
        <v>172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2:14" ht="19.5" customHeight="1" x14ac:dyDescent="0.25">
      <c r="B30" s="17" t="s">
        <v>9</v>
      </c>
      <c r="C30" s="10" t="s">
        <v>10</v>
      </c>
      <c r="D30" s="10"/>
      <c r="F30" s="89" t="s">
        <v>173</v>
      </c>
      <c r="G30" s="89"/>
      <c r="H30" s="89"/>
      <c r="I30" s="89"/>
      <c r="J30" s="89"/>
      <c r="K30" s="89"/>
      <c r="L30" s="89"/>
      <c r="M30" s="89"/>
      <c r="N30" s="89"/>
    </row>
    <row r="31" spans="2:14" ht="19.5" customHeight="1" x14ac:dyDescent="0.25">
      <c r="B31" s="17" t="s">
        <v>5</v>
      </c>
      <c r="C31" s="10" t="s">
        <v>6</v>
      </c>
      <c r="D31" s="10"/>
      <c r="F31" s="76" t="s">
        <v>174</v>
      </c>
      <c r="G31" s="76"/>
      <c r="H31" s="76"/>
      <c r="I31" s="76"/>
      <c r="J31" s="76"/>
      <c r="K31" s="76"/>
      <c r="L31" s="76"/>
      <c r="M31" s="76"/>
      <c r="N31" s="76"/>
    </row>
    <row r="32" spans="2:14" ht="19.5" customHeight="1" x14ac:dyDescent="0.25">
      <c r="B32" s="17" t="s">
        <v>22</v>
      </c>
      <c r="C32" s="8">
        <v>0.8</v>
      </c>
      <c r="D32" s="8"/>
      <c r="F32" s="76" t="s">
        <v>175</v>
      </c>
      <c r="G32" s="76"/>
      <c r="H32" s="76"/>
      <c r="I32" s="76"/>
      <c r="J32" s="76"/>
      <c r="K32" s="76"/>
      <c r="L32" s="76"/>
      <c r="M32" s="76"/>
      <c r="N32" s="76"/>
    </row>
    <row r="33" spans="2:14" ht="19.5" customHeight="1" x14ac:dyDescent="0.25">
      <c r="B33" s="17" t="s">
        <v>11</v>
      </c>
      <c r="C33" s="10" t="s">
        <v>12</v>
      </c>
      <c r="D33" s="10"/>
      <c r="F33" s="76" t="s">
        <v>176</v>
      </c>
      <c r="G33" s="76"/>
      <c r="H33" s="76"/>
      <c r="I33" s="76"/>
      <c r="J33" s="76"/>
      <c r="K33" s="76"/>
      <c r="L33" s="76"/>
      <c r="M33" s="76"/>
      <c r="N33" s="76"/>
    </row>
    <row r="34" spans="2:14" ht="19.5" customHeight="1" x14ac:dyDescent="0.25">
      <c r="B34" s="17" t="s">
        <v>13</v>
      </c>
      <c r="C34" s="10" t="s">
        <v>14</v>
      </c>
      <c r="D34" s="10"/>
      <c r="F34" s="76" t="s">
        <v>177</v>
      </c>
      <c r="G34" s="76"/>
      <c r="H34" s="76"/>
      <c r="I34" s="76"/>
      <c r="J34" s="76"/>
      <c r="K34" s="76"/>
      <c r="L34" s="76"/>
      <c r="M34" s="76"/>
      <c r="N34" s="76"/>
    </row>
    <row r="35" spans="2:14" ht="19.5" customHeight="1" x14ac:dyDescent="0.25">
      <c r="F35" s="76" t="s">
        <v>178</v>
      </c>
      <c r="G35" s="76"/>
      <c r="H35" s="76"/>
      <c r="I35" s="76"/>
      <c r="J35" s="76"/>
      <c r="K35" s="76"/>
      <c r="L35" s="76"/>
      <c r="M35" s="76"/>
      <c r="N35" s="76"/>
    </row>
    <row r="36" spans="2:14" ht="19.5" customHeight="1" x14ac:dyDescent="0.25">
      <c r="F36" s="76" t="s">
        <v>179</v>
      </c>
      <c r="G36" s="76"/>
      <c r="H36" s="76"/>
      <c r="I36" s="76"/>
      <c r="J36" s="76"/>
      <c r="K36" s="76"/>
      <c r="L36" s="76"/>
      <c r="M36" s="76"/>
      <c r="N36" s="76"/>
    </row>
    <row r="37" spans="2:14" ht="19.5" customHeight="1" x14ac:dyDescent="0.25">
      <c r="F37" s="76" t="s">
        <v>180</v>
      </c>
      <c r="G37" s="76"/>
      <c r="H37" s="76"/>
      <c r="I37" s="76"/>
      <c r="J37" s="76"/>
      <c r="K37" s="76"/>
      <c r="L37" s="76"/>
      <c r="M37" s="76"/>
      <c r="N37" s="76"/>
    </row>
    <row r="38" spans="2:14" ht="19.5" customHeight="1" x14ac:dyDescent="0.25"/>
    <row r="39" spans="2:14" ht="19.5" customHeight="1" x14ac:dyDescent="0.25"/>
    <row r="40" spans="2:14" ht="7.5" customHeight="1" x14ac:dyDescent="0.25"/>
    <row r="41" spans="2:14" ht="21.75" customHeight="1" x14ac:dyDescent="0.25">
      <c r="B41" s="12" t="s">
        <v>181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2:14" ht="19.5" customHeight="1" x14ac:dyDescent="0.25">
      <c r="B42" s="68" t="s">
        <v>49</v>
      </c>
      <c r="C42" s="90" t="s">
        <v>182</v>
      </c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</row>
    <row r="43" spans="2:14" ht="19.5" customHeight="1" x14ac:dyDescent="0.25">
      <c r="B43" s="69" t="s">
        <v>50</v>
      </c>
      <c r="C43" s="91" t="s">
        <v>183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</row>
    <row r="44" spans="2:14" ht="19.5" customHeight="1" x14ac:dyDescent="0.25">
      <c r="B44" s="70" t="s">
        <v>51</v>
      </c>
      <c r="C44" s="92" t="s">
        <v>184</v>
      </c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</row>
    <row r="45" spans="2:14" ht="19.5" customHeight="1" x14ac:dyDescent="0.25">
      <c r="B45" s="71" t="s">
        <v>52</v>
      </c>
      <c r="C45" s="93" t="s">
        <v>185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</sheetData>
  <mergeCells count="43">
    <mergeCell ref="B41:N41"/>
    <mergeCell ref="C42:N42"/>
    <mergeCell ref="C43:N43"/>
    <mergeCell ref="C44:N44"/>
    <mergeCell ref="C45:N45"/>
    <mergeCell ref="C34:D34"/>
    <mergeCell ref="F34:N34"/>
    <mergeCell ref="F35:N35"/>
    <mergeCell ref="F36:N36"/>
    <mergeCell ref="F37:N37"/>
    <mergeCell ref="C31:D31"/>
    <mergeCell ref="F31:N31"/>
    <mergeCell ref="C32:D32"/>
    <mergeCell ref="F32:N32"/>
    <mergeCell ref="C33:D33"/>
    <mergeCell ref="F33:N33"/>
    <mergeCell ref="J19:M19"/>
    <mergeCell ref="J20:M20"/>
    <mergeCell ref="B29:N29"/>
    <mergeCell ref="C30:D30"/>
    <mergeCell ref="F30:N30"/>
    <mergeCell ref="J14:M14"/>
    <mergeCell ref="J15:M15"/>
    <mergeCell ref="J16:M16"/>
    <mergeCell ref="J17:M17"/>
    <mergeCell ref="J18:M18"/>
    <mergeCell ref="B11:E11"/>
    <mergeCell ref="F11:I11"/>
    <mergeCell ref="J11:N11"/>
    <mergeCell ref="B13:H13"/>
    <mergeCell ref="J13:N13"/>
    <mergeCell ref="B8:E8"/>
    <mergeCell ref="F8:I8"/>
    <mergeCell ref="J8:N8"/>
    <mergeCell ref="B10:E10"/>
    <mergeCell ref="F10:I10"/>
    <mergeCell ref="J10:N10"/>
    <mergeCell ref="B1:N1"/>
    <mergeCell ref="B2:N2"/>
    <mergeCell ref="B6:N6"/>
    <mergeCell ref="B7:E7"/>
    <mergeCell ref="F7:I7"/>
    <mergeCell ref="J7:N7"/>
  </mergeCells>
  <conditionalFormatting sqref="H15:H26">
    <cfRule type="dataBar" priority="2">
      <dataBar>
        <cfvo type="num" val="0"/>
        <cfvo type="num" val="1"/>
        <color rgb="FFC9A455"/>
      </dataBar>
      <extLst>
        <ext xmlns:x14="http://schemas.microsoft.com/office/spreadsheetml/2009/9/main" uri="{B025F937-C7B1-47D3-B67F-A62EFF666E3E}">
          <x14:id>{5ECF2050-553F-45FB-A527-C8E16750F9A8}</x14:id>
        </ext>
      </extLst>
    </cfRule>
  </conditionalFormatting>
  <conditionalFormatting sqref="N15:N20">
    <cfRule type="cellIs" dxfId="2" priority="3" operator="equal">
      <formula>"OK"</formula>
    </cfRule>
    <cfRule type="cellIs" dxfId="1" priority="4" operator="equal">
      <formula>"PRÜFEN"</formula>
    </cfRule>
    <cfRule type="cellIs" dxfId="0" priority="5" operator="equal">
      <formula>"INFO"</formula>
    </cfRule>
  </conditionalFormatting>
  <printOptions horizontalCentered="1"/>
  <pageMargins left="0.3" right="0.3" top="0.3" bottom="0.3" header="0.511811023622047" footer="0.511811023622047"/>
  <pageSetup paperSize="9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CF2050-553F-45FB-A527-C8E16750F9A8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9A455"/>
            </x14:dataBar>
          </x14:cfRule>
          <xm:sqref>H15:H26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Anwesenheitsnachweis</vt:lpstr>
      <vt:lpstr>Übersicht &amp; Stammdaten</vt:lpstr>
      <vt:lpstr>Anwesenheitsnachweis!Druckbereich</vt:lpstr>
      <vt:lpstr>Mindestquote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2026-07-21T10:47:10Z</dcterms:created>
  <dcterms:modified xsi:type="dcterms:W3CDTF">2026-07-21T11:04:29Z</dcterms:modified>
  <dc:language>en-US</dc:language>
</cp:coreProperties>
</file>