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970A7623-CDBE-4860-BBDD-6CCE6E5E03A3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Anwesenheit" sheetId="1" r:id="rId1"/>
    <sheet name="Personen &amp; Auswertung" sheetId="2" r:id="rId2"/>
  </sheets>
  <definedNames>
    <definedName name="_xlnm.Print_Area" localSheetId="0">Anwesenheit!$A$1:$AN$34</definedName>
    <definedName name="_xlnm.Print_Area" localSheetId="1">'Personen &amp; Auswertung'!$A$1:$L$54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1" i="2" l="1"/>
  <c r="D40" i="2"/>
  <c r="D39" i="2"/>
  <c r="D38" i="2"/>
  <c r="L34" i="2"/>
  <c r="K34" i="2"/>
  <c r="J34" i="2"/>
  <c r="I34" i="2"/>
  <c r="H34" i="2"/>
  <c r="G34" i="2"/>
  <c r="B34" i="2"/>
  <c r="L33" i="2"/>
  <c r="K33" i="2"/>
  <c r="J33" i="2"/>
  <c r="I33" i="2"/>
  <c r="H33" i="2"/>
  <c r="G33" i="2"/>
  <c r="B33" i="2"/>
  <c r="L32" i="2"/>
  <c r="K32" i="2"/>
  <c r="J32" i="2"/>
  <c r="I32" i="2"/>
  <c r="H32" i="2"/>
  <c r="G32" i="2"/>
  <c r="B32" i="2"/>
  <c r="L31" i="2"/>
  <c r="K31" i="2"/>
  <c r="J31" i="2"/>
  <c r="I31" i="2"/>
  <c r="H31" i="2"/>
  <c r="G31" i="2"/>
  <c r="B31" i="2"/>
  <c r="L30" i="2"/>
  <c r="K30" i="2"/>
  <c r="J30" i="2"/>
  <c r="I30" i="2"/>
  <c r="H30" i="2"/>
  <c r="G30" i="2"/>
  <c r="B30" i="2"/>
  <c r="L29" i="2"/>
  <c r="K29" i="2"/>
  <c r="J29" i="2"/>
  <c r="I29" i="2"/>
  <c r="H29" i="2"/>
  <c r="G29" i="2"/>
  <c r="B29" i="2"/>
  <c r="L28" i="2"/>
  <c r="K28" i="2"/>
  <c r="J28" i="2"/>
  <c r="I28" i="2"/>
  <c r="H28" i="2"/>
  <c r="G28" i="2"/>
  <c r="B28" i="2"/>
  <c r="B27" i="2"/>
  <c r="B26" i="2"/>
  <c r="B25" i="2"/>
  <c r="B24" i="2"/>
  <c r="B23" i="2"/>
  <c r="B22" i="2"/>
  <c r="B21" i="2"/>
  <c r="B20" i="2"/>
  <c r="B19" i="2"/>
  <c r="B18" i="2"/>
  <c r="L17" i="2"/>
  <c r="B17" i="2"/>
  <c r="B16" i="2"/>
  <c r="B15" i="2"/>
  <c r="B14" i="2"/>
  <c r="B13" i="2"/>
  <c r="B8" i="2"/>
  <c r="J1" i="2"/>
  <c r="AH31" i="1"/>
  <c r="O31" i="1"/>
  <c r="N31" i="1"/>
  <c r="AE30" i="1"/>
  <c r="AD30" i="1"/>
  <c r="AC30" i="1"/>
  <c r="AB30" i="1"/>
  <c r="AA30" i="1"/>
  <c r="Z30" i="1"/>
  <c r="Y30" i="1"/>
  <c r="L30" i="1"/>
  <c r="K30" i="1"/>
  <c r="J30" i="1"/>
  <c r="I30" i="1"/>
  <c r="H30" i="1"/>
  <c r="G30" i="1"/>
  <c r="F30" i="1"/>
  <c r="E30" i="1"/>
  <c r="AN29" i="1"/>
  <c r="AM29" i="1"/>
  <c r="AL29" i="1"/>
  <c r="AK29" i="1"/>
  <c r="AJ29" i="1"/>
  <c r="AI29" i="1"/>
  <c r="C29" i="1"/>
  <c r="B29" i="1"/>
  <c r="C28" i="1"/>
  <c r="AN28" i="1" s="1"/>
  <c r="B28" i="1"/>
  <c r="AN27" i="1"/>
  <c r="AM27" i="1"/>
  <c r="AL27" i="1"/>
  <c r="C27" i="1"/>
  <c r="AK27" i="1" s="1"/>
  <c r="AJ26" i="1"/>
  <c r="C26" i="1"/>
  <c r="AN26" i="1" s="1"/>
  <c r="B26" i="1"/>
  <c r="C25" i="1"/>
  <c r="AL25" i="1" s="1"/>
  <c r="AN24" i="1"/>
  <c r="AM24" i="1"/>
  <c r="AL24" i="1"/>
  <c r="AK24" i="1"/>
  <c r="AJ24" i="1"/>
  <c r="AI24" i="1"/>
  <c r="C24" i="1"/>
  <c r="B24" i="1"/>
  <c r="C23" i="1"/>
  <c r="AN23" i="1" s="1"/>
  <c r="B23" i="1"/>
  <c r="AN22" i="1"/>
  <c r="L27" i="2" s="1"/>
  <c r="AM22" i="1"/>
  <c r="K27" i="2" s="1"/>
  <c r="AL22" i="1"/>
  <c r="J27" i="2" s="1"/>
  <c r="C22" i="1"/>
  <c r="AK22" i="1" s="1"/>
  <c r="I27" i="2" s="1"/>
  <c r="C21" i="1"/>
  <c r="AN21" i="1" s="1"/>
  <c r="L26" i="2" s="1"/>
  <c r="B21" i="1"/>
  <c r="C20" i="1"/>
  <c r="B20" i="1" s="1"/>
  <c r="AN19" i="1"/>
  <c r="L24" i="2" s="1"/>
  <c r="AM19" i="1"/>
  <c r="K24" i="2" s="1"/>
  <c r="AL19" i="1"/>
  <c r="J24" i="2" s="1"/>
  <c r="AK19" i="1"/>
  <c r="I24" i="2" s="1"/>
  <c r="AJ19" i="1"/>
  <c r="H24" i="2" s="1"/>
  <c r="AI19" i="1"/>
  <c r="G24" i="2" s="1"/>
  <c r="C19" i="1"/>
  <c r="B19" i="1"/>
  <c r="C18" i="1"/>
  <c r="AN18" i="1" s="1"/>
  <c r="L23" i="2" s="1"/>
  <c r="B18" i="1"/>
  <c r="AN17" i="1"/>
  <c r="L22" i="2" s="1"/>
  <c r="AM17" i="1"/>
  <c r="K22" i="2" s="1"/>
  <c r="AL17" i="1"/>
  <c r="J22" i="2" s="1"/>
  <c r="C17" i="1"/>
  <c r="AK17" i="1" s="1"/>
  <c r="I22" i="2" s="1"/>
  <c r="B17" i="1"/>
  <c r="AN16" i="1"/>
  <c r="L21" i="2" s="1"/>
  <c r="AM16" i="1"/>
  <c r="K21" i="2" s="1"/>
  <c r="C16" i="1"/>
  <c r="AL16" i="1" s="1"/>
  <c r="J21" i="2" s="1"/>
  <c r="B16" i="1"/>
  <c r="C15" i="1"/>
  <c r="B15" i="1" s="1"/>
  <c r="AN14" i="1"/>
  <c r="L19" i="2" s="1"/>
  <c r="AM14" i="1"/>
  <c r="K19" i="2" s="1"/>
  <c r="AL14" i="1"/>
  <c r="J19" i="2" s="1"/>
  <c r="AK14" i="1"/>
  <c r="I19" i="2" s="1"/>
  <c r="AJ14" i="1"/>
  <c r="H19" i="2" s="1"/>
  <c r="AI14" i="1"/>
  <c r="G19" i="2" s="1"/>
  <c r="C14" i="1"/>
  <c r="B14" i="1"/>
  <c r="C13" i="1"/>
  <c r="AN13" i="1" s="1"/>
  <c r="L18" i="2" s="1"/>
  <c r="B13" i="1"/>
  <c r="AN12" i="1"/>
  <c r="AM12" i="1"/>
  <c r="K17" i="2" s="1"/>
  <c r="AL12" i="1"/>
  <c r="J17" i="2" s="1"/>
  <c r="C12" i="1"/>
  <c r="AK12" i="1" s="1"/>
  <c r="I17" i="2" s="1"/>
  <c r="B12" i="1"/>
  <c r="AN11" i="1"/>
  <c r="L16" i="2" s="1"/>
  <c r="AM11" i="1"/>
  <c r="K16" i="2" s="1"/>
  <c r="C11" i="1"/>
  <c r="AL11" i="1" s="1"/>
  <c r="J16" i="2" s="1"/>
  <c r="B11" i="1"/>
  <c r="C10" i="1"/>
  <c r="AJ10" i="1" s="1"/>
  <c r="H15" i="2" s="1"/>
  <c r="AN9" i="1"/>
  <c r="L14" i="2" s="1"/>
  <c r="AM9" i="1"/>
  <c r="K14" i="2" s="1"/>
  <c r="AL9" i="1"/>
  <c r="J14" i="2" s="1"/>
  <c r="AK9" i="1"/>
  <c r="I14" i="2" s="1"/>
  <c r="AJ9" i="1"/>
  <c r="H14" i="2" s="1"/>
  <c r="AI9" i="1"/>
  <c r="G14" i="2" s="1"/>
  <c r="C9" i="1"/>
  <c r="B9" i="1"/>
  <c r="C8" i="1"/>
  <c r="AN8" i="1" s="1"/>
  <c r="B8" i="1"/>
  <c r="AH7" i="1"/>
  <c r="AG7" i="1"/>
  <c r="AF7" i="1"/>
  <c r="AD7" i="1"/>
  <c r="AC7" i="1"/>
  <c r="AB7" i="1"/>
  <c r="AA7" i="1"/>
  <c r="Z7" i="1"/>
  <c r="Y7" i="1"/>
  <c r="O7" i="1"/>
  <c r="N7" i="1"/>
  <c r="M7" i="1"/>
  <c r="L7" i="1"/>
  <c r="J7" i="1"/>
  <c r="I7" i="1"/>
  <c r="H7" i="1"/>
  <c r="G7" i="1"/>
  <c r="F7" i="1"/>
  <c r="AH6" i="1"/>
  <c r="AH30" i="1" s="1"/>
  <c r="AG6" i="1"/>
  <c r="AG31" i="1" s="1"/>
  <c r="AF6" i="1"/>
  <c r="AF31" i="1" s="1"/>
  <c r="AE6" i="1"/>
  <c r="AE7" i="1" s="1"/>
  <c r="AD6" i="1"/>
  <c r="AD31" i="1" s="1"/>
  <c r="AC6" i="1"/>
  <c r="AC31" i="1" s="1"/>
  <c r="AB6" i="1"/>
  <c r="AB31" i="1" s="1"/>
  <c r="AA6" i="1"/>
  <c r="AA31" i="1" s="1"/>
  <c r="Z6" i="1"/>
  <c r="Z31" i="1" s="1"/>
  <c r="Y6" i="1"/>
  <c r="Y31" i="1" s="1"/>
  <c r="X6" i="1"/>
  <c r="X30" i="1" s="1"/>
  <c r="W6" i="1"/>
  <c r="W30" i="1" s="1"/>
  <c r="V6" i="1"/>
  <c r="V30" i="1" s="1"/>
  <c r="U6" i="1"/>
  <c r="U30" i="1" s="1"/>
  <c r="T6" i="1"/>
  <c r="T30" i="1" s="1"/>
  <c r="S6" i="1"/>
  <c r="S30" i="1" s="1"/>
  <c r="R6" i="1"/>
  <c r="R30" i="1" s="1"/>
  <c r="Q6" i="1"/>
  <c r="Q30" i="1" s="1"/>
  <c r="P6" i="1"/>
  <c r="P7" i="1" s="1"/>
  <c r="O6" i="1"/>
  <c r="O30" i="1" s="1"/>
  <c r="N6" i="1"/>
  <c r="N30" i="1" s="1"/>
  <c r="M6" i="1"/>
  <c r="M31" i="1" s="1"/>
  <c r="L6" i="1"/>
  <c r="L31" i="1" s="1"/>
  <c r="K6" i="1"/>
  <c r="K7" i="1" s="1"/>
  <c r="J6" i="1"/>
  <c r="J31" i="1" s="1"/>
  <c r="I6" i="1"/>
  <c r="I31" i="1" s="1"/>
  <c r="H6" i="1"/>
  <c r="H31" i="1" s="1"/>
  <c r="G6" i="1"/>
  <c r="G31" i="1" s="1"/>
  <c r="F6" i="1"/>
  <c r="F31" i="1" s="1"/>
  <c r="E6" i="1"/>
  <c r="E7" i="1" s="1"/>
  <c r="D6" i="1"/>
  <c r="D30" i="1" s="1"/>
  <c r="M4" i="1"/>
  <c r="AJ1" i="1"/>
  <c r="L13" i="2" l="1"/>
  <c r="E41" i="2"/>
  <c r="T31" i="1"/>
  <c r="S7" i="1"/>
  <c r="AK8" i="1"/>
  <c r="I13" i="2" s="1"/>
  <c r="AK13" i="1"/>
  <c r="I18" i="2" s="1"/>
  <c r="AK18" i="1"/>
  <c r="I23" i="2" s="1"/>
  <c r="AK23" i="1"/>
  <c r="AK28" i="1"/>
  <c r="T7" i="1"/>
  <c r="AL8" i="1"/>
  <c r="J13" i="2" s="1"/>
  <c r="AL13" i="1"/>
  <c r="J18" i="2" s="1"/>
  <c r="AL18" i="1"/>
  <c r="J23" i="2" s="1"/>
  <c r="AL23" i="1"/>
  <c r="AL28" i="1"/>
  <c r="M30" i="1"/>
  <c r="AG30" i="1"/>
  <c r="V31" i="1"/>
  <c r="AJ20" i="1"/>
  <c r="H25" i="2" s="1"/>
  <c r="P31" i="1"/>
  <c r="AK10" i="1"/>
  <c r="I15" i="2" s="1"/>
  <c r="AK20" i="1"/>
  <c r="I25" i="2" s="1"/>
  <c r="AL15" i="1"/>
  <c r="J20" i="2" s="1"/>
  <c r="Q7" i="1"/>
  <c r="AI8" i="1"/>
  <c r="G13" i="2" s="1"/>
  <c r="AM10" i="1"/>
  <c r="K15" i="2" s="1"/>
  <c r="AI13" i="1"/>
  <c r="G18" i="2" s="1"/>
  <c r="AM15" i="1"/>
  <c r="K20" i="2" s="1"/>
  <c r="AI18" i="1"/>
  <c r="G23" i="2" s="1"/>
  <c r="AM20" i="1"/>
  <c r="K25" i="2" s="1"/>
  <c r="AI23" i="1"/>
  <c r="AM25" i="1"/>
  <c r="AI28" i="1"/>
  <c r="AJ28" i="1"/>
  <c r="U7" i="1"/>
  <c r="AM8" i="1"/>
  <c r="K13" i="2" s="1"/>
  <c r="AI11" i="1"/>
  <c r="G16" i="2" s="1"/>
  <c r="AM13" i="1"/>
  <c r="K18" i="2" s="1"/>
  <c r="AI16" i="1"/>
  <c r="G21" i="2" s="1"/>
  <c r="AM18" i="1"/>
  <c r="K23" i="2" s="1"/>
  <c r="AI21" i="1"/>
  <c r="G26" i="2" s="1"/>
  <c r="AM23" i="1"/>
  <c r="AI26" i="1"/>
  <c r="AM28" i="1"/>
  <c r="W31" i="1"/>
  <c r="S31" i="1"/>
  <c r="R7" i="1"/>
  <c r="AJ8" i="1"/>
  <c r="H13" i="2" s="1"/>
  <c r="AN10" i="1"/>
  <c r="L15" i="2" s="1"/>
  <c r="E40" i="2" s="1"/>
  <c r="AJ13" i="1"/>
  <c r="H18" i="2" s="1"/>
  <c r="AN15" i="1"/>
  <c r="L20" i="2" s="1"/>
  <c r="E39" i="2" s="1"/>
  <c r="AJ18" i="1"/>
  <c r="H23" i="2" s="1"/>
  <c r="AN20" i="1"/>
  <c r="L25" i="2" s="1"/>
  <c r="AJ23" i="1"/>
  <c r="AN25" i="1"/>
  <c r="V7" i="1"/>
  <c r="AJ11" i="1"/>
  <c r="H16" i="2" s="1"/>
  <c r="AJ16" i="1"/>
  <c r="H21" i="2" s="1"/>
  <c r="AJ21" i="1"/>
  <c r="H26" i="2" s="1"/>
  <c r="D31" i="1"/>
  <c r="X31" i="1"/>
  <c r="W7" i="1"/>
  <c r="AK11" i="1"/>
  <c r="I16" i="2" s="1"/>
  <c r="AK16" i="1"/>
  <c r="I21" i="2" s="1"/>
  <c r="AK21" i="1"/>
  <c r="I26" i="2" s="1"/>
  <c r="AK26" i="1"/>
  <c r="P30" i="1"/>
  <c r="E31" i="1"/>
  <c r="AJ15" i="1"/>
  <c r="H20" i="2" s="1"/>
  <c r="AJ25" i="1"/>
  <c r="AK15" i="1"/>
  <c r="I20" i="2" s="1"/>
  <c r="Q31" i="1"/>
  <c r="AL10" i="1"/>
  <c r="J15" i="2" s="1"/>
  <c r="AL20" i="1"/>
  <c r="J25" i="2" s="1"/>
  <c r="R31" i="1"/>
  <c r="AF30" i="1"/>
  <c r="U31" i="1"/>
  <c r="D7" i="1"/>
  <c r="X7" i="1"/>
  <c r="AL21" i="1"/>
  <c r="J26" i="2" s="1"/>
  <c r="AL26" i="1"/>
  <c r="AM21" i="1"/>
  <c r="K26" i="2" s="1"/>
  <c r="AM26" i="1"/>
  <c r="AI20" i="1"/>
  <c r="G25" i="2" s="1"/>
  <c r="AI10" i="1"/>
  <c r="G15" i="2" s="1"/>
  <c r="AI15" i="1"/>
  <c r="G20" i="2" s="1"/>
  <c r="B22" i="1"/>
  <c r="B27" i="1"/>
  <c r="AI25" i="1"/>
  <c r="AI22" i="1"/>
  <c r="G27" i="2" s="1"/>
  <c r="AI27" i="1"/>
  <c r="K31" i="1"/>
  <c r="AE31" i="1"/>
  <c r="AJ22" i="1"/>
  <c r="H27" i="2" s="1"/>
  <c r="AJ27" i="1"/>
  <c r="AI12" i="1"/>
  <c r="G17" i="2" s="1"/>
  <c r="AI17" i="1"/>
  <c r="G22" i="2" s="1"/>
  <c r="AJ12" i="1"/>
  <c r="H17" i="2" s="1"/>
  <c r="AJ17" i="1"/>
  <c r="H22" i="2" s="1"/>
  <c r="B10" i="1"/>
  <c r="B25" i="1"/>
  <c r="AK25" i="1"/>
  <c r="G8" i="2" l="1"/>
  <c r="J8" i="2"/>
  <c r="E38" i="2"/>
  <c r="E8" i="2"/>
  <c r="AI4" i="1"/>
</calcChain>
</file>

<file path=xl/sharedStrings.xml><?xml version="1.0" encoding="utf-8"?>
<sst xmlns="http://schemas.openxmlformats.org/spreadsheetml/2006/main" count="315" uniqueCount="66">
  <si>
    <t>PRISMA Akademie GmbH  ·  Maßnahme / Bereich: Beispielkurs K-2026-14  ·  Leitung: J. Steinbach</t>
  </si>
  <si>
    <t>Zeitraum – Monat / Jahr:</t>
  </si>
  <si>
    <t>Flieder hinterlegte Felder ausfüllen.   Codes:  A anwesend  ·  U Urlaub  ·  K krank  ·  E entschuldigt  ·  X unentschuldigt   |   Wochenenden und ungültige Tage werden automatisch grau hinterlegt.</t>
  </si>
  <si>
    <t>Nr.</t>
  </si>
  <si>
    <t>Name</t>
  </si>
  <si>
    <t>A</t>
  </si>
  <si>
    <t>U</t>
  </si>
  <si>
    <t>K</t>
  </si>
  <si>
    <t>E</t>
  </si>
  <si>
    <t>X</t>
  </si>
  <si>
    <t>Quote</t>
  </si>
  <si>
    <t>Anwesend je Tag</t>
  </si>
  <si>
    <t>Einträge je Tag</t>
  </si>
  <si>
    <t>Für die Richtigkeit (Datum, Unterschrift Leitung):</t>
  </si>
  <si>
    <t>PERSONEN &amp; AUSWERTUNG</t>
  </si>
  <si>
    <t>PRISMA Akademie GmbH  ·  Teilnehmer- / Mitarbeiterliste mit Monatswerten</t>
  </si>
  <si>
    <t>Flieder hinterlegte Felder pflegen – die Namen erscheinen automatisch im Blatt „Anwesenheit“, die Monatswerte werden von dort übernommen.</t>
  </si>
  <si>
    <t>ÜBERBLICK</t>
  </si>
  <si>
    <t>PERSONEN ERFASST</t>
  </si>
  <si>
    <t>Ø-ANWESENHEITSQUOTE</t>
  </si>
  <si>
    <t>KRANKHEITSTAGE GESAMT</t>
  </si>
  <si>
    <t>URLAUBSTAGE GESAMT</t>
  </si>
  <si>
    <t>PERSONEN &amp; MONATSWERTE</t>
  </si>
  <si>
    <t>Kennung</t>
  </si>
  <si>
    <t>Gruppe</t>
  </si>
  <si>
    <t>Bemerkung</t>
  </si>
  <si>
    <t>Aylin Demir</t>
  </si>
  <si>
    <t>P-1101</t>
  </si>
  <si>
    <t>Team Nord</t>
  </si>
  <si>
    <t>Bastian Rohde</t>
  </si>
  <si>
    <t>P-1102</t>
  </si>
  <si>
    <t>Team Süd</t>
  </si>
  <si>
    <t>Carla Neumann</t>
  </si>
  <si>
    <t>P-1103</t>
  </si>
  <si>
    <t>Verwaltung</t>
  </si>
  <si>
    <t>Dennis Falkner</t>
  </si>
  <si>
    <t>P-1104</t>
  </si>
  <si>
    <t>Elif Kaya</t>
  </si>
  <si>
    <t>P-1105</t>
  </si>
  <si>
    <t>Teilzeit (Mo–Do)</t>
  </si>
  <si>
    <t>Fynn Ostermann</t>
  </si>
  <si>
    <t>P-1106</t>
  </si>
  <si>
    <t>Greta Lindner</t>
  </si>
  <si>
    <t>P-1107</t>
  </si>
  <si>
    <t>Urlaub KW 29</t>
  </si>
  <si>
    <t>Hauke Jansen</t>
  </si>
  <si>
    <t>P-1108</t>
  </si>
  <si>
    <t>Isabel Marquardt</t>
  </si>
  <si>
    <t>P-1109</t>
  </si>
  <si>
    <t>Jonas Reimers</t>
  </si>
  <si>
    <t>P-1110</t>
  </si>
  <si>
    <t>Klara Sievers</t>
  </si>
  <si>
    <t>P-1111</t>
  </si>
  <si>
    <t>Leon Burmeister</t>
  </si>
  <si>
    <t>P-1112</t>
  </si>
  <si>
    <t>Auszubildende</t>
  </si>
  <si>
    <t>Mia Trautmann</t>
  </si>
  <si>
    <t>P-1113</t>
  </si>
  <si>
    <t>Nils Overbeck</t>
  </si>
  <si>
    <t>P-1114</t>
  </si>
  <si>
    <t>Ronja Feldkamp</t>
  </si>
  <si>
    <t>P-1115</t>
  </si>
  <si>
    <t>GRUPPEN-ÜBERSICHT &amp; DIAGRAMM</t>
  </si>
  <si>
    <t>Personen</t>
  </si>
  <si>
    <t>Ø-Quote</t>
  </si>
  <si>
    <t>ANWESENHEITSNACHWEIS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</si>
</sst>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"/>
    </font>
    <font>
      <b/>
      <sz val="11"/>
      <color rgb="FFFFFFFF"/>
      <name val="Calibri"/>
      <charset val="1"/>
    </font>
    <font>
      <b/>
      <sz val="18"/>
      <color rgb="FF4B3A80"/>
      <name val="Calibri"/>
      <charset val="1"/>
    </font>
    <font>
      <sz val="9"/>
      <color rgb="FF6F6A7A"/>
      <name val="Calibri"/>
      <charset val="1"/>
    </font>
    <font>
      <b/>
      <sz val="9.5"/>
      <color rgb="FF4B3A80"/>
      <name val="Calibri"/>
      <charset val="1"/>
    </font>
    <font>
      <sz val="10"/>
      <color rgb="FF26232E"/>
      <name val="Calibri"/>
      <charset val="1"/>
    </font>
    <font>
      <i/>
      <sz val="9"/>
      <color rgb="FF6F6A7A"/>
      <name val="Calibri"/>
      <charset val="1"/>
    </font>
    <font>
      <i/>
      <sz val="8.5"/>
      <color rgb="FF6F6A7A"/>
      <name val="Calibri"/>
      <charset val="1"/>
    </font>
    <font>
      <b/>
      <sz val="9"/>
      <color rgb="FFFFFFFF"/>
      <name val="Calibri"/>
      <charset val="1"/>
    </font>
    <font>
      <b/>
      <sz val="8"/>
      <color rgb="FF4B3A80"/>
      <name val="Calibri"/>
      <charset val="1"/>
    </font>
    <font>
      <b/>
      <sz val="8.5"/>
      <color rgb="FFFFFFFF"/>
      <name val="Calibri"/>
      <charset val="1"/>
    </font>
    <font>
      <sz val="6.5"/>
      <color rgb="FF6F6A7A"/>
      <name val="Calibri"/>
      <charset val="1"/>
    </font>
    <font>
      <sz val="8.5"/>
      <color rgb="FF6F6A7A"/>
      <name val="Calibri"/>
      <charset val="1"/>
    </font>
    <font>
      <sz val="9"/>
      <color rgb="FF26232E"/>
      <name val="Calibri"/>
      <charset val="1"/>
    </font>
    <font>
      <b/>
      <sz val="8.5"/>
      <color rgb="FF26232E"/>
      <name val="Calibri"/>
      <charset val="1"/>
    </font>
    <font>
      <sz val="8.5"/>
      <color rgb="FF26232E"/>
      <name val="Calibri"/>
      <charset val="1"/>
    </font>
    <font>
      <sz val="7.5"/>
      <color rgb="FF6F6A7A"/>
      <name val="Calibri"/>
      <charset val="1"/>
    </font>
    <font>
      <b/>
      <sz val="9"/>
      <color rgb="FF4B3A80"/>
      <name val="Calibri"/>
      <charset val="1"/>
    </font>
    <font>
      <b/>
      <sz val="10.5"/>
      <color rgb="FF4B3A80"/>
      <name val="Calibri"/>
      <charset val="1"/>
    </font>
    <font>
      <b/>
      <sz val="15"/>
      <color rgb="FF4B3A80"/>
      <name val="Calibri"/>
      <charset val="1"/>
    </font>
    <font>
      <b/>
      <sz val="15"/>
      <color rgb="FFB3261E"/>
      <name val="Calibri"/>
      <charset val="1"/>
    </font>
    <font>
      <b/>
      <sz val="15"/>
      <color rgb="FF6F6A7A"/>
      <name val="Calibri"/>
      <charset val="1"/>
    </font>
    <font>
      <b/>
      <sz val="7.5"/>
      <color rgb="FF6F6A7A"/>
      <name val="Calibri"/>
      <charset val="1"/>
    </font>
    <font>
      <sz val="9.5"/>
      <color rgb="FF26232E"/>
      <name val="Calibri"/>
      <charset val="1"/>
    </font>
    <font>
      <b/>
      <sz val="9.5"/>
      <color rgb="FF26232E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4B3A80"/>
        <bgColor rgb="FF26232E"/>
      </patternFill>
    </fill>
    <fill>
      <patternFill patternType="solid">
        <fgColor rgb="FFF5F1FB"/>
        <bgColor rgb="FFF7F4FB"/>
      </patternFill>
    </fill>
    <fill>
      <patternFill patternType="solid">
        <fgColor rgb="FFEFEAF7"/>
        <bgColor rgb="FFF5F1FB"/>
      </patternFill>
    </fill>
    <fill>
      <patternFill patternType="solid">
        <fgColor rgb="FFF7F4FB"/>
        <bgColor rgb="FFF5F1FB"/>
      </patternFill>
    </fill>
  </fills>
  <borders count="8">
    <border>
      <left/>
      <right/>
      <top/>
      <bottom/>
      <diagonal/>
    </border>
    <border>
      <left/>
      <right/>
      <top/>
      <bottom style="thin">
        <color rgb="FF4B3A80"/>
      </bottom>
      <diagonal/>
    </border>
    <border>
      <left style="thin">
        <color rgb="FFC9BCE3"/>
      </left>
      <right/>
      <top style="thin">
        <color rgb="FFC9BCE3"/>
      </top>
      <bottom style="thin">
        <color rgb="FFC9BCE3"/>
      </bottom>
      <diagonal/>
    </border>
    <border>
      <left/>
      <right/>
      <top/>
      <bottom style="hair">
        <color rgb="FFD6D2DE"/>
      </bottom>
      <diagonal/>
    </border>
    <border>
      <left style="hair">
        <color rgb="FFD6D2DE"/>
      </left>
      <right style="hair">
        <color rgb="FFD6D2DE"/>
      </right>
      <top style="hair">
        <color rgb="FFD6D2DE"/>
      </top>
      <bottom style="hair">
        <color rgb="FFD6D2DE"/>
      </bottom>
      <diagonal/>
    </border>
    <border>
      <left/>
      <right/>
      <top/>
      <bottom style="thin">
        <color rgb="FFD6D2DE"/>
      </bottom>
      <diagonal/>
    </border>
    <border>
      <left/>
      <right/>
      <top/>
      <bottom style="thick">
        <color rgb="FF4B3A80"/>
      </bottom>
      <diagonal/>
    </border>
    <border>
      <left style="thin">
        <color rgb="FFC9BCE3"/>
      </left>
      <right style="thin">
        <color rgb="FFC9BCE3"/>
      </right>
      <top style="thin">
        <color rgb="FFC9BCE3"/>
      </top>
      <bottom style="thin">
        <color rgb="FFC9BCE3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21" fillId="0" borderId="6" xfId="0" applyNumberFormat="1" applyFont="1" applyBorder="1" applyAlignment="1">
      <alignment horizontal="center" vertical="center"/>
    </xf>
    <xf numFmtId="1" fontId="20" fillId="0" borderId="6" xfId="0" applyNumberFormat="1" applyFont="1" applyBorder="1" applyAlignment="1">
      <alignment horizontal="center" vertical="center"/>
    </xf>
    <xf numFmtId="9" fontId="19" fillId="0" borderId="6" xfId="0" applyNumberFormat="1" applyFont="1" applyBorder="1" applyAlignment="1">
      <alignment horizontal="center" vertical="center"/>
    </xf>
    <xf numFmtId="1" fontId="19" fillId="0" borderId="6" xfId="0" applyNumberFormat="1" applyFont="1" applyBorder="1" applyAlignment="1">
      <alignment horizontal="center" vertical="center"/>
    </xf>
    <xf numFmtId="0" fontId="0" fillId="0" borderId="5" xfId="0" applyBorder="1"/>
    <xf numFmtId="0" fontId="17" fillId="0" borderId="0" xfId="0" applyFont="1"/>
    <xf numFmtId="0" fontId="10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" fontId="5" fillId="3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top"/>
    </xf>
    <xf numFmtId="0" fontId="0" fillId="0" borderId="1" xfId="0" applyBorder="1"/>
    <xf numFmtId="0" fontId="8" fillId="2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vertical="center" indent="1"/>
    </xf>
    <xf numFmtId="0" fontId="14" fillId="3" borderId="4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9" fontId="14" fillId="0" borderId="3" xfId="0" applyNumberFormat="1" applyFont="1" applyBorder="1" applyAlignment="1">
      <alignment horizontal="center" vertical="center"/>
    </xf>
    <xf numFmtId="0" fontId="0" fillId="4" borderId="0" xfId="0" applyFill="1"/>
    <xf numFmtId="0" fontId="9" fillId="4" borderId="0" xfId="0" applyFont="1" applyFill="1" applyAlignment="1">
      <alignment horizontal="right" vertical="center"/>
    </xf>
    <xf numFmtId="0" fontId="16" fillId="4" borderId="0" xfId="0" applyFont="1" applyFill="1" applyAlignment="1">
      <alignment horizontal="center" vertical="center"/>
    </xf>
    <xf numFmtId="0" fontId="0" fillId="5" borderId="0" xfId="0" applyFill="1"/>
    <xf numFmtId="0" fontId="9" fillId="5" borderId="0" xfId="0" applyFont="1" applyFill="1" applyAlignment="1">
      <alignment horizontal="right" vertical="center"/>
    </xf>
    <xf numFmtId="0" fontId="16" fillId="5" borderId="0" xfId="0" applyFont="1" applyFill="1" applyAlignment="1">
      <alignment horizontal="center" vertical="center"/>
    </xf>
    <xf numFmtId="0" fontId="18" fillId="4" borderId="0" xfId="0" applyFont="1" applyFill="1" applyAlignment="1">
      <alignment vertical="center" indent="1"/>
    </xf>
    <xf numFmtId="49" fontId="23" fillId="3" borderId="7" xfId="0" applyNumberFormat="1" applyFont="1" applyFill="1" applyBorder="1" applyAlignment="1">
      <alignment horizontal="left" vertical="center" indent="1"/>
    </xf>
    <xf numFmtId="49" fontId="23" fillId="3" borderId="7" xfId="0" applyNumberFormat="1" applyFont="1" applyFill="1" applyBorder="1" applyAlignment="1">
      <alignment horizontal="center" vertical="center"/>
    </xf>
    <xf numFmtId="49" fontId="13" fillId="3" borderId="7" xfId="0" applyNumberFormat="1" applyFont="1" applyFill="1" applyBorder="1" applyAlignment="1">
      <alignment horizontal="left" vertical="center" indent="1"/>
    </xf>
    <xf numFmtId="0" fontId="23" fillId="0" borderId="3" xfId="0" applyFont="1" applyBorder="1" applyAlignment="1">
      <alignment horizontal="center" vertical="center"/>
    </xf>
    <xf numFmtId="9" fontId="24" fillId="0" borderId="3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3" xfId="0" applyFont="1" applyBorder="1" applyAlignment="1">
      <alignment vertical="center" indent="1"/>
    </xf>
  </cellXfs>
  <cellStyles count="1">
    <cellStyle name="Standard" xfId="0" builtinId="0"/>
  </cellStyles>
  <dxfs count="10">
    <dxf>
      <font>
        <b/>
        <sz val="8"/>
        <color rgb="FF1E7A46"/>
        <name val="Calibri"/>
        <charset val="1"/>
      </font>
    </dxf>
    <dxf>
      <font>
        <b/>
        <sz val="8"/>
        <color rgb="FFB3261E"/>
        <name val="Calibri"/>
        <charset val="1"/>
      </font>
    </dxf>
    <dxf>
      <font>
        <b/>
        <sz val="8"/>
        <color rgb="FF1E7A46"/>
        <name val="Calibri"/>
        <charset val="1"/>
      </font>
    </dxf>
    <dxf>
      <font>
        <b/>
        <sz val="8"/>
        <color rgb="FFB3261E"/>
        <name val="Calibri"/>
        <charset val="1"/>
      </font>
    </dxf>
    <dxf>
      <fill>
        <patternFill>
          <bgColor rgb="FFE3E0EA"/>
        </patternFill>
      </fill>
    </dxf>
    <dxf>
      <fill>
        <patternFill>
          <bgColor rgb="FFD2CFDA"/>
        </patternFill>
      </fill>
    </dxf>
    <dxf>
      <font>
        <b/>
        <sz val="8"/>
        <color rgb="FF4B3A80"/>
        <name val="Calibri"/>
        <charset val="1"/>
      </font>
    </dxf>
    <dxf>
      <font>
        <b/>
        <sz val="8"/>
        <color rgb="FFB26A00"/>
        <name val="Calibri"/>
        <charset val="1"/>
      </font>
    </dxf>
    <dxf>
      <font>
        <b/>
        <sz val="8"/>
        <color rgb="FFB3261E"/>
        <name val="Calibri"/>
        <charset val="1"/>
      </font>
    </dxf>
    <dxf>
      <font>
        <b/>
        <sz val="8"/>
        <color rgb="FFB3261E"/>
        <name val="Calibri"/>
        <charset val="1"/>
      </font>
      <fill>
        <patternFill>
          <bgColor rgb="FFFBE5E2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26A00"/>
      <rgbColor rgb="FF800080"/>
      <rgbColor rgb="FF1E7A46"/>
      <rgbColor rgb="FFC9BCE3"/>
      <rgbColor rgb="FF878787"/>
      <rgbColor rgb="FF9C8FD0"/>
      <rgbColor rgb="FF993366"/>
      <rgbColor rgb="FFF7F4FB"/>
      <rgbColor rgb="FFF5F1FB"/>
      <rgbColor rgb="FF660066"/>
      <rgbColor rgb="FFFF8080"/>
      <rgbColor rgb="FF0066CC"/>
      <rgbColor rgb="FFD2CF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AF7"/>
      <rgbColor rgb="FFE3E0EA"/>
      <rgbColor rgb="FFD9D9D9"/>
      <rgbColor rgb="FFD6D2DE"/>
      <rgbColor rgb="FFFF99CC"/>
      <rgbColor rgb="FFCC99FF"/>
      <rgbColor rgb="FFFBE5E2"/>
      <rgbColor rgb="FF3366FF"/>
      <rgbColor rgb="FF33CCCC"/>
      <rgbColor rgb="FF99CC00"/>
      <rgbColor rgb="FFFFCC00"/>
      <rgbColor rgb="FFFF9900"/>
      <rgbColor rgb="FFFF6600"/>
      <rgbColor rgb="FF6F6A7A"/>
      <rgbColor rgb="FF969696"/>
      <rgbColor rgb="FF003366"/>
      <rgbColor rgb="FF339966"/>
      <rgbColor rgb="FF003300"/>
      <rgbColor rgb="FF333300"/>
      <rgbColor rgb="FFB3261E"/>
      <rgbColor rgb="FF993366"/>
      <rgbColor rgb="FF4B3A80"/>
      <rgbColor rgb="FF2623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Anwesenheitsquote je Person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'Personen &amp; Auswertung'!$L$12</c:f>
              <c:strCache>
                <c:ptCount val="1"/>
                <c:pt idx="0">
                  <c:v>Quote</c:v>
                </c:pt>
              </c:strCache>
            </c:strRef>
          </c:tx>
          <c:spPr>
            <a:solidFill>
              <a:srgbClr val="4B3A80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'Personen &amp; Auswertung'!$C$13:$C$34</c:f>
              <c:strCache>
                <c:ptCount val="15"/>
                <c:pt idx="0">
                  <c:v>Aylin Demir</c:v>
                </c:pt>
                <c:pt idx="1">
                  <c:v>Bastian Rohde</c:v>
                </c:pt>
                <c:pt idx="2">
                  <c:v>Carla Neumann</c:v>
                </c:pt>
                <c:pt idx="3">
                  <c:v>Dennis Falkner</c:v>
                </c:pt>
                <c:pt idx="4">
                  <c:v>Elif Kaya</c:v>
                </c:pt>
                <c:pt idx="5">
                  <c:v>Fynn Ostermann</c:v>
                </c:pt>
                <c:pt idx="6">
                  <c:v>Greta Lindner</c:v>
                </c:pt>
                <c:pt idx="7">
                  <c:v>Hauke Jansen</c:v>
                </c:pt>
                <c:pt idx="8">
                  <c:v>Isabel Marquardt</c:v>
                </c:pt>
                <c:pt idx="9">
                  <c:v>Jonas Reimers</c:v>
                </c:pt>
                <c:pt idx="10">
                  <c:v>Klara Sievers</c:v>
                </c:pt>
                <c:pt idx="11">
                  <c:v>Leon Burmeister</c:v>
                </c:pt>
                <c:pt idx="12">
                  <c:v>Mia Trautmann</c:v>
                </c:pt>
                <c:pt idx="13">
                  <c:v>Nils Overbeck</c:v>
                </c:pt>
                <c:pt idx="14">
                  <c:v>Ronja Feldkamp</c:v>
                </c:pt>
              </c:strCache>
            </c:strRef>
          </c:cat>
          <c:val>
            <c:numRef>
              <c:f>'Personen &amp; Auswertung'!$L$13:$L$34</c:f>
              <c:numCache>
                <c:formatCode>0%</c:formatCode>
                <c:ptCount val="22"/>
                <c:pt idx="0">
                  <c:v>1</c:v>
                </c:pt>
                <c:pt idx="1">
                  <c:v>0.93333333333333335</c:v>
                </c:pt>
                <c:pt idx="2">
                  <c:v>1</c:v>
                </c:pt>
                <c:pt idx="3">
                  <c:v>0.8666666666666667</c:v>
                </c:pt>
                <c:pt idx="4">
                  <c:v>1</c:v>
                </c:pt>
                <c:pt idx="5">
                  <c:v>1</c:v>
                </c:pt>
                <c:pt idx="6">
                  <c:v>0.66666666666666663</c:v>
                </c:pt>
                <c:pt idx="7">
                  <c:v>1</c:v>
                </c:pt>
                <c:pt idx="8">
                  <c:v>1</c:v>
                </c:pt>
                <c:pt idx="9">
                  <c:v>0.8</c:v>
                </c:pt>
                <c:pt idx="10">
                  <c:v>1</c:v>
                </c:pt>
                <c:pt idx="11">
                  <c:v>0.93333333333333335</c:v>
                </c:pt>
                <c:pt idx="12">
                  <c:v>1</c:v>
                </c:pt>
                <c:pt idx="13">
                  <c:v>0.8666666666666667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5D-4080-99C6-B10760FD4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4284"/>
        <c:axId val="50833682"/>
      </c:barChart>
      <c:catAx>
        <c:axId val="13942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0833682"/>
        <c:crosses val="autoZero"/>
        <c:auto val="1"/>
        <c:lblAlgn val="ctr"/>
        <c:lblOffset val="100"/>
        <c:noMultiLvlLbl val="0"/>
      </c:catAx>
      <c:valAx>
        <c:axId val="50833682"/>
        <c:scaling>
          <c:orientation val="minMax"/>
          <c:max val="1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39428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37</xdr:row>
      <xdr:rowOff>0</xdr:rowOff>
    </xdr:from>
    <xdr:to>
      <xdr:col>11</xdr:col>
      <xdr:colOff>435240</xdr:colOff>
      <xdr:row>50</xdr:row>
      <xdr:rowOff>185040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B3A80"/>
    <pageSetUpPr fitToPage="1"/>
  </sheetPr>
  <dimension ref="B1:AN33"/>
  <sheetViews>
    <sheetView showGridLines="0" tabSelected="1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U41" sqref="U41"/>
    </sheetView>
  </sheetViews>
  <sheetFormatPr baseColWidth="10" defaultColWidth="8.7109375" defaultRowHeight="15" x14ac:dyDescent="0.25"/>
  <cols>
    <col min="1" max="1" width="2" customWidth="1"/>
    <col min="2" max="2" width="4" customWidth="1"/>
    <col min="3" max="3" width="20" customWidth="1"/>
    <col min="4" max="34" width="3.42578125" customWidth="1"/>
    <col min="35" max="39" width="5.5703125" customWidth="1"/>
    <col min="40" max="40" width="8" customWidth="1"/>
  </cols>
  <sheetData>
    <row r="1" spans="2:40" ht="6" customHeight="1" x14ac:dyDescent="0.25">
      <c r="AJ1" s="14" t="str">
        <f>CHOOSE($D$4,"JANUAR","FEBRUAR","MÄRZ","APRIL","MAI","JUNI","JULI","AUGUST","SEPTEMBER","OKTOBER","NOVEMBER","DEZEMBER")&amp;" "&amp;$H$4</f>
        <v>JULI 2026</v>
      </c>
      <c r="AK1" s="14"/>
      <c r="AL1" s="14"/>
      <c r="AM1" s="14"/>
      <c r="AN1" s="14"/>
    </row>
    <row r="2" spans="2:40" ht="25.5" customHeight="1" x14ac:dyDescent="0.25">
      <c r="B2" s="15" t="s">
        <v>65</v>
      </c>
      <c r="AJ2" s="14"/>
      <c r="AK2" s="14"/>
      <c r="AL2" s="14"/>
      <c r="AM2" s="14"/>
      <c r="AN2" s="14"/>
    </row>
    <row r="3" spans="2:40" ht="15" customHeight="1" x14ac:dyDescent="0.25">
      <c r="B3" s="16" t="s">
        <v>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4"/>
      <c r="AK3" s="14"/>
      <c r="AL3" s="14"/>
      <c r="AM3" s="14"/>
      <c r="AN3" s="14"/>
    </row>
    <row r="4" spans="2:40" ht="18" customHeight="1" x14ac:dyDescent="0.25">
      <c r="B4" s="13" t="s">
        <v>1</v>
      </c>
      <c r="C4" s="13"/>
      <c r="D4" s="12">
        <v>7</v>
      </c>
      <c r="E4" s="12"/>
      <c r="F4" s="12"/>
      <c r="H4" s="12">
        <v>2026</v>
      </c>
      <c r="I4" s="12"/>
      <c r="J4" s="12"/>
      <c r="K4" s="12"/>
      <c r="M4" s="11" t="str">
        <f>"Erfasster Monat:  "&amp;CHOOSE($D$4,"Januar","Februar","März","April","Mai","Juni","Juli","August","September","Oktober","November","Dezember")&amp;" "&amp;$H$4</f>
        <v>Erfasster Monat:  Juli 2026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0" t="str">
        <f>IF(COUNT($AN$8:$AN$29)=0,"","Ø-Quote: "&amp;ROUND(AVERAGE($AN$8:$AN$29)*100,0)&amp;" %")</f>
        <v>Ø-Quote: 94 %</v>
      </c>
      <c r="AJ4" s="10"/>
      <c r="AK4" s="10"/>
      <c r="AL4" s="10"/>
      <c r="AM4" s="10"/>
      <c r="AN4" s="10"/>
    </row>
    <row r="5" spans="2:40" ht="13.5" customHeight="1" x14ac:dyDescent="0.25">
      <c r="B5" s="9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</row>
    <row r="6" spans="2:40" ht="15" customHeight="1" x14ac:dyDescent="0.25">
      <c r="B6" s="8" t="s">
        <v>3</v>
      </c>
      <c r="C6" s="8" t="s">
        <v>4</v>
      </c>
      <c r="D6" s="19">
        <f>IF(DAY(DATE($H$4,$D$4,1))=1,1,"")</f>
        <v>1</v>
      </c>
      <c r="E6" s="19">
        <f>IF(DAY(DATE($H$4,$D$4,2))=2,2,"")</f>
        <v>2</v>
      </c>
      <c r="F6" s="19">
        <f>IF(DAY(DATE($H$4,$D$4,3))=3,3,"")</f>
        <v>3</v>
      </c>
      <c r="G6" s="19">
        <f>IF(DAY(DATE($H$4,$D$4,4))=4,4,"")</f>
        <v>4</v>
      </c>
      <c r="H6" s="19">
        <f>IF(DAY(DATE($H$4,$D$4,5))=5,5,"")</f>
        <v>5</v>
      </c>
      <c r="I6" s="19">
        <f>IF(DAY(DATE($H$4,$D$4,6))=6,6,"")</f>
        <v>6</v>
      </c>
      <c r="J6" s="19">
        <f>IF(DAY(DATE($H$4,$D$4,7))=7,7,"")</f>
        <v>7</v>
      </c>
      <c r="K6" s="19">
        <f>IF(DAY(DATE($H$4,$D$4,8))=8,8,"")</f>
        <v>8</v>
      </c>
      <c r="L6" s="19">
        <f>IF(DAY(DATE($H$4,$D$4,9))=9,9,"")</f>
        <v>9</v>
      </c>
      <c r="M6" s="19">
        <f>IF(DAY(DATE($H$4,$D$4,10))=10,10,"")</f>
        <v>10</v>
      </c>
      <c r="N6" s="19">
        <f>IF(DAY(DATE($H$4,$D$4,11))=11,11,"")</f>
        <v>11</v>
      </c>
      <c r="O6" s="19">
        <f>IF(DAY(DATE($H$4,$D$4,12))=12,12,"")</f>
        <v>12</v>
      </c>
      <c r="P6" s="19">
        <f>IF(DAY(DATE($H$4,$D$4,13))=13,13,"")</f>
        <v>13</v>
      </c>
      <c r="Q6" s="19">
        <f>IF(DAY(DATE($H$4,$D$4,14))=14,14,"")</f>
        <v>14</v>
      </c>
      <c r="R6" s="19">
        <f>IF(DAY(DATE($H$4,$D$4,15))=15,15,"")</f>
        <v>15</v>
      </c>
      <c r="S6" s="19">
        <f>IF(DAY(DATE($H$4,$D$4,16))=16,16,"")</f>
        <v>16</v>
      </c>
      <c r="T6" s="19">
        <f>IF(DAY(DATE($H$4,$D$4,17))=17,17,"")</f>
        <v>17</v>
      </c>
      <c r="U6" s="19">
        <f>IF(DAY(DATE($H$4,$D$4,18))=18,18,"")</f>
        <v>18</v>
      </c>
      <c r="V6" s="19">
        <f>IF(DAY(DATE($H$4,$D$4,19))=19,19,"")</f>
        <v>19</v>
      </c>
      <c r="W6" s="19">
        <f>IF(DAY(DATE($H$4,$D$4,20))=20,20,"")</f>
        <v>20</v>
      </c>
      <c r="X6" s="19">
        <f>IF(DAY(DATE($H$4,$D$4,21))=21,21,"")</f>
        <v>21</v>
      </c>
      <c r="Y6" s="19">
        <f>IF(DAY(DATE($H$4,$D$4,22))=22,22,"")</f>
        <v>22</v>
      </c>
      <c r="Z6" s="19">
        <f>IF(DAY(DATE($H$4,$D$4,23))=23,23,"")</f>
        <v>23</v>
      </c>
      <c r="AA6" s="19">
        <f>IF(DAY(DATE($H$4,$D$4,24))=24,24,"")</f>
        <v>24</v>
      </c>
      <c r="AB6" s="19">
        <f>IF(DAY(DATE($H$4,$D$4,25))=25,25,"")</f>
        <v>25</v>
      </c>
      <c r="AC6" s="19">
        <f>IF(DAY(DATE($H$4,$D$4,26))=26,26,"")</f>
        <v>26</v>
      </c>
      <c r="AD6" s="19">
        <f>IF(DAY(DATE($H$4,$D$4,27))=27,27,"")</f>
        <v>27</v>
      </c>
      <c r="AE6" s="19">
        <f>IF(DAY(DATE($H$4,$D$4,28))=28,28,"")</f>
        <v>28</v>
      </c>
      <c r="AF6" s="19">
        <f>IF(DAY(DATE($H$4,$D$4,29))=29,29,"")</f>
        <v>29</v>
      </c>
      <c r="AG6" s="19">
        <f>IF(DAY(DATE($H$4,$D$4,30))=30,30,"")</f>
        <v>30</v>
      </c>
      <c r="AH6" s="19">
        <f>IF(DAY(DATE($H$4,$D$4,31))=31,31,"")</f>
        <v>31</v>
      </c>
      <c r="AI6" s="7" t="s">
        <v>5</v>
      </c>
      <c r="AJ6" s="7" t="s">
        <v>6</v>
      </c>
      <c r="AK6" s="7" t="s">
        <v>7</v>
      </c>
      <c r="AL6" s="7" t="s">
        <v>8</v>
      </c>
      <c r="AM6" s="7" t="s">
        <v>9</v>
      </c>
      <c r="AN6" s="7" t="s">
        <v>10</v>
      </c>
    </row>
    <row r="7" spans="2:40" ht="12" customHeight="1" x14ac:dyDescent="0.25">
      <c r="B7" s="8"/>
      <c r="C7" s="8"/>
      <c r="D7" s="20" t="str">
        <f t="shared" ref="D7:AH7" si="0">IF(D$6="","",CHOOSE(WEEKDAY(DATE($H$4,$D$4,D$6),2),"Mo","Di","Mi","Do","Fr","Sa","So"))</f>
        <v>Mi</v>
      </c>
      <c r="E7" s="20" t="str">
        <f t="shared" si="0"/>
        <v>Do</v>
      </c>
      <c r="F7" s="20" t="str">
        <f t="shared" si="0"/>
        <v>Fr</v>
      </c>
      <c r="G7" s="20" t="str">
        <f t="shared" si="0"/>
        <v>Sa</v>
      </c>
      <c r="H7" s="20" t="str">
        <f t="shared" si="0"/>
        <v>So</v>
      </c>
      <c r="I7" s="20" t="str">
        <f t="shared" si="0"/>
        <v>Mo</v>
      </c>
      <c r="J7" s="20" t="str">
        <f t="shared" si="0"/>
        <v>Di</v>
      </c>
      <c r="K7" s="20" t="str">
        <f t="shared" si="0"/>
        <v>Mi</v>
      </c>
      <c r="L7" s="20" t="str">
        <f t="shared" si="0"/>
        <v>Do</v>
      </c>
      <c r="M7" s="20" t="str">
        <f t="shared" si="0"/>
        <v>Fr</v>
      </c>
      <c r="N7" s="20" t="str">
        <f t="shared" si="0"/>
        <v>Sa</v>
      </c>
      <c r="O7" s="20" t="str">
        <f t="shared" si="0"/>
        <v>So</v>
      </c>
      <c r="P7" s="20" t="str">
        <f t="shared" si="0"/>
        <v>Mo</v>
      </c>
      <c r="Q7" s="20" t="str">
        <f t="shared" si="0"/>
        <v>Di</v>
      </c>
      <c r="R7" s="20" t="str">
        <f t="shared" si="0"/>
        <v>Mi</v>
      </c>
      <c r="S7" s="20" t="str">
        <f t="shared" si="0"/>
        <v>Do</v>
      </c>
      <c r="T7" s="20" t="str">
        <f t="shared" si="0"/>
        <v>Fr</v>
      </c>
      <c r="U7" s="20" t="str">
        <f t="shared" si="0"/>
        <v>Sa</v>
      </c>
      <c r="V7" s="20" t="str">
        <f t="shared" si="0"/>
        <v>So</v>
      </c>
      <c r="W7" s="20" t="str">
        <f t="shared" si="0"/>
        <v>Mo</v>
      </c>
      <c r="X7" s="20" t="str">
        <f t="shared" si="0"/>
        <v>Di</v>
      </c>
      <c r="Y7" s="20" t="str">
        <f t="shared" si="0"/>
        <v>Mi</v>
      </c>
      <c r="Z7" s="20" t="str">
        <f t="shared" si="0"/>
        <v>Do</v>
      </c>
      <c r="AA7" s="20" t="str">
        <f t="shared" si="0"/>
        <v>Fr</v>
      </c>
      <c r="AB7" s="20" t="str">
        <f t="shared" si="0"/>
        <v>Sa</v>
      </c>
      <c r="AC7" s="20" t="str">
        <f t="shared" si="0"/>
        <v>So</v>
      </c>
      <c r="AD7" s="20" t="str">
        <f t="shared" si="0"/>
        <v>Mo</v>
      </c>
      <c r="AE7" s="20" t="str">
        <f t="shared" si="0"/>
        <v>Di</v>
      </c>
      <c r="AF7" s="20" t="str">
        <f t="shared" si="0"/>
        <v>Mi</v>
      </c>
      <c r="AG7" s="20" t="str">
        <f t="shared" si="0"/>
        <v>Do</v>
      </c>
      <c r="AH7" s="20" t="str">
        <f t="shared" si="0"/>
        <v>Fr</v>
      </c>
      <c r="AI7" s="7"/>
      <c r="AJ7" s="7"/>
      <c r="AK7" s="7"/>
      <c r="AL7" s="7"/>
      <c r="AM7" s="7"/>
      <c r="AN7" s="7"/>
    </row>
    <row r="8" spans="2:40" ht="15" customHeight="1" x14ac:dyDescent="0.25">
      <c r="B8" s="21">
        <f t="shared" ref="B8:B29" si="1">IF($C8="","",ROW()-7)</f>
        <v>1</v>
      </c>
      <c r="C8" s="22" t="str">
        <f>IF('Personen &amp; Auswertung'!$C$13="","",'Personen &amp; Auswertung'!$C$13)</f>
        <v>Aylin Demir</v>
      </c>
      <c r="D8" s="23" t="s">
        <v>5</v>
      </c>
      <c r="E8" s="23" t="s">
        <v>5</v>
      </c>
      <c r="F8" s="23" t="s">
        <v>5</v>
      </c>
      <c r="G8" s="23"/>
      <c r="H8" s="23"/>
      <c r="I8" s="23" t="s">
        <v>5</v>
      </c>
      <c r="J8" s="23" t="s">
        <v>5</v>
      </c>
      <c r="K8" s="23" t="s">
        <v>5</v>
      </c>
      <c r="L8" s="23" t="s">
        <v>5</v>
      </c>
      <c r="M8" s="23" t="s">
        <v>5</v>
      </c>
      <c r="N8" s="23"/>
      <c r="O8" s="23"/>
      <c r="P8" s="23" t="s">
        <v>5</v>
      </c>
      <c r="Q8" s="23" t="s">
        <v>5</v>
      </c>
      <c r="R8" s="23" t="s">
        <v>5</v>
      </c>
      <c r="S8" s="23" t="s">
        <v>5</v>
      </c>
      <c r="T8" s="23" t="s">
        <v>5</v>
      </c>
      <c r="U8" s="23"/>
      <c r="V8" s="23"/>
      <c r="W8" s="23" t="s">
        <v>5</v>
      </c>
      <c r="X8" s="23" t="s">
        <v>5</v>
      </c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4">
        <f t="shared" ref="AI8:AI29" si="2">IF($C8="","",COUNTIF($D8:$AH8,"A"))</f>
        <v>15</v>
      </c>
      <c r="AJ8" s="24">
        <f t="shared" ref="AJ8:AJ29" si="3">IF($C8="","",COUNTIF($D8:$AH8,"U"))</f>
        <v>0</v>
      </c>
      <c r="AK8" s="24">
        <f t="shared" ref="AK8:AK29" si="4">IF($C8="","",COUNTIF($D8:$AH8,"K"))</f>
        <v>0</v>
      </c>
      <c r="AL8" s="24">
        <f t="shared" ref="AL8:AL29" si="5">IF($C8="","",COUNTIF($D8:$AH8,"E"))</f>
        <v>0</v>
      </c>
      <c r="AM8" s="24">
        <f t="shared" ref="AM8:AM29" si="6">IF($C8="","",COUNTIF($D8:$AH8,"X"))</f>
        <v>0</v>
      </c>
      <c r="AN8" s="25">
        <f t="shared" ref="AN8:AN29" si="7">IF($C8="","",IF(COUNTIF($D8:$AH8,"&lt;&gt;")=0,"",COUNTIF($D8:$AH8,"A")/COUNTIF($D8:$AH8,"&lt;&gt;")))</f>
        <v>1</v>
      </c>
    </row>
    <row r="9" spans="2:40" ht="15" customHeight="1" x14ac:dyDescent="0.25">
      <c r="B9" s="21">
        <f t="shared" si="1"/>
        <v>2</v>
      </c>
      <c r="C9" s="22" t="str">
        <f>IF('Personen &amp; Auswertung'!$C$14="","",'Personen &amp; Auswertung'!$C$14)</f>
        <v>Bastian Rohde</v>
      </c>
      <c r="D9" s="23" t="s">
        <v>5</v>
      </c>
      <c r="E9" s="23" t="s">
        <v>5</v>
      </c>
      <c r="F9" s="23" t="s">
        <v>8</v>
      </c>
      <c r="G9" s="23"/>
      <c r="H9" s="23"/>
      <c r="I9" s="23" t="s">
        <v>5</v>
      </c>
      <c r="J9" s="23" t="s">
        <v>5</v>
      </c>
      <c r="K9" s="23" t="s">
        <v>5</v>
      </c>
      <c r="L9" s="23" t="s">
        <v>5</v>
      </c>
      <c r="M9" s="23" t="s">
        <v>5</v>
      </c>
      <c r="N9" s="23"/>
      <c r="O9" s="23"/>
      <c r="P9" s="23" t="s">
        <v>5</v>
      </c>
      <c r="Q9" s="23" t="s">
        <v>5</v>
      </c>
      <c r="R9" s="23" t="s">
        <v>5</v>
      </c>
      <c r="S9" s="23" t="s">
        <v>5</v>
      </c>
      <c r="T9" s="23" t="s">
        <v>5</v>
      </c>
      <c r="U9" s="23"/>
      <c r="V9" s="23"/>
      <c r="W9" s="23" t="s">
        <v>5</v>
      </c>
      <c r="X9" s="23" t="s">
        <v>5</v>
      </c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4">
        <f t="shared" si="2"/>
        <v>14</v>
      </c>
      <c r="AJ9" s="24">
        <f t="shared" si="3"/>
        <v>0</v>
      </c>
      <c r="AK9" s="24">
        <f t="shared" si="4"/>
        <v>0</v>
      </c>
      <c r="AL9" s="24">
        <f t="shared" si="5"/>
        <v>1</v>
      </c>
      <c r="AM9" s="24">
        <f t="shared" si="6"/>
        <v>0</v>
      </c>
      <c r="AN9" s="25">
        <f t="shared" si="7"/>
        <v>0.93333333333333335</v>
      </c>
    </row>
    <row r="10" spans="2:40" ht="15" customHeight="1" x14ac:dyDescent="0.25">
      <c r="B10" s="21">
        <f t="shared" si="1"/>
        <v>3</v>
      </c>
      <c r="C10" s="22" t="str">
        <f>IF('Personen &amp; Auswertung'!$C$15="","",'Personen &amp; Auswertung'!$C$15)</f>
        <v>Carla Neumann</v>
      </c>
      <c r="D10" s="23" t="s">
        <v>5</v>
      </c>
      <c r="E10" s="23" t="s">
        <v>5</v>
      </c>
      <c r="F10" s="23" t="s">
        <v>5</v>
      </c>
      <c r="G10" s="23"/>
      <c r="H10" s="23"/>
      <c r="I10" s="23" t="s">
        <v>5</v>
      </c>
      <c r="J10" s="23" t="s">
        <v>5</v>
      </c>
      <c r="K10" s="23" t="s">
        <v>5</v>
      </c>
      <c r="L10" s="23" t="s">
        <v>5</v>
      </c>
      <c r="M10" s="23" t="s">
        <v>5</v>
      </c>
      <c r="N10" s="23"/>
      <c r="O10" s="23"/>
      <c r="P10" s="23" t="s">
        <v>5</v>
      </c>
      <c r="Q10" s="23" t="s">
        <v>5</v>
      </c>
      <c r="R10" s="23" t="s">
        <v>5</v>
      </c>
      <c r="S10" s="23" t="s">
        <v>5</v>
      </c>
      <c r="T10" s="23" t="s">
        <v>5</v>
      </c>
      <c r="U10" s="23"/>
      <c r="V10" s="23"/>
      <c r="W10" s="23" t="s">
        <v>5</v>
      </c>
      <c r="X10" s="23" t="s">
        <v>5</v>
      </c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4">
        <f t="shared" si="2"/>
        <v>15</v>
      </c>
      <c r="AJ10" s="24">
        <f t="shared" si="3"/>
        <v>0</v>
      </c>
      <c r="AK10" s="24">
        <f t="shared" si="4"/>
        <v>0</v>
      </c>
      <c r="AL10" s="24">
        <f t="shared" si="5"/>
        <v>0</v>
      </c>
      <c r="AM10" s="24">
        <f t="shared" si="6"/>
        <v>0</v>
      </c>
      <c r="AN10" s="25">
        <f t="shared" si="7"/>
        <v>1</v>
      </c>
    </row>
    <row r="11" spans="2:40" ht="15" customHeight="1" x14ac:dyDescent="0.25">
      <c r="B11" s="21">
        <f t="shared" si="1"/>
        <v>4</v>
      </c>
      <c r="C11" s="22" t="str">
        <f>IF('Personen &amp; Auswertung'!$C$16="","",'Personen &amp; Auswertung'!$C$16)</f>
        <v>Dennis Falkner</v>
      </c>
      <c r="D11" s="23" t="s">
        <v>5</v>
      </c>
      <c r="E11" s="23" t="s">
        <v>5</v>
      </c>
      <c r="F11" s="23" t="s">
        <v>5</v>
      </c>
      <c r="G11" s="23"/>
      <c r="H11" s="23"/>
      <c r="I11" s="23" t="s">
        <v>5</v>
      </c>
      <c r="J11" s="23" t="s">
        <v>5</v>
      </c>
      <c r="K11" s="23" t="s">
        <v>5</v>
      </c>
      <c r="L11" s="23" t="s">
        <v>7</v>
      </c>
      <c r="M11" s="23" t="s">
        <v>7</v>
      </c>
      <c r="N11" s="23"/>
      <c r="O11" s="23"/>
      <c r="P11" s="23" t="s">
        <v>5</v>
      </c>
      <c r="Q11" s="23" t="s">
        <v>5</v>
      </c>
      <c r="R11" s="23" t="s">
        <v>5</v>
      </c>
      <c r="S11" s="23" t="s">
        <v>5</v>
      </c>
      <c r="T11" s="23" t="s">
        <v>5</v>
      </c>
      <c r="U11" s="23"/>
      <c r="V11" s="23"/>
      <c r="W11" s="23" t="s">
        <v>5</v>
      </c>
      <c r="X11" s="23" t="s">
        <v>5</v>
      </c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4">
        <f t="shared" si="2"/>
        <v>13</v>
      </c>
      <c r="AJ11" s="24">
        <f t="shared" si="3"/>
        <v>0</v>
      </c>
      <c r="AK11" s="24">
        <f t="shared" si="4"/>
        <v>2</v>
      </c>
      <c r="AL11" s="24">
        <f t="shared" si="5"/>
        <v>0</v>
      </c>
      <c r="AM11" s="24">
        <f t="shared" si="6"/>
        <v>0</v>
      </c>
      <c r="AN11" s="25">
        <f t="shared" si="7"/>
        <v>0.8666666666666667</v>
      </c>
    </row>
    <row r="12" spans="2:40" ht="15" customHeight="1" x14ac:dyDescent="0.25">
      <c r="B12" s="21">
        <f t="shared" si="1"/>
        <v>5</v>
      </c>
      <c r="C12" s="22" t="str">
        <f>IF('Personen &amp; Auswertung'!$C$17="","",'Personen &amp; Auswertung'!$C$17)</f>
        <v>Elif Kaya</v>
      </c>
      <c r="D12" s="23" t="s">
        <v>5</v>
      </c>
      <c r="E12" s="23" t="s">
        <v>5</v>
      </c>
      <c r="F12" s="23" t="s">
        <v>5</v>
      </c>
      <c r="G12" s="23"/>
      <c r="H12" s="23"/>
      <c r="I12" s="23" t="s">
        <v>5</v>
      </c>
      <c r="J12" s="23" t="s">
        <v>5</v>
      </c>
      <c r="K12" s="23" t="s">
        <v>5</v>
      </c>
      <c r="L12" s="23" t="s">
        <v>5</v>
      </c>
      <c r="M12" s="23" t="s">
        <v>5</v>
      </c>
      <c r="N12" s="23"/>
      <c r="O12" s="23"/>
      <c r="P12" s="23" t="s">
        <v>5</v>
      </c>
      <c r="Q12" s="23" t="s">
        <v>5</v>
      </c>
      <c r="R12" s="23" t="s">
        <v>5</v>
      </c>
      <c r="S12" s="23" t="s">
        <v>5</v>
      </c>
      <c r="T12" s="23" t="s">
        <v>5</v>
      </c>
      <c r="U12" s="23"/>
      <c r="V12" s="23"/>
      <c r="W12" s="23" t="s">
        <v>5</v>
      </c>
      <c r="X12" s="23" t="s">
        <v>5</v>
      </c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4">
        <f t="shared" si="2"/>
        <v>15</v>
      </c>
      <c r="AJ12" s="24">
        <f t="shared" si="3"/>
        <v>0</v>
      </c>
      <c r="AK12" s="24">
        <f t="shared" si="4"/>
        <v>0</v>
      </c>
      <c r="AL12" s="24">
        <f t="shared" si="5"/>
        <v>0</v>
      </c>
      <c r="AM12" s="24">
        <f t="shared" si="6"/>
        <v>0</v>
      </c>
      <c r="AN12" s="25">
        <f t="shared" si="7"/>
        <v>1</v>
      </c>
    </row>
    <row r="13" spans="2:40" ht="15" customHeight="1" x14ac:dyDescent="0.25">
      <c r="B13" s="21">
        <f t="shared" si="1"/>
        <v>6</v>
      </c>
      <c r="C13" s="22" t="str">
        <f>IF('Personen &amp; Auswertung'!$C$18="","",'Personen &amp; Auswertung'!$C$18)</f>
        <v>Fynn Ostermann</v>
      </c>
      <c r="D13" s="23" t="s">
        <v>5</v>
      </c>
      <c r="E13" s="23" t="s">
        <v>5</v>
      </c>
      <c r="F13" s="23" t="s">
        <v>5</v>
      </c>
      <c r="G13" s="23"/>
      <c r="H13" s="23"/>
      <c r="I13" s="23" t="s">
        <v>5</v>
      </c>
      <c r="J13" s="23" t="s">
        <v>5</v>
      </c>
      <c r="K13" s="23" t="s">
        <v>5</v>
      </c>
      <c r="L13" s="23" t="s">
        <v>5</v>
      </c>
      <c r="M13" s="23" t="s">
        <v>5</v>
      </c>
      <c r="N13" s="23"/>
      <c r="O13" s="23"/>
      <c r="P13" s="23" t="s">
        <v>5</v>
      </c>
      <c r="Q13" s="23" t="s">
        <v>5</v>
      </c>
      <c r="R13" s="23" t="s">
        <v>5</v>
      </c>
      <c r="S13" s="23" t="s">
        <v>5</v>
      </c>
      <c r="T13" s="23" t="s">
        <v>5</v>
      </c>
      <c r="U13" s="23"/>
      <c r="V13" s="23"/>
      <c r="W13" s="23" t="s">
        <v>5</v>
      </c>
      <c r="X13" s="23" t="s">
        <v>5</v>
      </c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4">
        <f t="shared" si="2"/>
        <v>15</v>
      </c>
      <c r="AJ13" s="24">
        <f t="shared" si="3"/>
        <v>0</v>
      </c>
      <c r="AK13" s="24">
        <f t="shared" si="4"/>
        <v>0</v>
      </c>
      <c r="AL13" s="24">
        <f t="shared" si="5"/>
        <v>0</v>
      </c>
      <c r="AM13" s="24">
        <f t="shared" si="6"/>
        <v>0</v>
      </c>
      <c r="AN13" s="25">
        <f t="shared" si="7"/>
        <v>1</v>
      </c>
    </row>
    <row r="14" spans="2:40" ht="15" customHeight="1" x14ac:dyDescent="0.25">
      <c r="B14" s="21">
        <f t="shared" si="1"/>
        <v>7</v>
      </c>
      <c r="C14" s="22" t="str">
        <f>IF('Personen &amp; Auswertung'!$C$19="","",'Personen &amp; Auswertung'!$C$19)</f>
        <v>Greta Lindner</v>
      </c>
      <c r="D14" s="23" t="s">
        <v>5</v>
      </c>
      <c r="E14" s="23" t="s">
        <v>5</v>
      </c>
      <c r="F14" s="23" t="s">
        <v>5</v>
      </c>
      <c r="G14" s="23"/>
      <c r="H14" s="23"/>
      <c r="I14" s="23" t="s">
        <v>5</v>
      </c>
      <c r="J14" s="23" t="s">
        <v>5</v>
      </c>
      <c r="K14" s="23" t="s">
        <v>5</v>
      </c>
      <c r="L14" s="23" t="s">
        <v>5</v>
      </c>
      <c r="M14" s="23" t="s">
        <v>5</v>
      </c>
      <c r="N14" s="23"/>
      <c r="O14" s="23"/>
      <c r="P14" s="23" t="s">
        <v>6</v>
      </c>
      <c r="Q14" s="23" t="s">
        <v>6</v>
      </c>
      <c r="R14" s="23" t="s">
        <v>6</v>
      </c>
      <c r="S14" s="23" t="s">
        <v>6</v>
      </c>
      <c r="T14" s="23" t="s">
        <v>6</v>
      </c>
      <c r="U14" s="23"/>
      <c r="V14" s="23"/>
      <c r="W14" s="23" t="s">
        <v>5</v>
      </c>
      <c r="X14" s="23" t="s">
        <v>5</v>
      </c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4">
        <f t="shared" si="2"/>
        <v>10</v>
      </c>
      <c r="AJ14" s="24">
        <f t="shared" si="3"/>
        <v>5</v>
      </c>
      <c r="AK14" s="24">
        <f t="shared" si="4"/>
        <v>0</v>
      </c>
      <c r="AL14" s="24">
        <f t="shared" si="5"/>
        <v>0</v>
      </c>
      <c r="AM14" s="24">
        <f t="shared" si="6"/>
        <v>0</v>
      </c>
      <c r="AN14" s="25">
        <f t="shared" si="7"/>
        <v>0.66666666666666663</v>
      </c>
    </row>
    <row r="15" spans="2:40" ht="15" customHeight="1" x14ac:dyDescent="0.25">
      <c r="B15" s="21">
        <f t="shared" si="1"/>
        <v>8</v>
      </c>
      <c r="C15" s="22" t="str">
        <f>IF('Personen &amp; Auswertung'!$C$20="","",'Personen &amp; Auswertung'!$C$20)</f>
        <v>Hauke Jansen</v>
      </c>
      <c r="D15" s="23" t="s">
        <v>5</v>
      </c>
      <c r="E15" s="23" t="s">
        <v>5</v>
      </c>
      <c r="F15" s="23" t="s">
        <v>5</v>
      </c>
      <c r="G15" s="23"/>
      <c r="H15" s="23"/>
      <c r="I15" s="23" t="s">
        <v>5</v>
      </c>
      <c r="J15" s="23" t="s">
        <v>5</v>
      </c>
      <c r="K15" s="23" t="s">
        <v>5</v>
      </c>
      <c r="L15" s="23" t="s">
        <v>5</v>
      </c>
      <c r="M15" s="23" t="s">
        <v>5</v>
      </c>
      <c r="N15" s="23"/>
      <c r="O15" s="23"/>
      <c r="P15" s="23" t="s">
        <v>5</v>
      </c>
      <c r="Q15" s="23" t="s">
        <v>5</v>
      </c>
      <c r="R15" s="23" t="s">
        <v>5</v>
      </c>
      <c r="S15" s="23" t="s">
        <v>5</v>
      </c>
      <c r="T15" s="23" t="s">
        <v>5</v>
      </c>
      <c r="U15" s="23"/>
      <c r="V15" s="23"/>
      <c r="W15" s="23" t="s">
        <v>5</v>
      </c>
      <c r="X15" s="23" t="s">
        <v>5</v>
      </c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4">
        <f t="shared" si="2"/>
        <v>15</v>
      </c>
      <c r="AJ15" s="24">
        <f t="shared" si="3"/>
        <v>0</v>
      </c>
      <c r="AK15" s="24">
        <f t="shared" si="4"/>
        <v>0</v>
      </c>
      <c r="AL15" s="24">
        <f t="shared" si="5"/>
        <v>0</v>
      </c>
      <c r="AM15" s="24">
        <f t="shared" si="6"/>
        <v>0</v>
      </c>
      <c r="AN15" s="25">
        <f t="shared" si="7"/>
        <v>1</v>
      </c>
    </row>
    <row r="16" spans="2:40" ht="15" customHeight="1" x14ac:dyDescent="0.25">
      <c r="B16" s="21">
        <f t="shared" si="1"/>
        <v>9</v>
      </c>
      <c r="C16" s="22" t="str">
        <f>IF('Personen &amp; Auswertung'!$C$21="","",'Personen &amp; Auswertung'!$C$21)</f>
        <v>Isabel Marquardt</v>
      </c>
      <c r="D16" s="23" t="s">
        <v>5</v>
      </c>
      <c r="E16" s="23" t="s">
        <v>5</v>
      </c>
      <c r="F16" s="23" t="s">
        <v>5</v>
      </c>
      <c r="G16" s="23"/>
      <c r="H16" s="23"/>
      <c r="I16" s="23" t="s">
        <v>5</v>
      </c>
      <c r="J16" s="23" t="s">
        <v>5</v>
      </c>
      <c r="K16" s="23" t="s">
        <v>5</v>
      </c>
      <c r="L16" s="23" t="s">
        <v>5</v>
      </c>
      <c r="M16" s="23" t="s">
        <v>5</v>
      </c>
      <c r="N16" s="23"/>
      <c r="O16" s="23"/>
      <c r="P16" s="23" t="s">
        <v>5</v>
      </c>
      <c r="Q16" s="23" t="s">
        <v>5</v>
      </c>
      <c r="R16" s="23" t="s">
        <v>5</v>
      </c>
      <c r="S16" s="23" t="s">
        <v>5</v>
      </c>
      <c r="T16" s="23" t="s">
        <v>5</v>
      </c>
      <c r="U16" s="23"/>
      <c r="V16" s="23"/>
      <c r="W16" s="23" t="s">
        <v>5</v>
      </c>
      <c r="X16" s="23" t="s">
        <v>5</v>
      </c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4">
        <f t="shared" si="2"/>
        <v>15</v>
      </c>
      <c r="AJ16" s="24">
        <f t="shared" si="3"/>
        <v>0</v>
      </c>
      <c r="AK16" s="24">
        <f t="shared" si="4"/>
        <v>0</v>
      </c>
      <c r="AL16" s="24">
        <f t="shared" si="5"/>
        <v>0</v>
      </c>
      <c r="AM16" s="24">
        <f t="shared" si="6"/>
        <v>0</v>
      </c>
      <c r="AN16" s="25">
        <f t="shared" si="7"/>
        <v>1</v>
      </c>
    </row>
    <row r="17" spans="2:40" ht="15" customHeight="1" x14ac:dyDescent="0.25">
      <c r="B17" s="21">
        <f t="shared" si="1"/>
        <v>10</v>
      </c>
      <c r="C17" s="22" t="str">
        <f>IF('Personen &amp; Auswertung'!$C$22="","",'Personen &amp; Auswertung'!$C$22)</f>
        <v>Jonas Reimers</v>
      </c>
      <c r="D17" s="23" t="s">
        <v>5</v>
      </c>
      <c r="E17" s="23" t="s">
        <v>5</v>
      </c>
      <c r="F17" s="23" t="s">
        <v>5</v>
      </c>
      <c r="G17" s="23"/>
      <c r="H17" s="23"/>
      <c r="I17" s="23" t="s">
        <v>5</v>
      </c>
      <c r="J17" s="23" t="s">
        <v>5</v>
      </c>
      <c r="K17" s="23" t="s">
        <v>5</v>
      </c>
      <c r="L17" s="23" t="s">
        <v>5</v>
      </c>
      <c r="M17" s="23" t="s">
        <v>5</v>
      </c>
      <c r="N17" s="23"/>
      <c r="O17" s="23"/>
      <c r="P17" s="23" t="s">
        <v>5</v>
      </c>
      <c r="Q17" s="23" t="s">
        <v>7</v>
      </c>
      <c r="R17" s="23" t="s">
        <v>7</v>
      </c>
      <c r="S17" s="23" t="s">
        <v>7</v>
      </c>
      <c r="T17" s="23" t="s">
        <v>5</v>
      </c>
      <c r="U17" s="23"/>
      <c r="V17" s="23"/>
      <c r="W17" s="23" t="s">
        <v>5</v>
      </c>
      <c r="X17" s="23" t="s">
        <v>5</v>
      </c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4">
        <f t="shared" si="2"/>
        <v>12</v>
      </c>
      <c r="AJ17" s="24">
        <f t="shared" si="3"/>
        <v>0</v>
      </c>
      <c r="AK17" s="24">
        <f t="shared" si="4"/>
        <v>3</v>
      </c>
      <c r="AL17" s="24">
        <f t="shared" si="5"/>
        <v>0</v>
      </c>
      <c r="AM17" s="24">
        <f t="shared" si="6"/>
        <v>0</v>
      </c>
      <c r="AN17" s="25">
        <f t="shared" si="7"/>
        <v>0.8</v>
      </c>
    </row>
    <row r="18" spans="2:40" ht="15" customHeight="1" x14ac:dyDescent="0.25">
      <c r="B18" s="21">
        <f t="shared" si="1"/>
        <v>11</v>
      </c>
      <c r="C18" s="22" t="str">
        <f>IF('Personen &amp; Auswertung'!$C$23="","",'Personen &amp; Auswertung'!$C$23)</f>
        <v>Klara Sievers</v>
      </c>
      <c r="D18" s="23" t="s">
        <v>5</v>
      </c>
      <c r="E18" s="23" t="s">
        <v>5</v>
      </c>
      <c r="F18" s="23" t="s">
        <v>5</v>
      </c>
      <c r="G18" s="23"/>
      <c r="H18" s="23"/>
      <c r="I18" s="23" t="s">
        <v>5</v>
      </c>
      <c r="J18" s="23" t="s">
        <v>5</v>
      </c>
      <c r="K18" s="23" t="s">
        <v>5</v>
      </c>
      <c r="L18" s="23" t="s">
        <v>5</v>
      </c>
      <c r="M18" s="23" t="s">
        <v>5</v>
      </c>
      <c r="N18" s="23"/>
      <c r="O18" s="23"/>
      <c r="P18" s="23" t="s">
        <v>5</v>
      </c>
      <c r="Q18" s="23" t="s">
        <v>5</v>
      </c>
      <c r="R18" s="23" t="s">
        <v>5</v>
      </c>
      <c r="S18" s="23" t="s">
        <v>5</v>
      </c>
      <c r="T18" s="23" t="s">
        <v>5</v>
      </c>
      <c r="U18" s="23"/>
      <c r="V18" s="23"/>
      <c r="W18" s="23" t="s">
        <v>5</v>
      </c>
      <c r="X18" s="23" t="s">
        <v>5</v>
      </c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4">
        <f t="shared" si="2"/>
        <v>15</v>
      </c>
      <c r="AJ18" s="24">
        <f t="shared" si="3"/>
        <v>0</v>
      </c>
      <c r="AK18" s="24">
        <f t="shared" si="4"/>
        <v>0</v>
      </c>
      <c r="AL18" s="24">
        <f t="shared" si="5"/>
        <v>0</v>
      </c>
      <c r="AM18" s="24">
        <f t="shared" si="6"/>
        <v>0</v>
      </c>
      <c r="AN18" s="25">
        <f t="shared" si="7"/>
        <v>1</v>
      </c>
    </row>
    <row r="19" spans="2:40" ht="15" customHeight="1" x14ac:dyDescent="0.25">
      <c r="B19" s="21">
        <f t="shared" si="1"/>
        <v>12</v>
      </c>
      <c r="C19" s="22" t="str">
        <f>IF('Personen &amp; Auswertung'!$C$24="","",'Personen &amp; Auswertung'!$C$24)</f>
        <v>Leon Burmeister</v>
      </c>
      <c r="D19" s="23" t="s">
        <v>5</v>
      </c>
      <c r="E19" s="23" t="s">
        <v>5</v>
      </c>
      <c r="F19" s="23" t="s">
        <v>5</v>
      </c>
      <c r="G19" s="23"/>
      <c r="H19" s="23"/>
      <c r="I19" s="23" t="s">
        <v>5</v>
      </c>
      <c r="J19" s="23" t="s">
        <v>5</v>
      </c>
      <c r="K19" s="23" t="s">
        <v>5</v>
      </c>
      <c r="L19" s="23" t="s">
        <v>5</v>
      </c>
      <c r="M19" s="23" t="s">
        <v>5</v>
      </c>
      <c r="N19" s="23"/>
      <c r="O19" s="23"/>
      <c r="P19" s="23" t="s">
        <v>5</v>
      </c>
      <c r="Q19" s="23" t="s">
        <v>5</v>
      </c>
      <c r="R19" s="23" t="s">
        <v>5</v>
      </c>
      <c r="S19" s="23" t="s">
        <v>5</v>
      </c>
      <c r="T19" s="23" t="s">
        <v>5</v>
      </c>
      <c r="U19" s="23"/>
      <c r="V19" s="23"/>
      <c r="W19" s="23" t="s">
        <v>9</v>
      </c>
      <c r="X19" s="23" t="s">
        <v>5</v>
      </c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4">
        <f t="shared" si="2"/>
        <v>14</v>
      </c>
      <c r="AJ19" s="24">
        <f t="shared" si="3"/>
        <v>0</v>
      </c>
      <c r="AK19" s="24">
        <f t="shared" si="4"/>
        <v>0</v>
      </c>
      <c r="AL19" s="24">
        <f t="shared" si="5"/>
        <v>0</v>
      </c>
      <c r="AM19" s="24">
        <f t="shared" si="6"/>
        <v>1</v>
      </c>
      <c r="AN19" s="25">
        <f t="shared" si="7"/>
        <v>0.93333333333333335</v>
      </c>
    </row>
    <row r="20" spans="2:40" ht="15" customHeight="1" x14ac:dyDescent="0.25">
      <c r="B20" s="21">
        <f t="shared" si="1"/>
        <v>13</v>
      </c>
      <c r="C20" s="22" t="str">
        <f>IF('Personen &amp; Auswertung'!$C$25="","",'Personen &amp; Auswertung'!$C$25)</f>
        <v>Mia Trautmann</v>
      </c>
      <c r="D20" s="23" t="s">
        <v>5</v>
      </c>
      <c r="E20" s="23" t="s">
        <v>5</v>
      </c>
      <c r="F20" s="23" t="s">
        <v>5</v>
      </c>
      <c r="G20" s="23"/>
      <c r="H20" s="23"/>
      <c r="I20" s="23" t="s">
        <v>5</v>
      </c>
      <c r="J20" s="23" t="s">
        <v>5</v>
      </c>
      <c r="K20" s="23" t="s">
        <v>5</v>
      </c>
      <c r="L20" s="23" t="s">
        <v>5</v>
      </c>
      <c r="M20" s="23" t="s">
        <v>5</v>
      </c>
      <c r="N20" s="23"/>
      <c r="O20" s="23"/>
      <c r="P20" s="23" t="s">
        <v>5</v>
      </c>
      <c r="Q20" s="23" t="s">
        <v>5</v>
      </c>
      <c r="R20" s="23" t="s">
        <v>5</v>
      </c>
      <c r="S20" s="23" t="s">
        <v>5</v>
      </c>
      <c r="T20" s="23" t="s">
        <v>5</v>
      </c>
      <c r="U20" s="23"/>
      <c r="V20" s="23"/>
      <c r="W20" s="23" t="s">
        <v>5</v>
      </c>
      <c r="X20" s="23" t="s">
        <v>5</v>
      </c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4">
        <f t="shared" si="2"/>
        <v>15</v>
      </c>
      <c r="AJ20" s="24">
        <f t="shared" si="3"/>
        <v>0</v>
      </c>
      <c r="AK20" s="24">
        <f t="shared" si="4"/>
        <v>0</v>
      </c>
      <c r="AL20" s="24">
        <f t="shared" si="5"/>
        <v>0</v>
      </c>
      <c r="AM20" s="24">
        <f t="shared" si="6"/>
        <v>0</v>
      </c>
      <c r="AN20" s="25">
        <f t="shared" si="7"/>
        <v>1</v>
      </c>
    </row>
    <row r="21" spans="2:40" ht="15" customHeight="1" x14ac:dyDescent="0.25">
      <c r="B21" s="21">
        <f t="shared" si="1"/>
        <v>14</v>
      </c>
      <c r="C21" s="22" t="str">
        <f>IF('Personen &amp; Auswertung'!$C$26="","",'Personen &amp; Auswertung'!$C$26)</f>
        <v>Nils Overbeck</v>
      </c>
      <c r="D21" s="23" t="s">
        <v>5</v>
      </c>
      <c r="E21" s="23" t="s">
        <v>5</v>
      </c>
      <c r="F21" s="23" t="s">
        <v>5</v>
      </c>
      <c r="G21" s="23"/>
      <c r="H21" s="23"/>
      <c r="I21" s="23" t="s">
        <v>5</v>
      </c>
      <c r="J21" s="23" t="s">
        <v>5</v>
      </c>
      <c r="K21" s="23" t="s">
        <v>5</v>
      </c>
      <c r="L21" s="23" t="s">
        <v>5</v>
      </c>
      <c r="M21" s="23" t="s">
        <v>5</v>
      </c>
      <c r="N21" s="23"/>
      <c r="O21" s="23"/>
      <c r="P21" s="23" t="s">
        <v>5</v>
      </c>
      <c r="Q21" s="23" t="s">
        <v>5</v>
      </c>
      <c r="R21" s="23" t="s">
        <v>5</v>
      </c>
      <c r="S21" s="23" t="s">
        <v>5</v>
      </c>
      <c r="T21" s="23" t="s">
        <v>5</v>
      </c>
      <c r="U21" s="23"/>
      <c r="V21" s="23"/>
      <c r="W21" s="23" t="s">
        <v>6</v>
      </c>
      <c r="X21" s="23" t="s">
        <v>6</v>
      </c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4">
        <f t="shared" si="2"/>
        <v>13</v>
      </c>
      <c r="AJ21" s="24">
        <f t="shared" si="3"/>
        <v>2</v>
      </c>
      <c r="AK21" s="24">
        <f t="shared" si="4"/>
        <v>0</v>
      </c>
      <c r="AL21" s="24">
        <f t="shared" si="5"/>
        <v>0</v>
      </c>
      <c r="AM21" s="24">
        <f t="shared" si="6"/>
        <v>0</v>
      </c>
      <c r="AN21" s="25">
        <f t="shared" si="7"/>
        <v>0.8666666666666667</v>
      </c>
    </row>
    <row r="22" spans="2:40" ht="15" customHeight="1" x14ac:dyDescent="0.25">
      <c r="B22" s="21">
        <f t="shared" si="1"/>
        <v>15</v>
      </c>
      <c r="C22" s="22" t="str">
        <f>IF('Personen &amp; Auswertung'!$C$27="","",'Personen &amp; Auswertung'!$C$27)</f>
        <v>Ronja Feldkamp</v>
      </c>
      <c r="D22" s="23" t="s">
        <v>5</v>
      </c>
      <c r="E22" s="23" t="s">
        <v>5</v>
      </c>
      <c r="F22" s="23" t="s">
        <v>5</v>
      </c>
      <c r="G22" s="23"/>
      <c r="H22" s="23"/>
      <c r="I22" s="23" t="s">
        <v>5</v>
      </c>
      <c r="J22" s="23" t="s">
        <v>5</v>
      </c>
      <c r="K22" s="23" t="s">
        <v>5</v>
      </c>
      <c r="L22" s="23" t="s">
        <v>5</v>
      </c>
      <c r="M22" s="23" t="s">
        <v>5</v>
      </c>
      <c r="N22" s="23"/>
      <c r="O22" s="23"/>
      <c r="P22" s="23" t="s">
        <v>5</v>
      </c>
      <c r="Q22" s="23" t="s">
        <v>5</v>
      </c>
      <c r="R22" s="23" t="s">
        <v>5</v>
      </c>
      <c r="S22" s="23" t="s">
        <v>5</v>
      </c>
      <c r="T22" s="23" t="s">
        <v>5</v>
      </c>
      <c r="U22" s="23"/>
      <c r="V22" s="23"/>
      <c r="W22" s="23" t="s">
        <v>5</v>
      </c>
      <c r="X22" s="23" t="s">
        <v>5</v>
      </c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4">
        <f t="shared" si="2"/>
        <v>15</v>
      </c>
      <c r="AJ22" s="24">
        <f t="shared" si="3"/>
        <v>0</v>
      </c>
      <c r="AK22" s="24">
        <f t="shared" si="4"/>
        <v>0</v>
      </c>
      <c r="AL22" s="24">
        <f t="shared" si="5"/>
        <v>0</v>
      </c>
      <c r="AM22" s="24">
        <f t="shared" si="6"/>
        <v>0</v>
      </c>
      <c r="AN22" s="25">
        <f t="shared" si="7"/>
        <v>1</v>
      </c>
    </row>
    <row r="23" spans="2:40" ht="15" customHeight="1" x14ac:dyDescent="0.25">
      <c r="B23" s="21" t="str">
        <f t="shared" si="1"/>
        <v/>
      </c>
      <c r="C23" s="22" t="str">
        <f>IF('Personen &amp; Auswertung'!$C$28="","",'Personen &amp; Auswertung'!$C$28)</f>
        <v/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4" t="str">
        <f t="shared" si="2"/>
        <v/>
      </c>
      <c r="AJ23" s="24" t="str">
        <f t="shared" si="3"/>
        <v/>
      </c>
      <c r="AK23" s="24" t="str">
        <f t="shared" si="4"/>
        <v/>
      </c>
      <c r="AL23" s="24" t="str">
        <f t="shared" si="5"/>
        <v/>
      </c>
      <c r="AM23" s="24" t="str">
        <f t="shared" si="6"/>
        <v/>
      </c>
      <c r="AN23" s="25" t="str">
        <f t="shared" si="7"/>
        <v/>
      </c>
    </row>
    <row r="24" spans="2:40" ht="15" customHeight="1" x14ac:dyDescent="0.25">
      <c r="B24" s="21" t="str">
        <f t="shared" si="1"/>
        <v/>
      </c>
      <c r="C24" s="22" t="str">
        <f>IF('Personen &amp; Auswertung'!$C$29="","",'Personen &amp; Auswertung'!$C$29)</f>
        <v/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4" t="str">
        <f t="shared" si="2"/>
        <v/>
      </c>
      <c r="AJ24" s="24" t="str">
        <f t="shared" si="3"/>
        <v/>
      </c>
      <c r="AK24" s="24" t="str">
        <f t="shared" si="4"/>
        <v/>
      </c>
      <c r="AL24" s="24" t="str">
        <f t="shared" si="5"/>
        <v/>
      </c>
      <c r="AM24" s="24" t="str">
        <f t="shared" si="6"/>
        <v/>
      </c>
      <c r="AN24" s="25" t="str">
        <f t="shared" si="7"/>
        <v/>
      </c>
    </row>
    <row r="25" spans="2:40" ht="15" customHeight="1" x14ac:dyDescent="0.25">
      <c r="B25" s="21" t="str">
        <f t="shared" si="1"/>
        <v/>
      </c>
      <c r="C25" s="22" t="str">
        <f>IF('Personen &amp; Auswertung'!$C$30="","",'Personen &amp; Auswertung'!$C$30)</f>
        <v/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4" t="str">
        <f t="shared" si="2"/>
        <v/>
      </c>
      <c r="AJ25" s="24" t="str">
        <f t="shared" si="3"/>
        <v/>
      </c>
      <c r="AK25" s="24" t="str">
        <f t="shared" si="4"/>
        <v/>
      </c>
      <c r="AL25" s="24" t="str">
        <f t="shared" si="5"/>
        <v/>
      </c>
      <c r="AM25" s="24" t="str">
        <f t="shared" si="6"/>
        <v/>
      </c>
      <c r="AN25" s="25" t="str">
        <f t="shared" si="7"/>
        <v/>
      </c>
    </row>
    <row r="26" spans="2:40" ht="15" customHeight="1" x14ac:dyDescent="0.25">
      <c r="B26" s="21" t="str">
        <f t="shared" si="1"/>
        <v/>
      </c>
      <c r="C26" s="22" t="str">
        <f>IF('Personen &amp; Auswertung'!$C$31="","",'Personen &amp; Auswertung'!$C$31)</f>
        <v/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4" t="str">
        <f t="shared" si="2"/>
        <v/>
      </c>
      <c r="AJ26" s="24" t="str">
        <f t="shared" si="3"/>
        <v/>
      </c>
      <c r="AK26" s="24" t="str">
        <f t="shared" si="4"/>
        <v/>
      </c>
      <c r="AL26" s="24" t="str">
        <f t="shared" si="5"/>
        <v/>
      </c>
      <c r="AM26" s="24" t="str">
        <f t="shared" si="6"/>
        <v/>
      </c>
      <c r="AN26" s="25" t="str">
        <f t="shared" si="7"/>
        <v/>
      </c>
    </row>
    <row r="27" spans="2:40" ht="15" customHeight="1" x14ac:dyDescent="0.25">
      <c r="B27" s="21" t="str">
        <f t="shared" si="1"/>
        <v/>
      </c>
      <c r="C27" s="22" t="str">
        <f>IF('Personen &amp; Auswertung'!$C$32="","",'Personen &amp; Auswertung'!$C$32)</f>
        <v/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4" t="str">
        <f t="shared" si="2"/>
        <v/>
      </c>
      <c r="AJ27" s="24" t="str">
        <f t="shared" si="3"/>
        <v/>
      </c>
      <c r="AK27" s="24" t="str">
        <f t="shared" si="4"/>
        <v/>
      </c>
      <c r="AL27" s="24" t="str">
        <f t="shared" si="5"/>
        <v/>
      </c>
      <c r="AM27" s="24" t="str">
        <f t="shared" si="6"/>
        <v/>
      </c>
      <c r="AN27" s="25" t="str">
        <f t="shared" si="7"/>
        <v/>
      </c>
    </row>
    <row r="28" spans="2:40" ht="15" customHeight="1" x14ac:dyDescent="0.25">
      <c r="B28" s="21" t="str">
        <f t="shared" si="1"/>
        <v/>
      </c>
      <c r="C28" s="22" t="str">
        <f>IF('Personen &amp; Auswertung'!$C$33="","",'Personen &amp; Auswertung'!$C$33)</f>
        <v/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4" t="str">
        <f t="shared" si="2"/>
        <v/>
      </c>
      <c r="AJ28" s="24" t="str">
        <f t="shared" si="3"/>
        <v/>
      </c>
      <c r="AK28" s="24" t="str">
        <f t="shared" si="4"/>
        <v/>
      </c>
      <c r="AL28" s="24" t="str">
        <f t="shared" si="5"/>
        <v/>
      </c>
      <c r="AM28" s="24" t="str">
        <f t="shared" si="6"/>
        <v/>
      </c>
      <c r="AN28" s="25" t="str">
        <f t="shared" si="7"/>
        <v/>
      </c>
    </row>
    <row r="29" spans="2:40" ht="15" customHeight="1" x14ac:dyDescent="0.25">
      <c r="B29" s="21" t="str">
        <f t="shared" si="1"/>
        <v/>
      </c>
      <c r="C29" s="22" t="str">
        <f>IF('Personen &amp; Auswertung'!$C$34="","",'Personen &amp; Auswertung'!$C$34)</f>
        <v/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4" t="str">
        <f t="shared" si="2"/>
        <v/>
      </c>
      <c r="AJ29" s="24" t="str">
        <f t="shared" si="3"/>
        <v/>
      </c>
      <c r="AK29" s="24" t="str">
        <f t="shared" si="4"/>
        <v/>
      </c>
      <c r="AL29" s="24" t="str">
        <f t="shared" si="5"/>
        <v/>
      </c>
      <c r="AM29" s="24" t="str">
        <f t="shared" si="6"/>
        <v/>
      </c>
      <c r="AN29" s="25" t="str">
        <f t="shared" si="7"/>
        <v/>
      </c>
    </row>
    <row r="30" spans="2:40" ht="13.5" customHeight="1" x14ac:dyDescent="0.25">
      <c r="B30" s="26"/>
      <c r="C30" s="27" t="s">
        <v>11</v>
      </c>
      <c r="D30" s="28">
        <f t="shared" ref="D30:AH30" si="8">IF(D$6="","",COUNTIF(D$8:D$29,"A"))</f>
        <v>15</v>
      </c>
      <c r="E30" s="28">
        <f t="shared" si="8"/>
        <v>15</v>
      </c>
      <c r="F30" s="28">
        <f t="shared" si="8"/>
        <v>14</v>
      </c>
      <c r="G30" s="28">
        <f t="shared" si="8"/>
        <v>0</v>
      </c>
      <c r="H30" s="28">
        <f t="shared" si="8"/>
        <v>0</v>
      </c>
      <c r="I30" s="28">
        <f t="shared" si="8"/>
        <v>15</v>
      </c>
      <c r="J30" s="28">
        <f t="shared" si="8"/>
        <v>15</v>
      </c>
      <c r="K30" s="28">
        <f t="shared" si="8"/>
        <v>15</v>
      </c>
      <c r="L30" s="28">
        <f t="shared" si="8"/>
        <v>14</v>
      </c>
      <c r="M30" s="28">
        <f t="shared" si="8"/>
        <v>14</v>
      </c>
      <c r="N30" s="28">
        <f t="shared" si="8"/>
        <v>0</v>
      </c>
      <c r="O30" s="28">
        <f t="shared" si="8"/>
        <v>0</v>
      </c>
      <c r="P30" s="28">
        <f t="shared" si="8"/>
        <v>14</v>
      </c>
      <c r="Q30" s="28">
        <f t="shared" si="8"/>
        <v>13</v>
      </c>
      <c r="R30" s="28">
        <f t="shared" si="8"/>
        <v>13</v>
      </c>
      <c r="S30" s="28">
        <f t="shared" si="8"/>
        <v>13</v>
      </c>
      <c r="T30" s="28">
        <f t="shared" si="8"/>
        <v>14</v>
      </c>
      <c r="U30" s="28">
        <f t="shared" si="8"/>
        <v>0</v>
      </c>
      <c r="V30" s="28">
        <f t="shared" si="8"/>
        <v>0</v>
      </c>
      <c r="W30" s="28">
        <f t="shared" si="8"/>
        <v>13</v>
      </c>
      <c r="X30" s="28">
        <f t="shared" si="8"/>
        <v>14</v>
      </c>
      <c r="Y30" s="28">
        <f t="shared" si="8"/>
        <v>0</v>
      </c>
      <c r="Z30" s="28">
        <f t="shared" si="8"/>
        <v>0</v>
      </c>
      <c r="AA30" s="28">
        <f t="shared" si="8"/>
        <v>0</v>
      </c>
      <c r="AB30" s="28">
        <f t="shared" si="8"/>
        <v>0</v>
      </c>
      <c r="AC30" s="28">
        <f t="shared" si="8"/>
        <v>0</v>
      </c>
      <c r="AD30" s="28">
        <f t="shared" si="8"/>
        <v>0</v>
      </c>
      <c r="AE30" s="28">
        <f t="shared" si="8"/>
        <v>0</v>
      </c>
      <c r="AF30" s="28">
        <f t="shared" si="8"/>
        <v>0</v>
      </c>
      <c r="AG30" s="28">
        <f t="shared" si="8"/>
        <v>0</v>
      </c>
      <c r="AH30" s="28">
        <f t="shared" si="8"/>
        <v>0</v>
      </c>
      <c r="AI30" s="26"/>
      <c r="AJ30" s="26"/>
      <c r="AK30" s="26"/>
      <c r="AL30" s="26"/>
      <c r="AM30" s="26"/>
      <c r="AN30" s="26"/>
    </row>
    <row r="31" spans="2:40" ht="13.5" customHeight="1" x14ac:dyDescent="0.25">
      <c r="B31" s="29"/>
      <c r="C31" s="30" t="s">
        <v>12</v>
      </c>
      <c r="D31" s="31">
        <f t="shared" ref="D31:AH31" si="9">IF(D$6="","",COUNTIF(D$8:D$29,"&lt;&gt;"))</f>
        <v>15</v>
      </c>
      <c r="E31" s="31">
        <f t="shared" si="9"/>
        <v>15</v>
      </c>
      <c r="F31" s="31">
        <f t="shared" si="9"/>
        <v>15</v>
      </c>
      <c r="G31" s="31">
        <f t="shared" si="9"/>
        <v>0</v>
      </c>
      <c r="H31" s="31">
        <f t="shared" si="9"/>
        <v>0</v>
      </c>
      <c r="I31" s="31">
        <f t="shared" si="9"/>
        <v>15</v>
      </c>
      <c r="J31" s="31">
        <f t="shared" si="9"/>
        <v>15</v>
      </c>
      <c r="K31" s="31">
        <f t="shared" si="9"/>
        <v>15</v>
      </c>
      <c r="L31" s="31">
        <f t="shared" si="9"/>
        <v>15</v>
      </c>
      <c r="M31" s="31">
        <f t="shared" si="9"/>
        <v>15</v>
      </c>
      <c r="N31" s="31">
        <f t="shared" si="9"/>
        <v>0</v>
      </c>
      <c r="O31" s="31">
        <f t="shared" si="9"/>
        <v>0</v>
      </c>
      <c r="P31" s="31">
        <f t="shared" si="9"/>
        <v>15</v>
      </c>
      <c r="Q31" s="31">
        <f t="shared" si="9"/>
        <v>15</v>
      </c>
      <c r="R31" s="31">
        <f t="shared" si="9"/>
        <v>15</v>
      </c>
      <c r="S31" s="31">
        <f t="shared" si="9"/>
        <v>15</v>
      </c>
      <c r="T31" s="31">
        <f t="shared" si="9"/>
        <v>15</v>
      </c>
      <c r="U31" s="31">
        <f t="shared" si="9"/>
        <v>0</v>
      </c>
      <c r="V31" s="31">
        <f t="shared" si="9"/>
        <v>0</v>
      </c>
      <c r="W31" s="31">
        <f t="shared" si="9"/>
        <v>15</v>
      </c>
      <c r="X31" s="31">
        <f t="shared" si="9"/>
        <v>15</v>
      </c>
      <c r="Y31" s="31">
        <f t="shared" si="9"/>
        <v>0</v>
      </c>
      <c r="Z31" s="31">
        <f t="shared" si="9"/>
        <v>0</v>
      </c>
      <c r="AA31" s="31">
        <f t="shared" si="9"/>
        <v>0</v>
      </c>
      <c r="AB31" s="31">
        <f t="shared" si="9"/>
        <v>0</v>
      </c>
      <c r="AC31" s="31">
        <f t="shared" si="9"/>
        <v>0</v>
      </c>
      <c r="AD31" s="31">
        <f t="shared" si="9"/>
        <v>0</v>
      </c>
      <c r="AE31" s="31">
        <f t="shared" si="9"/>
        <v>0</v>
      </c>
      <c r="AF31" s="31">
        <f t="shared" si="9"/>
        <v>0</v>
      </c>
      <c r="AG31" s="31">
        <f t="shared" si="9"/>
        <v>0</v>
      </c>
      <c r="AH31" s="31">
        <f t="shared" si="9"/>
        <v>0</v>
      </c>
      <c r="AI31" s="29"/>
      <c r="AJ31" s="29"/>
      <c r="AK31" s="29"/>
      <c r="AL31" s="29"/>
      <c r="AM31" s="29"/>
      <c r="AN31" s="29"/>
    </row>
    <row r="32" spans="2:40" ht="7.5" customHeight="1" x14ac:dyDescent="0.25"/>
    <row r="33" spans="2:34" ht="15.75" customHeight="1" x14ac:dyDescent="0.25">
      <c r="B33" s="6" t="s">
        <v>13</v>
      </c>
      <c r="C33" s="6"/>
      <c r="D33" s="6"/>
      <c r="E33" s="6"/>
      <c r="F33" s="6"/>
      <c r="G33" s="6"/>
      <c r="H33" s="6"/>
      <c r="I33" s="6"/>
      <c r="J33" s="6"/>
      <c r="K33" s="6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</sheetData>
  <mergeCells count="17">
    <mergeCell ref="B33:K33"/>
    <mergeCell ref="M33:AH33"/>
    <mergeCell ref="B5:AN5"/>
    <mergeCell ref="B6:B7"/>
    <mergeCell ref="C6:C7"/>
    <mergeCell ref="AI6:AI7"/>
    <mergeCell ref="AJ6:AJ7"/>
    <mergeCell ref="AK6:AK7"/>
    <mergeCell ref="AL6:AL7"/>
    <mergeCell ref="AM6:AM7"/>
    <mergeCell ref="AN6:AN7"/>
    <mergeCell ref="AJ1:AN3"/>
    <mergeCell ref="B4:C4"/>
    <mergeCell ref="D4:F4"/>
    <mergeCell ref="H4:K4"/>
    <mergeCell ref="M4:AH4"/>
    <mergeCell ref="AI4:AN4"/>
  </mergeCells>
  <conditionalFormatting sqref="D8:AH29">
    <cfRule type="expression" dxfId="9" priority="4">
      <formula>D8="X"</formula>
    </cfRule>
    <cfRule type="expression" dxfId="8" priority="5">
      <formula>D8="K"</formula>
    </cfRule>
    <cfRule type="expression" dxfId="7" priority="6">
      <formula>D8="E"</formula>
    </cfRule>
    <cfRule type="expression" dxfId="6" priority="7">
      <formula>D8="U"</formula>
    </cfRule>
  </conditionalFormatting>
  <conditionalFormatting sqref="D8:AH31">
    <cfRule type="expression" dxfId="5" priority="2">
      <formula>D$6=""</formula>
    </cfRule>
    <cfRule type="expression" dxfId="4" priority="3">
      <formula>IF(D$6="",0,WEEKDAY(DATE($H$4,$D$4,D$6),2)&gt;5)</formula>
    </cfRule>
  </conditionalFormatting>
  <conditionalFormatting sqref="AN8:AN29">
    <cfRule type="expression" dxfId="3" priority="8">
      <formula>AND($AN8&lt;&gt;"",$AN8&lt;0.8)</formula>
    </cfRule>
    <cfRule type="expression" dxfId="2" priority="9">
      <formula>AND($AN8&lt;&gt;"",$AN8&gt;=0.95)</formula>
    </cfRule>
  </conditionalFormatting>
  <dataValidations count="3">
    <dataValidation type="list" allowBlank="1" errorTitle="Ungültige Eingabe" error="Bitte einen Wert aus der Liste wählen." sqref="D8:AH29" xr:uid="{00000000-0002-0000-0000-000000000000}">
      <formula1>"A,U,K,E,X"</formula1>
      <formula2>0</formula2>
    </dataValidation>
    <dataValidation type="whole" error="Bitte einen Monat zwischen 1 und 12 eingeben." sqref="D4" xr:uid="{00000000-0002-0000-0000-000001000000}">
      <formula1>1</formula1>
      <formula2>12</formula2>
    </dataValidation>
    <dataValidation type="whole" error="Bitte ein Jahr zwischen 2020 und 2100 eingeben." sqref="H4" xr:uid="{00000000-0002-0000-0000-000002000000}">
      <formula1>2020</formula1>
      <formula2>2100</formula2>
    </dataValidation>
  </dataValidations>
  <pageMargins left="0.75" right="0.75" top="1" bottom="1" header="0.511811023622047" footer="0.511811023622047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C8FD0"/>
    <pageSetUpPr fitToPage="1"/>
  </sheetPr>
  <dimension ref="B1:L54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4.42578125" customWidth="1"/>
    <col min="3" max="3" width="22" customWidth="1"/>
    <col min="4" max="4" width="12" customWidth="1"/>
    <col min="5" max="5" width="15" customWidth="1"/>
    <col min="6" max="6" width="20" customWidth="1"/>
    <col min="7" max="11" width="6" customWidth="1"/>
    <col min="12" max="12" width="9" customWidth="1"/>
  </cols>
  <sheetData>
    <row r="1" spans="2:12" ht="6" customHeight="1" x14ac:dyDescent="0.25">
      <c r="J1" s="14" t="str">
        <f>"STAMMDATEN"</f>
        <v>STAMMDATEN</v>
      </c>
      <c r="K1" s="14"/>
      <c r="L1" s="14"/>
    </row>
    <row r="2" spans="2:12" ht="25.5" customHeight="1" x14ac:dyDescent="0.25">
      <c r="B2" s="15" t="s">
        <v>14</v>
      </c>
      <c r="J2" s="14"/>
      <c r="K2" s="14"/>
      <c r="L2" s="14"/>
    </row>
    <row r="3" spans="2:12" ht="15" customHeight="1" x14ac:dyDescent="0.25">
      <c r="B3" s="16" t="s">
        <v>15</v>
      </c>
      <c r="C3" s="17"/>
      <c r="D3" s="17"/>
      <c r="E3" s="17"/>
      <c r="F3" s="17"/>
      <c r="G3" s="17"/>
      <c r="H3" s="17"/>
      <c r="I3" s="17"/>
      <c r="J3" s="14"/>
      <c r="K3" s="14"/>
      <c r="L3" s="14"/>
    </row>
    <row r="4" spans="2:12" ht="6" customHeight="1" x14ac:dyDescent="0.25"/>
    <row r="5" spans="2:12" ht="13.5" customHeight="1" x14ac:dyDescent="0.25">
      <c r="B5" s="9" t="s">
        <v>16</v>
      </c>
      <c r="C5" s="9"/>
      <c r="D5" s="9"/>
      <c r="E5" s="9"/>
      <c r="F5" s="9"/>
      <c r="G5" s="9"/>
      <c r="H5" s="9"/>
      <c r="I5" s="9"/>
      <c r="J5" s="9"/>
      <c r="K5" s="9"/>
      <c r="L5" s="9"/>
    </row>
    <row r="6" spans="2:12" ht="6" customHeight="1" x14ac:dyDescent="0.25"/>
    <row r="7" spans="2:12" ht="18" customHeight="1" x14ac:dyDescent="0.25">
      <c r="B7" s="32" t="s">
        <v>17</v>
      </c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2:12" ht="24" customHeight="1" x14ac:dyDescent="0.25">
      <c r="B8" s="4">
        <f>COUNTIF($C$13:$C$34,"&lt;&gt;")</f>
        <v>15</v>
      </c>
      <c r="C8" s="4"/>
      <c r="D8" s="4"/>
      <c r="E8" s="3">
        <f>IFERROR(AVERAGE($L$13:$L$34),"")</f>
        <v>0.93777777777777804</v>
      </c>
      <c r="F8" s="3"/>
      <c r="G8" s="2">
        <f>SUM($I$13:$I$34)</f>
        <v>5</v>
      </c>
      <c r="H8" s="2"/>
      <c r="I8" s="2"/>
      <c r="J8" s="1">
        <f>SUM($H$13:$H$34)</f>
        <v>7</v>
      </c>
      <c r="K8" s="1"/>
      <c r="L8" s="1"/>
    </row>
    <row r="9" spans="2:12" ht="12" customHeight="1" x14ac:dyDescent="0.25">
      <c r="B9" s="38" t="s">
        <v>18</v>
      </c>
      <c r="C9" s="38"/>
      <c r="D9" s="38"/>
      <c r="E9" s="38" t="s">
        <v>19</v>
      </c>
      <c r="F9" s="38"/>
      <c r="G9" s="38" t="s">
        <v>20</v>
      </c>
      <c r="H9" s="38"/>
      <c r="I9" s="38"/>
      <c r="J9" s="38" t="s">
        <v>21</v>
      </c>
      <c r="K9" s="38"/>
      <c r="L9" s="38"/>
    </row>
    <row r="10" spans="2:12" ht="7.5" customHeight="1" x14ac:dyDescent="0.25"/>
    <row r="11" spans="2:12" ht="18" customHeight="1" x14ac:dyDescent="0.25">
      <c r="B11" s="32" t="s">
        <v>22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</row>
    <row r="12" spans="2:12" ht="24" customHeight="1" x14ac:dyDescent="0.25">
      <c r="B12" s="18" t="s">
        <v>3</v>
      </c>
      <c r="C12" s="18" t="s">
        <v>4</v>
      </c>
      <c r="D12" s="18" t="s">
        <v>23</v>
      </c>
      <c r="E12" s="18" t="s">
        <v>24</v>
      </c>
      <c r="F12" s="18" t="s">
        <v>25</v>
      </c>
      <c r="G12" s="18" t="s">
        <v>5</v>
      </c>
      <c r="H12" s="18" t="s">
        <v>6</v>
      </c>
      <c r="I12" s="18" t="s">
        <v>7</v>
      </c>
      <c r="J12" s="18" t="s">
        <v>8</v>
      </c>
      <c r="K12" s="18" t="s">
        <v>9</v>
      </c>
      <c r="L12" s="18" t="s">
        <v>10</v>
      </c>
    </row>
    <row r="13" spans="2:12" ht="15" customHeight="1" x14ac:dyDescent="0.25">
      <c r="B13" s="21">
        <f t="shared" ref="B13:B34" si="0">IF($C13="","",ROW()-12)</f>
        <v>1</v>
      </c>
      <c r="C13" s="33" t="s">
        <v>26</v>
      </c>
      <c r="D13" s="34" t="s">
        <v>27</v>
      </c>
      <c r="E13" s="33" t="s">
        <v>28</v>
      </c>
      <c r="F13" s="35"/>
      <c r="G13" s="24">
        <f>IF($C13="","",Anwesenheit!AI8)</f>
        <v>15</v>
      </c>
      <c r="H13" s="24">
        <f>IF($C13="","",Anwesenheit!AJ8)</f>
        <v>0</v>
      </c>
      <c r="I13" s="24">
        <f>IF($C13="","",Anwesenheit!AK8)</f>
        <v>0</v>
      </c>
      <c r="J13" s="24">
        <f>IF($C13="","",Anwesenheit!AL8)</f>
        <v>0</v>
      </c>
      <c r="K13" s="24">
        <f>IF($C13="","",Anwesenheit!AM8)</f>
        <v>0</v>
      </c>
      <c r="L13" s="25">
        <f>IF($C13="","",Anwesenheit!AN8)</f>
        <v>1</v>
      </c>
    </row>
    <row r="14" spans="2:12" ht="15" customHeight="1" x14ac:dyDescent="0.25">
      <c r="B14" s="21">
        <f t="shared" si="0"/>
        <v>2</v>
      </c>
      <c r="C14" s="33" t="s">
        <v>29</v>
      </c>
      <c r="D14" s="34" t="s">
        <v>30</v>
      </c>
      <c r="E14" s="33" t="s">
        <v>31</v>
      </c>
      <c r="F14" s="35"/>
      <c r="G14" s="24">
        <f>IF($C14="","",Anwesenheit!AI9)</f>
        <v>14</v>
      </c>
      <c r="H14" s="24">
        <f>IF($C14="","",Anwesenheit!AJ9)</f>
        <v>0</v>
      </c>
      <c r="I14" s="24">
        <f>IF($C14="","",Anwesenheit!AK9)</f>
        <v>0</v>
      </c>
      <c r="J14" s="24">
        <f>IF($C14="","",Anwesenheit!AL9)</f>
        <v>1</v>
      </c>
      <c r="K14" s="24">
        <f>IF($C14="","",Anwesenheit!AM9)</f>
        <v>0</v>
      </c>
      <c r="L14" s="25">
        <f>IF($C14="","",Anwesenheit!AN9)</f>
        <v>0.93333333333333335</v>
      </c>
    </row>
    <row r="15" spans="2:12" ht="15" customHeight="1" x14ac:dyDescent="0.25">
      <c r="B15" s="21">
        <f t="shared" si="0"/>
        <v>3</v>
      </c>
      <c r="C15" s="33" t="s">
        <v>32</v>
      </c>
      <c r="D15" s="34" t="s">
        <v>33</v>
      </c>
      <c r="E15" s="33" t="s">
        <v>34</v>
      </c>
      <c r="F15" s="35"/>
      <c r="G15" s="24">
        <f>IF($C15="","",Anwesenheit!AI10)</f>
        <v>15</v>
      </c>
      <c r="H15" s="24">
        <f>IF($C15="","",Anwesenheit!AJ10)</f>
        <v>0</v>
      </c>
      <c r="I15" s="24">
        <f>IF($C15="","",Anwesenheit!AK10)</f>
        <v>0</v>
      </c>
      <c r="J15" s="24">
        <f>IF($C15="","",Anwesenheit!AL10)</f>
        <v>0</v>
      </c>
      <c r="K15" s="24">
        <f>IF($C15="","",Anwesenheit!AM10)</f>
        <v>0</v>
      </c>
      <c r="L15" s="25">
        <f>IF($C15="","",Anwesenheit!AN10)</f>
        <v>1</v>
      </c>
    </row>
    <row r="16" spans="2:12" ht="15" customHeight="1" x14ac:dyDescent="0.25">
      <c r="B16" s="21">
        <f t="shared" si="0"/>
        <v>4</v>
      </c>
      <c r="C16" s="33" t="s">
        <v>35</v>
      </c>
      <c r="D16" s="34" t="s">
        <v>36</v>
      </c>
      <c r="E16" s="33" t="s">
        <v>28</v>
      </c>
      <c r="F16" s="35"/>
      <c r="G16" s="24">
        <f>IF($C16="","",Anwesenheit!AI11)</f>
        <v>13</v>
      </c>
      <c r="H16" s="24">
        <f>IF($C16="","",Anwesenheit!AJ11)</f>
        <v>0</v>
      </c>
      <c r="I16" s="24">
        <f>IF($C16="","",Anwesenheit!AK11)</f>
        <v>2</v>
      </c>
      <c r="J16" s="24">
        <f>IF($C16="","",Anwesenheit!AL11)</f>
        <v>0</v>
      </c>
      <c r="K16" s="24">
        <f>IF($C16="","",Anwesenheit!AM11)</f>
        <v>0</v>
      </c>
      <c r="L16" s="25">
        <f>IF($C16="","",Anwesenheit!AN11)</f>
        <v>0.8666666666666667</v>
      </c>
    </row>
    <row r="17" spans="2:12" ht="15" customHeight="1" x14ac:dyDescent="0.25">
      <c r="B17" s="21">
        <f t="shared" si="0"/>
        <v>5</v>
      </c>
      <c r="C17" s="33" t="s">
        <v>37</v>
      </c>
      <c r="D17" s="34" t="s">
        <v>38</v>
      </c>
      <c r="E17" s="33" t="s">
        <v>31</v>
      </c>
      <c r="F17" s="35" t="s">
        <v>39</v>
      </c>
      <c r="G17" s="24">
        <f>IF($C17="","",Anwesenheit!AI12)</f>
        <v>15</v>
      </c>
      <c r="H17" s="24">
        <f>IF($C17="","",Anwesenheit!AJ12)</f>
        <v>0</v>
      </c>
      <c r="I17" s="24">
        <f>IF($C17="","",Anwesenheit!AK12)</f>
        <v>0</v>
      </c>
      <c r="J17" s="24">
        <f>IF($C17="","",Anwesenheit!AL12)</f>
        <v>0</v>
      </c>
      <c r="K17" s="24">
        <f>IF($C17="","",Anwesenheit!AM12)</f>
        <v>0</v>
      </c>
      <c r="L17" s="25">
        <f>IF($C17="","",Anwesenheit!AN12)</f>
        <v>1</v>
      </c>
    </row>
    <row r="18" spans="2:12" ht="15" customHeight="1" x14ac:dyDescent="0.25">
      <c r="B18" s="21">
        <f t="shared" si="0"/>
        <v>6</v>
      </c>
      <c r="C18" s="33" t="s">
        <v>40</v>
      </c>
      <c r="D18" s="34" t="s">
        <v>41</v>
      </c>
      <c r="E18" s="33" t="s">
        <v>34</v>
      </c>
      <c r="F18" s="35"/>
      <c r="G18" s="24">
        <f>IF($C18="","",Anwesenheit!AI13)</f>
        <v>15</v>
      </c>
      <c r="H18" s="24">
        <f>IF($C18="","",Anwesenheit!AJ13)</f>
        <v>0</v>
      </c>
      <c r="I18" s="24">
        <f>IF($C18="","",Anwesenheit!AK13)</f>
        <v>0</v>
      </c>
      <c r="J18" s="24">
        <f>IF($C18="","",Anwesenheit!AL13)</f>
        <v>0</v>
      </c>
      <c r="K18" s="24">
        <f>IF($C18="","",Anwesenheit!AM13)</f>
        <v>0</v>
      </c>
      <c r="L18" s="25">
        <f>IF($C18="","",Anwesenheit!AN13)</f>
        <v>1</v>
      </c>
    </row>
    <row r="19" spans="2:12" ht="15" customHeight="1" x14ac:dyDescent="0.25">
      <c r="B19" s="21">
        <f t="shared" si="0"/>
        <v>7</v>
      </c>
      <c r="C19" s="33" t="s">
        <v>42</v>
      </c>
      <c r="D19" s="34" t="s">
        <v>43</v>
      </c>
      <c r="E19" s="33" t="s">
        <v>28</v>
      </c>
      <c r="F19" s="35" t="s">
        <v>44</v>
      </c>
      <c r="G19" s="24">
        <f>IF($C19="","",Anwesenheit!AI14)</f>
        <v>10</v>
      </c>
      <c r="H19" s="24">
        <f>IF($C19="","",Anwesenheit!AJ14)</f>
        <v>5</v>
      </c>
      <c r="I19" s="24">
        <f>IF($C19="","",Anwesenheit!AK14)</f>
        <v>0</v>
      </c>
      <c r="J19" s="24">
        <f>IF($C19="","",Anwesenheit!AL14)</f>
        <v>0</v>
      </c>
      <c r="K19" s="24">
        <f>IF($C19="","",Anwesenheit!AM14)</f>
        <v>0</v>
      </c>
      <c r="L19" s="25">
        <f>IF($C19="","",Anwesenheit!AN14)</f>
        <v>0.66666666666666663</v>
      </c>
    </row>
    <row r="20" spans="2:12" ht="15" customHeight="1" x14ac:dyDescent="0.25">
      <c r="B20" s="21">
        <f t="shared" si="0"/>
        <v>8</v>
      </c>
      <c r="C20" s="33" t="s">
        <v>45</v>
      </c>
      <c r="D20" s="34" t="s">
        <v>46</v>
      </c>
      <c r="E20" s="33" t="s">
        <v>31</v>
      </c>
      <c r="F20" s="35"/>
      <c r="G20" s="24">
        <f>IF($C20="","",Anwesenheit!AI15)</f>
        <v>15</v>
      </c>
      <c r="H20" s="24">
        <f>IF($C20="","",Anwesenheit!AJ15)</f>
        <v>0</v>
      </c>
      <c r="I20" s="24">
        <f>IF($C20="","",Anwesenheit!AK15)</f>
        <v>0</v>
      </c>
      <c r="J20" s="24">
        <f>IF($C20="","",Anwesenheit!AL15)</f>
        <v>0</v>
      </c>
      <c r="K20" s="24">
        <f>IF($C20="","",Anwesenheit!AM15)</f>
        <v>0</v>
      </c>
      <c r="L20" s="25">
        <f>IF($C20="","",Anwesenheit!AN15)</f>
        <v>1</v>
      </c>
    </row>
    <row r="21" spans="2:12" ht="15" customHeight="1" x14ac:dyDescent="0.25">
      <c r="B21" s="21">
        <f t="shared" si="0"/>
        <v>9</v>
      </c>
      <c r="C21" s="33" t="s">
        <v>47</v>
      </c>
      <c r="D21" s="34" t="s">
        <v>48</v>
      </c>
      <c r="E21" s="33" t="s">
        <v>34</v>
      </c>
      <c r="F21" s="35"/>
      <c r="G21" s="24">
        <f>IF($C21="","",Anwesenheit!AI16)</f>
        <v>15</v>
      </c>
      <c r="H21" s="24">
        <f>IF($C21="","",Anwesenheit!AJ16)</f>
        <v>0</v>
      </c>
      <c r="I21" s="24">
        <f>IF($C21="","",Anwesenheit!AK16)</f>
        <v>0</v>
      </c>
      <c r="J21" s="24">
        <f>IF($C21="","",Anwesenheit!AL16)</f>
        <v>0</v>
      </c>
      <c r="K21" s="24">
        <f>IF($C21="","",Anwesenheit!AM16)</f>
        <v>0</v>
      </c>
      <c r="L21" s="25">
        <f>IF($C21="","",Anwesenheit!AN16)</f>
        <v>1</v>
      </c>
    </row>
    <row r="22" spans="2:12" ht="15" customHeight="1" x14ac:dyDescent="0.25">
      <c r="B22" s="21">
        <f t="shared" si="0"/>
        <v>10</v>
      </c>
      <c r="C22" s="33" t="s">
        <v>49</v>
      </c>
      <c r="D22" s="34" t="s">
        <v>50</v>
      </c>
      <c r="E22" s="33" t="s">
        <v>31</v>
      </c>
      <c r="F22" s="35"/>
      <c r="G22" s="24">
        <f>IF($C22="","",Anwesenheit!AI17)</f>
        <v>12</v>
      </c>
      <c r="H22" s="24">
        <f>IF($C22="","",Anwesenheit!AJ17)</f>
        <v>0</v>
      </c>
      <c r="I22" s="24">
        <f>IF($C22="","",Anwesenheit!AK17)</f>
        <v>3</v>
      </c>
      <c r="J22" s="24">
        <f>IF($C22="","",Anwesenheit!AL17)</f>
        <v>0</v>
      </c>
      <c r="K22" s="24">
        <f>IF($C22="","",Anwesenheit!AM17)</f>
        <v>0</v>
      </c>
      <c r="L22" s="25">
        <f>IF($C22="","",Anwesenheit!AN17)</f>
        <v>0.8</v>
      </c>
    </row>
    <row r="23" spans="2:12" ht="15" customHeight="1" x14ac:dyDescent="0.25">
      <c r="B23" s="21">
        <f t="shared" si="0"/>
        <v>11</v>
      </c>
      <c r="C23" s="33" t="s">
        <v>51</v>
      </c>
      <c r="D23" s="34" t="s">
        <v>52</v>
      </c>
      <c r="E23" s="33" t="s">
        <v>28</v>
      </c>
      <c r="F23" s="35"/>
      <c r="G23" s="24">
        <f>IF($C23="","",Anwesenheit!AI18)</f>
        <v>15</v>
      </c>
      <c r="H23" s="24">
        <f>IF($C23="","",Anwesenheit!AJ18)</f>
        <v>0</v>
      </c>
      <c r="I23" s="24">
        <f>IF($C23="","",Anwesenheit!AK18)</f>
        <v>0</v>
      </c>
      <c r="J23" s="24">
        <f>IF($C23="","",Anwesenheit!AL18)</f>
        <v>0</v>
      </c>
      <c r="K23" s="24">
        <f>IF($C23="","",Anwesenheit!AM18)</f>
        <v>0</v>
      </c>
      <c r="L23" s="25">
        <f>IF($C23="","",Anwesenheit!AN18)</f>
        <v>1</v>
      </c>
    </row>
    <row r="24" spans="2:12" ht="15" customHeight="1" x14ac:dyDescent="0.25">
      <c r="B24" s="21">
        <f t="shared" si="0"/>
        <v>12</v>
      </c>
      <c r="C24" s="33" t="s">
        <v>53</v>
      </c>
      <c r="D24" s="34" t="s">
        <v>54</v>
      </c>
      <c r="E24" s="33" t="s">
        <v>55</v>
      </c>
      <c r="F24" s="35"/>
      <c r="G24" s="24">
        <f>IF($C24="","",Anwesenheit!AI19)</f>
        <v>14</v>
      </c>
      <c r="H24" s="24">
        <f>IF($C24="","",Anwesenheit!AJ19)</f>
        <v>0</v>
      </c>
      <c r="I24" s="24">
        <f>IF($C24="","",Anwesenheit!AK19)</f>
        <v>0</v>
      </c>
      <c r="J24" s="24">
        <f>IF($C24="","",Anwesenheit!AL19)</f>
        <v>0</v>
      </c>
      <c r="K24" s="24">
        <f>IF($C24="","",Anwesenheit!AM19)</f>
        <v>1</v>
      </c>
      <c r="L24" s="25">
        <f>IF($C24="","",Anwesenheit!AN19)</f>
        <v>0.93333333333333335</v>
      </c>
    </row>
    <row r="25" spans="2:12" ht="15" customHeight="1" x14ac:dyDescent="0.25">
      <c r="B25" s="21">
        <f t="shared" si="0"/>
        <v>13</v>
      </c>
      <c r="C25" s="33" t="s">
        <v>56</v>
      </c>
      <c r="D25" s="34" t="s">
        <v>57</v>
      </c>
      <c r="E25" s="33" t="s">
        <v>28</v>
      </c>
      <c r="F25" s="35"/>
      <c r="G25" s="24">
        <f>IF($C25="","",Anwesenheit!AI20)</f>
        <v>15</v>
      </c>
      <c r="H25" s="24">
        <f>IF($C25="","",Anwesenheit!AJ20)</f>
        <v>0</v>
      </c>
      <c r="I25" s="24">
        <f>IF($C25="","",Anwesenheit!AK20)</f>
        <v>0</v>
      </c>
      <c r="J25" s="24">
        <f>IF($C25="","",Anwesenheit!AL20)</f>
        <v>0</v>
      </c>
      <c r="K25" s="24">
        <f>IF($C25="","",Anwesenheit!AM20)</f>
        <v>0</v>
      </c>
      <c r="L25" s="25">
        <f>IF($C25="","",Anwesenheit!AN20)</f>
        <v>1</v>
      </c>
    </row>
    <row r="26" spans="2:12" ht="15" customHeight="1" x14ac:dyDescent="0.25">
      <c r="B26" s="21">
        <f t="shared" si="0"/>
        <v>14</v>
      </c>
      <c r="C26" s="33" t="s">
        <v>58</v>
      </c>
      <c r="D26" s="34" t="s">
        <v>59</v>
      </c>
      <c r="E26" s="33" t="s">
        <v>31</v>
      </c>
      <c r="F26" s="35"/>
      <c r="G26" s="24">
        <f>IF($C26="","",Anwesenheit!AI21)</f>
        <v>13</v>
      </c>
      <c r="H26" s="24">
        <f>IF($C26="","",Anwesenheit!AJ21)</f>
        <v>2</v>
      </c>
      <c r="I26" s="24">
        <f>IF($C26="","",Anwesenheit!AK21)</f>
        <v>0</v>
      </c>
      <c r="J26" s="24">
        <f>IF($C26="","",Anwesenheit!AL21)</f>
        <v>0</v>
      </c>
      <c r="K26" s="24">
        <f>IF($C26="","",Anwesenheit!AM21)</f>
        <v>0</v>
      </c>
      <c r="L26" s="25">
        <f>IF($C26="","",Anwesenheit!AN21)</f>
        <v>0.8666666666666667</v>
      </c>
    </row>
    <row r="27" spans="2:12" ht="15" customHeight="1" x14ac:dyDescent="0.25">
      <c r="B27" s="21">
        <f t="shared" si="0"/>
        <v>15</v>
      </c>
      <c r="C27" s="33" t="s">
        <v>60</v>
      </c>
      <c r="D27" s="34" t="s">
        <v>61</v>
      </c>
      <c r="E27" s="33" t="s">
        <v>55</v>
      </c>
      <c r="F27" s="35"/>
      <c r="G27" s="24">
        <f>IF($C27="","",Anwesenheit!AI22)</f>
        <v>15</v>
      </c>
      <c r="H27" s="24">
        <f>IF($C27="","",Anwesenheit!AJ22)</f>
        <v>0</v>
      </c>
      <c r="I27" s="24">
        <f>IF($C27="","",Anwesenheit!AK22)</f>
        <v>0</v>
      </c>
      <c r="J27" s="24">
        <f>IF($C27="","",Anwesenheit!AL22)</f>
        <v>0</v>
      </c>
      <c r="K27" s="24">
        <f>IF($C27="","",Anwesenheit!AM22)</f>
        <v>0</v>
      </c>
      <c r="L27" s="25">
        <f>IF($C27="","",Anwesenheit!AN22)</f>
        <v>1</v>
      </c>
    </row>
    <row r="28" spans="2:12" ht="15" customHeight="1" x14ac:dyDescent="0.25">
      <c r="B28" s="21" t="str">
        <f t="shared" si="0"/>
        <v/>
      </c>
      <c r="C28" s="33"/>
      <c r="D28" s="34"/>
      <c r="E28" s="33"/>
      <c r="F28" s="35"/>
      <c r="G28" s="24" t="str">
        <f>IF($C28="","",Anwesenheit!AI23)</f>
        <v/>
      </c>
      <c r="H28" s="24" t="str">
        <f>IF($C28="","",Anwesenheit!AJ23)</f>
        <v/>
      </c>
      <c r="I28" s="24" t="str">
        <f>IF($C28="","",Anwesenheit!AK23)</f>
        <v/>
      </c>
      <c r="J28" s="24" t="str">
        <f>IF($C28="","",Anwesenheit!AL23)</f>
        <v/>
      </c>
      <c r="K28" s="24" t="str">
        <f>IF($C28="","",Anwesenheit!AM23)</f>
        <v/>
      </c>
      <c r="L28" s="25" t="str">
        <f>IF($C28="","",Anwesenheit!AN23)</f>
        <v/>
      </c>
    </row>
    <row r="29" spans="2:12" ht="15" customHeight="1" x14ac:dyDescent="0.25">
      <c r="B29" s="21" t="str">
        <f t="shared" si="0"/>
        <v/>
      </c>
      <c r="C29" s="33"/>
      <c r="D29" s="34"/>
      <c r="E29" s="33"/>
      <c r="F29" s="35"/>
      <c r="G29" s="24" t="str">
        <f>IF($C29="","",Anwesenheit!AI24)</f>
        <v/>
      </c>
      <c r="H29" s="24" t="str">
        <f>IF($C29="","",Anwesenheit!AJ24)</f>
        <v/>
      </c>
      <c r="I29" s="24" t="str">
        <f>IF($C29="","",Anwesenheit!AK24)</f>
        <v/>
      </c>
      <c r="J29" s="24" t="str">
        <f>IF($C29="","",Anwesenheit!AL24)</f>
        <v/>
      </c>
      <c r="K29" s="24" t="str">
        <f>IF($C29="","",Anwesenheit!AM24)</f>
        <v/>
      </c>
      <c r="L29" s="25" t="str">
        <f>IF($C29="","",Anwesenheit!AN24)</f>
        <v/>
      </c>
    </row>
    <row r="30" spans="2:12" ht="15" customHeight="1" x14ac:dyDescent="0.25">
      <c r="B30" s="21" t="str">
        <f t="shared" si="0"/>
        <v/>
      </c>
      <c r="C30" s="33"/>
      <c r="D30" s="34"/>
      <c r="E30" s="33"/>
      <c r="F30" s="35"/>
      <c r="G30" s="24" t="str">
        <f>IF($C30="","",Anwesenheit!AI25)</f>
        <v/>
      </c>
      <c r="H30" s="24" t="str">
        <f>IF($C30="","",Anwesenheit!AJ25)</f>
        <v/>
      </c>
      <c r="I30" s="24" t="str">
        <f>IF($C30="","",Anwesenheit!AK25)</f>
        <v/>
      </c>
      <c r="J30" s="24" t="str">
        <f>IF($C30="","",Anwesenheit!AL25)</f>
        <v/>
      </c>
      <c r="K30" s="24" t="str">
        <f>IF($C30="","",Anwesenheit!AM25)</f>
        <v/>
      </c>
      <c r="L30" s="25" t="str">
        <f>IF($C30="","",Anwesenheit!AN25)</f>
        <v/>
      </c>
    </row>
    <row r="31" spans="2:12" ht="15" customHeight="1" x14ac:dyDescent="0.25">
      <c r="B31" s="21" t="str">
        <f t="shared" si="0"/>
        <v/>
      </c>
      <c r="C31" s="33"/>
      <c r="D31" s="34"/>
      <c r="E31" s="33"/>
      <c r="F31" s="35"/>
      <c r="G31" s="24" t="str">
        <f>IF($C31="","",Anwesenheit!AI26)</f>
        <v/>
      </c>
      <c r="H31" s="24" t="str">
        <f>IF($C31="","",Anwesenheit!AJ26)</f>
        <v/>
      </c>
      <c r="I31" s="24" t="str">
        <f>IF($C31="","",Anwesenheit!AK26)</f>
        <v/>
      </c>
      <c r="J31" s="24" t="str">
        <f>IF($C31="","",Anwesenheit!AL26)</f>
        <v/>
      </c>
      <c r="K31" s="24" t="str">
        <f>IF($C31="","",Anwesenheit!AM26)</f>
        <v/>
      </c>
      <c r="L31" s="25" t="str">
        <f>IF($C31="","",Anwesenheit!AN26)</f>
        <v/>
      </c>
    </row>
    <row r="32" spans="2:12" ht="15" customHeight="1" x14ac:dyDescent="0.25">
      <c r="B32" s="21" t="str">
        <f t="shared" si="0"/>
        <v/>
      </c>
      <c r="C32" s="33"/>
      <c r="D32" s="34"/>
      <c r="E32" s="33"/>
      <c r="F32" s="35"/>
      <c r="G32" s="24" t="str">
        <f>IF($C32="","",Anwesenheit!AI27)</f>
        <v/>
      </c>
      <c r="H32" s="24" t="str">
        <f>IF($C32="","",Anwesenheit!AJ27)</f>
        <v/>
      </c>
      <c r="I32" s="24" t="str">
        <f>IF($C32="","",Anwesenheit!AK27)</f>
        <v/>
      </c>
      <c r="J32" s="24" t="str">
        <f>IF($C32="","",Anwesenheit!AL27)</f>
        <v/>
      </c>
      <c r="K32" s="24" t="str">
        <f>IF($C32="","",Anwesenheit!AM27)</f>
        <v/>
      </c>
      <c r="L32" s="25" t="str">
        <f>IF($C32="","",Anwesenheit!AN27)</f>
        <v/>
      </c>
    </row>
    <row r="33" spans="2:12" ht="15" customHeight="1" x14ac:dyDescent="0.25">
      <c r="B33" s="21" t="str">
        <f t="shared" si="0"/>
        <v/>
      </c>
      <c r="C33" s="33"/>
      <c r="D33" s="34"/>
      <c r="E33" s="33"/>
      <c r="F33" s="35"/>
      <c r="G33" s="24" t="str">
        <f>IF($C33="","",Anwesenheit!AI28)</f>
        <v/>
      </c>
      <c r="H33" s="24" t="str">
        <f>IF($C33="","",Anwesenheit!AJ28)</f>
        <v/>
      </c>
      <c r="I33" s="24" t="str">
        <f>IF($C33="","",Anwesenheit!AK28)</f>
        <v/>
      </c>
      <c r="J33" s="24" t="str">
        <f>IF($C33="","",Anwesenheit!AL28)</f>
        <v/>
      </c>
      <c r="K33" s="24" t="str">
        <f>IF($C33="","",Anwesenheit!AM28)</f>
        <v/>
      </c>
      <c r="L33" s="25" t="str">
        <f>IF($C33="","",Anwesenheit!AN28)</f>
        <v/>
      </c>
    </row>
    <row r="34" spans="2:12" ht="15" customHeight="1" x14ac:dyDescent="0.25">
      <c r="B34" s="21" t="str">
        <f t="shared" si="0"/>
        <v/>
      </c>
      <c r="C34" s="33"/>
      <c r="D34" s="34"/>
      <c r="E34" s="33"/>
      <c r="F34" s="35"/>
      <c r="G34" s="24" t="str">
        <f>IF($C34="","",Anwesenheit!AI29)</f>
        <v/>
      </c>
      <c r="H34" s="24" t="str">
        <f>IF($C34="","",Anwesenheit!AJ29)</f>
        <v/>
      </c>
      <c r="I34" s="24" t="str">
        <f>IF($C34="","",Anwesenheit!AK29)</f>
        <v/>
      </c>
      <c r="J34" s="24" t="str">
        <f>IF($C34="","",Anwesenheit!AL29)</f>
        <v/>
      </c>
      <c r="K34" s="24" t="str">
        <f>IF($C34="","",Anwesenheit!AM29)</f>
        <v/>
      </c>
      <c r="L34" s="25" t="str">
        <f>IF($C34="","",Anwesenheit!AN29)</f>
        <v/>
      </c>
    </row>
    <row r="35" spans="2:12" ht="7.5" customHeight="1" x14ac:dyDescent="0.25"/>
    <row r="36" spans="2:12" ht="18" customHeight="1" x14ac:dyDescent="0.25">
      <c r="B36" s="32" t="s">
        <v>62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pans="2:12" ht="18" customHeight="1" x14ac:dyDescent="0.25">
      <c r="B37" s="8" t="s">
        <v>24</v>
      </c>
      <c r="C37" s="8"/>
      <c r="D37" s="18" t="s">
        <v>63</v>
      </c>
      <c r="E37" s="18" t="s">
        <v>64</v>
      </c>
    </row>
    <row r="38" spans="2:12" ht="15.75" customHeight="1" x14ac:dyDescent="0.25">
      <c r="B38" s="39" t="s">
        <v>28</v>
      </c>
      <c r="C38" s="39"/>
      <c r="D38" s="36">
        <f>COUNTIF($E$13:$E$34,$B38)</f>
        <v>5</v>
      </c>
      <c r="E38" s="37">
        <f>IFERROR(AVERAGEIF($E$13:$E$34,$B38,$L$13:$L$34),"–")</f>
        <v>0.90666666666666662</v>
      </c>
    </row>
    <row r="39" spans="2:12" ht="15.75" customHeight="1" x14ac:dyDescent="0.25">
      <c r="B39" s="39" t="s">
        <v>31</v>
      </c>
      <c r="C39" s="39"/>
      <c r="D39" s="36">
        <f>COUNTIF($E$13:$E$34,$B39)</f>
        <v>5</v>
      </c>
      <c r="E39" s="37">
        <f>IFERROR(AVERAGEIF($E$13:$E$34,$B39,$L$13:$L$34),"–")</f>
        <v>0.91999999999999993</v>
      </c>
    </row>
    <row r="40" spans="2:12" ht="15.75" customHeight="1" x14ac:dyDescent="0.25">
      <c r="B40" s="39" t="s">
        <v>34</v>
      </c>
      <c r="C40" s="39"/>
      <c r="D40" s="36">
        <f>COUNTIF($E$13:$E$34,$B40)</f>
        <v>3</v>
      </c>
      <c r="E40" s="37">
        <f>IFERROR(AVERAGEIF($E$13:$E$34,$B40,$L$13:$L$34),"–")</f>
        <v>1</v>
      </c>
    </row>
    <row r="41" spans="2:12" ht="15.75" customHeight="1" x14ac:dyDescent="0.25">
      <c r="B41" s="39" t="s">
        <v>55</v>
      </c>
      <c r="C41" s="39"/>
      <c r="D41" s="36">
        <f>COUNTIF($E$13:$E$34,$B41)</f>
        <v>2</v>
      </c>
      <c r="E41" s="37">
        <f>IFERROR(AVERAGEIF($E$13:$E$34,$B41,$L$13:$L$34),"–")</f>
        <v>0.96666666666666667</v>
      </c>
    </row>
    <row r="54" ht="7.5" customHeight="1" x14ac:dyDescent="0.25"/>
  </sheetData>
  <mergeCells count="15">
    <mergeCell ref="B38:C38"/>
    <mergeCell ref="B39:C39"/>
    <mergeCell ref="B40:C40"/>
    <mergeCell ref="B41:C41"/>
    <mergeCell ref="B9:D9"/>
    <mergeCell ref="E9:F9"/>
    <mergeCell ref="G9:I9"/>
    <mergeCell ref="J9:L9"/>
    <mergeCell ref="B37:C37"/>
    <mergeCell ref="J1:L3"/>
    <mergeCell ref="B5:L5"/>
    <mergeCell ref="B8:D8"/>
    <mergeCell ref="E8:F8"/>
    <mergeCell ref="G8:I8"/>
    <mergeCell ref="J8:L8"/>
  </mergeCells>
  <conditionalFormatting sqref="L13:L34">
    <cfRule type="expression" dxfId="1" priority="2">
      <formula>AND($L13&lt;&gt;"",$L13&lt;0.8)</formula>
    </cfRule>
    <cfRule type="expression" dxfId="0" priority="3">
      <formula>AND($L13&lt;&gt;"",$L13&gt;=0.95)</formula>
    </cfRule>
  </conditionalFormatting>
  <dataValidations count="1">
    <dataValidation type="list" allowBlank="1" errorTitle="Ungültige Eingabe" error="Bitte einen Wert aus der Liste wählen." sqref="E13:E34" xr:uid="{00000000-0002-0000-0100-000000000000}">
      <formula1>"Team Nord,Team Süd,Verwaltung,Auszubildende,Extern"</formula1>
      <formula2>0</formula2>
    </dataValidation>
  </dataValidations>
  <pageMargins left="0.75" right="0.75" top="1" bottom="1" header="0.511811023622047" footer="0.511811023622047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Anwesenheit</vt:lpstr>
      <vt:lpstr>Personen &amp; Auswertung</vt:lpstr>
      <vt:lpstr>Anwesenheit!Druckbereich</vt:lpstr>
      <vt:lpstr>'Personen &amp; Auswertung'!Druckbereich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2026-07-21T10:45:37Z</dcterms:created>
  <dcterms:modified xsi:type="dcterms:W3CDTF">2026-07-21T11:04:07Z</dcterms:modified>
  <dc:language>en-US</dc:language>
</cp:coreProperties>
</file>