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EEF3A394-85CB-4938-801F-188FE341A79B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Bauzeitenplan" sheetId="1" r:id="rId1"/>
  </sheets>
  <definedNames>
    <definedName name="Baubeginn">Bauzeitenplan!$H$4</definedName>
    <definedName name="_xlnm.Print_Titles" localSheetId="0">Bauzeitenplan!$A:$H</definedName>
    <definedName name="Stichtag">Bauzeitenplan!$H$5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3" i="1" l="1"/>
  <c r="F33" i="1"/>
  <c r="H32" i="1"/>
  <c r="F32" i="1"/>
  <c r="H31" i="1"/>
  <c r="F31" i="1"/>
  <c r="G30" i="1"/>
  <c r="H30" i="1" s="1"/>
  <c r="E30" i="1"/>
  <c r="D30" i="1"/>
  <c r="F30" i="1" s="1"/>
  <c r="H29" i="1"/>
  <c r="F29" i="1"/>
  <c r="H28" i="1"/>
  <c r="F28" i="1"/>
  <c r="H27" i="1"/>
  <c r="F27" i="1"/>
  <c r="H26" i="1"/>
  <c r="F26" i="1"/>
  <c r="G25" i="1"/>
  <c r="H25" i="1" s="1"/>
  <c r="E25" i="1"/>
  <c r="D25" i="1"/>
  <c r="F25" i="1" s="1"/>
  <c r="H24" i="1"/>
  <c r="F24" i="1"/>
  <c r="H23" i="1"/>
  <c r="F23" i="1"/>
  <c r="H22" i="1"/>
  <c r="F22" i="1"/>
  <c r="G21" i="1"/>
  <c r="H21" i="1" s="1"/>
  <c r="E21" i="1"/>
  <c r="D21" i="1"/>
  <c r="F21" i="1" s="1"/>
  <c r="H20" i="1"/>
  <c r="F20" i="1"/>
  <c r="H19" i="1"/>
  <c r="F19" i="1"/>
  <c r="G18" i="1"/>
  <c r="H18" i="1" s="1"/>
  <c r="E18" i="1"/>
  <c r="D18" i="1"/>
  <c r="F18" i="1" s="1"/>
  <c r="H17" i="1"/>
  <c r="F17" i="1"/>
  <c r="H16" i="1"/>
  <c r="F16" i="1"/>
  <c r="H15" i="1"/>
  <c r="F15" i="1"/>
  <c r="H14" i="1"/>
  <c r="F14" i="1"/>
  <c r="H13" i="1"/>
  <c r="F13" i="1"/>
  <c r="H12" i="1"/>
  <c r="F12" i="1"/>
  <c r="G11" i="1"/>
  <c r="H11" i="1" s="1"/>
  <c r="E11" i="1"/>
  <c r="D11" i="1"/>
  <c r="I4" i="1" s="1"/>
  <c r="H10" i="1"/>
  <c r="F10" i="1"/>
  <c r="I9" i="1"/>
  <c r="J9" i="1" s="1"/>
  <c r="AA4" i="1"/>
  <c r="U4" i="1"/>
  <c r="O4" i="1"/>
  <c r="I8" i="1" l="1"/>
  <c r="I7" i="1"/>
  <c r="K9" i="1"/>
  <c r="J8" i="1"/>
  <c r="J7" i="1"/>
  <c r="F11" i="1"/>
  <c r="L9" i="1" l="1"/>
  <c r="K7" i="1"/>
  <c r="K8" i="1"/>
  <c r="M9" i="1" l="1"/>
  <c r="L8" i="1"/>
  <c r="L7" i="1"/>
  <c r="M7" i="1" l="1"/>
  <c r="N9" i="1"/>
  <c r="M8" i="1"/>
  <c r="O9" i="1" l="1"/>
  <c r="N7" i="1"/>
  <c r="N8" i="1"/>
  <c r="P9" i="1" l="1"/>
  <c r="O8" i="1"/>
  <c r="O7" i="1"/>
  <c r="P8" i="1" l="1"/>
  <c r="P7" i="1"/>
  <c r="Q9" i="1"/>
  <c r="Q8" i="1" l="1"/>
  <c r="Q7" i="1"/>
  <c r="R9" i="1"/>
  <c r="R8" i="1" l="1"/>
  <c r="S9" i="1"/>
  <c r="R7" i="1"/>
  <c r="S8" i="1" l="1"/>
  <c r="T9" i="1"/>
  <c r="S7" i="1"/>
  <c r="U9" i="1" l="1"/>
  <c r="T7" i="1"/>
  <c r="T8" i="1"/>
  <c r="U8" i="1" l="1"/>
  <c r="V9" i="1"/>
  <c r="U7" i="1"/>
  <c r="V8" i="1" l="1"/>
  <c r="V7" i="1"/>
  <c r="W9" i="1"/>
  <c r="W7" i="1" l="1"/>
  <c r="X9" i="1"/>
  <c r="W8" i="1"/>
  <c r="X7" i="1" l="1"/>
  <c r="Y9" i="1"/>
  <c r="X8" i="1"/>
  <c r="Y7" i="1" l="1"/>
  <c r="Z9" i="1"/>
  <c r="Y8" i="1"/>
  <c r="AA9" i="1" l="1"/>
  <c r="Z8" i="1"/>
  <c r="Z7" i="1"/>
  <c r="AA7" i="1" l="1"/>
  <c r="AB9" i="1"/>
  <c r="AA8" i="1"/>
  <c r="AB7" i="1" l="1"/>
  <c r="AB8" i="1"/>
  <c r="AC9" i="1"/>
  <c r="AD9" i="1" l="1"/>
  <c r="AC7" i="1"/>
  <c r="AC8" i="1"/>
  <c r="AE9" i="1" l="1"/>
  <c r="AD8" i="1"/>
  <c r="AD7" i="1"/>
  <c r="AF9" i="1" l="1"/>
  <c r="AE8" i="1"/>
  <c r="AE7" i="1"/>
  <c r="AG9" i="1" l="1"/>
  <c r="AF7" i="1"/>
  <c r="AF8" i="1"/>
  <c r="AH9" i="1" l="1"/>
  <c r="AG8" i="1"/>
  <c r="AG7" i="1"/>
  <c r="AH8" i="1" l="1"/>
  <c r="AH7" i="1"/>
</calcChain>
</file>

<file path=xl/sharedStrings.xml><?xml version="1.0" encoding="utf-8"?>
<sst xmlns="http://schemas.openxmlformats.org/spreadsheetml/2006/main" count="92" uniqueCount="89">
  <si>
    <t>BAUZEITENPLAN</t>
  </si>
  <si>
    <t>Projektterminplan  ·  Gantt-Übersicht</t>
  </si>
  <si>
    <t>PROJEKT</t>
  </si>
  <si>
    <t>Neubau Wohngebäude »Ahornhöfe«</t>
  </si>
  <si>
    <t>PROJEKT-NR.</t>
  </si>
  <si>
    <t>2026-047</t>
  </si>
  <si>
    <t>PROJEKTDAUER</t>
  </si>
  <si>
    <t>GEPLANTES ENDE</t>
  </si>
  <si>
    <t>GESAMTFORTSCHRITT</t>
  </si>
  <si>
    <t>VORGÄNGE</t>
  </si>
  <si>
    <t>BAUHERR</t>
  </si>
  <si>
    <t>Wohnbau Nordkontor GmbH</t>
  </si>
  <si>
    <t>BAUBEGINN</t>
  </si>
  <si>
    <t>BAULEITUNG</t>
  </si>
  <si>
    <t>Ingenieurbüro Kranz &amp; Partner</t>
  </si>
  <si>
    <t>STICHTAG</t>
  </si>
  <si>
    <t>PROJEKTKALENDER  ▸  Kalenderwochen</t>
  </si>
  <si>
    <t>Nr.</t>
  </si>
  <si>
    <t>Vorgang / Gewerk</t>
  </si>
  <si>
    <t>Verantwortlich</t>
  </si>
  <si>
    <t>Beginn</t>
  </si>
  <si>
    <t>Ende</t>
  </si>
  <si>
    <t>AT</t>
  </si>
  <si>
    <t>Fortschr.</t>
  </si>
  <si>
    <t>Status</t>
  </si>
  <si>
    <t>◆ Baubeginn / Grundsteinlegung</t>
  </si>
  <si>
    <t>1</t>
  </si>
  <si>
    <t>VORBEREITUNG &amp; ROHBAU</t>
  </si>
  <si>
    <t>1.1</t>
  </si>
  <si>
    <t>Baustelleneinrichtung</t>
  </si>
  <si>
    <t>Bauunternehmen Ahrends GmbH</t>
  </si>
  <si>
    <t>1.2</t>
  </si>
  <si>
    <t>Erd- &amp; Aushubarbeiten</t>
  </si>
  <si>
    <t>Erdbau Sievers e.K.</t>
  </si>
  <si>
    <t>1.3</t>
  </si>
  <si>
    <t>Bodenplatte &amp; Fundament</t>
  </si>
  <si>
    <t>1.4</t>
  </si>
  <si>
    <t>Mauerwerk / Rohbau EG–OG</t>
  </si>
  <si>
    <t>1.5</t>
  </si>
  <si>
    <t>Dachstuhl &amp; Dacheindeckung</t>
  </si>
  <si>
    <t>Zimmerei Voß &amp; Söhne</t>
  </si>
  <si>
    <t>◆ Richtfest</t>
  </si>
  <si>
    <t>2</t>
  </si>
  <si>
    <t>GEBÄUDEHÜLLE</t>
  </si>
  <si>
    <t>2.1</t>
  </si>
  <si>
    <t>Fenster &amp; Außentüren</t>
  </si>
  <si>
    <t>Fensterbau Holtmann</t>
  </si>
  <si>
    <t>2.2</t>
  </si>
  <si>
    <t>Fassade &amp; Wärmedämmung (WDVS)</t>
  </si>
  <si>
    <t>Fassaden Meyerdierks GmbH</t>
  </si>
  <si>
    <t>3</t>
  </si>
  <si>
    <t>HAUSTECHNIK</t>
  </si>
  <si>
    <t>3.1</t>
  </si>
  <si>
    <t>Elektroinstallation</t>
  </si>
  <si>
    <t>Elektro Reimers GmbH</t>
  </si>
  <si>
    <t>3.2</t>
  </si>
  <si>
    <t>Sanitärinstallation</t>
  </si>
  <si>
    <t>Sanitär Brück &amp; Co. KG</t>
  </si>
  <si>
    <t>3.3</t>
  </si>
  <si>
    <t>Heizungsinstallation</t>
  </si>
  <si>
    <t>4</t>
  </si>
  <si>
    <t>INNENAUSBAU</t>
  </si>
  <si>
    <t>4.1</t>
  </si>
  <si>
    <t>Estricharbeiten</t>
  </si>
  <si>
    <t>Estrich Nord GmbH</t>
  </si>
  <si>
    <t>4.2</t>
  </si>
  <si>
    <t>Trockenbau &amp; Decken</t>
  </si>
  <si>
    <t>Trockenbau Kramer</t>
  </si>
  <si>
    <t>4.3</t>
  </si>
  <si>
    <t>Fliesen- &amp; Plattenarbeiten</t>
  </si>
  <si>
    <t>Fliesenlegerei Tebbe</t>
  </si>
  <si>
    <t>4.4</t>
  </si>
  <si>
    <t>Maler- &amp; Bodenbelagsarbeiten</t>
  </si>
  <si>
    <t>Malerbetrieb Faßbender</t>
  </si>
  <si>
    <t>5</t>
  </si>
  <si>
    <t>AUSSENANLAGEN &amp; ABSCHLUSS</t>
  </si>
  <si>
    <t>5.1</t>
  </si>
  <si>
    <t>Außenanlagen / GaLaBau</t>
  </si>
  <si>
    <t>GaLaBau Wittkamp</t>
  </si>
  <si>
    <t>5.2</t>
  </si>
  <si>
    <t>Endreinigung</t>
  </si>
  <si>
    <t>Gebäudeservice Klar &amp; Rein</t>
  </si>
  <si>
    <t>◆ Bauabnahme &amp; Übergabe</t>
  </si>
  <si>
    <t>LEGENDE</t>
  </si>
  <si>
    <t>geplant</t>
  </si>
  <si>
    <t>erledigt</t>
  </si>
  <si>
    <t>Meilenstein</t>
  </si>
  <si>
    <t>Eingabefeld</t>
  </si>
  <si>
    <t>Stichtag (heute)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</si>
</sst>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0&quot; AT&quot;"/>
    <numFmt numFmtId="166" formatCode="0\ %"/>
    <numFmt numFmtId="167" formatCode="0&quot; Stk.&quot;"/>
    <numFmt numFmtId="168" formatCode="dd\.mm\."/>
  </numFmts>
  <fonts count="15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i/>
      <sz val="11"/>
      <color rgb="FFBFD3D7"/>
      <name val="Calibri"/>
      <charset val="1"/>
    </font>
    <font>
      <b/>
      <sz val="9"/>
      <color rgb="FF2C6E7F"/>
      <name val="Calibri"/>
      <charset val="1"/>
    </font>
    <font>
      <sz val="10"/>
      <color rgb="FF1A2E33"/>
      <name val="Calibri"/>
      <charset val="1"/>
    </font>
    <font>
      <b/>
      <sz val="8.5"/>
      <color rgb="FF2C6E7F"/>
      <name val="Calibri"/>
      <charset val="1"/>
    </font>
    <font>
      <b/>
      <sz val="17"/>
      <color rgb="FF15353D"/>
      <name val="Calibri"/>
      <charset val="1"/>
    </font>
    <font>
      <b/>
      <sz val="10"/>
      <color rgb="FFFFFFFF"/>
      <name val="Calibri"/>
      <charset val="1"/>
    </font>
    <font>
      <b/>
      <sz val="8.5"/>
      <color rgb="FF15353D"/>
      <name val="Calibri"/>
      <charset val="1"/>
    </font>
    <font>
      <b/>
      <sz val="8"/>
      <color rgb="FF15353D"/>
      <name val="Calibri"/>
      <charset val="1"/>
    </font>
    <font>
      <b/>
      <sz val="9"/>
      <color rgb="FFFFFFFF"/>
      <name val="Calibri"/>
      <charset val="1"/>
    </font>
    <font>
      <sz val="9"/>
      <color rgb="FF5E6E72"/>
      <name val="Calibri"/>
      <charset val="1"/>
    </font>
    <font>
      <b/>
      <sz val="10"/>
      <color rgb="FFC2502E"/>
      <name val="Calibri"/>
      <charset val="1"/>
    </font>
    <font>
      <sz val="9"/>
      <color rgb="FF1A2E33"/>
      <name val="Calibri"/>
      <charset val="1"/>
    </font>
    <font>
      <sz val="7"/>
      <color rgb="FF5E6E7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5353D"/>
        <bgColor rgb="FF1A2E33"/>
      </patternFill>
    </fill>
    <fill>
      <patternFill patternType="solid">
        <fgColor rgb="FFE7F0F2"/>
        <bgColor rgb="FFE4F1E9"/>
      </patternFill>
    </fill>
    <fill>
      <patternFill patternType="solid">
        <fgColor rgb="FFFBF3DD"/>
        <bgColor rgb="FFFBEFD4"/>
      </patternFill>
    </fill>
    <fill>
      <patternFill patternType="solid">
        <fgColor rgb="FF2C6E7F"/>
        <bgColor rgb="FF3C8C5A"/>
      </patternFill>
    </fill>
    <fill>
      <patternFill patternType="solid">
        <fgColor rgb="FFFFFFFF"/>
        <bgColor rgb="FFF2F7F8"/>
      </patternFill>
    </fill>
    <fill>
      <patternFill patternType="solid">
        <fgColor rgb="FFF2F7F8"/>
        <bgColor rgb="FFEEF1F2"/>
      </patternFill>
    </fill>
    <fill>
      <patternFill patternType="solid">
        <fgColor rgb="FFF6EAE4"/>
        <bgColor rgb="FFFBEFD4"/>
      </patternFill>
    </fill>
    <fill>
      <patternFill patternType="solid">
        <fgColor rgb="FFF6E2B3"/>
        <bgColor rgb="FFF6E0DC"/>
      </patternFill>
    </fill>
    <fill>
      <patternFill patternType="solid">
        <fgColor rgb="FFE39A24"/>
        <bgColor rgb="FFFF8080"/>
      </patternFill>
    </fill>
    <fill>
      <patternFill patternType="solid">
        <fgColor rgb="FFC2502E"/>
        <bgColor rgb="FFC0392B"/>
      </patternFill>
    </fill>
  </fills>
  <borders count="7">
    <border>
      <left/>
      <right/>
      <top/>
      <bottom/>
      <diagonal/>
    </border>
    <border>
      <left/>
      <right/>
      <top style="medium">
        <color rgb="FFE39A24"/>
      </top>
      <bottom/>
      <diagonal/>
    </border>
    <border>
      <left/>
      <right/>
      <top/>
      <bottom style="medium">
        <color rgb="FFE39A24"/>
      </bottom>
      <diagonal/>
    </border>
    <border>
      <left/>
      <right/>
      <top/>
      <bottom style="thin">
        <color rgb="FFCBD8DB"/>
      </bottom>
      <diagonal/>
    </border>
    <border>
      <left style="thin">
        <color rgb="FFE4ECEE"/>
      </left>
      <right/>
      <top/>
      <bottom style="thin">
        <color rgb="FFE4ECE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0392B"/>
      </left>
      <right style="medium">
        <color rgb="FFC0392B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3" fillId="0" borderId="0" xfId="0" applyFont="1" applyAlignment="1">
      <alignment horizontal="left" vertical="center" indent="1"/>
    </xf>
    <xf numFmtId="0" fontId="7" fillId="5" borderId="0" xfId="0" applyFont="1" applyFill="1" applyAlignment="1">
      <alignment horizontal="left" vertical="center" indent="1"/>
    </xf>
    <xf numFmtId="167" fontId="6" fillId="3" borderId="0" xfId="0" applyNumberFormat="1" applyFont="1" applyFill="1" applyAlignment="1">
      <alignment horizontal="center" vertical="center"/>
    </xf>
    <xf numFmtId="166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right" vertical="center" indent="1"/>
    </xf>
    <xf numFmtId="0" fontId="1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164" fontId="4" fillId="4" borderId="0" xfId="0" applyNumberFormat="1" applyFont="1" applyFill="1" applyAlignment="1">
      <alignment horizontal="left" vertical="center" indent="1"/>
    </xf>
    <xf numFmtId="0" fontId="8" fillId="6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indent="1"/>
    </xf>
    <xf numFmtId="0" fontId="11" fillId="8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left" vertical="center" indent="1"/>
    </xf>
    <xf numFmtId="0" fontId="11" fillId="8" borderId="3" xfId="0" applyFont="1" applyFill="1" applyBorder="1" applyAlignment="1">
      <alignment horizontal="left" vertical="center" indent="1"/>
    </xf>
    <xf numFmtId="164" fontId="13" fillId="8" borderId="3" xfId="0" applyNumberFormat="1" applyFont="1" applyFill="1" applyBorder="1" applyAlignment="1">
      <alignment horizontal="center" vertical="center"/>
    </xf>
    <xf numFmtId="1" fontId="13" fillId="8" borderId="3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0" fillId="0" borderId="4" xfId="0" applyBorder="1"/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indent="1"/>
    </xf>
    <xf numFmtId="0" fontId="0" fillId="5" borderId="3" xfId="0" applyFill="1" applyBorder="1"/>
    <xf numFmtId="164" fontId="10" fillId="5" borderId="3" xfId="0" applyNumberFormat="1" applyFont="1" applyFill="1" applyBorder="1" applyAlignment="1">
      <alignment horizontal="center" vertical="center"/>
    </xf>
    <xf numFmtId="1" fontId="10" fillId="5" borderId="3" xfId="0" applyNumberFormat="1" applyFont="1" applyFill="1" applyBorder="1" applyAlignment="1">
      <alignment horizontal="center" vertical="center"/>
    </xf>
    <xf numFmtId="166" fontId="10" fillId="5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 indent="1"/>
    </xf>
    <xf numFmtId="0" fontId="11" fillId="7" borderId="3" xfId="0" applyFont="1" applyFill="1" applyBorder="1" applyAlignment="1">
      <alignment horizontal="left" vertical="center" indent="1"/>
    </xf>
    <xf numFmtId="164" fontId="13" fillId="7" borderId="3" xfId="0" applyNumberFormat="1" applyFont="1" applyFill="1" applyBorder="1" applyAlignment="1">
      <alignment horizontal="center" vertical="center"/>
    </xf>
    <xf numFmtId="1" fontId="13" fillId="7" borderId="3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indent="1"/>
    </xf>
    <xf numFmtId="0" fontId="11" fillId="6" borderId="3" xfId="0" applyFont="1" applyFill="1" applyBorder="1" applyAlignment="1">
      <alignment horizontal="left" vertical="center" indent="1"/>
    </xf>
    <xf numFmtId="164" fontId="13" fillId="6" borderId="3" xfId="0" applyNumberFormat="1" applyFont="1" applyFill="1" applyBorder="1" applyAlignment="1">
      <alignment horizontal="center" vertical="center"/>
    </xf>
    <xf numFmtId="1" fontId="13" fillId="6" borderId="3" xfId="0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9" borderId="5" xfId="0" applyFill="1" applyBorder="1"/>
    <xf numFmtId="0" fontId="0" fillId="10" borderId="5" xfId="0" applyFill="1" applyBorder="1"/>
    <xf numFmtId="0" fontId="0" fillId="11" borderId="5" xfId="0" applyFill="1" applyBorder="1"/>
    <xf numFmtId="0" fontId="0" fillId="4" borderId="5" xfId="0" applyFill="1" applyBorder="1"/>
    <xf numFmtId="0" fontId="0" fillId="6" borderId="6" xfId="0" applyFill="1" applyBorder="1"/>
    <xf numFmtId="168" fontId="14" fillId="7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rgb="FFF6E2B3"/>
        </patternFill>
      </fill>
    </dxf>
    <dxf>
      <fill>
        <patternFill>
          <bgColor rgb="FFE39A24"/>
        </patternFill>
      </fill>
    </dxf>
    <dxf>
      <fill>
        <patternFill>
          <bgColor rgb="FFC2502E"/>
        </patternFill>
      </fill>
    </dxf>
    <dxf>
      <border diagonalUp="0" diagonalDown="0">
        <left style="medium">
          <color rgb="FFC0392B"/>
        </left>
        <right style="medium">
          <color rgb="FFC0392B"/>
        </right>
        <top/>
        <bottom/>
      </border>
    </dxf>
    <dxf>
      <font>
        <b/>
        <sz val="9"/>
        <color rgb="FF8A999D"/>
        <name val="Calibri"/>
        <charset val="1"/>
      </font>
      <fill>
        <patternFill>
          <bgColor rgb="FFEEF1F2"/>
        </patternFill>
      </fill>
    </dxf>
    <dxf>
      <font>
        <b/>
        <sz val="9"/>
        <color rgb="FFC0392B"/>
        <name val="Calibri"/>
        <charset val="1"/>
      </font>
      <fill>
        <patternFill>
          <bgColor rgb="FFF6E0DC"/>
        </patternFill>
      </fill>
    </dxf>
    <dxf>
      <font>
        <b/>
        <sz val="9"/>
        <color rgb="FF9A6510"/>
        <name val="Calibri"/>
        <charset val="1"/>
      </font>
      <fill>
        <patternFill>
          <bgColor rgb="FFFBEFD4"/>
        </patternFill>
      </fill>
    </dxf>
    <dxf>
      <font>
        <b/>
        <sz val="9"/>
        <color rgb="FF3C8C5A"/>
        <name val="Calibri"/>
        <charset val="1"/>
      </font>
      <fill>
        <patternFill>
          <bgColor rgb="FFE4F1E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2F7F8"/>
      <rgbColor rgb="FFFF00FF"/>
      <rgbColor rgb="FF00FFFF"/>
      <rgbColor rgb="FF800000"/>
      <rgbColor rgb="FF008000"/>
      <rgbColor rgb="FF000080"/>
      <rgbColor rgb="FF9A6510"/>
      <rgbColor rgb="FF800080"/>
      <rgbColor rgb="FF2C6E7F"/>
      <rgbColor rgb="FFBFD3D7"/>
      <rgbColor rgb="FF808080"/>
      <rgbColor rgb="FF9999FF"/>
      <rgbColor rgb="FFC2502E"/>
      <rgbColor rgb="FFFBF3DD"/>
      <rgbColor rgb="FFE4F1E9"/>
      <rgbColor rgb="FF660066"/>
      <rgbColor rgb="FFFF8080"/>
      <rgbColor rgb="FF0066CC"/>
      <rgbColor rgb="FFCBD8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F0F2"/>
      <rgbColor rgb="FFE4ECEE"/>
      <rgbColor rgb="FFFBEFD4"/>
      <rgbColor rgb="FFF6E0DC"/>
      <rgbColor rgb="FFF6EAE4"/>
      <rgbColor rgb="FFEEF1F2"/>
      <rgbColor rgb="FFF6E2B3"/>
      <rgbColor rgb="FF3366FF"/>
      <rgbColor rgb="FF33CCCC"/>
      <rgbColor rgb="FF99CC00"/>
      <rgbColor rgb="FFFFCC00"/>
      <rgbColor rgb="FFE39A24"/>
      <rgbColor rgb="FFFF6600"/>
      <rgbColor rgb="FF5E6E72"/>
      <rgbColor rgb="FF8A999D"/>
      <rgbColor rgb="FF15353D"/>
      <rgbColor rgb="FF3C8C5A"/>
      <rgbColor rgb="FF003300"/>
      <rgbColor rgb="FF333300"/>
      <rgbColor rgb="FFC0392B"/>
      <rgbColor rgb="FF993366"/>
      <rgbColor rgb="FF333399"/>
      <rgbColor rgb="FF1A2E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5"/>
  <sheetViews>
    <sheetView showGridLines="0" tabSelected="1" zoomScaleNormal="100" workbookViewId="0">
      <pane ySplit="9" topLeftCell="A10" activePane="bottomLeft" state="frozen"/>
      <selection pane="bottomLeft" activeCell="AJ18" sqref="AJ18"/>
    </sheetView>
  </sheetViews>
  <sheetFormatPr baseColWidth="10" defaultColWidth="8.7109375" defaultRowHeight="15" x14ac:dyDescent="0.25"/>
  <cols>
    <col min="1" max="1" width="3.140625" bestFit="1" customWidth="1"/>
    <col min="2" max="2" width="31" bestFit="1" customWidth="1"/>
    <col min="3" max="3" width="21" customWidth="1"/>
    <col min="4" max="5" width="8.7109375" bestFit="1" customWidth="1"/>
    <col min="6" max="6" width="2.85546875" bestFit="1" customWidth="1"/>
    <col min="7" max="7" width="10.42578125" bestFit="1" customWidth="1"/>
    <col min="8" max="8" width="11.28515625" bestFit="1" customWidth="1"/>
    <col min="9" max="34" width="4.5703125" customWidth="1"/>
  </cols>
  <sheetData>
    <row r="1" spans="1:34" ht="33.7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9" t="s">
        <v>1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6" customHeight="1" x14ac:dyDescent="0.25"/>
    <row r="3" spans="1:34" ht="18.75" customHeight="1" x14ac:dyDescent="0.25">
      <c r="B3" s="11" t="s">
        <v>2</v>
      </c>
      <c r="C3" s="8" t="s">
        <v>3</v>
      </c>
      <c r="D3" s="8"/>
      <c r="E3" s="8"/>
      <c r="F3" s="8"/>
      <c r="G3" s="11" t="s">
        <v>4</v>
      </c>
      <c r="H3" s="12" t="s">
        <v>5</v>
      </c>
      <c r="I3" s="7" t="s">
        <v>6</v>
      </c>
      <c r="J3" s="7"/>
      <c r="K3" s="7"/>
      <c r="L3" s="7"/>
      <c r="M3" s="7"/>
      <c r="N3" s="7"/>
      <c r="O3" s="7" t="s">
        <v>7</v>
      </c>
      <c r="P3" s="7"/>
      <c r="Q3" s="7"/>
      <c r="R3" s="7"/>
      <c r="S3" s="7"/>
      <c r="T3" s="7"/>
      <c r="U3" s="7" t="s">
        <v>8</v>
      </c>
      <c r="V3" s="7"/>
      <c r="W3" s="7"/>
      <c r="X3" s="7"/>
      <c r="Y3" s="7"/>
      <c r="Z3" s="7"/>
      <c r="AA3" s="7" t="s">
        <v>9</v>
      </c>
      <c r="AB3" s="7"/>
      <c r="AC3" s="7"/>
      <c r="AD3" s="7"/>
      <c r="AE3" s="7"/>
      <c r="AF3" s="7"/>
      <c r="AG3" s="7"/>
      <c r="AH3" s="7"/>
    </row>
    <row r="4" spans="1:34" ht="18.75" customHeight="1" x14ac:dyDescent="0.25">
      <c r="B4" s="11" t="s">
        <v>10</v>
      </c>
      <c r="C4" s="8" t="s">
        <v>11</v>
      </c>
      <c r="D4" s="8"/>
      <c r="E4" s="8"/>
      <c r="F4" s="8"/>
      <c r="G4" s="11" t="s">
        <v>12</v>
      </c>
      <c r="H4" s="13">
        <v>46083</v>
      </c>
      <c r="I4" s="6">
        <f>NETWORKDAYS(MIN(D10:D33),MAX(E10:E33))</f>
        <v>130</v>
      </c>
      <c r="J4" s="6"/>
      <c r="K4" s="6"/>
      <c r="L4" s="6"/>
      <c r="M4" s="6"/>
      <c r="N4" s="6"/>
      <c r="O4" s="5">
        <f>MAX(E10:E33)</f>
        <v>46262</v>
      </c>
      <c r="P4" s="5"/>
      <c r="Q4" s="5"/>
      <c r="R4" s="5"/>
      <c r="S4" s="5"/>
      <c r="T4" s="5"/>
      <c r="U4" s="4">
        <f>(SUMPRODUCT(F12:F16,G12:G16)+SUMPRODUCT(F19:F20,G19:G20)+SUMPRODUCT(F22:F24,G22:G24)+SUMPRODUCT(F26:F29,G26:G29)+SUMPRODUCT(F31:F32,G31:G32))/(SUM(F12:F16)+SUM(F19:F20)+SUM(F22:F24)+SUM(F26:F29)+SUM(F31:F32))</f>
        <v>0.4705056179775281</v>
      </c>
      <c r="V4" s="4"/>
      <c r="W4" s="4"/>
      <c r="X4" s="4"/>
      <c r="Y4" s="4"/>
      <c r="Z4" s="4"/>
      <c r="AA4" s="3">
        <f>COUNTA(B12:B16)+COUNTA(B19:B20)+COUNTA(B22:B24)+COUNTA(B26:B29)+COUNTA(B31:B32)</f>
        <v>16</v>
      </c>
      <c r="AB4" s="3"/>
      <c r="AC4" s="3"/>
      <c r="AD4" s="3"/>
      <c r="AE4" s="3"/>
      <c r="AF4" s="3"/>
      <c r="AG4" s="3"/>
      <c r="AH4" s="3"/>
    </row>
    <row r="5" spans="1:34" ht="18.75" customHeight="1" x14ac:dyDescent="0.25">
      <c r="B5" s="11" t="s">
        <v>13</v>
      </c>
      <c r="C5" s="8" t="s">
        <v>14</v>
      </c>
      <c r="D5" s="8"/>
      <c r="E5" s="8"/>
      <c r="F5" s="8"/>
      <c r="G5" s="11" t="s">
        <v>15</v>
      </c>
      <c r="H5" s="13">
        <v>46185</v>
      </c>
      <c r="I5" s="6"/>
      <c r="J5" s="6"/>
      <c r="K5" s="6"/>
      <c r="L5" s="6"/>
      <c r="M5" s="6"/>
      <c r="N5" s="6"/>
      <c r="O5" s="5"/>
      <c r="P5" s="5"/>
      <c r="Q5" s="5"/>
      <c r="R5" s="5"/>
      <c r="S5" s="5"/>
      <c r="T5" s="5"/>
      <c r="U5" s="4"/>
      <c r="V5" s="4"/>
      <c r="W5" s="4"/>
      <c r="X5" s="4"/>
      <c r="Y5" s="4"/>
      <c r="Z5" s="4"/>
      <c r="AA5" s="3"/>
      <c r="AB5" s="3"/>
      <c r="AC5" s="3"/>
      <c r="AD5" s="3"/>
      <c r="AE5" s="3"/>
      <c r="AF5" s="3"/>
      <c r="AG5" s="3"/>
      <c r="AH5" s="3"/>
    </row>
    <row r="6" spans="1:34" ht="7.5" customHeight="1" x14ac:dyDescent="0.25"/>
    <row r="7" spans="1:34" ht="15.75" customHeight="1" x14ac:dyDescent="0.25">
      <c r="A7" s="2" t="s">
        <v>16</v>
      </c>
      <c r="B7" s="2"/>
      <c r="C7" s="2"/>
      <c r="D7" s="2"/>
      <c r="E7" s="2"/>
      <c r="F7" s="2"/>
      <c r="G7" s="2"/>
      <c r="H7" s="2"/>
      <c r="I7" s="14" t="str">
        <f>INDEX({"Jan.";"Feb.";"März";"Apr.";"Mai";"Juni";"Juli";"Aug.";"Sep.";"Okt.";"Nov.";"Dez."},MONTH(I9))&amp;" "&amp;YEAR(I9)</f>
        <v>März 2026</v>
      </c>
      <c r="J7" s="14" t="str">
        <f>IF(MONTH(J9)&lt;&gt;MONTH(I9),INDEX({"Jan.";"Feb.";"März";"Apr.";"Mai";"Juni";"Juli";"Aug.";"Sep.";"Okt.";"Nov.";"Dez."},MONTH(J9))&amp;" "&amp;YEAR(J9),"")</f>
        <v/>
      </c>
      <c r="K7" s="14" t="str">
        <f>IF(MONTH(K9)&lt;&gt;MONTH(J9),INDEX({"Jan.";"Feb.";"März";"Apr.";"Mai";"Juni";"Juli";"Aug.";"Sep.";"Okt.";"Nov.";"Dez."},MONTH(K9))&amp;" "&amp;YEAR(K9),"")</f>
        <v/>
      </c>
      <c r="L7" s="14" t="str">
        <f>IF(MONTH(L9)&lt;&gt;MONTH(K9),INDEX({"Jan.";"Feb.";"März";"Apr.";"Mai";"Juni";"Juli";"Aug.";"Sep.";"Okt.";"Nov.";"Dez."},MONTH(L9))&amp;" "&amp;YEAR(L9),"")</f>
        <v/>
      </c>
      <c r="M7" s="14" t="str">
        <f>IF(MONTH(M9)&lt;&gt;MONTH(L9),INDEX({"Jan.";"Feb.";"März";"Apr.";"Mai";"Juni";"Juli";"Aug.";"Sep.";"Okt.";"Nov.";"Dez."},MONTH(M9))&amp;" "&amp;YEAR(M9),"")</f>
        <v/>
      </c>
      <c r="N7" s="14" t="str">
        <f>IF(MONTH(N9)&lt;&gt;MONTH(M9),INDEX({"Jan.";"Feb.";"März";"Apr.";"Mai";"Juni";"Juli";"Aug.";"Sep.";"Okt.";"Nov.";"Dez."},MONTH(N9))&amp;" "&amp;YEAR(N9),"")</f>
        <v>Apr. 2026</v>
      </c>
      <c r="O7" s="14" t="str">
        <f>IF(MONTH(O9)&lt;&gt;MONTH(N9),INDEX({"Jan.";"Feb.";"März";"Apr.";"Mai";"Juni";"Juli";"Aug.";"Sep.";"Okt.";"Nov.";"Dez."},MONTH(O9))&amp;" "&amp;YEAR(O9),"")</f>
        <v/>
      </c>
      <c r="P7" s="14" t="str">
        <f>IF(MONTH(P9)&lt;&gt;MONTH(O9),INDEX({"Jan.";"Feb.";"März";"Apr.";"Mai";"Juni";"Juli";"Aug.";"Sep.";"Okt.";"Nov.";"Dez."},MONTH(P9))&amp;" "&amp;YEAR(P9),"")</f>
        <v/>
      </c>
      <c r="Q7" s="14" t="str">
        <f>IF(MONTH(Q9)&lt;&gt;MONTH(P9),INDEX({"Jan.";"Feb.";"März";"Apr.";"Mai";"Juni";"Juli";"Aug.";"Sep.";"Okt.";"Nov.";"Dez."},MONTH(Q9))&amp;" "&amp;YEAR(Q9),"")</f>
        <v/>
      </c>
      <c r="R7" s="14" t="str">
        <f>IF(MONTH(R9)&lt;&gt;MONTH(Q9),INDEX({"Jan.";"Feb.";"März";"Apr.";"Mai";"Juni";"Juli";"Aug.";"Sep.";"Okt.";"Nov.";"Dez."},MONTH(R9))&amp;" "&amp;YEAR(R9),"")</f>
        <v>Mai 2026</v>
      </c>
      <c r="S7" s="14" t="str">
        <f>IF(MONTH(S9)&lt;&gt;MONTH(R9),INDEX({"Jan.";"Feb.";"März";"Apr.";"Mai";"Juni";"Juli";"Aug.";"Sep.";"Okt.";"Nov.";"Dez."},MONTH(S9))&amp;" "&amp;YEAR(S9),"")</f>
        <v/>
      </c>
      <c r="T7" s="14" t="str">
        <f>IF(MONTH(T9)&lt;&gt;MONTH(S9),INDEX({"Jan.";"Feb.";"März";"Apr.";"Mai";"Juni";"Juli";"Aug.";"Sep.";"Okt.";"Nov.";"Dez."},MONTH(T9))&amp;" "&amp;YEAR(T9),"")</f>
        <v/>
      </c>
      <c r="U7" s="14" t="str">
        <f>IF(MONTH(U9)&lt;&gt;MONTH(T9),INDEX({"Jan.";"Feb.";"März";"Apr.";"Mai";"Juni";"Juli";"Aug.";"Sep.";"Okt.";"Nov.";"Dez."},MONTH(U9))&amp;" "&amp;YEAR(U9),"")</f>
        <v/>
      </c>
      <c r="V7" s="14" t="str">
        <f>IF(MONTH(V9)&lt;&gt;MONTH(U9),INDEX({"Jan.";"Feb.";"März";"Apr.";"Mai";"Juni";"Juli";"Aug.";"Sep.";"Okt.";"Nov.";"Dez."},MONTH(V9))&amp;" "&amp;YEAR(V9),"")</f>
        <v>Juni 2026</v>
      </c>
      <c r="W7" s="14" t="str">
        <f>IF(MONTH(W9)&lt;&gt;MONTH(V9),INDEX({"Jan.";"Feb.";"März";"Apr.";"Mai";"Juni";"Juli";"Aug.";"Sep.";"Okt.";"Nov.";"Dez."},MONTH(W9))&amp;" "&amp;YEAR(W9),"")</f>
        <v/>
      </c>
      <c r="X7" s="14" t="str">
        <f>IF(MONTH(X9)&lt;&gt;MONTH(W9),INDEX({"Jan.";"Feb.";"März";"Apr.";"Mai";"Juni";"Juli";"Aug.";"Sep.";"Okt.";"Nov.";"Dez."},MONTH(X9))&amp;" "&amp;YEAR(X9),"")</f>
        <v/>
      </c>
      <c r="Y7" s="14" t="str">
        <f>IF(MONTH(Y9)&lt;&gt;MONTH(X9),INDEX({"Jan.";"Feb.";"März";"Apr.";"Mai";"Juni";"Juli";"Aug.";"Sep.";"Okt.";"Nov.";"Dez."},MONTH(Y9))&amp;" "&amp;YEAR(Y9),"")</f>
        <v/>
      </c>
      <c r="Z7" s="14" t="str">
        <f>IF(MONTH(Z9)&lt;&gt;MONTH(Y9),INDEX({"Jan.";"Feb.";"März";"Apr.";"Mai";"Juni";"Juli";"Aug.";"Sep.";"Okt.";"Nov.";"Dez."},MONTH(Z9))&amp;" "&amp;YEAR(Z9),"")</f>
        <v/>
      </c>
      <c r="AA7" s="14" t="str">
        <f>IF(MONTH(AA9)&lt;&gt;MONTH(Z9),INDEX({"Jan.";"Feb.";"März";"Apr.";"Mai";"Juni";"Juli";"Aug.";"Sep.";"Okt.";"Nov.";"Dez."},MONTH(AA9))&amp;" "&amp;YEAR(AA9),"")</f>
        <v>Juli 2026</v>
      </c>
      <c r="AB7" s="14" t="str">
        <f>IF(MONTH(AB9)&lt;&gt;MONTH(AA9),INDEX({"Jan.";"Feb.";"März";"Apr.";"Mai";"Juni";"Juli";"Aug.";"Sep.";"Okt.";"Nov.";"Dez."},MONTH(AB9))&amp;" "&amp;YEAR(AB9),"")</f>
        <v/>
      </c>
      <c r="AC7" s="14" t="str">
        <f>IF(MONTH(AC9)&lt;&gt;MONTH(AB9),INDEX({"Jan.";"Feb.";"März";"Apr.";"Mai";"Juni";"Juli";"Aug.";"Sep.";"Okt.";"Nov.";"Dez."},MONTH(AC9))&amp;" "&amp;YEAR(AC9),"")</f>
        <v/>
      </c>
      <c r="AD7" s="14" t="str">
        <f>IF(MONTH(AD9)&lt;&gt;MONTH(AC9),INDEX({"Jan.";"Feb.";"März";"Apr.";"Mai";"Juni";"Juli";"Aug.";"Sep.";"Okt.";"Nov.";"Dez."},MONTH(AD9))&amp;" "&amp;YEAR(AD9),"")</f>
        <v/>
      </c>
      <c r="AE7" s="14" t="str">
        <f>IF(MONTH(AE9)&lt;&gt;MONTH(AD9),INDEX({"Jan.";"Feb.";"März";"Apr.";"Mai";"Juni";"Juli";"Aug.";"Sep.";"Okt.";"Nov.";"Dez."},MONTH(AE9))&amp;" "&amp;YEAR(AE9),"")</f>
        <v>Aug. 2026</v>
      </c>
      <c r="AF7" s="14" t="str">
        <f>IF(MONTH(AF9)&lt;&gt;MONTH(AE9),INDEX({"Jan.";"Feb.";"März";"Apr.";"Mai";"Juni";"Juli";"Aug.";"Sep.";"Okt.";"Nov.";"Dez."},MONTH(AF9))&amp;" "&amp;YEAR(AF9),"")</f>
        <v/>
      </c>
      <c r="AG7" s="14" t="str">
        <f>IF(MONTH(AG9)&lt;&gt;MONTH(AF9),INDEX({"Jan.";"Feb.";"März";"Apr.";"Mai";"Juni";"Juli";"Aug.";"Sep.";"Okt.";"Nov.";"Dez."},MONTH(AG9))&amp;" "&amp;YEAR(AG9),"")</f>
        <v/>
      </c>
      <c r="AH7" s="14" t="str">
        <f>IF(MONTH(AH9)&lt;&gt;MONTH(AG9),INDEX({"Jan.";"Feb.";"März";"Apr.";"Mai";"Juni";"Juli";"Aug.";"Sep.";"Okt.";"Nov.";"Dez."},MONTH(AH9))&amp;" "&amp;YEAR(AH9),"")</f>
        <v/>
      </c>
    </row>
    <row r="8" spans="1:34" ht="15.75" customHeight="1" x14ac:dyDescent="0.25">
      <c r="A8" s="2"/>
      <c r="B8" s="2"/>
      <c r="C8" s="2"/>
      <c r="D8" s="2"/>
      <c r="E8" s="2"/>
      <c r="F8" s="2"/>
      <c r="G8" s="2"/>
      <c r="H8" s="2"/>
      <c r="I8" s="15" t="str">
        <f t="shared" ref="I8:AH8" si="0">"KW "&amp;(INT((I9-WEEKDAY(I9,2)+4-DATE(YEAR(I9-WEEKDAY(I9,2)+4),1,1))/7)+1)</f>
        <v>KW 10</v>
      </c>
      <c r="J8" s="15" t="str">
        <f t="shared" si="0"/>
        <v>KW 11</v>
      </c>
      <c r="K8" s="15" t="str">
        <f t="shared" si="0"/>
        <v>KW 12</v>
      </c>
      <c r="L8" s="15" t="str">
        <f t="shared" si="0"/>
        <v>KW 13</v>
      </c>
      <c r="M8" s="15" t="str">
        <f t="shared" si="0"/>
        <v>KW 14</v>
      </c>
      <c r="N8" s="15" t="str">
        <f t="shared" si="0"/>
        <v>KW 15</v>
      </c>
      <c r="O8" s="15" t="str">
        <f t="shared" si="0"/>
        <v>KW 16</v>
      </c>
      <c r="P8" s="15" t="str">
        <f t="shared" si="0"/>
        <v>KW 17</v>
      </c>
      <c r="Q8" s="15" t="str">
        <f t="shared" si="0"/>
        <v>KW 18</v>
      </c>
      <c r="R8" s="15" t="str">
        <f t="shared" si="0"/>
        <v>KW 19</v>
      </c>
      <c r="S8" s="15" t="str">
        <f t="shared" si="0"/>
        <v>KW 20</v>
      </c>
      <c r="T8" s="15" t="str">
        <f t="shared" si="0"/>
        <v>KW 21</v>
      </c>
      <c r="U8" s="15" t="str">
        <f t="shared" si="0"/>
        <v>KW 22</v>
      </c>
      <c r="V8" s="15" t="str">
        <f t="shared" si="0"/>
        <v>KW 23</v>
      </c>
      <c r="W8" s="15" t="str">
        <f t="shared" si="0"/>
        <v>KW 24</v>
      </c>
      <c r="X8" s="15" t="str">
        <f t="shared" si="0"/>
        <v>KW 25</v>
      </c>
      <c r="Y8" s="15" t="str">
        <f t="shared" si="0"/>
        <v>KW 26</v>
      </c>
      <c r="Z8" s="15" t="str">
        <f t="shared" si="0"/>
        <v>KW 27</v>
      </c>
      <c r="AA8" s="15" t="str">
        <f t="shared" si="0"/>
        <v>KW 28</v>
      </c>
      <c r="AB8" s="15" t="str">
        <f t="shared" si="0"/>
        <v>KW 29</v>
      </c>
      <c r="AC8" s="15" t="str">
        <f t="shared" si="0"/>
        <v>KW 30</v>
      </c>
      <c r="AD8" s="15" t="str">
        <f t="shared" si="0"/>
        <v>KW 31</v>
      </c>
      <c r="AE8" s="15" t="str">
        <f t="shared" si="0"/>
        <v>KW 32</v>
      </c>
      <c r="AF8" s="15" t="str">
        <f t="shared" si="0"/>
        <v>KW 33</v>
      </c>
      <c r="AG8" s="15" t="str">
        <f t="shared" si="0"/>
        <v>KW 34</v>
      </c>
      <c r="AH8" s="15" t="str">
        <f t="shared" si="0"/>
        <v>KW 35</v>
      </c>
    </row>
    <row r="9" spans="1:34" ht="21.75" customHeight="1" x14ac:dyDescent="0.25">
      <c r="A9" s="16" t="s">
        <v>17</v>
      </c>
      <c r="B9" s="17" t="s">
        <v>18</v>
      </c>
      <c r="C9" s="17" t="s">
        <v>19</v>
      </c>
      <c r="D9" s="16" t="s">
        <v>20</v>
      </c>
      <c r="E9" s="16" t="s">
        <v>21</v>
      </c>
      <c r="F9" s="16" t="s">
        <v>22</v>
      </c>
      <c r="G9" s="16" t="s">
        <v>23</v>
      </c>
      <c r="H9" s="16" t="s">
        <v>24</v>
      </c>
      <c r="I9" s="52">
        <f>$H$4-WEEKDAY($H$4,2)+1</f>
        <v>46083</v>
      </c>
      <c r="J9" s="52">
        <f t="shared" ref="J9:AH9" si="1">I9+7</f>
        <v>46090</v>
      </c>
      <c r="K9" s="52">
        <f t="shared" si="1"/>
        <v>46097</v>
      </c>
      <c r="L9" s="52">
        <f t="shared" si="1"/>
        <v>46104</v>
      </c>
      <c r="M9" s="52">
        <f t="shared" si="1"/>
        <v>46111</v>
      </c>
      <c r="N9" s="52">
        <f t="shared" si="1"/>
        <v>46118</v>
      </c>
      <c r="O9" s="52">
        <f t="shared" si="1"/>
        <v>46125</v>
      </c>
      <c r="P9" s="52">
        <f t="shared" si="1"/>
        <v>46132</v>
      </c>
      <c r="Q9" s="52">
        <f t="shared" si="1"/>
        <v>46139</v>
      </c>
      <c r="R9" s="52">
        <f t="shared" si="1"/>
        <v>46146</v>
      </c>
      <c r="S9" s="52">
        <f t="shared" si="1"/>
        <v>46153</v>
      </c>
      <c r="T9" s="52">
        <f t="shared" si="1"/>
        <v>46160</v>
      </c>
      <c r="U9" s="52">
        <f t="shared" si="1"/>
        <v>46167</v>
      </c>
      <c r="V9" s="52">
        <f t="shared" si="1"/>
        <v>46174</v>
      </c>
      <c r="W9" s="52">
        <f t="shared" si="1"/>
        <v>46181</v>
      </c>
      <c r="X9" s="52">
        <f t="shared" si="1"/>
        <v>46188</v>
      </c>
      <c r="Y9" s="52">
        <f t="shared" si="1"/>
        <v>46195</v>
      </c>
      <c r="Z9" s="52">
        <f t="shared" si="1"/>
        <v>46202</v>
      </c>
      <c r="AA9" s="52">
        <f t="shared" si="1"/>
        <v>46209</v>
      </c>
      <c r="AB9" s="52">
        <f t="shared" si="1"/>
        <v>46216</v>
      </c>
      <c r="AC9" s="52">
        <f t="shared" si="1"/>
        <v>46223</v>
      </c>
      <c r="AD9" s="52">
        <f t="shared" si="1"/>
        <v>46230</v>
      </c>
      <c r="AE9" s="52">
        <f t="shared" si="1"/>
        <v>46237</v>
      </c>
      <c r="AF9" s="52">
        <f t="shared" si="1"/>
        <v>46244</v>
      </c>
      <c r="AG9" s="52">
        <f t="shared" si="1"/>
        <v>46251</v>
      </c>
      <c r="AH9" s="52">
        <f t="shared" si="1"/>
        <v>46258</v>
      </c>
    </row>
    <row r="10" spans="1:34" ht="16.5" customHeight="1" x14ac:dyDescent="0.25">
      <c r="A10" s="18"/>
      <c r="B10" s="19" t="s">
        <v>25</v>
      </c>
      <c r="C10" s="20"/>
      <c r="D10" s="21">
        <v>46083</v>
      </c>
      <c r="E10" s="21">
        <v>46083</v>
      </c>
      <c r="F10" s="22" t="str">
        <f>IF($D10="","",IF($D10=$E10,"–",NETWORKDAYS($D10,$E10)))</f>
        <v>–</v>
      </c>
      <c r="G10" s="23">
        <v>1</v>
      </c>
      <c r="H10" s="24" t="str">
        <f t="shared" ref="H10:H33" si="2">IF($G10="","",IF($G10&gt;=1,"Abgeschlossen",IF(AND($E10&lt;&gt;"",$E10&lt;$H$5),"Verzögert",IF(AND($D10&lt;&gt;"",$D10&lt;=$H$5),"In Arbeit","Offen"))))</f>
        <v>Abgeschlossen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</row>
    <row r="11" spans="1:34" ht="16.5" customHeight="1" x14ac:dyDescent="0.25">
      <c r="A11" s="26" t="s">
        <v>26</v>
      </c>
      <c r="B11" s="27" t="s">
        <v>27</v>
      </c>
      <c r="C11" s="28"/>
      <c r="D11" s="29">
        <f>MIN(D12:D16)</f>
        <v>46083</v>
      </c>
      <c r="E11" s="29">
        <f>MAX(E12:E16)</f>
        <v>46164</v>
      </c>
      <c r="F11" s="30">
        <f>IF(D11=E11,"–",NETWORKDAYS(D11,E11))</f>
        <v>60</v>
      </c>
      <c r="G11" s="31">
        <f>SUMPRODUCT(F12:F16,G12:G16)/SUM(F12:F16)</f>
        <v>1</v>
      </c>
      <c r="H11" s="32" t="str">
        <f t="shared" si="2"/>
        <v>Abgeschlossen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</row>
    <row r="12" spans="1:34" ht="16.5" customHeight="1" x14ac:dyDescent="0.25">
      <c r="A12" s="33" t="s">
        <v>28</v>
      </c>
      <c r="B12" s="34" t="s">
        <v>29</v>
      </c>
      <c r="C12" s="35" t="s">
        <v>30</v>
      </c>
      <c r="D12" s="36">
        <v>46083</v>
      </c>
      <c r="E12" s="36">
        <v>46087</v>
      </c>
      <c r="F12" s="37">
        <f t="shared" ref="F12:F17" si="3">IF($D12="","",IF($D12=$E12,"–",NETWORKDAYS($D12,$E12)))</f>
        <v>5</v>
      </c>
      <c r="G12" s="38">
        <v>1</v>
      </c>
      <c r="H12" s="39" t="str">
        <f t="shared" si="2"/>
        <v>Abgeschlossen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34" ht="16.5" customHeight="1" x14ac:dyDescent="0.25">
      <c r="A13" s="40" t="s">
        <v>31</v>
      </c>
      <c r="B13" s="41" t="s">
        <v>32</v>
      </c>
      <c r="C13" s="42" t="s">
        <v>33</v>
      </c>
      <c r="D13" s="43">
        <v>46090</v>
      </c>
      <c r="E13" s="43">
        <v>46101</v>
      </c>
      <c r="F13" s="44">
        <f t="shared" si="3"/>
        <v>10</v>
      </c>
      <c r="G13" s="38">
        <v>1</v>
      </c>
      <c r="H13" s="45" t="str">
        <f t="shared" si="2"/>
        <v>Abgeschlossen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</row>
    <row r="14" spans="1:34" ht="16.5" customHeight="1" x14ac:dyDescent="0.25">
      <c r="A14" s="33" t="s">
        <v>34</v>
      </c>
      <c r="B14" s="34" t="s">
        <v>35</v>
      </c>
      <c r="C14" s="35" t="s">
        <v>30</v>
      </c>
      <c r="D14" s="36">
        <v>46104</v>
      </c>
      <c r="E14" s="36">
        <v>46115</v>
      </c>
      <c r="F14" s="37">
        <f t="shared" si="3"/>
        <v>10</v>
      </c>
      <c r="G14" s="38">
        <v>1</v>
      </c>
      <c r="H14" s="39" t="str">
        <f t="shared" si="2"/>
        <v>Abgeschlossen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</row>
    <row r="15" spans="1:34" ht="16.5" customHeight="1" x14ac:dyDescent="0.25">
      <c r="A15" s="40" t="s">
        <v>36</v>
      </c>
      <c r="B15" s="41" t="s">
        <v>37</v>
      </c>
      <c r="C15" s="42" t="s">
        <v>30</v>
      </c>
      <c r="D15" s="43">
        <v>46118</v>
      </c>
      <c r="E15" s="43">
        <v>46150</v>
      </c>
      <c r="F15" s="44">
        <f t="shared" si="3"/>
        <v>25</v>
      </c>
      <c r="G15" s="38">
        <v>1</v>
      </c>
      <c r="H15" s="45" t="str">
        <f t="shared" si="2"/>
        <v>Abgeschlossen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1:34" ht="16.5" customHeight="1" x14ac:dyDescent="0.25">
      <c r="A16" s="33" t="s">
        <v>38</v>
      </c>
      <c r="B16" s="34" t="s">
        <v>39</v>
      </c>
      <c r="C16" s="35" t="s">
        <v>40</v>
      </c>
      <c r="D16" s="36">
        <v>46153</v>
      </c>
      <c r="E16" s="36">
        <v>46164</v>
      </c>
      <c r="F16" s="37">
        <f t="shared" si="3"/>
        <v>10</v>
      </c>
      <c r="G16" s="38">
        <v>1</v>
      </c>
      <c r="H16" s="39" t="str">
        <f t="shared" si="2"/>
        <v>Abgeschlossen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1:34" ht="16.5" customHeight="1" x14ac:dyDescent="0.25">
      <c r="A17" s="18"/>
      <c r="B17" s="19" t="s">
        <v>41</v>
      </c>
      <c r="C17" s="20"/>
      <c r="D17" s="21">
        <v>46164</v>
      </c>
      <c r="E17" s="21">
        <v>46164</v>
      </c>
      <c r="F17" s="22" t="str">
        <f t="shared" si="3"/>
        <v>–</v>
      </c>
      <c r="G17" s="23">
        <v>1</v>
      </c>
      <c r="H17" s="24" t="str">
        <f t="shared" si="2"/>
        <v>Abgeschlossen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1:34" ht="16.5" customHeight="1" x14ac:dyDescent="0.25">
      <c r="A18" s="26" t="s">
        <v>42</v>
      </c>
      <c r="B18" s="27" t="s">
        <v>43</v>
      </c>
      <c r="C18" s="28"/>
      <c r="D18" s="29">
        <f>MIN(D19:D20)</f>
        <v>46167</v>
      </c>
      <c r="E18" s="29">
        <f>MAX(E19:E20)</f>
        <v>46199</v>
      </c>
      <c r="F18" s="30">
        <f>IF(D18=E18,"–",NETWORKDAYS(D18,E18))</f>
        <v>25</v>
      </c>
      <c r="G18" s="31">
        <f>SUMPRODUCT(F19:F20,G19:G20)/SUM(F19:F20)</f>
        <v>0.55000000000000004</v>
      </c>
      <c r="H18" s="32" t="str">
        <f t="shared" si="2"/>
        <v>In Arbeit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</row>
    <row r="19" spans="1:34" ht="16.5" customHeight="1" x14ac:dyDescent="0.25">
      <c r="A19" s="40" t="s">
        <v>44</v>
      </c>
      <c r="B19" s="41" t="s">
        <v>45</v>
      </c>
      <c r="C19" s="42" t="s">
        <v>46</v>
      </c>
      <c r="D19" s="43">
        <v>46167</v>
      </c>
      <c r="E19" s="43">
        <v>46178</v>
      </c>
      <c r="F19" s="44">
        <f>IF($D19="","",IF($D19=$E19,"–",NETWORKDAYS($D19,$E19)))</f>
        <v>10</v>
      </c>
      <c r="G19" s="38">
        <v>0.85</v>
      </c>
      <c r="H19" s="45" t="str">
        <f t="shared" si="2"/>
        <v>Verzögert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</row>
    <row r="20" spans="1:34" ht="16.5" customHeight="1" x14ac:dyDescent="0.25">
      <c r="A20" s="33" t="s">
        <v>47</v>
      </c>
      <c r="B20" s="34" t="s">
        <v>48</v>
      </c>
      <c r="C20" s="35" t="s">
        <v>49</v>
      </c>
      <c r="D20" s="36">
        <v>46181</v>
      </c>
      <c r="E20" s="36">
        <v>46199</v>
      </c>
      <c r="F20" s="37">
        <f>IF($D20="","",IF($D20=$E20,"–",NETWORKDAYS($D20,$E20)))</f>
        <v>15</v>
      </c>
      <c r="G20" s="38">
        <v>0.35</v>
      </c>
      <c r="H20" s="39" t="str">
        <f t="shared" si="2"/>
        <v>In Arbeit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</row>
    <row r="21" spans="1:34" ht="16.5" customHeight="1" x14ac:dyDescent="0.25">
      <c r="A21" s="26" t="s">
        <v>50</v>
      </c>
      <c r="B21" s="27" t="s">
        <v>51</v>
      </c>
      <c r="C21" s="28"/>
      <c r="D21" s="29">
        <f>MIN(D22:D24)</f>
        <v>46181</v>
      </c>
      <c r="E21" s="29">
        <f>MAX(E22:E24)</f>
        <v>46206</v>
      </c>
      <c r="F21" s="30">
        <f>IF(D21=E21,"–",NETWORKDAYS(D21,E21))</f>
        <v>20</v>
      </c>
      <c r="G21" s="31">
        <f>SUMPRODUCT(F22:F24,G22:G24)/SUM(F22:F24)</f>
        <v>0.2857142857142857</v>
      </c>
      <c r="H21" s="32" t="str">
        <f t="shared" si="2"/>
        <v>In Arbeit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1:34" ht="16.5" customHeight="1" x14ac:dyDescent="0.25">
      <c r="A22" s="33" t="s">
        <v>52</v>
      </c>
      <c r="B22" s="34" t="s">
        <v>53</v>
      </c>
      <c r="C22" s="35" t="s">
        <v>54</v>
      </c>
      <c r="D22" s="36">
        <v>46181</v>
      </c>
      <c r="E22" s="36">
        <v>46199</v>
      </c>
      <c r="F22" s="37">
        <f>IF($D22="","",IF($D22=$E22,"–",NETWORKDAYS($D22,$E22)))</f>
        <v>15</v>
      </c>
      <c r="G22" s="38">
        <v>0.3</v>
      </c>
      <c r="H22" s="39" t="str">
        <f t="shared" si="2"/>
        <v>In Arbeit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1:34" ht="16.5" customHeight="1" x14ac:dyDescent="0.25">
      <c r="A23" s="40" t="s">
        <v>55</v>
      </c>
      <c r="B23" s="41" t="s">
        <v>56</v>
      </c>
      <c r="C23" s="42" t="s">
        <v>57</v>
      </c>
      <c r="D23" s="43">
        <v>46181</v>
      </c>
      <c r="E23" s="43">
        <v>46192</v>
      </c>
      <c r="F23" s="44">
        <f>IF($D23="","",IF($D23=$E23,"–",NETWORKDAYS($D23,$E23)))</f>
        <v>10</v>
      </c>
      <c r="G23" s="38">
        <v>0.55000000000000004</v>
      </c>
      <c r="H23" s="45" t="str">
        <f t="shared" si="2"/>
        <v>In Arbeit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</row>
    <row r="24" spans="1:34" ht="16.5" customHeight="1" x14ac:dyDescent="0.25">
      <c r="A24" s="33" t="s">
        <v>58</v>
      </c>
      <c r="B24" s="34" t="s">
        <v>59</v>
      </c>
      <c r="C24" s="35" t="s">
        <v>57</v>
      </c>
      <c r="D24" s="36">
        <v>46195</v>
      </c>
      <c r="E24" s="36">
        <v>46206</v>
      </c>
      <c r="F24" s="37">
        <f>IF($D24="","",IF($D24=$E24,"–",NETWORKDAYS($D24,$E24)))</f>
        <v>10</v>
      </c>
      <c r="G24" s="38">
        <v>0</v>
      </c>
      <c r="H24" s="39" t="str">
        <f t="shared" si="2"/>
        <v>Offen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</row>
    <row r="25" spans="1:34" ht="16.5" customHeight="1" x14ac:dyDescent="0.25">
      <c r="A25" s="26" t="s">
        <v>60</v>
      </c>
      <c r="B25" s="27" t="s">
        <v>61</v>
      </c>
      <c r="C25" s="28"/>
      <c r="D25" s="29">
        <f>MIN(D26:D29)</f>
        <v>46209</v>
      </c>
      <c r="E25" s="29">
        <f>MAX(E26:E29)</f>
        <v>46255</v>
      </c>
      <c r="F25" s="30">
        <f>IF(D25=E25,"–",NETWORKDAYS(D25,E25))</f>
        <v>35</v>
      </c>
      <c r="G25" s="31">
        <f>SUMPRODUCT(F26:F29,G26:G29)/SUM(F26:F29)</f>
        <v>0</v>
      </c>
      <c r="H25" s="32" t="str">
        <f t="shared" si="2"/>
        <v>Offen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</row>
    <row r="26" spans="1:34" ht="16.5" customHeight="1" x14ac:dyDescent="0.25">
      <c r="A26" s="33" t="s">
        <v>62</v>
      </c>
      <c r="B26" s="34" t="s">
        <v>63</v>
      </c>
      <c r="C26" s="35" t="s">
        <v>64</v>
      </c>
      <c r="D26" s="36">
        <v>46209</v>
      </c>
      <c r="E26" s="36">
        <v>46220</v>
      </c>
      <c r="F26" s="37">
        <f>IF($D26="","",IF($D26=$E26,"–",NETWORKDAYS($D26,$E26)))</f>
        <v>10</v>
      </c>
      <c r="G26" s="38">
        <v>0</v>
      </c>
      <c r="H26" s="39" t="str">
        <f t="shared" si="2"/>
        <v>Offen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1:34" ht="16.5" customHeight="1" x14ac:dyDescent="0.25">
      <c r="A27" s="40" t="s">
        <v>65</v>
      </c>
      <c r="B27" s="41" t="s">
        <v>66</v>
      </c>
      <c r="C27" s="42" t="s">
        <v>67</v>
      </c>
      <c r="D27" s="43">
        <v>46209</v>
      </c>
      <c r="E27" s="43">
        <v>46227</v>
      </c>
      <c r="F27" s="44">
        <f>IF($D27="","",IF($D27=$E27,"–",NETWORKDAYS($D27,$E27)))</f>
        <v>15</v>
      </c>
      <c r="G27" s="38">
        <v>0</v>
      </c>
      <c r="H27" s="45" t="str">
        <f t="shared" si="2"/>
        <v>Offen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  <row r="28" spans="1:34" ht="16.5" customHeight="1" x14ac:dyDescent="0.25">
      <c r="A28" s="33" t="s">
        <v>68</v>
      </c>
      <c r="B28" s="34" t="s">
        <v>69</v>
      </c>
      <c r="C28" s="35" t="s">
        <v>70</v>
      </c>
      <c r="D28" s="36">
        <v>46230</v>
      </c>
      <c r="E28" s="36">
        <v>46241</v>
      </c>
      <c r="F28" s="37">
        <f>IF($D28="","",IF($D28=$E28,"–",NETWORKDAYS($D28,$E28)))</f>
        <v>10</v>
      </c>
      <c r="G28" s="38">
        <v>0</v>
      </c>
      <c r="H28" s="39" t="str">
        <f t="shared" si="2"/>
        <v>Offen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</row>
    <row r="29" spans="1:34" ht="16.5" customHeight="1" x14ac:dyDescent="0.25">
      <c r="A29" s="40" t="s">
        <v>71</v>
      </c>
      <c r="B29" s="41" t="s">
        <v>72</v>
      </c>
      <c r="C29" s="42" t="s">
        <v>73</v>
      </c>
      <c r="D29" s="43">
        <v>46244</v>
      </c>
      <c r="E29" s="43">
        <v>46255</v>
      </c>
      <c r="F29" s="44">
        <f>IF($D29="","",IF($D29=$E29,"–",NETWORKDAYS($D29,$E29)))</f>
        <v>10</v>
      </c>
      <c r="G29" s="38">
        <v>0</v>
      </c>
      <c r="H29" s="45" t="str">
        <f t="shared" si="2"/>
        <v>Offen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</row>
    <row r="30" spans="1:34" ht="16.5" customHeight="1" x14ac:dyDescent="0.25">
      <c r="A30" s="26" t="s">
        <v>74</v>
      </c>
      <c r="B30" s="27" t="s">
        <v>75</v>
      </c>
      <c r="C30" s="28"/>
      <c r="D30" s="29">
        <f>MIN(D31:D32)</f>
        <v>46244</v>
      </c>
      <c r="E30" s="29">
        <f>MAX(E31:E32)</f>
        <v>46260</v>
      </c>
      <c r="F30" s="30">
        <f>IF(D30=E30,"–",NETWORKDAYS(D30,E30))</f>
        <v>13</v>
      </c>
      <c r="G30" s="31">
        <f>SUMPRODUCT(F31:F32,G31:G32)/SUM(F31:F32)</f>
        <v>0</v>
      </c>
      <c r="H30" s="32" t="str">
        <f t="shared" si="2"/>
        <v>Offen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</row>
    <row r="31" spans="1:34" ht="16.5" customHeight="1" x14ac:dyDescent="0.25">
      <c r="A31" s="40" t="s">
        <v>76</v>
      </c>
      <c r="B31" s="41" t="s">
        <v>77</v>
      </c>
      <c r="C31" s="42" t="s">
        <v>78</v>
      </c>
      <c r="D31" s="43">
        <v>46244</v>
      </c>
      <c r="E31" s="43">
        <v>46255</v>
      </c>
      <c r="F31" s="44">
        <f>IF($D31="","",IF($D31=$E31,"–",NETWORKDAYS($D31,$E31)))</f>
        <v>10</v>
      </c>
      <c r="G31" s="38">
        <v>0</v>
      </c>
      <c r="H31" s="45" t="str">
        <f t="shared" si="2"/>
        <v>Offen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1:34" ht="16.5" customHeight="1" x14ac:dyDescent="0.25">
      <c r="A32" s="33" t="s">
        <v>79</v>
      </c>
      <c r="B32" s="34" t="s">
        <v>80</v>
      </c>
      <c r="C32" s="35" t="s">
        <v>81</v>
      </c>
      <c r="D32" s="36">
        <v>46258</v>
      </c>
      <c r="E32" s="36">
        <v>46260</v>
      </c>
      <c r="F32" s="37">
        <f>IF($D32="","",IF($D32=$E32,"–",NETWORKDAYS($D32,$E32)))</f>
        <v>3</v>
      </c>
      <c r="G32" s="38">
        <v>0</v>
      </c>
      <c r="H32" s="39" t="str">
        <f t="shared" si="2"/>
        <v>Offen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</row>
    <row r="33" spans="1:34" ht="16.5" customHeight="1" x14ac:dyDescent="0.25">
      <c r="A33" s="18"/>
      <c r="B33" s="19" t="s">
        <v>82</v>
      </c>
      <c r="C33" s="20"/>
      <c r="D33" s="21">
        <v>46262</v>
      </c>
      <c r="E33" s="21">
        <v>46262</v>
      </c>
      <c r="F33" s="22" t="str">
        <f>IF($D33="","",IF($D33=$E33,"–",NETWORKDAYS($D33,$E33)))</f>
        <v>–</v>
      </c>
      <c r="G33" s="23">
        <v>0</v>
      </c>
      <c r="H33" s="24" t="str">
        <f t="shared" si="2"/>
        <v>Offen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</row>
    <row r="34" spans="1:34" ht="6" customHeight="1" x14ac:dyDescent="0.25"/>
    <row r="35" spans="1:34" ht="18" customHeight="1" x14ac:dyDescent="0.25">
      <c r="B35" s="46" t="s">
        <v>83</v>
      </c>
      <c r="I35" s="47"/>
      <c r="J35" s="1" t="s">
        <v>84</v>
      </c>
      <c r="K35" s="1"/>
      <c r="L35" s="1"/>
      <c r="M35" s="48"/>
      <c r="N35" s="1" t="s">
        <v>85</v>
      </c>
      <c r="O35" s="1"/>
      <c r="P35" s="1"/>
      <c r="Q35" s="49"/>
      <c r="R35" s="1" t="s">
        <v>86</v>
      </c>
      <c r="S35" s="1"/>
      <c r="T35" s="1"/>
      <c r="V35" s="50"/>
      <c r="W35" s="1" t="s">
        <v>87</v>
      </c>
      <c r="X35" s="1"/>
      <c r="Y35" s="1"/>
      <c r="Z35" s="51"/>
      <c r="AA35" s="1" t="s">
        <v>88</v>
      </c>
      <c r="AB35" s="1"/>
      <c r="AC35" s="1"/>
      <c r="AD35" s="1"/>
    </row>
  </sheetData>
  <mergeCells count="19">
    <mergeCell ref="AA35:AD35"/>
    <mergeCell ref="A7:H8"/>
    <mergeCell ref="J35:L35"/>
    <mergeCell ref="N35:P35"/>
    <mergeCell ref="R35:T35"/>
    <mergeCell ref="W35:Y35"/>
    <mergeCell ref="C4:F4"/>
    <mergeCell ref="I4:N5"/>
    <mergeCell ref="O4:T5"/>
    <mergeCell ref="U4:Z5"/>
    <mergeCell ref="AA4:AH5"/>
    <mergeCell ref="C5:F5"/>
    <mergeCell ref="A1:H1"/>
    <mergeCell ref="I1:AH1"/>
    <mergeCell ref="C3:F3"/>
    <mergeCell ref="I3:N3"/>
    <mergeCell ref="O3:T3"/>
    <mergeCell ref="U3:Z3"/>
    <mergeCell ref="AA3:AH3"/>
  </mergeCells>
  <conditionalFormatting sqref="G12:G16">
    <cfRule type="dataBar" priority="10">
      <dataBar>
        <cfvo type="num" val="0"/>
        <cfvo type="num" val="1"/>
        <color rgb="FFE39A24"/>
      </dataBar>
      <extLst>
        <ext xmlns:x14="http://schemas.microsoft.com/office/spreadsheetml/2009/9/main" uri="{B025F937-C7B1-47D3-B67F-A62EFF666E3E}">
          <x14:id>{5AF4FE60-F580-4D69-B84F-412CD827F589}</x14:id>
        </ext>
      </extLst>
    </cfRule>
  </conditionalFormatting>
  <conditionalFormatting sqref="G19:G20">
    <cfRule type="dataBar" priority="11">
      <dataBar>
        <cfvo type="num" val="0"/>
        <cfvo type="num" val="1"/>
        <color rgb="FFE39A24"/>
      </dataBar>
      <extLst>
        <ext xmlns:x14="http://schemas.microsoft.com/office/spreadsheetml/2009/9/main" uri="{B025F937-C7B1-47D3-B67F-A62EFF666E3E}">
          <x14:id>{FB987A23-C825-49A7-8DFE-3511A69219B6}</x14:id>
        </ext>
      </extLst>
    </cfRule>
  </conditionalFormatting>
  <conditionalFormatting sqref="G22:G24">
    <cfRule type="dataBar" priority="12">
      <dataBar>
        <cfvo type="num" val="0"/>
        <cfvo type="num" val="1"/>
        <color rgb="FFE39A24"/>
      </dataBar>
      <extLst>
        <ext xmlns:x14="http://schemas.microsoft.com/office/spreadsheetml/2009/9/main" uri="{B025F937-C7B1-47D3-B67F-A62EFF666E3E}">
          <x14:id>{7BFD8FBC-BFC6-4927-9132-2247AC2C9D46}</x14:id>
        </ext>
      </extLst>
    </cfRule>
  </conditionalFormatting>
  <conditionalFormatting sqref="G26:G29">
    <cfRule type="dataBar" priority="13">
      <dataBar>
        <cfvo type="num" val="0"/>
        <cfvo type="num" val="1"/>
        <color rgb="FFE39A24"/>
      </dataBar>
      <extLst>
        <ext xmlns:x14="http://schemas.microsoft.com/office/spreadsheetml/2009/9/main" uri="{B025F937-C7B1-47D3-B67F-A62EFF666E3E}">
          <x14:id>{EC4DD3EA-5046-4E25-B4F0-F4C7E13B8087}</x14:id>
        </ext>
      </extLst>
    </cfRule>
  </conditionalFormatting>
  <conditionalFormatting sqref="G31:G32">
    <cfRule type="dataBar" priority="14">
      <dataBar>
        <cfvo type="num" val="0"/>
        <cfvo type="num" val="1"/>
        <color rgb="FFE39A24"/>
      </dataBar>
      <extLst>
        <ext xmlns:x14="http://schemas.microsoft.com/office/spreadsheetml/2009/9/main" uri="{B025F937-C7B1-47D3-B67F-A62EFF666E3E}">
          <x14:id>{9A10B5D8-F856-468F-B5F3-995DD1DF7E20}</x14:id>
        </ext>
      </extLst>
    </cfRule>
  </conditionalFormatting>
  <conditionalFormatting sqref="H10:H33">
    <cfRule type="cellIs" dxfId="7" priority="6" operator="equal">
      <formula>"Abgeschlossen"</formula>
    </cfRule>
    <cfRule type="cellIs" dxfId="6" priority="7" operator="equal">
      <formula>"In Arbeit"</formula>
    </cfRule>
    <cfRule type="cellIs" dxfId="5" priority="8" operator="equal">
      <formula>"Verzögert"</formula>
    </cfRule>
    <cfRule type="cellIs" dxfId="4" priority="9" operator="equal">
      <formula>"Offen"</formula>
    </cfRule>
  </conditionalFormatting>
  <conditionalFormatting sqref="I7:AH33">
    <cfRule type="expression" dxfId="3" priority="2">
      <formula>AND(I$9&lt;&gt;"",I$9&lt;=$H$5,I$9+6&gt;=$H$5)</formula>
    </cfRule>
  </conditionalFormatting>
  <conditionalFormatting sqref="I10:AH33">
    <cfRule type="expression" dxfId="2" priority="3">
      <formula>AND($D10&lt;&gt;"",$D10=$E10,I$9&lt;=$D10,I$9+6&gt;=$D10)</formula>
    </cfRule>
    <cfRule type="expression" dxfId="1" priority="4">
      <formula>AND($D10&lt;&gt;"",$D10&lt;$E10,$G10&gt;0,I$9&lt;=$E10,I$9+6&gt;=$D10,I$9&lt;=$D10+$G10*($E10-$D10))</formula>
    </cfRule>
    <cfRule type="expression" dxfId="0" priority="5">
      <formula>AND($D10&lt;&gt;"",$D10&lt;$E10,I$9&lt;=$E10,I$9+6&gt;=$D10)</formula>
    </cfRule>
  </conditionalFormatting>
  <dataValidations count="1">
    <dataValidation type="decimal" allowBlank="1" showErrorMessage="1" errorTitle="Ungültiger Wert" error="Bitte einen Fortschritt zwischen 0 % und 100 % eingeben." sqref="G12:G16 G19:G20 G22:G24 G26:G29 G31:G32" xr:uid="{00000000-0002-0000-0000-000000000000}">
      <formula1>0</formula1>
      <formula2>1</formula2>
    </dataValidation>
  </dataValidations>
  <pageMargins left="0.75" right="0.75" top="1" bottom="1" header="0.511811023622047" footer="0.511811023622047"/>
  <pageSetup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F4FE60-F580-4D69-B84F-412CD827F589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E39A24"/>
            </x14:dataBar>
          </x14:cfRule>
          <xm:sqref>G12:G16</xm:sqref>
        </x14:conditionalFormatting>
        <x14:conditionalFormatting xmlns:xm="http://schemas.microsoft.com/office/excel/2006/main">
          <x14:cfRule type="dataBar" id="{FB987A23-C825-49A7-8DFE-3511A69219B6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E39A24"/>
            </x14:dataBar>
          </x14:cfRule>
          <xm:sqref>G19:G20</xm:sqref>
        </x14:conditionalFormatting>
        <x14:conditionalFormatting xmlns:xm="http://schemas.microsoft.com/office/excel/2006/main">
          <x14:cfRule type="dataBar" id="{7BFD8FBC-BFC6-4927-9132-2247AC2C9D46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E39A24"/>
            </x14:dataBar>
          </x14:cfRule>
          <xm:sqref>G22:G24</xm:sqref>
        </x14:conditionalFormatting>
        <x14:conditionalFormatting xmlns:xm="http://schemas.microsoft.com/office/excel/2006/main">
          <x14:cfRule type="dataBar" id="{EC4DD3EA-5046-4E25-B4F0-F4C7E13B8087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E39A24"/>
            </x14:dataBar>
          </x14:cfRule>
          <xm:sqref>G26:G29</xm:sqref>
        </x14:conditionalFormatting>
        <x14:conditionalFormatting xmlns:xm="http://schemas.microsoft.com/office/excel/2006/main">
          <x14:cfRule type="dataBar" id="{9A10B5D8-F856-468F-B5F3-995DD1DF7E20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E39A24"/>
            </x14:dataBar>
          </x14:cfRule>
          <xm:sqref>G31:G32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Bauzeitenplan</vt:lpstr>
      <vt:lpstr>Baubeginn</vt:lpstr>
      <vt:lpstr>Bauzeitenplan!Drucktitel</vt:lpstr>
      <vt:lpstr>Stichtag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2026-07-16T09:54:07Z</dcterms:created>
  <dcterms:modified xsi:type="dcterms:W3CDTF">2026-07-16T10:17:40Z</dcterms:modified>
  <dc:language>en-US</dc:language>
</cp:coreProperties>
</file>