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25DA051-631F-478C-B0AC-B6E890F1BD1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Belegungsplan" sheetId="1" r:id="rId1"/>
  </sheets>
  <definedNames>
    <definedName name="_xlnm.Print_Area" localSheetId="0">Belegungsplan!$B$2:$AL$36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2" i="1" l="1"/>
  <c r="H33" i="1"/>
  <c r="H30" i="1"/>
  <c r="AL22" i="1"/>
  <c r="AK22" i="1"/>
  <c r="AJ22" i="1"/>
  <c r="AL21" i="1"/>
  <c r="AK21" i="1"/>
  <c r="AJ21" i="1"/>
  <c r="AL20" i="1"/>
  <c r="AK20" i="1"/>
  <c r="AJ20" i="1"/>
  <c r="AL19" i="1"/>
  <c r="AK19" i="1"/>
  <c r="AJ19" i="1"/>
  <c r="AL18" i="1"/>
  <c r="AK18" i="1"/>
  <c r="AJ18" i="1"/>
  <c r="AL17" i="1"/>
  <c r="AK17" i="1"/>
  <c r="AJ17" i="1"/>
  <c r="AL16" i="1"/>
  <c r="AK16" i="1"/>
  <c r="AJ16" i="1"/>
  <c r="AL15" i="1"/>
  <c r="AK15" i="1"/>
  <c r="AJ15" i="1"/>
  <c r="AL14" i="1"/>
  <c r="AK14" i="1"/>
  <c r="AJ14" i="1"/>
  <c r="AL13" i="1"/>
  <c r="AK13" i="1"/>
  <c r="H32" i="1" s="1"/>
  <c r="AJ13" i="1"/>
  <c r="H31" i="1" s="1"/>
  <c r="H34" i="1" s="1"/>
  <c r="AI12" i="1"/>
  <c r="AH12" i="1"/>
  <c r="AF12" i="1"/>
  <c r="AE12" i="1"/>
  <c r="AD12" i="1"/>
  <c r="T12" i="1"/>
  <c r="S12" i="1"/>
  <c r="R12" i="1"/>
  <c r="AI11" i="1"/>
  <c r="AI24" i="1" s="1"/>
  <c r="AH11" i="1"/>
  <c r="AH24" i="1" s="1"/>
  <c r="AG11" i="1"/>
  <c r="AG23" i="1" s="1"/>
  <c r="AF11" i="1"/>
  <c r="AF23" i="1" s="1"/>
  <c r="AE11" i="1"/>
  <c r="AE23" i="1" s="1"/>
  <c r="AD11" i="1"/>
  <c r="AD23" i="1" s="1"/>
  <c r="AC11" i="1"/>
  <c r="AC23" i="1" s="1"/>
  <c r="AB11" i="1"/>
  <c r="AB23" i="1" s="1"/>
  <c r="AA11" i="1"/>
  <c r="AA12" i="1" s="1"/>
  <c r="Z11" i="1"/>
  <c r="Z12" i="1" s="1"/>
  <c r="Y11" i="1"/>
  <c r="Y12" i="1" s="1"/>
  <c r="X11" i="1"/>
  <c r="X12" i="1" s="1"/>
  <c r="W11" i="1"/>
  <c r="W12" i="1" s="1"/>
  <c r="V11" i="1"/>
  <c r="V12" i="1" s="1"/>
  <c r="U11" i="1"/>
  <c r="U24" i="1" s="1"/>
  <c r="T11" i="1"/>
  <c r="T24" i="1" s="1"/>
  <c r="S11" i="1"/>
  <c r="S24" i="1" s="1"/>
  <c r="R11" i="1"/>
  <c r="R24" i="1" s="1"/>
  <c r="Q11" i="1"/>
  <c r="Q24" i="1" s="1"/>
  <c r="P11" i="1"/>
  <c r="P24" i="1" s="1"/>
  <c r="O11" i="1"/>
  <c r="O24" i="1" s="1"/>
  <c r="N11" i="1"/>
  <c r="N24" i="1" s="1"/>
  <c r="M11" i="1"/>
  <c r="M23" i="1" s="1"/>
  <c r="L11" i="1"/>
  <c r="L23" i="1" s="1"/>
  <c r="K11" i="1"/>
  <c r="K23" i="1" s="1"/>
  <c r="J11" i="1"/>
  <c r="J23" i="1" s="1"/>
  <c r="I11" i="1"/>
  <c r="I23" i="1" s="1"/>
  <c r="H11" i="1"/>
  <c r="H23" i="1" s="1"/>
  <c r="G11" i="1"/>
  <c r="G12" i="1" s="1"/>
  <c r="F11" i="1"/>
  <c r="F12" i="1" s="1"/>
  <c r="E11" i="1"/>
  <c r="E12" i="1" s="1"/>
  <c r="AG7" i="1"/>
  <c r="L12" i="1" l="1"/>
  <c r="P12" i="1"/>
  <c r="J12" i="1"/>
  <c r="K12" i="1"/>
  <c r="N12" i="1"/>
  <c r="O12" i="1"/>
  <c r="Q12" i="1"/>
  <c r="N23" i="1"/>
  <c r="AH23" i="1"/>
  <c r="V24" i="1"/>
  <c r="O23" i="1"/>
  <c r="AI23" i="1"/>
  <c r="W24" i="1"/>
  <c r="P23" i="1"/>
  <c r="AL23" i="1"/>
  <c r="H35" i="1" s="1"/>
  <c r="X24" i="1"/>
  <c r="Q23" i="1"/>
  <c r="E24" i="1"/>
  <c r="Y24" i="1"/>
  <c r="R23" i="1"/>
  <c r="F24" i="1"/>
  <c r="Z24" i="1"/>
  <c r="S23" i="1"/>
  <c r="G24" i="1"/>
  <c r="AA24" i="1"/>
  <c r="T23" i="1"/>
  <c r="H24" i="1"/>
  <c r="AB24" i="1"/>
  <c r="U23" i="1"/>
  <c r="I24" i="1"/>
  <c r="AC24" i="1"/>
  <c r="V23" i="1"/>
  <c r="J24" i="1"/>
  <c r="AD24" i="1"/>
  <c r="W23" i="1"/>
  <c r="K24" i="1"/>
  <c r="AE24" i="1"/>
  <c r="X23" i="1"/>
  <c r="L24" i="1"/>
  <c r="AF24" i="1"/>
  <c r="E23" i="1"/>
  <c r="Y23" i="1"/>
  <c r="M24" i="1"/>
  <c r="AG24" i="1"/>
  <c r="F23" i="1"/>
  <c r="Z23" i="1"/>
  <c r="H12" i="1"/>
  <c r="AB12" i="1"/>
  <c r="G23" i="1"/>
  <c r="AA23" i="1"/>
  <c r="U12" i="1"/>
  <c r="I12" i="1"/>
  <c r="AC12" i="1"/>
  <c r="M12" i="1"/>
  <c r="AG12" i="1"/>
</calcChain>
</file>

<file path=xl/sharedStrings.xml><?xml version="1.0" encoding="utf-8"?>
<sst xmlns="http://schemas.openxmlformats.org/spreadsheetml/2006/main" count="187" uniqueCount="58">
  <si>
    <t>BELEGUNGSPLAN</t>
  </si>
  <si>
    <t>AUSFÜLLHINWEISE</t>
  </si>
  <si>
    <t>1.</t>
  </si>
  <si>
    <t>Monat (1–12) und Jahr im Kopf eintragen – Kalendertage, Wochentage und Monatslänge passen sich automatisch an.</t>
  </si>
  <si>
    <t>2.</t>
  </si>
  <si>
    <t>Räume / Einheiten und Kategorie in den linken Spalten erfassen (bis zu 10 Zeilen; leere Zeilen bleiben unberücksichtigt).</t>
  </si>
  <si>
    <t>Einrichtung / Objekt:</t>
  </si>
  <si>
    <t>Gästehaus Lindenblick GmbH</t>
  </si>
  <si>
    <t>Monat (1–12):</t>
  </si>
  <si>
    <t>Stand:</t>
  </si>
  <si>
    <t>3.</t>
  </si>
  <si>
    <t>Belegung je Tag mit einem Buchstaben eintragen: B, R oder G (Auswahlliste). Freie Tage leer lassen.</t>
  </si>
  <si>
    <t>Verantwortlich:</t>
  </si>
  <si>
    <t>K. Albrecht (Verwaltung)</t>
  </si>
  <si>
    <t>Jahr:</t>
  </si>
  <si>
    <t>Einheiten aktiv:</t>
  </si>
  <si>
    <t>4.</t>
  </si>
  <si>
    <t>Farben, Zählungen, Auslastung je Einheit und Tagesübersicht (belegt / frei) berechnen sich automatisch.</t>
  </si>
  <si>
    <t>Tipp</t>
  </si>
  <si>
    <t>Der Plan eignet sich für Ferienwohnungen, Zimmer, Besprechungs- und Seminarräume, Fahrzeuge, Geräte, Sportplätze oder Stellplätze – Kategorien frei anpassbar.</t>
  </si>
  <si>
    <t>BELEGUNGSÜBERSICHT</t>
  </si>
  <si>
    <t>Nr.</t>
  </si>
  <si>
    <t>Raum / Einheit</t>
  </si>
  <si>
    <t>Kategorie</t>
  </si>
  <si>
    <t>Belegt</t>
  </si>
  <si>
    <t>Reserv.</t>
  </si>
  <si>
    <t>Ausl. %</t>
  </si>
  <si>
    <t>Belegte Tage ÷ verfügbare Tage der Einheit (gesperrte Tage zählen nicht als verfügbar).</t>
  </si>
  <si>
    <t>Apartment 1 (EG)</t>
  </si>
  <si>
    <t>Ferienwohnung</t>
  </si>
  <si>
    <t>B</t>
  </si>
  <si>
    <t>R</t>
  </si>
  <si>
    <t>Apartment 2 (OG)</t>
  </si>
  <si>
    <t>Apartment 3 (OG)</t>
  </si>
  <si>
    <t>G</t>
  </si>
  <si>
    <t>Doppelzimmer 4</t>
  </si>
  <si>
    <t>Gästezimmer</t>
  </si>
  <si>
    <t>Doppelzimmer 5</t>
  </si>
  <si>
    <t>Einzelzimmer 6</t>
  </si>
  <si>
    <t>Seminarraum</t>
  </si>
  <si>
    <t>Tagungsraum</t>
  </si>
  <si>
    <t>Stellplatz 1</t>
  </si>
  <si>
    <t>Außenbereich</t>
  </si>
  <si>
    <t>Belegt je Tag</t>
  </si>
  <si>
    <t>Gesamt:</t>
  </si>
  <si>
    <t>Frei je Tag</t>
  </si>
  <si>
    <t>LEGENDE</t>
  </si>
  <si>
    <t>belegt</t>
  </si>
  <si>
    <t>reserviert</t>
  </si>
  <si>
    <t>gesperrt / Wartung</t>
  </si>
  <si>
    <t>frei (leer lassen)</t>
  </si>
  <si>
    <t>MONATSAUSWERTUNG</t>
  </si>
  <si>
    <t>Tage im Monat</t>
  </si>
  <si>
    <t>Belegungstage gesamt</t>
  </si>
  <si>
    <t>Reservierte Tage</t>
  </si>
  <si>
    <t>Gesperrte Tage</t>
  </si>
  <si>
    <t>Freie Einheitstage</t>
  </si>
  <si>
    <t>Gesamtauslastung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</si>
</sst>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%"/>
  </numFmts>
  <fonts count="22" x14ac:knownFonts="1">
    <font>
      <sz val="11"/>
      <color theme="1"/>
      <name val="Calibri"/>
      <family val="2"/>
      <charset val="1"/>
    </font>
    <font>
      <b/>
      <sz val="21"/>
      <color rgb="FFFFFFFF"/>
      <name val="Calibri"/>
      <charset val="1"/>
    </font>
    <font>
      <b/>
      <sz val="13"/>
      <color rgb="FFEAD7BC"/>
      <name val="Calibri"/>
      <charset val="1"/>
    </font>
    <font>
      <b/>
      <sz val="11"/>
      <color rgb="FF1E4633"/>
      <name val="Calibri"/>
      <charset val="1"/>
    </font>
    <font>
      <b/>
      <sz val="9"/>
      <color rgb="FF1E4633"/>
      <name val="Calibri"/>
      <charset val="1"/>
    </font>
    <font>
      <sz val="9"/>
      <color rgb="FF24312A"/>
      <name val="Calibri"/>
      <charset val="1"/>
    </font>
    <font>
      <b/>
      <sz val="10"/>
      <color rgb="FF1E4633"/>
      <name val="Calibri"/>
      <charset val="1"/>
    </font>
    <font>
      <sz val="10"/>
      <color rgb="FF24312A"/>
      <name val="Calibri"/>
      <charset val="1"/>
    </font>
    <font>
      <b/>
      <sz val="9"/>
      <color rgb="FFC77B3B"/>
      <name val="Calibri"/>
      <charset val="1"/>
    </font>
    <font>
      <b/>
      <sz val="9.5"/>
      <color rgb="FFFFFFFF"/>
      <name val="Calibri"/>
      <charset val="1"/>
    </font>
    <font>
      <b/>
      <sz val="8"/>
      <color rgb="FFFFFFFF"/>
      <name val="Calibri"/>
      <charset val="1"/>
    </font>
    <font>
      <b/>
      <sz val="8.5"/>
      <color rgb="FFFFFFFF"/>
      <name val="Calibri"/>
      <charset val="1"/>
    </font>
    <font>
      <sz val="9.5"/>
      <color rgb="FF24312A"/>
      <name val="Calibri"/>
      <charset val="1"/>
    </font>
    <font>
      <b/>
      <sz val="8.5"/>
      <color rgb="FF24312A"/>
      <name val="Calibri"/>
      <charset val="1"/>
    </font>
    <font>
      <b/>
      <sz val="9"/>
      <color rgb="FF24312A"/>
      <name val="Calibri"/>
      <charset val="1"/>
    </font>
    <font>
      <b/>
      <sz val="9"/>
      <color rgb="FFFFFFFF"/>
      <name val="Calibri"/>
      <charset val="1"/>
    </font>
    <font>
      <b/>
      <sz val="9"/>
      <color rgb="FFEAD7BC"/>
      <name val="Calibri"/>
      <charset val="1"/>
    </font>
    <font>
      <b/>
      <sz val="9"/>
      <color rgb="FF6B4A17"/>
      <name val="Calibri"/>
      <charset val="1"/>
    </font>
    <font>
      <b/>
      <sz val="10"/>
      <color rgb="FF24312A"/>
      <name val="Calibri"/>
      <charset val="1"/>
    </font>
    <font>
      <b/>
      <sz val="10"/>
      <color rgb="FFC77B3B"/>
      <name val="Calibri"/>
      <charset val="1"/>
    </font>
    <font>
      <sz val="8"/>
      <color rgb="FF24312A"/>
      <name val="Calibri"/>
      <family val="2"/>
    </font>
    <font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E4633"/>
        <bgColor rgb="FF24312A"/>
      </patternFill>
    </fill>
    <fill>
      <patternFill patternType="solid">
        <fgColor rgb="FFF3EFE6"/>
        <bgColor rgb="FFEFEFEF"/>
      </patternFill>
    </fill>
    <fill>
      <patternFill patternType="solid">
        <fgColor rgb="FFEDF3EF"/>
        <bgColor rgb="FFEFEFEF"/>
      </patternFill>
    </fill>
    <fill>
      <patternFill patternType="solid">
        <fgColor rgb="FF2E5F46"/>
        <bgColor rgb="FF40554A"/>
      </patternFill>
    </fill>
    <fill>
      <patternFill patternType="solid">
        <fgColor rgb="FFE8C79A"/>
        <bgColor rgb="FFEAD7BC"/>
      </patternFill>
    </fill>
    <fill>
      <patternFill patternType="solid">
        <fgColor rgb="FF9AA5A0"/>
        <bgColor rgb="FF9999FF"/>
      </patternFill>
    </fill>
    <fill>
      <patternFill patternType="solid">
        <fgColor rgb="FFFFFFFF"/>
        <bgColor rgb="FFEDF3E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77B3B"/>
      </bottom>
      <diagonal/>
    </border>
    <border>
      <left style="thin">
        <color rgb="FFC2CFC7"/>
      </left>
      <right style="thin">
        <color rgb="FFC2CFC7"/>
      </right>
      <top style="thin">
        <color rgb="FFC2CFC7"/>
      </top>
      <bottom style="thin">
        <color rgb="FFC2CFC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4" borderId="2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1" fillId="2" borderId="2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right" vertical="center" indent="1"/>
    </xf>
    <xf numFmtId="0" fontId="11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3" fillId="0" borderId="0" xfId="0" applyFont="1"/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0" fillId="0" borderId="1" xfId="0" applyBorder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0" fillId="5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9" fontId="14" fillId="4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9" fontId="1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15" fillId="5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left" vertical="center" indent="1"/>
    </xf>
    <xf numFmtId="165" fontId="19" fillId="4" borderId="2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/>
  </cellXfs>
  <cellStyles count="1">
    <cellStyle name="Standard" xfId="0" builtinId="0"/>
  </cellStyles>
  <dxfs count="6">
    <dxf>
      <fill>
        <patternFill>
          <bgColor rgb="FF40554A"/>
        </patternFill>
      </fill>
    </dxf>
    <dxf>
      <fill>
        <patternFill>
          <bgColor rgb="FFE3EBE6"/>
        </patternFill>
      </fill>
    </dxf>
    <dxf>
      <fill>
        <patternFill>
          <bgColor rgb="FFEFEFEF"/>
        </patternFill>
      </fill>
    </dxf>
    <dxf>
      <font>
        <b/>
        <sz val="8"/>
        <color rgb="FFFFFFFF"/>
        <name val="Calibri"/>
        <charset val="1"/>
      </font>
      <fill>
        <patternFill>
          <bgColor rgb="FF9AA5A0"/>
        </patternFill>
      </fill>
    </dxf>
    <dxf>
      <font>
        <b/>
        <sz val="8"/>
        <color rgb="FF6B4A17"/>
        <name val="Calibri"/>
        <charset val="1"/>
      </font>
      <fill>
        <patternFill>
          <bgColor rgb="FFE8C79A"/>
        </patternFill>
      </fill>
    </dxf>
    <dxf>
      <font>
        <b/>
        <sz val="8"/>
        <color rgb="FFFFFFFF"/>
        <name val="Calibri"/>
        <charset val="1"/>
      </font>
      <fill>
        <patternFill>
          <bgColor rgb="FF2E5F4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5F46"/>
      <rgbColor rgb="FFC2CFC7"/>
      <rgbColor rgb="FF808080"/>
      <rgbColor rgb="FF9999FF"/>
      <rgbColor rgb="FF993366"/>
      <rgbColor rgb="FFF3EFE6"/>
      <rgbColor rgb="FFEDF3EF"/>
      <rgbColor rgb="FF660066"/>
      <rgbColor rgb="FFC77B3B"/>
      <rgbColor rgb="FF0066CC"/>
      <rgbColor rgb="FFEAD7B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BE6"/>
      <rgbColor rgb="FFEFEFEF"/>
      <rgbColor rgb="FFFFFF99"/>
      <rgbColor rgb="FF99CCFF"/>
      <rgbColor rgb="FFFF99CC"/>
      <rgbColor rgb="FFCC99FF"/>
      <rgbColor rgb="FFE8C79A"/>
      <rgbColor rgb="FF3366FF"/>
      <rgbColor rgb="FF33CCCC"/>
      <rgbColor rgb="FF99CC00"/>
      <rgbColor rgb="FFFFCC00"/>
      <rgbColor rgb="FFFF9900"/>
      <rgbColor rgb="FFFF6600"/>
      <rgbColor rgb="FF40554A"/>
      <rgbColor rgb="FF9AA5A0"/>
      <rgbColor rgb="FF003366"/>
      <rgbColor rgb="FF339966"/>
      <rgbColor rgb="FF003300"/>
      <rgbColor rgb="FF1E4633"/>
      <rgbColor rgb="FF6B4A17"/>
      <rgbColor rgb="FF993366"/>
      <rgbColor rgb="FF333399"/>
      <rgbColor rgb="FF2431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O35"/>
  <sheetViews>
    <sheetView showGridLines="0" tabSelected="1" zoomScaleNormal="100" workbookViewId="0">
      <pane xSplit="4" topLeftCell="E1" activePane="topRight" state="frozen"/>
      <selection activeCell="A13" sqref="A13"/>
      <selection pane="topRight" activeCell="AO16" sqref="AO16"/>
    </sheetView>
  </sheetViews>
  <sheetFormatPr baseColWidth="10" defaultColWidth="8.7109375" defaultRowHeight="15" x14ac:dyDescent="0.25"/>
  <cols>
    <col min="1" max="1" width="1.5703125" customWidth="1"/>
    <col min="2" max="2" width="4.42578125" customWidth="1"/>
    <col min="3" max="3" width="20" customWidth="1"/>
    <col min="4" max="4" width="13" customWidth="1"/>
    <col min="5" max="35" width="3.42578125" customWidth="1"/>
    <col min="36" max="37" width="7" customWidth="1"/>
    <col min="38" max="38" width="7.42578125" customWidth="1"/>
    <col min="39" max="39" width="2" customWidth="1"/>
    <col min="40" max="40" width="13" customWidth="1"/>
    <col min="41" max="41" width="47.28515625" customWidth="1"/>
  </cols>
  <sheetData>
    <row r="2" spans="2:41" ht="21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3" t="str">
        <f>"Monat "&amp;TEXT(Y6,"00")&amp;" / "&amp;Y7</f>
        <v>Monat 08 / 2027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N2" s="12" t="s">
        <v>1</v>
      </c>
      <c r="AO2" s="12"/>
    </row>
    <row r="3" spans="2:41" ht="21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2:41" ht="22.5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N4" s="17" t="s">
        <v>2</v>
      </c>
      <c r="AO4" s="37" t="s">
        <v>3</v>
      </c>
    </row>
    <row r="5" spans="2:41" ht="22.5" x14ac:dyDescent="0.25">
      <c r="AN5" s="17" t="s">
        <v>4</v>
      </c>
      <c r="AO5" s="37" t="s">
        <v>5</v>
      </c>
    </row>
    <row r="6" spans="2:41" ht="22.5" x14ac:dyDescent="0.25">
      <c r="C6" s="18" t="s">
        <v>6</v>
      </c>
      <c r="G6" s="11" t="s">
        <v>7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U6" s="10" t="s">
        <v>8</v>
      </c>
      <c r="V6" s="10"/>
      <c r="W6" s="10"/>
      <c r="X6" s="10"/>
      <c r="Y6" s="9">
        <v>8</v>
      </c>
      <c r="Z6" s="9"/>
      <c r="AA6" s="9"/>
      <c r="AC6" s="10" t="s">
        <v>9</v>
      </c>
      <c r="AD6" s="10"/>
      <c r="AE6" s="10"/>
      <c r="AF6" s="10"/>
      <c r="AG6" s="8">
        <v>46223</v>
      </c>
      <c r="AH6" s="8"/>
      <c r="AI6" s="8"/>
      <c r="AJ6" s="8"/>
      <c r="AK6" s="8"/>
      <c r="AL6" s="8"/>
      <c r="AN6" s="17" t="s">
        <v>10</v>
      </c>
      <c r="AO6" s="37" t="s">
        <v>11</v>
      </c>
    </row>
    <row r="7" spans="2:41" ht="22.5" x14ac:dyDescent="0.25">
      <c r="C7" s="18" t="s">
        <v>12</v>
      </c>
      <c r="G7" s="11" t="s">
        <v>13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U7" s="10" t="s">
        <v>14</v>
      </c>
      <c r="V7" s="10"/>
      <c r="W7" s="10"/>
      <c r="X7" s="10"/>
      <c r="Y7" s="9">
        <v>2027</v>
      </c>
      <c r="Z7" s="9"/>
      <c r="AA7" s="9"/>
      <c r="AC7" s="10" t="s">
        <v>15</v>
      </c>
      <c r="AD7" s="10"/>
      <c r="AE7" s="10"/>
      <c r="AF7" s="10"/>
      <c r="AG7" s="7">
        <f>COUNTA($C$13:$C$22)</f>
        <v>8</v>
      </c>
      <c r="AH7" s="7"/>
      <c r="AI7" s="7"/>
      <c r="AJ7" s="7"/>
      <c r="AK7" s="7"/>
      <c r="AL7" s="7"/>
      <c r="AN7" s="17" t="s">
        <v>16</v>
      </c>
      <c r="AO7" s="37" t="s">
        <v>17</v>
      </c>
    </row>
    <row r="8" spans="2:41" ht="3.75" customHeight="1" x14ac:dyDescent="0.25">
      <c r="AO8" s="38"/>
    </row>
    <row r="9" spans="2:41" ht="33.75" x14ac:dyDescent="0.25">
      <c r="AN9" s="19" t="s">
        <v>18</v>
      </c>
      <c r="AO9" s="37" t="s">
        <v>19</v>
      </c>
    </row>
    <row r="10" spans="2:41" x14ac:dyDescent="0.25">
      <c r="B10" s="15" t="s">
        <v>20</v>
      </c>
      <c r="AO10" s="38"/>
    </row>
    <row r="11" spans="2:41" ht="27.75" customHeight="1" x14ac:dyDescent="0.25">
      <c r="B11" s="6" t="s">
        <v>21</v>
      </c>
      <c r="C11" s="6" t="s">
        <v>22</v>
      </c>
      <c r="D11" s="6" t="s">
        <v>23</v>
      </c>
      <c r="E11" s="20">
        <f>IF(1&gt;DAY(EOMONTH(DATE($Y$7,$Y$6,1),0)),"",1)</f>
        <v>1</v>
      </c>
      <c r="F11" s="20">
        <f>IF(2&gt;DAY(EOMONTH(DATE($Y$7,$Y$6,1),0)),"",2)</f>
        <v>2</v>
      </c>
      <c r="G11" s="20">
        <f>IF(3&gt;DAY(EOMONTH(DATE($Y$7,$Y$6,1),0)),"",3)</f>
        <v>3</v>
      </c>
      <c r="H11" s="20">
        <f>IF(4&gt;DAY(EOMONTH(DATE($Y$7,$Y$6,1),0)),"",4)</f>
        <v>4</v>
      </c>
      <c r="I11" s="20">
        <f>IF(5&gt;DAY(EOMONTH(DATE($Y$7,$Y$6,1),0)),"",5)</f>
        <v>5</v>
      </c>
      <c r="J11" s="20">
        <f>IF(6&gt;DAY(EOMONTH(DATE($Y$7,$Y$6,1),0)),"",6)</f>
        <v>6</v>
      </c>
      <c r="K11" s="20">
        <f>IF(7&gt;DAY(EOMONTH(DATE($Y$7,$Y$6,1),0)),"",7)</f>
        <v>7</v>
      </c>
      <c r="L11" s="20">
        <f>IF(8&gt;DAY(EOMONTH(DATE($Y$7,$Y$6,1),0)),"",8)</f>
        <v>8</v>
      </c>
      <c r="M11" s="20">
        <f>IF(9&gt;DAY(EOMONTH(DATE($Y$7,$Y$6,1),0)),"",9)</f>
        <v>9</v>
      </c>
      <c r="N11" s="20">
        <f>IF(10&gt;DAY(EOMONTH(DATE($Y$7,$Y$6,1),0)),"",10)</f>
        <v>10</v>
      </c>
      <c r="O11" s="20">
        <f>IF(11&gt;DAY(EOMONTH(DATE($Y$7,$Y$6,1),0)),"",11)</f>
        <v>11</v>
      </c>
      <c r="P11" s="20">
        <f>IF(12&gt;DAY(EOMONTH(DATE($Y$7,$Y$6,1),0)),"",12)</f>
        <v>12</v>
      </c>
      <c r="Q11" s="20">
        <f>IF(13&gt;DAY(EOMONTH(DATE($Y$7,$Y$6,1),0)),"",13)</f>
        <v>13</v>
      </c>
      <c r="R11" s="20">
        <f>IF(14&gt;DAY(EOMONTH(DATE($Y$7,$Y$6,1),0)),"",14)</f>
        <v>14</v>
      </c>
      <c r="S11" s="20">
        <f>IF(15&gt;DAY(EOMONTH(DATE($Y$7,$Y$6,1),0)),"",15)</f>
        <v>15</v>
      </c>
      <c r="T11" s="20">
        <f>IF(16&gt;DAY(EOMONTH(DATE($Y$7,$Y$6,1),0)),"",16)</f>
        <v>16</v>
      </c>
      <c r="U11" s="20">
        <f>IF(17&gt;DAY(EOMONTH(DATE($Y$7,$Y$6,1),0)),"",17)</f>
        <v>17</v>
      </c>
      <c r="V11" s="20">
        <f>IF(18&gt;DAY(EOMONTH(DATE($Y$7,$Y$6,1),0)),"",18)</f>
        <v>18</v>
      </c>
      <c r="W11" s="20">
        <f>IF(19&gt;DAY(EOMONTH(DATE($Y$7,$Y$6,1),0)),"",19)</f>
        <v>19</v>
      </c>
      <c r="X11" s="20">
        <f>IF(20&gt;DAY(EOMONTH(DATE($Y$7,$Y$6,1),0)),"",20)</f>
        <v>20</v>
      </c>
      <c r="Y11" s="20">
        <f>IF(21&gt;DAY(EOMONTH(DATE($Y$7,$Y$6,1),0)),"",21)</f>
        <v>21</v>
      </c>
      <c r="Z11" s="20">
        <f>IF(22&gt;DAY(EOMONTH(DATE($Y$7,$Y$6,1),0)),"",22)</f>
        <v>22</v>
      </c>
      <c r="AA11" s="20">
        <f>IF(23&gt;DAY(EOMONTH(DATE($Y$7,$Y$6,1),0)),"",23)</f>
        <v>23</v>
      </c>
      <c r="AB11" s="20">
        <f>IF(24&gt;DAY(EOMONTH(DATE($Y$7,$Y$6,1),0)),"",24)</f>
        <v>24</v>
      </c>
      <c r="AC11" s="20">
        <f>IF(25&gt;DAY(EOMONTH(DATE($Y$7,$Y$6,1),0)),"",25)</f>
        <v>25</v>
      </c>
      <c r="AD11" s="20">
        <f>IF(26&gt;DAY(EOMONTH(DATE($Y$7,$Y$6,1),0)),"",26)</f>
        <v>26</v>
      </c>
      <c r="AE11" s="20">
        <f>IF(27&gt;DAY(EOMONTH(DATE($Y$7,$Y$6,1),0)),"",27)</f>
        <v>27</v>
      </c>
      <c r="AF11" s="20">
        <f>IF(28&gt;DAY(EOMONTH(DATE($Y$7,$Y$6,1),0)),"",28)</f>
        <v>28</v>
      </c>
      <c r="AG11" s="20">
        <f>IF(29&gt;DAY(EOMONTH(DATE($Y$7,$Y$6,1),0)),"",29)</f>
        <v>29</v>
      </c>
      <c r="AH11" s="20">
        <f>IF(30&gt;DAY(EOMONTH(DATE($Y$7,$Y$6,1),0)),"",30)</f>
        <v>30</v>
      </c>
      <c r="AI11" s="20">
        <f>IF(31&gt;DAY(EOMONTH(DATE($Y$7,$Y$6,1),0)),"",31)</f>
        <v>31</v>
      </c>
      <c r="AJ11" s="5" t="s">
        <v>24</v>
      </c>
      <c r="AK11" s="5" t="s">
        <v>25</v>
      </c>
      <c r="AL11" s="5" t="s">
        <v>26</v>
      </c>
      <c r="AN11" s="19" t="s">
        <v>26</v>
      </c>
      <c r="AO11" s="37" t="s">
        <v>27</v>
      </c>
    </row>
    <row r="12" spans="2:41" ht="15" customHeight="1" x14ac:dyDescent="0.25">
      <c r="B12" s="6"/>
      <c r="C12" s="6"/>
      <c r="D12" s="6"/>
      <c r="E12" s="20" t="str">
        <f t="shared" ref="E12:AI12" si="0">IF(E$11="","",CHOOSE(WEEKDAY(DATE($Y$7,$Y$6,E$11),2),"Mo","Di","Mi","Do","Fr","Sa","So"))</f>
        <v>So</v>
      </c>
      <c r="F12" s="20" t="str">
        <f t="shared" si="0"/>
        <v>Mo</v>
      </c>
      <c r="G12" s="20" t="str">
        <f t="shared" si="0"/>
        <v>Di</v>
      </c>
      <c r="H12" s="20" t="str">
        <f t="shared" si="0"/>
        <v>Mi</v>
      </c>
      <c r="I12" s="20" t="str">
        <f t="shared" si="0"/>
        <v>Do</v>
      </c>
      <c r="J12" s="20" t="str">
        <f t="shared" si="0"/>
        <v>Fr</v>
      </c>
      <c r="K12" s="20" t="str">
        <f t="shared" si="0"/>
        <v>Sa</v>
      </c>
      <c r="L12" s="20" t="str">
        <f t="shared" si="0"/>
        <v>So</v>
      </c>
      <c r="M12" s="20" t="str">
        <f t="shared" si="0"/>
        <v>Mo</v>
      </c>
      <c r="N12" s="20" t="str">
        <f t="shared" si="0"/>
        <v>Di</v>
      </c>
      <c r="O12" s="20" t="str">
        <f t="shared" si="0"/>
        <v>Mi</v>
      </c>
      <c r="P12" s="20" t="str">
        <f t="shared" si="0"/>
        <v>Do</v>
      </c>
      <c r="Q12" s="20" t="str">
        <f t="shared" si="0"/>
        <v>Fr</v>
      </c>
      <c r="R12" s="20" t="str">
        <f t="shared" si="0"/>
        <v>Sa</v>
      </c>
      <c r="S12" s="20" t="str">
        <f t="shared" si="0"/>
        <v>So</v>
      </c>
      <c r="T12" s="20" t="str">
        <f t="shared" si="0"/>
        <v>Mo</v>
      </c>
      <c r="U12" s="20" t="str">
        <f t="shared" si="0"/>
        <v>Di</v>
      </c>
      <c r="V12" s="20" t="str">
        <f t="shared" si="0"/>
        <v>Mi</v>
      </c>
      <c r="W12" s="20" t="str">
        <f t="shared" si="0"/>
        <v>Do</v>
      </c>
      <c r="X12" s="20" t="str">
        <f t="shared" si="0"/>
        <v>Fr</v>
      </c>
      <c r="Y12" s="20" t="str">
        <f t="shared" si="0"/>
        <v>Sa</v>
      </c>
      <c r="Z12" s="20" t="str">
        <f t="shared" si="0"/>
        <v>So</v>
      </c>
      <c r="AA12" s="20" t="str">
        <f t="shared" si="0"/>
        <v>Mo</v>
      </c>
      <c r="AB12" s="20" t="str">
        <f t="shared" si="0"/>
        <v>Di</v>
      </c>
      <c r="AC12" s="20" t="str">
        <f t="shared" si="0"/>
        <v>Mi</v>
      </c>
      <c r="AD12" s="20" t="str">
        <f t="shared" si="0"/>
        <v>Do</v>
      </c>
      <c r="AE12" s="20" t="str">
        <f t="shared" si="0"/>
        <v>Fr</v>
      </c>
      <c r="AF12" s="20" t="str">
        <f t="shared" si="0"/>
        <v>Sa</v>
      </c>
      <c r="AG12" s="20" t="str">
        <f t="shared" si="0"/>
        <v>So</v>
      </c>
      <c r="AH12" s="20" t="str">
        <f t="shared" si="0"/>
        <v>Mo</v>
      </c>
      <c r="AI12" s="20" t="str">
        <f t="shared" si="0"/>
        <v>Di</v>
      </c>
      <c r="AJ12" s="5"/>
      <c r="AK12" s="5"/>
      <c r="AL12" s="5"/>
    </row>
    <row r="13" spans="2:41" ht="16.5" customHeight="1" x14ac:dyDescent="0.25">
      <c r="B13" s="21">
        <v>1</v>
      </c>
      <c r="C13" s="22" t="s">
        <v>28</v>
      </c>
      <c r="D13" s="23" t="s">
        <v>29</v>
      </c>
      <c r="E13" s="24" t="s">
        <v>30</v>
      </c>
      <c r="F13" s="24" t="s">
        <v>30</v>
      </c>
      <c r="G13" s="24" t="s">
        <v>30</v>
      </c>
      <c r="H13" s="24" t="s">
        <v>30</v>
      </c>
      <c r="I13" s="24" t="s">
        <v>30</v>
      </c>
      <c r="J13" s="24" t="s">
        <v>30</v>
      </c>
      <c r="K13" s="24" t="s">
        <v>30</v>
      </c>
      <c r="L13" s="24" t="s">
        <v>30</v>
      </c>
      <c r="M13" s="24" t="s">
        <v>30</v>
      </c>
      <c r="N13" s="24"/>
      <c r="O13" s="24"/>
      <c r="P13" s="24"/>
      <c r="Q13" s="24"/>
      <c r="R13" s="24" t="s">
        <v>31</v>
      </c>
      <c r="S13" s="24" t="s">
        <v>31</v>
      </c>
      <c r="T13" s="24" t="s">
        <v>31</v>
      </c>
      <c r="U13" s="24" t="s">
        <v>31</v>
      </c>
      <c r="V13" s="24" t="s">
        <v>31</v>
      </c>
      <c r="W13" s="24" t="s">
        <v>31</v>
      </c>
      <c r="X13" s="24" t="s">
        <v>31</v>
      </c>
      <c r="Y13" s="24" t="s">
        <v>31</v>
      </c>
      <c r="Z13" s="24"/>
      <c r="AA13" s="24"/>
      <c r="AB13" s="24" t="s">
        <v>30</v>
      </c>
      <c r="AC13" s="24" t="s">
        <v>30</v>
      </c>
      <c r="AD13" s="24" t="s">
        <v>30</v>
      </c>
      <c r="AE13" s="24" t="s">
        <v>30</v>
      </c>
      <c r="AF13" s="24" t="s">
        <v>30</v>
      </c>
      <c r="AG13" s="24" t="s">
        <v>30</v>
      </c>
      <c r="AH13" s="24" t="s">
        <v>30</v>
      </c>
      <c r="AI13" s="24" t="s">
        <v>30</v>
      </c>
      <c r="AJ13" s="25">
        <f t="shared" ref="AJ13:AJ22" si="1">IF($C13="","",COUNTIF($E13:$AI13,"B"))</f>
        <v>17</v>
      </c>
      <c r="AK13" s="25">
        <f t="shared" ref="AK13:AK22" si="2">IF($C13="","",COUNTIF($E13:$AI13,"R"))</f>
        <v>8</v>
      </c>
      <c r="AL13" s="26">
        <f t="shared" ref="AL13:AL22" si="3">IF($C13="","",COUNTIF($E13:$AI13,"B")/(DAY(EOMONTH(DATE($Y$7,$Y$6,1),0))-COUNTIF($E13:$AI13,"G")))</f>
        <v>0.54838709677419351</v>
      </c>
    </row>
    <row r="14" spans="2:41" ht="16.5" customHeight="1" x14ac:dyDescent="0.25">
      <c r="B14" s="21">
        <v>2</v>
      </c>
      <c r="C14" s="22" t="s">
        <v>32</v>
      </c>
      <c r="D14" s="23" t="s">
        <v>29</v>
      </c>
      <c r="E14" s="24"/>
      <c r="F14" s="24"/>
      <c r="G14" s="24" t="s">
        <v>30</v>
      </c>
      <c r="H14" s="24" t="s">
        <v>30</v>
      </c>
      <c r="I14" s="24" t="s">
        <v>30</v>
      </c>
      <c r="J14" s="24" t="s">
        <v>30</v>
      </c>
      <c r="K14" s="24" t="s">
        <v>30</v>
      </c>
      <c r="L14" s="24" t="s">
        <v>30</v>
      </c>
      <c r="M14" s="24" t="s">
        <v>30</v>
      </c>
      <c r="N14" s="24" t="s">
        <v>30</v>
      </c>
      <c r="O14" s="24" t="s">
        <v>30</v>
      </c>
      <c r="P14" s="24" t="s">
        <v>30</v>
      </c>
      <c r="Q14" s="24" t="s">
        <v>30</v>
      </c>
      <c r="R14" s="24" t="s">
        <v>30</v>
      </c>
      <c r="S14" s="24"/>
      <c r="T14" s="24"/>
      <c r="U14" s="24" t="s">
        <v>30</v>
      </c>
      <c r="V14" s="24" t="s">
        <v>30</v>
      </c>
      <c r="W14" s="24" t="s">
        <v>30</v>
      </c>
      <c r="X14" s="24" t="s">
        <v>30</v>
      </c>
      <c r="Y14" s="24" t="s">
        <v>30</v>
      </c>
      <c r="Z14" s="24" t="s">
        <v>30</v>
      </c>
      <c r="AA14" s="24" t="s">
        <v>30</v>
      </c>
      <c r="AB14" s="24"/>
      <c r="AC14" s="24"/>
      <c r="AD14" s="24"/>
      <c r="AE14" s="24"/>
      <c r="AF14" s="24"/>
      <c r="AG14" s="24"/>
      <c r="AH14" s="24"/>
      <c r="AI14" s="24"/>
      <c r="AJ14" s="25">
        <f t="shared" si="1"/>
        <v>19</v>
      </c>
      <c r="AK14" s="25">
        <f t="shared" si="2"/>
        <v>0</v>
      </c>
      <c r="AL14" s="26">
        <f t="shared" si="3"/>
        <v>0.61290322580645162</v>
      </c>
    </row>
    <row r="15" spans="2:41" ht="16.5" customHeight="1" x14ac:dyDescent="0.25">
      <c r="B15" s="21">
        <v>3</v>
      </c>
      <c r="C15" s="22" t="s">
        <v>33</v>
      </c>
      <c r="D15" s="23" t="s">
        <v>29</v>
      </c>
      <c r="E15" s="24" t="s">
        <v>31</v>
      </c>
      <c r="F15" s="24" t="s">
        <v>31</v>
      </c>
      <c r="G15" s="24"/>
      <c r="H15" s="24"/>
      <c r="I15" s="24"/>
      <c r="J15" s="24"/>
      <c r="K15" s="24" t="s">
        <v>30</v>
      </c>
      <c r="L15" s="24" t="s">
        <v>30</v>
      </c>
      <c r="M15" s="24" t="s">
        <v>30</v>
      </c>
      <c r="N15" s="24" t="s">
        <v>30</v>
      </c>
      <c r="O15" s="24" t="s">
        <v>30</v>
      </c>
      <c r="P15" s="24" t="s">
        <v>30</v>
      </c>
      <c r="Q15" s="24" t="s">
        <v>30</v>
      </c>
      <c r="R15" s="24" t="s">
        <v>30</v>
      </c>
      <c r="S15" s="24" t="s">
        <v>30</v>
      </c>
      <c r="T15" s="24" t="s">
        <v>30</v>
      </c>
      <c r="U15" s="24"/>
      <c r="V15" s="24"/>
      <c r="W15" s="24"/>
      <c r="X15" s="24"/>
      <c r="Y15" s="24"/>
      <c r="Z15" s="24"/>
      <c r="AA15" s="24"/>
      <c r="AB15" s="24" t="s">
        <v>34</v>
      </c>
      <c r="AC15" s="24" t="s">
        <v>34</v>
      </c>
      <c r="AD15" s="24" t="s">
        <v>34</v>
      </c>
      <c r="AE15" s="24" t="s">
        <v>34</v>
      </c>
      <c r="AF15" s="24" t="s">
        <v>34</v>
      </c>
      <c r="AG15" s="24"/>
      <c r="AH15" s="24"/>
      <c r="AI15" s="24"/>
      <c r="AJ15" s="25">
        <f t="shared" si="1"/>
        <v>10</v>
      </c>
      <c r="AK15" s="25">
        <f t="shared" si="2"/>
        <v>2</v>
      </c>
      <c r="AL15" s="26">
        <f t="shared" si="3"/>
        <v>0.38461538461538464</v>
      </c>
    </row>
    <row r="16" spans="2:41" ht="16.5" customHeight="1" x14ac:dyDescent="0.25">
      <c r="B16" s="21">
        <v>4</v>
      </c>
      <c r="C16" s="22" t="s">
        <v>35</v>
      </c>
      <c r="D16" s="23" t="s">
        <v>36</v>
      </c>
      <c r="E16" s="24" t="s">
        <v>30</v>
      </c>
      <c r="F16" s="24" t="s">
        <v>30</v>
      </c>
      <c r="G16" s="24"/>
      <c r="H16" s="24"/>
      <c r="I16" s="24"/>
      <c r="J16" s="24"/>
      <c r="K16" s="24"/>
      <c r="L16" s="24" t="s">
        <v>30</v>
      </c>
      <c r="M16" s="24" t="s">
        <v>30</v>
      </c>
      <c r="N16" s="24"/>
      <c r="O16" s="24"/>
      <c r="P16" s="24"/>
      <c r="Q16" s="24"/>
      <c r="R16" s="24"/>
      <c r="S16" s="24" t="s">
        <v>30</v>
      </c>
      <c r="T16" s="24" t="s">
        <v>30</v>
      </c>
      <c r="U16" s="24"/>
      <c r="V16" s="24"/>
      <c r="W16" s="24"/>
      <c r="X16" s="24"/>
      <c r="Y16" s="24" t="s">
        <v>30</v>
      </c>
      <c r="Z16" s="24" t="s">
        <v>30</v>
      </c>
      <c r="AA16" s="24" t="s">
        <v>30</v>
      </c>
      <c r="AB16" s="24"/>
      <c r="AC16" s="24"/>
      <c r="AD16" s="24"/>
      <c r="AE16" s="24"/>
      <c r="AF16" s="24" t="s">
        <v>31</v>
      </c>
      <c r="AG16" s="24" t="s">
        <v>31</v>
      </c>
      <c r="AH16" s="24" t="s">
        <v>31</v>
      </c>
      <c r="AI16" s="24"/>
      <c r="AJ16" s="25">
        <f t="shared" si="1"/>
        <v>9</v>
      </c>
      <c r="AK16" s="25">
        <f t="shared" si="2"/>
        <v>3</v>
      </c>
      <c r="AL16" s="26">
        <f t="shared" si="3"/>
        <v>0.29032258064516131</v>
      </c>
    </row>
    <row r="17" spans="2:38" ht="16.5" customHeight="1" x14ac:dyDescent="0.25">
      <c r="B17" s="21">
        <v>5</v>
      </c>
      <c r="C17" s="22" t="s">
        <v>37</v>
      </c>
      <c r="D17" s="23" t="s">
        <v>36</v>
      </c>
      <c r="E17" s="24"/>
      <c r="F17" s="24"/>
      <c r="G17" s="24"/>
      <c r="H17" s="24"/>
      <c r="I17" s="24" t="s">
        <v>30</v>
      </c>
      <c r="J17" s="24" t="s">
        <v>30</v>
      </c>
      <c r="K17" s="24" t="s">
        <v>30</v>
      </c>
      <c r="L17" s="24" t="s">
        <v>30</v>
      </c>
      <c r="M17" s="24" t="s">
        <v>30</v>
      </c>
      <c r="N17" s="24" t="s">
        <v>30</v>
      </c>
      <c r="O17" s="24" t="s">
        <v>30</v>
      </c>
      <c r="P17" s="24" t="s">
        <v>30</v>
      </c>
      <c r="Q17" s="24"/>
      <c r="R17" s="24"/>
      <c r="S17" s="24"/>
      <c r="T17" s="24"/>
      <c r="U17" s="24"/>
      <c r="V17" s="24"/>
      <c r="W17" s="24" t="s">
        <v>30</v>
      </c>
      <c r="X17" s="24" t="s">
        <v>30</v>
      </c>
      <c r="Y17" s="24" t="s">
        <v>30</v>
      </c>
      <c r="Z17" s="24" t="s">
        <v>30</v>
      </c>
      <c r="AA17" s="24" t="s">
        <v>30</v>
      </c>
      <c r="AB17" s="24" t="s">
        <v>30</v>
      </c>
      <c r="AC17" s="24" t="s">
        <v>30</v>
      </c>
      <c r="AD17" s="24" t="s">
        <v>30</v>
      </c>
      <c r="AE17" s="24"/>
      <c r="AF17" s="24"/>
      <c r="AG17" s="24"/>
      <c r="AH17" s="24"/>
      <c r="AI17" s="24"/>
      <c r="AJ17" s="25">
        <f t="shared" si="1"/>
        <v>16</v>
      </c>
      <c r="AK17" s="25">
        <f t="shared" si="2"/>
        <v>0</v>
      </c>
      <c r="AL17" s="26">
        <f t="shared" si="3"/>
        <v>0.5161290322580645</v>
      </c>
    </row>
    <row r="18" spans="2:38" ht="16.5" customHeight="1" x14ac:dyDescent="0.25">
      <c r="B18" s="21">
        <v>6</v>
      </c>
      <c r="C18" s="22" t="s">
        <v>38</v>
      </c>
      <c r="D18" s="23" t="s">
        <v>36</v>
      </c>
      <c r="E18" s="24"/>
      <c r="F18" s="24"/>
      <c r="G18" s="24"/>
      <c r="H18" s="24"/>
      <c r="I18" s="24"/>
      <c r="J18" s="24"/>
      <c r="K18" s="24"/>
      <c r="L18" s="24"/>
      <c r="M18" s="24"/>
      <c r="N18" s="24" t="s">
        <v>30</v>
      </c>
      <c r="O18" s="24" t="s">
        <v>30</v>
      </c>
      <c r="P18" s="24" t="s">
        <v>30</v>
      </c>
      <c r="Q18" s="24" t="s">
        <v>30</v>
      </c>
      <c r="R18" s="24" t="s">
        <v>30</v>
      </c>
      <c r="S18" s="24"/>
      <c r="T18" s="24"/>
      <c r="U18" s="24" t="s">
        <v>31</v>
      </c>
      <c r="V18" s="24" t="s">
        <v>31</v>
      </c>
      <c r="W18" s="24"/>
      <c r="X18" s="24"/>
      <c r="Y18" s="24"/>
      <c r="Z18" s="24"/>
      <c r="AA18" s="24"/>
      <c r="AB18" s="24"/>
      <c r="AC18" s="24"/>
      <c r="AD18" s="24"/>
      <c r="AE18" s="24" t="s">
        <v>30</v>
      </c>
      <c r="AF18" s="24" t="s">
        <v>30</v>
      </c>
      <c r="AG18" s="24" t="s">
        <v>30</v>
      </c>
      <c r="AH18" s="24" t="s">
        <v>30</v>
      </c>
      <c r="AI18" s="24" t="s">
        <v>30</v>
      </c>
      <c r="AJ18" s="25">
        <f t="shared" si="1"/>
        <v>10</v>
      </c>
      <c r="AK18" s="25">
        <f t="shared" si="2"/>
        <v>2</v>
      </c>
      <c r="AL18" s="26">
        <f t="shared" si="3"/>
        <v>0.32258064516129031</v>
      </c>
    </row>
    <row r="19" spans="2:38" ht="16.5" customHeight="1" x14ac:dyDescent="0.25">
      <c r="B19" s="21">
        <v>7</v>
      </c>
      <c r="C19" s="22" t="s">
        <v>39</v>
      </c>
      <c r="D19" s="23" t="s">
        <v>40</v>
      </c>
      <c r="E19" s="24"/>
      <c r="F19" s="24"/>
      <c r="G19" s="24"/>
      <c r="H19" s="24" t="s">
        <v>30</v>
      </c>
      <c r="I19" s="24" t="s">
        <v>30</v>
      </c>
      <c r="J19" s="24" t="s">
        <v>30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 t="s">
        <v>30</v>
      </c>
      <c r="W19" s="24" t="s">
        <v>30</v>
      </c>
      <c r="X19" s="24"/>
      <c r="Y19" s="24"/>
      <c r="Z19" s="24"/>
      <c r="AA19" s="24"/>
      <c r="AB19" s="24"/>
      <c r="AC19" s="24" t="s">
        <v>31</v>
      </c>
      <c r="AD19" s="24"/>
      <c r="AE19" s="24"/>
      <c r="AF19" s="24"/>
      <c r="AG19" s="24"/>
      <c r="AH19" s="24"/>
      <c r="AI19" s="24"/>
      <c r="AJ19" s="25">
        <f t="shared" si="1"/>
        <v>5</v>
      </c>
      <c r="AK19" s="25">
        <f t="shared" si="2"/>
        <v>1</v>
      </c>
      <c r="AL19" s="26">
        <f t="shared" si="3"/>
        <v>0.16129032258064516</v>
      </c>
    </row>
    <row r="20" spans="2:38" ht="16.5" customHeight="1" x14ac:dyDescent="0.25">
      <c r="B20" s="21">
        <v>8</v>
      </c>
      <c r="C20" s="22" t="s">
        <v>41</v>
      </c>
      <c r="D20" s="23" t="s">
        <v>42</v>
      </c>
      <c r="E20" s="24" t="s">
        <v>30</v>
      </c>
      <c r="F20" s="24" t="s">
        <v>30</v>
      </c>
      <c r="G20" s="24" t="s">
        <v>30</v>
      </c>
      <c r="H20" s="24" t="s">
        <v>30</v>
      </c>
      <c r="I20" s="24" t="s">
        <v>30</v>
      </c>
      <c r="J20" s="24" t="s">
        <v>30</v>
      </c>
      <c r="K20" s="24" t="s">
        <v>30</v>
      </c>
      <c r="L20" s="24" t="s">
        <v>30</v>
      </c>
      <c r="M20" s="24" t="s">
        <v>30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 t="s">
        <v>30</v>
      </c>
      <c r="AC20" s="24" t="s">
        <v>30</v>
      </c>
      <c r="AD20" s="24" t="s">
        <v>30</v>
      </c>
      <c r="AE20" s="24" t="s">
        <v>30</v>
      </c>
      <c r="AF20" s="24" t="s">
        <v>30</v>
      </c>
      <c r="AG20" s="24" t="s">
        <v>30</v>
      </c>
      <c r="AH20" s="24" t="s">
        <v>30</v>
      </c>
      <c r="AI20" s="24" t="s">
        <v>30</v>
      </c>
      <c r="AJ20" s="25">
        <f t="shared" si="1"/>
        <v>17</v>
      </c>
      <c r="AK20" s="25">
        <f t="shared" si="2"/>
        <v>0</v>
      </c>
      <c r="AL20" s="26">
        <f t="shared" si="3"/>
        <v>0.54838709677419351</v>
      </c>
    </row>
    <row r="21" spans="2:38" ht="16.5" customHeight="1" x14ac:dyDescent="0.25">
      <c r="B21" s="21"/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 t="str">
        <f t="shared" si="1"/>
        <v/>
      </c>
      <c r="AK21" s="25" t="str">
        <f t="shared" si="2"/>
        <v/>
      </c>
      <c r="AL21" s="26" t="str">
        <f t="shared" si="3"/>
        <v/>
      </c>
    </row>
    <row r="22" spans="2:38" ht="16.5" customHeight="1" x14ac:dyDescent="0.25">
      <c r="B22" s="21"/>
      <c r="C22" s="22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5" t="str">
        <f t="shared" si="1"/>
        <v/>
      </c>
      <c r="AK22" s="25" t="str">
        <f t="shared" si="2"/>
        <v/>
      </c>
      <c r="AL22" s="26" t="str">
        <f t="shared" si="3"/>
        <v/>
      </c>
    </row>
    <row r="23" spans="2:38" x14ac:dyDescent="0.25">
      <c r="B23" s="4" t="s">
        <v>43</v>
      </c>
      <c r="C23" s="4"/>
      <c r="D23" s="4"/>
      <c r="E23" s="27">
        <f t="shared" ref="E23:AI23" si="4">IF(E$11="","",COUNTIF(E$13:E$22,"B"))</f>
        <v>3</v>
      </c>
      <c r="F23" s="27">
        <f t="shared" si="4"/>
        <v>3</v>
      </c>
      <c r="G23" s="27">
        <f t="shared" si="4"/>
        <v>3</v>
      </c>
      <c r="H23" s="27">
        <f t="shared" si="4"/>
        <v>4</v>
      </c>
      <c r="I23" s="27">
        <f t="shared" si="4"/>
        <v>5</v>
      </c>
      <c r="J23" s="27">
        <f t="shared" si="4"/>
        <v>5</v>
      </c>
      <c r="K23" s="27">
        <f t="shared" si="4"/>
        <v>5</v>
      </c>
      <c r="L23" s="27">
        <f t="shared" si="4"/>
        <v>6</v>
      </c>
      <c r="M23" s="27">
        <f t="shared" si="4"/>
        <v>6</v>
      </c>
      <c r="N23" s="27">
        <f t="shared" si="4"/>
        <v>4</v>
      </c>
      <c r="O23" s="27">
        <f t="shared" si="4"/>
        <v>4</v>
      </c>
      <c r="P23" s="27">
        <f t="shared" si="4"/>
        <v>4</v>
      </c>
      <c r="Q23" s="27">
        <f t="shared" si="4"/>
        <v>3</v>
      </c>
      <c r="R23" s="27">
        <f t="shared" si="4"/>
        <v>3</v>
      </c>
      <c r="S23" s="27">
        <f t="shared" si="4"/>
        <v>2</v>
      </c>
      <c r="T23" s="27">
        <f t="shared" si="4"/>
        <v>2</v>
      </c>
      <c r="U23" s="27">
        <f t="shared" si="4"/>
        <v>1</v>
      </c>
      <c r="V23" s="27">
        <f t="shared" si="4"/>
        <v>2</v>
      </c>
      <c r="W23" s="27">
        <f t="shared" si="4"/>
        <v>3</v>
      </c>
      <c r="X23" s="27">
        <f t="shared" si="4"/>
        <v>2</v>
      </c>
      <c r="Y23" s="27">
        <f t="shared" si="4"/>
        <v>3</v>
      </c>
      <c r="Z23" s="27">
        <f t="shared" si="4"/>
        <v>3</v>
      </c>
      <c r="AA23" s="27">
        <f t="shared" si="4"/>
        <v>3</v>
      </c>
      <c r="AB23" s="27">
        <f t="shared" si="4"/>
        <v>3</v>
      </c>
      <c r="AC23" s="27">
        <f t="shared" si="4"/>
        <v>3</v>
      </c>
      <c r="AD23" s="27">
        <f t="shared" si="4"/>
        <v>3</v>
      </c>
      <c r="AE23" s="27">
        <f t="shared" si="4"/>
        <v>3</v>
      </c>
      <c r="AF23" s="27">
        <f t="shared" si="4"/>
        <v>3</v>
      </c>
      <c r="AG23" s="27">
        <f t="shared" si="4"/>
        <v>3</v>
      </c>
      <c r="AH23" s="27">
        <f t="shared" si="4"/>
        <v>3</v>
      </c>
      <c r="AI23" s="27">
        <f t="shared" si="4"/>
        <v>3</v>
      </c>
      <c r="AJ23" s="3" t="s">
        <v>44</v>
      </c>
      <c r="AK23" s="3"/>
      <c r="AL23" s="28">
        <f>SUM(AJ13:AJ22)/(COUNTA($C$13:$C$22)*DAY(EOMONTH(DATE($Y$7,$Y$6,1),0))-SUMPRODUCT((E13:AI22="G")*1))</f>
        <v>0.42386831275720166</v>
      </c>
    </row>
    <row r="24" spans="2:38" x14ac:dyDescent="0.25">
      <c r="B24" s="4" t="s">
        <v>45</v>
      </c>
      <c r="C24" s="4"/>
      <c r="D24" s="4"/>
      <c r="E24" s="27">
        <f t="shared" ref="E24:AI24" si="5">IF(E$11="","",COUNTA($C$13:$C$22)-COUNTIF(E$13:E$22,"B")-COUNTIF(E$13:E$22,"R")-COUNTIF(E$13:E$22,"G"))</f>
        <v>4</v>
      </c>
      <c r="F24" s="27">
        <f t="shared" si="5"/>
        <v>4</v>
      </c>
      <c r="G24" s="27">
        <f t="shared" si="5"/>
        <v>5</v>
      </c>
      <c r="H24" s="27">
        <f t="shared" si="5"/>
        <v>4</v>
      </c>
      <c r="I24" s="27">
        <f t="shared" si="5"/>
        <v>3</v>
      </c>
      <c r="J24" s="27">
        <f t="shared" si="5"/>
        <v>3</v>
      </c>
      <c r="K24" s="27">
        <f t="shared" si="5"/>
        <v>3</v>
      </c>
      <c r="L24" s="27">
        <f t="shared" si="5"/>
        <v>2</v>
      </c>
      <c r="M24" s="27">
        <f t="shared" si="5"/>
        <v>2</v>
      </c>
      <c r="N24" s="27">
        <f t="shared" si="5"/>
        <v>4</v>
      </c>
      <c r="O24" s="27">
        <f t="shared" si="5"/>
        <v>4</v>
      </c>
      <c r="P24" s="27">
        <f t="shared" si="5"/>
        <v>4</v>
      </c>
      <c r="Q24" s="27">
        <f t="shared" si="5"/>
        <v>5</v>
      </c>
      <c r="R24" s="27">
        <f t="shared" si="5"/>
        <v>4</v>
      </c>
      <c r="S24" s="27">
        <f t="shared" si="5"/>
        <v>5</v>
      </c>
      <c r="T24" s="27">
        <f t="shared" si="5"/>
        <v>5</v>
      </c>
      <c r="U24" s="27">
        <f t="shared" si="5"/>
        <v>5</v>
      </c>
      <c r="V24" s="27">
        <f t="shared" si="5"/>
        <v>4</v>
      </c>
      <c r="W24" s="27">
        <f t="shared" si="5"/>
        <v>4</v>
      </c>
      <c r="X24" s="27">
        <f t="shared" si="5"/>
        <v>5</v>
      </c>
      <c r="Y24" s="27">
        <f t="shared" si="5"/>
        <v>4</v>
      </c>
      <c r="Z24" s="27">
        <f t="shared" si="5"/>
        <v>5</v>
      </c>
      <c r="AA24" s="27">
        <f t="shared" si="5"/>
        <v>5</v>
      </c>
      <c r="AB24" s="27">
        <f t="shared" si="5"/>
        <v>4</v>
      </c>
      <c r="AC24" s="27">
        <f t="shared" si="5"/>
        <v>3</v>
      </c>
      <c r="AD24" s="27">
        <f t="shared" si="5"/>
        <v>4</v>
      </c>
      <c r="AE24" s="27">
        <f t="shared" si="5"/>
        <v>4</v>
      </c>
      <c r="AF24" s="27">
        <f t="shared" si="5"/>
        <v>3</v>
      </c>
      <c r="AG24" s="27">
        <f t="shared" si="5"/>
        <v>4</v>
      </c>
      <c r="AH24" s="27">
        <f t="shared" si="5"/>
        <v>4</v>
      </c>
      <c r="AI24" s="27">
        <f t="shared" si="5"/>
        <v>5</v>
      </c>
      <c r="AJ24" s="29"/>
      <c r="AK24" s="29"/>
      <c r="AL24" s="29"/>
    </row>
    <row r="26" spans="2:38" x14ac:dyDescent="0.25">
      <c r="B26" s="15" t="s">
        <v>46</v>
      </c>
    </row>
    <row r="27" spans="2:38" ht="15.75" customHeight="1" x14ac:dyDescent="0.25">
      <c r="C27" s="30" t="s">
        <v>30</v>
      </c>
      <c r="D27" s="2" t="s">
        <v>47</v>
      </c>
      <c r="E27" s="2"/>
      <c r="F27" s="2"/>
      <c r="G27" s="2"/>
      <c r="H27" s="2"/>
      <c r="I27" s="2"/>
      <c r="K27" s="31" t="s">
        <v>31</v>
      </c>
      <c r="L27" s="2" t="s">
        <v>48</v>
      </c>
      <c r="M27" s="2"/>
      <c r="N27" s="2"/>
      <c r="O27" s="2"/>
      <c r="P27" s="2"/>
      <c r="Q27" s="2"/>
      <c r="S27" s="32" t="s">
        <v>34</v>
      </c>
      <c r="T27" s="2" t="s">
        <v>49</v>
      </c>
      <c r="U27" s="2"/>
      <c r="V27" s="2"/>
      <c r="W27" s="2"/>
      <c r="X27" s="2"/>
      <c r="Y27" s="2"/>
      <c r="AA27" s="33"/>
      <c r="AB27" s="2" t="s">
        <v>50</v>
      </c>
      <c r="AC27" s="2"/>
      <c r="AD27" s="2"/>
      <c r="AE27" s="2"/>
      <c r="AF27" s="2"/>
      <c r="AG27" s="2"/>
    </row>
    <row r="29" spans="2:38" x14ac:dyDescent="0.25">
      <c r="B29" s="15" t="s">
        <v>51</v>
      </c>
    </row>
    <row r="30" spans="2:38" x14ac:dyDescent="0.25">
      <c r="B30" s="1" t="s">
        <v>52</v>
      </c>
      <c r="C30" s="1"/>
      <c r="D30" s="1"/>
      <c r="E30" s="1"/>
      <c r="F30" s="1"/>
      <c r="G30" s="1"/>
      <c r="H30" s="34">
        <f>DAY(EOMONTH(DATE($Y$7,$Y$6,1),0))</f>
        <v>31</v>
      </c>
      <c r="I30" s="34"/>
      <c r="J30" s="34"/>
      <c r="K30" s="34"/>
    </row>
    <row r="31" spans="2:38" x14ac:dyDescent="0.25">
      <c r="B31" s="1" t="s">
        <v>53</v>
      </c>
      <c r="C31" s="1"/>
      <c r="D31" s="1"/>
      <c r="E31" s="1"/>
      <c r="F31" s="1"/>
      <c r="G31" s="1"/>
      <c r="H31" s="34">
        <f>SUM(AJ13:AJ22)</f>
        <v>103</v>
      </c>
      <c r="I31" s="34"/>
      <c r="J31" s="34"/>
      <c r="K31" s="34"/>
    </row>
    <row r="32" spans="2:38" x14ac:dyDescent="0.25">
      <c r="B32" s="1" t="s">
        <v>54</v>
      </c>
      <c r="C32" s="1"/>
      <c r="D32" s="1"/>
      <c r="E32" s="1"/>
      <c r="F32" s="1"/>
      <c r="G32" s="1"/>
      <c r="H32" s="34">
        <f>SUM(AK13:AK22)</f>
        <v>16</v>
      </c>
      <c r="I32" s="34"/>
      <c r="J32" s="34"/>
      <c r="K32" s="34"/>
    </row>
    <row r="33" spans="2:11" x14ac:dyDescent="0.25">
      <c r="B33" s="1" t="s">
        <v>55</v>
      </c>
      <c r="C33" s="1"/>
      <c r="D33" s="1"/>
      <c r="E33" s="1"/>
      <c r="F33" s="1"/>
      <c r="G33" s="1"/>
      <c r="H33" s="34">
        <f>SUMPRODUCT((E13:AI22="G")*1)</f>
        <v>5</v>
      </c>
      <c r="I33" s="34"/>
      <c r="J33" s="34"/>
      <c r="K33" s="34"/>
    </row>
    <row r="34" spans="2:11" x14ac:dyDescent="0.25">
      <c r="B34" s="1" t="s">
        <v>56</v>
      </c>
      <c r="C34" s="1"/>
      <c r="D34" s="1"/>
      <c r="E34" s="1"/>
      <c r="F34" s="1"/>
      <c r="G34" s="1"/>
      <c r="H34" s="34">
        <f>COUNTA($C$13:$C$22)*DAY(EOMONTH(DATE($Y$7,$Y$6,1),0))-H31-H32-H33</f>
        <v>124</v>
      </c>
      <c r="I34" s="34"/>
      <c r="J34" s="34"/>
      <c r="K34" s="34"/>
    </row>
    <row r="35" spans="2:11" x14ac:dyDescent="0.25">
      <c r="B35" s="35" t="s">
        <v>57</v>
      </c>
      <c r="C35" s="35"/>
      <c r="D35" s="35"/>
      <c r="E35" s="35"/>
      <c r="F35" s="35"/>
      <c r="G35" s="35"/>
      <c r="H35" s="36">
        <f>AL23</f>
        <v>0.42386831275720166</v>
      </c>
      <c r="I35" s="36"/>
      <c r="J35" s="36"/>
      <c r="K35" s="36"/>
    </row>
  </sheetData>
  <mergeCells count="38">
    <mergeCell ref="B33:G33"/>
    <mergeCell ref="H33:K33"/>
    <mergeCell ref="B34:G34"/>
    <mergeCell ref="H34:K34"/>
    <mergeCell ref="B35:G35"/>
    <mergeCell ref="H35:K35"/>
    <mergeCell ref="B30:G30"/>
    <mergeCell ref="H30:K30"/>
    <mergeCell ref="B31:G31"/>
    <mergeCell ref="H31:K31"/>
    <mergeCell ref="B32:G32"/>
    <mergeCell ref="H32:K32"/>
    <mergeCell ref="AL11:AL12"/>
    <mergeCell ref="B23:D23"/>
    <mergeCell ref="AJ23:AK23"/>
    <mergeCell ref="B24:D24"/>
    <mergeCell ref="D27:I27"/>
    <mergeCell ref="L27:Q27"/>
    <mergeCell ref="T27:Y27"/>
    <mergeCell ref="AB27:AG27"/>
    <mergeCell ref="B11:B12"/>
    <mergeCell ref="C11:C12"/>
    <mergeCell ref="D11:D12"/>
    <mergeCell ref="AJ11:AJ12"/>
    <mergeCell ref="AK11:AK12"/>
    <mergeCell ref="G7:S7"/>
    <mergeCell ref="U7:X7"/>
    <mergeCell ref="Y7:AA7"/>
    <mergeCell ref="AC7:AF7"/>
    <mergeCell ref="AG7:AL7"/>
    <mergeCell ref="B2:S3"/>
    <mergeCell ref="T2:AL3"/>
    <mergeCell ref="AN2:AO2"/>
    <mergeCell ref="G6:S6"/>
    <mergeCell ref="U6:X6"/>
    <mergeCell ref="Y6:AA6"/>
    <mergeCell ref="AC6:AF6"/>
    <mergeCell ref="AG6:AL6"/>
  </mergeCells>
  <conditionalFormatting sqref="E13:AI22">
    <cfRule type="expression" dxfId="5" priority="2">
      <formula>E13="B"</formula>
    </cfRule>
    <cfRule type="expression" dxfId="4" priority="3">
      <formula>E13="R"</formula>
    </cfRule>
    <cfRule type="expression" dxfId="3" priority="4">
      <formula>E13="G"</formula>
    </cfRule>
    <cfRule type="expression" dxfId="2" priority="5">
      <formula>E$11=""</formula>
    </cfRule>
    <cfRule type="expression" dxfId="1" priority="6">
      <formula>AND($C13&lt;&gt;"",E$11&lt;&gt;"",WEEKDAY(DATE($Y$7,$Y$6,E$11),2)&gt;5)</formula>
    </cfRule>
  </conditionalFormatting>
  <conditionalFormatting sqref="E23:AI24">
    <cfRule type="expression" dxfId="0" priority="7">
      <formula>E$11=""</formula>
    </cfRule>
  </conditionalFormatting>
  <dataValidations count="1">
    <dataValidation type="list" allowBlank="1" showErrorMessage="1" error="Bitte nur B, R oder G eintragen (leer = frei)." promptTitle="Belegungsstatus" prompt="B = belegt · R = reserviert · G = gesperrt · leer = frei" sqref="E13:AI22" xr:uid="{00000000-0002-0000-0000-000000000000}">
      <formula1>"B,R,G"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Belegungsplan</vt:lpstr>
      <vt:lpstr>Belegungsplan!Druckbereich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2026-07-23T09:27:53Z</dcterms:created>
  <dcterms:modified xsi:type="dcterms:W3CDTF">2026-07-23T10:52:01Z</dcterms:modified>
  <dc:language>en-US</dc:language>
</cp:coreProperties>
</file>