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C3C63751-1BD7-480B-8D97-2F459999984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uffetliste" sheetId="1" r:id="rId1"/>
    <sheet name="Übersicht" sheetId="2" r:id="rId2"/>
  </sheets>
  <definedNames>
    <definedName name="_xlnm._FilterDatabase" localSheetId="0" hidden="1">Buffetliste!$A$18:$O$58</definedName>
    <definedName name="_xlnm.Print_Titles" localSheetId="0">Buffetliste!$18:$18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0" i="2" l="1"/>
  <c r="A39" i="2"/>
  <c r="A38" i="2"/>
  <c r="B38" i="2" s="1"/>
  <c r="A37" i="2"/>
  <c r="A32" i="2"/>
  <c r="B32" i="2" s="1"/>
  <c r="A31" i="2"/>
  <c r="A30" i="2"/>
  <c r="A29" i="2"/>
  <c r="A24" i="2"/>
  <c r="A23" i="2"/>
  <c r="B23" i="2" s="1"/>
  <c r="A22" i="2"/>
  <c r="A21" i="2"/>
  <c r="A20" i="2"/>
  <c r="B20" i="2" s="1"/>
  <c r="A15" i="2"/>
  <c r="B14" i="2"/>
  <c r="A14" i="2"/>
  <c r="A13" i="2"/>
  <c r="A12" i="2"/>
  <c r="A11" i="2"/>
  <c r="B10" i="2"/>
  <c r="A10" i="2"/>
  <c r="A9" i="2"/>
  <c r="A8" i="2"/>
  <c r="A7" i="2"/>
  <c r="K58" i="1"/>
  <c r="I58" i="1"/>
  <c r="A58" i="1"/>
  <c r="K57" i="1"/>
  <c r="I57" i="1"/>
  <c r="A57" i="1"/>
  <c r="K56" i="1"/>
  <c r="I56" i="1"/>
  <c r="A56" i="1"/>
  <c r="K55" i="1"/>
  <c r="I55" i="1"/>
  <c r="A55" i="1"/>
  <c r="K54" i="1"/>
  <c r="I54" i="1"/>
  <c r="A54" i="1"/>
  <c r="K53" i="1"/>
  <c r="I53" i="1"/>
  <c r="A53" i="1"/>
  <c r="K52" i="1"/>
  <c r="I52" i="1"/>
  <c r="A52" i="1"/>
  <c r="K51" i="1"/>
  <c r="I51" i="1"/>
  <c r="A51" i="1"/>
  <c r="K50" i="1"/>
  <c r="I50" i="1"/>
  <c r="A50" i="1"/>
  <c r="K49" i="1"/>
  <c r="I49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L13" i="1"/>
  <c r="G13" i="1"/>
  <c r="L12" i="1"/>
  <c r="G12" i="1"/>
  <c r="G11" i="1"/>
  <c r="G10" i="1"/>
  <c r="L9" i="1"/>
  <c r="G9" i="1"/>
  <c r="G8" i="1"/>
  <c r="G7" i="1"/>
  <c r="I33" i="1" s="1"/>
  <c r="K33" i="1" s="1"/>
  <c r="G6" i="1"/>
  <c r="I40" i="1" l="1"/>
  <c r="K40" i="1" s="1"/>
  <c r="I27" i="1"/>
  <c r="K27" i="1" s="1"/>
  <c r="I20" i="1"/>
  <c r="K20" i="1" s="1"/>
  <c r="I47" i="1"/>
  <c r="K47" i="1" s="1"/>
  <c r="I41" i="1"/>
  <c r="K41" i="1" s="1"/>
  <c r="I48" i="1"/>
  <c r="K48" i="1" s="1"/>
  <c r="I42" i="1"/>
  <c r="K42" i="1" s="1"/>
  <c r="I22" i="1"/>
  <c r="K22" i="1" s="1"/>
  <c r="I36" i="1"/>
  <c r="K36" i="1" s="1"/>
  <c r="B9" i="2"/>
  <c r="B13" i="2"/>
  <c r="I23" i="1"/>
  <c r="K23" i="1" s="1"/>
  <c r="I43" i="1"/>
  <c r="K43" i="1" s="1"/>
  <c r="C9" i="2"/>
  <c r="D9" i="2" s="1"/>
  <c r="B37" i="2"/>
  <c r="I30" i="1"/>
  <c r="B29" i="2"/>
  <c r="I37" i="1"/>
  <c r="K37" i="1" s="1"/>
  <c r="B21" i="2"/>
  <c r="I24" i="1"/>
  <c r="K24" i="1" s="1"/>
  <c r="I44" i="1"/>
  <c r="K44" i="1" s="1"/>
  <c r="D23" i="2" s="1"/>
  <c r="I28" i="1"/>
  <c r="K28" i="1" s="1"/>
  <c r="D24" i="2"/>
  <c r="B30" i="2"/>
  <c r="I45" i="1"/>
  <c r="K45" i="1" s="1"/>
  <c r="I34" i="1"/>
  <c r="K34" i="1" s="1"/>
  <c r="I21" i="1"/>
  <c r="K21" i="1" s="1"/>
  <c r="B8" i="2"/>
  <c r="B12" i="2"/>
  <c r="B24" i="2"/>
  <c r="I35" i="1"/>
  <c r="K35" i="1" s="1"/>
  <c r="C12" i="2" s="1"/>
  <c r="I29" i="1"/>
  <c r="K29" i="1" s="1"/>
  <c r="I31" i="1"/>
  <c r="K31" i="1" s="1"/>
  <c r="I38" i="1"/>
  <c r="K38" i="1" s="1"/>
  <c r="C13" i="2" s="1"/>
  <c r="D13" i="2" s="1"/>
  <c r="I25" i="1"/>
  <c r="K25" i="1" s="1"/>
  <c r="B22" i="2"/>
  <c r="B39" i="2"/>
  <c r="I32" i="1"/>
  <c r="K32" i="1" s="1"/>
  <c r="I19" i="1"/>
  <c r="K19" i="1" s="1"/>
  <c r="I39" i="1"/>
  <c r="K39" i="1" s="1"/>
  <c r="I26" i="1"/>
  <c r="K26" i="1" s="1"/>
  <c r="I46" i="1"/>
  <c r="K46" i="1" s="1"/>
  <c r="B7" i="2"/>
  <c r="B11" i="2"/>
  <c r="B15" i="2"/>
  <c r="B31" i="2"/>
  <c r="B40" i="2"/>
  <c r="C32" i="2" l="1"/>
  <c r="D22" i="2"/>
  <c r="C7" i="2"/>
  <c r="C11" i="2"/>
  <c r="C15" i="2"/>
  <c r="C8" i="2"/>
  <c r="D8" i="2" s="1"/>
  <c r="C14" i="2"/>
  <c r="D14" i="2" s="1"/>
  <c r="C31" i="2"/>
  <c r="C40" i="2"/>
  <c r="B25" i="2"/>
  <c r="C24" i="2" s="1"/>
  <c r="D11" i="2"/>
  <c r="C20" i="2"/>
  <c r="C22" i="2"/>
  <c r="C23" i="2"/>
  <c r="B16" i="2"/>
  <c r="C21" i="2"/>
  <c r="C38" i="2"/>
  <c r="K30" i="1"/>
  <c r="C10" i="2" s="1"/>
  <c r="D20" i="2"/>
  <c r="D15" i="2"/>
  <c r="C39" i="2"/>
  <c r="C29" i="2"/>
  <c r="C37" i="2"/>
  <c r="D12" i="2"/>
  <c r="B33" i="2"/>
  <c r="D7" i="2"/>
  <c r="C30" i="2" l="1"/>
  <c r="C33" i="2" s="1"/>
  <c r="D29" i="2" s="1"/>
  <c r="D21" i="2"/>
  <c r="D25" i="2" s="1"/>
  <c r="D10" i="2"/>
  <c r="C16" i="2"/>
  <c r="C25" i="2"/>
  <c r="L6" i="1"/>
  <c r="K59" i="1"/>
  <c r="L8" i="1" l="1"/>
  <c r="L7" i="1"/>
  <c r="L11" i="1"/>
  <c r="L10" i="1"/>
  <c r="D31" i="2"/>
  <c r="D32" i="2"/>
  <c r="D30" i="2"/>
  <c r="D33" i="2" s="1"/>
  <c r="D16" i="2"/>
  <c r="E9" i="2"/>
  <c r="E11" i="2"/>
  <c r="E15" i="2"/>
  <c r="E12" i="2"/>
  <c r="E7" i="2"/>
  <c r="E8" i="2"/>
  <c r="E14" i="2"/>
  <c r="E13" i="2"/>
  <c r="E10" i="2"/>
  <c r="E16" i="2" l="1"/>
</calcChain>
</file>

<file path=xl/sharedStrings.xml><?xml version="1.0" encoding="utf-8"?>
<sst xmlns="http://schemas.openxmlformats.org/spreadsheetml/2006/main" count="383" uniqueCount="151">
  <si>
    <t>Speisenplanung, Mengenberechnung und Kostenkontrolle für Buffets jeder Art  ·  Feiern, Firmenanlässe, Vereins- und Familienfeste  ·  Vorlage</t>
  </si>
  <si>
    <t>VERANSTALTUNG UND GÄSTE</t>
  </si>
  <si>
    <t>PLANUNGSGRUNDLAGE</t>
  </si>
  <si>
    <t>KOSTEN UND BUDGET</t>
  </si>
  <si>
    <t>LEGENDE</t>
  </si>
  <si>
    <t>Anlass / Veranstaltung</t>
  </si>
  <si>
    <t>Veranstaltung 2026</t>
  </si>
  <si>
    <t>Personen gesamt</t>
  </si>
  <si>
    <t>Kosten gesamt</t>
  </si>
  <si>
    <t>Eingabefelder:  hell hinterlegt, braune Schrift.
Alle übrigen Werte berechnen sich selbst.
Benötigte Menge  =  Menge je Person × Berechnungsbasis.
Kinder zählen dabei nur mit dem eingestellten Portionsfaktor.
Status:  Erledigt (grün) · In Arbeit (gelb) · Offen (grau)
Kennzeichnung:  vegetarisch/vegan grün, glutenfrei/laktosefrei blau</t>
  </si>
  <si>
    <t>Datum</t>
  </si>
  <si>
    <t>Berechnungsbasis (Portionen)</t>
  </si>
  <si>
    <t>Kosten je Person</t>
  </si>
  <si>
    <t>Beginn des Buffets</t>
  </si>
  <si>
    <t>18:30 Uhr</t>
  </si>
  <si>
    <t>Positionen auf der Liste</t>
  </si>
  <si>
    <t>Kosten je Portion</t>
  </si>
  <si>
    <t>Veranstaltungsort</t>
  </si>
  <si>
    <t>Musterstadt, Veranstaltungsraum 1</t>
  </si>
  <si>
    <t>davon warm</t>
  </si>
  <si>
    <t>Budget gesamt</t>
  </si>
  <si>
    <t>Erwachsene</t>
  </si>
  <si>
    <t>davon kalt</t>
  </si>
  <si>
    <t>Budgetabweichung</t>
  </si>
  <si>
    <t>Kinder</t>
  </si>
  <si>
    <t>vegetarisch oder vegan</t>
  </si>
  <si>
    <t>Budgetausschöpfung</t>
  </si>
  <si>
    <t>Portionsfaktor je Kind</t>
  </si>
  <si>
    <t>Positionen erledigt</t>
  </si>
  <si>
    <t>Positionen ohne Preisangabe</t>
  </si>
  <si>
    <t>offen oder in Arbeit</t>
  </si>
  <si>
    <t>Positionen ohne Zuständigen</t>
  </si>
  <si>
    <t>Bedienung:  Zuerst oben links Gästezahl und Budget eintragen – daraus berechnet die Liste automatisch alle benötigten Mengen und den Kostenrahmen.  Anschließend je Zeile eine Speise erfassen und die Menge je Person angeben (z. B. 0,08 kg Salat, 2 Stück Gebäck, 0,25 l Getränk).  Die Auswahllisten für Kategorie, Kennzeichnung, Einheit, Beschaffung und Status passen Sie im Blatt „Übersicht“ unter Punkt 5 an.</t>
  </si>
  <si>
    <t>SPEISEN UND POSITIONEN</t>
  </si>
  <si>
    <t>Nr.</t>
  </si>
  <si>
    <t>Kategorie</t>
  </si>
  <si>
    <t>Speise / Position</t>
  </si>
  <si>
    <t>Kenn-
zeichnung</t>
  </si>
  <si>
    <t>Allergene</t>
  </si>
  <si>
    <t>Servieren</t>
  </si>
  <si>
    <t>Menge
je Person</t>
  </si>
  <si>
    <t>Einheit</t>
  </si>
  <si>
    <t>Benötigte
Menge</t>
  </si>
  <si>
    <t>Preis je
Einheit</t>
  </si>
  <si>
    <t>Gesamt-
kosten</t>
  </si>
  <si>
    <t>Beschaffung</t>
  </si>
  <si>
    <t>Zuständig</t>
  </si>
  <si>
    <t>Status</t>
  </si>
  <si>
    <t>Bemerkung</t>
  </si>
  <si>
    <t>Vorspeisen &amp; Fingerfood</t>
  </si>
  <si>
    <t>Blätterteigstangen</t>
  </si>
  <si>
    <t>Vegetarisch</t>
  </si>
  <si>
    <t>Gluten, Milch</t>
  </si>
  <si>
    <t>Kalt</t>
  </si>
  <si>
    <t>Stück</t>
  </si>
  <si>
    <t>Gekauft</t>
  </si>
  <si>
    <t>Einkauf</t>
  </si>
  <si>
    <t>Erledigt</t>
  </si>
  <si>
    <t>Gemüsesticks mit Dip</t>
  </si>
  <si>
    <t>Vegan</t>
  </si>
  <si>
    <t>Senf</t>
  </si>
  <si>
    <t>kg</t>
  </si>
  <si>
    <t>Selbst zubereitet</t>
  </si>
  <si>
    <t>Team Küche</t>
  </si>
  <si>
    <t>In Arbeit</t>
  </si>
  <si>
    <t>Mini-Quiches</t>
  </si>
  <si>
    <t>Gluten, Ei, Milch</t>
  </si>
  <si>
    <t>Warm</t>
  </si>
  <si>
    <t>Offen</t>
  </si>
  <si>
    <t>Kurz vor Beginn aufbacken</t>
  </si>
  <si>
    <t>Lachshäppchen</t>
  </si>
  <si>
    <t>Standard</t>
  </si>
  <si>
    <t>Fisch</t>
  </si>
  <si>
    <t>Catering</t>
  </si>
  <si>
    <t>Catering-Partner</t>
  </si>
  <si>
    <t>Salate</t>
  </si>
  <si>
    <t>Blattsalat mit Vinaigrette</t>
  </si>
  <si>
    <t>Dressing separat</t>
  </si>
  <si>
    <t>Kartoffelsalat</t>
  </si>
  <si>
    <t>Ei, Senf</t>
  </si>
  <si>
    <t>Nudelsalat</t>
  </si>
  <si>
    <t>Gluten, Ei</t>
  </si>
  <si>
    <t>Mitbringsel</t>
  </si>
  <si>
    <t>Gästebeitrag</t>
  </si>
  <si>
    <t>Wird mitgebracht</t>
  </si>
  <si>
    <t>Couscous-Salat</t>
  </si>
  <si>
    <t>Gluten</t>
  </si>
  <si>
    <t>Suppen</t>
  </si>
  <si>
    <t>Gemüsesuppe</t>
  </si>
  <si>
    <t>Sellerie</t>
  </si>
  <si>
    <t>l</t>
  </si>
  <si>
    <t>Warmhaltebehälter nötig</t>
  </si>
  <si>
    <t>Hauptgerichte warm</t>
  </si>
  <si>
    <t>Hähnchengeschnetzeltes</t>
  </si>
  <si>
    <t>Milch</t>
  </si>
  <si>
    <t>Gemüsepfanne</t>
  </si>
  <si>
    <t>Gemüselasagne</t>
  </si>
  <si>
    <t>Gluten, Milch, Ei</t>
  </si>
  <si>
    <t>Portion</t>
  </si>
  <si>
    <t>Fischfilet in Zitronensauce</t>
  </si>
  <si>
    <t>Fisch, Milch</t>
  </si>
  <si>
    <t>Beilagen</t>
  </si>
  <si>
    <t>Kräuterreis</t>
  </si>
  <si>
    <t>Ofenkartoffeln</t>
  </si>
  <si>
    <t>Bandnudeln</t>
  </si>
  <si>
    <t>Brot &amp; Gebäck</t>
  </si>
  <si>
    <t>Baguette</t>
  </si>
  <si>
    <t>Vollkornbrötchen</t>
  </si>
  <si>
    <t>Gluten, Sesam</t>
  </si>
  <si>
    <t>Kräuterbutter</t>
  </si>
  <si>
    <t>Käse &amp; Aufschnitt</t>
  </si>
  <si>
    <t>Käseauswahl</t>
  </si>
  <si>
    <t>Erst am Vortag kaufen</t>
  </si>
  <si>
    <t>Aufschnittplatte</t>
  </si>
  <si>
    <t>Trauben und Nüsse</t>
  </si>
  <si>
    <t>Schalenfrüchte</t>
  </si>
  <si>
    <t>Desserts</t>
  </si>
  <si>
    <t>Obstsalat</t>
  </si>
  <si>
    <t>Schokoladenmousse</t>
  </si>
  <si>
    <t>Milch, Ei</t>
  </si>
  <si>
    <t>Käsekuchen</t>
  </si>
  <si>
    <t>Panna Cotta</t>
  </si>
  <si>
    <t>Glutenfrei</t>
  </si>
  <si>
    <t>Alternative ohne Gluten</t>
  </si>
  <si>
    <t>Getränke</t>
  </si>
  <si>
    <t>Mineralwasser</t>
  </si>
  <si>
    <t>Team Service</t>
  </si>
  <si>
    <t>Apfelschorle</t>
  </si>
  <si>
    <t>Kaffee</t>
  </si>
  <si>
    <t>Wein und Sekt</t>
  </si>
  <si>
    <t>Sulfite</t>
  </si>
  <si>
    <t>SUMME ALLER POSITIONEN</t>
  </si>
  <si>
    <t>Hinweis: Alle Speisen, Preise und Zuständigkeiten dieser Vorlage sind frei erfundene Beispielwerte. Die Allergenangaben dienen nur der Veranschaulichung und ersetzen keine rechtlich verbindliche Kennzeichnung.</t>
  </si>
  <si>
    <t>ÜBERSICHT UND AUSWERTUNG</t>
  </si>
  <si>
    <t>Alle Werte werden automatisch aus dem Blatt „Buffetliste“ berechnet  ·  Eingabefelder: hell hinterlegt mit brauner Schrift</t>
  </si>
  <si>
    <t>1  |  KATEGORIEN</t>
  </si>
  <si>
    <t>Positionen</t>
  </si>
  <si>
    <t>Anteil an den Kosten</t>
  </si>
  <si>
    <t>Gesamt</t>
  </si>
  <si>
    <t>2  |  KENNZEICHNUNG  –  Abdeckung besonderer Ernährungsformen</t>
  </si>
  <si>
    <t>Kennzeichnung</t>
  </si>
  <si>
    <t>Anteil an den Positionen</t>
  </si>
  <si>
    <t>3  |  BESCHAFFUNG</t>
  </si>
  <si>
    <t>Art der Beschaffung</t>
  </si>
  <si>
    <t>4  |  MENGENBEDARF JE EINHEIT  –  Grundlage für Einkauf und Bestellung</t>
  </si>
  <si>
    <t>Benötigte Gesamtmenge</t>
  </si>
  <si>
    <t>Die Mengen je Einheit werden bewusst getrennt ausgewiesen, da sich Stück, Portionen, Kilogramm und Liter nicht sinnvoll addieren lassen.</t>
  </si>
  <si>
    <t>5  |  AUSWAHLLISTEN  –  hier anpassen, die Dropdowns aktualisieren sich automatisch</t>
  </si>
  <si>
    <t>Laktosefrei</t>
  </si>
  <si>
    <t>Neue Einträge bitte innerhalb der farbigen Bereiche ergänzen, damit die Dropdown-Listen und die Auswertungen oben weiterhin greifen.</t>
  </si>
  <si>
    <t>BUFFETLISTE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</si>
</sst>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dd\.mm\.yyyy"/>
    <numFmt numFmtId="166" formatCode="#,##0.###"/>
    <numFmt numFmtId="167" formatCode="0.0%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1F1F1D"/>
      <name val="Calibri"/>
      <charset val="1"/>
    </font>
    <font>
      <b/>
      <sz val="10"/>
      <color rgb="FF8A5A1E"/>
      <name val="Calibri"/>
      <charset val="1"/>
    </font>
    <font>
      <b/>
      <sz val="10"/>
      <color rgb="FF1F1F1D"/>
      <name val="Calibri"/>
      <charset val="1"/>
    </font>
    <font>
      <sz val="9"/>
      <color rgb="FF2E4657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b/>
      <sz val="10"/>
      <name val="Calibri"/>
      <charset val="1"/>
    </font>
    <font>
      <i/>
      <sz val="9"/>
      <color rgb="FF5C5C5C"/>
      <name val="Calibri"/>
      <charset val="1"/>
    </font>
    <font>
      <b/>
      <sz val="18"/>
      <color rgb="FFFFFFFF"/>
      <name val="Calibri"/>
      <charset val="1"/>
    </font>
    <font>
      <b/>
      <sz val="2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3B4A57"/>
        <bgColor rgb="FF2E4657"/>
      </patternFill>
    </fill>
    <fill>
      <patternFill patternType="solid">
        <fgColor rgb="FF7A8B4F"/>
        <bgColor rgb="FF969696"/>
      </patternFill>
    </fill>
    <fill>
      <patternFill patternType="solid">
        <fgColor rgb="FF5F7183"/>
        <bgColor rgb="FF5C5C5C"/>
      </patternFill>
    </fill>
    <fill>
      <patternFill patternType="solid">
        <fgColor rgb="FFFBFAF7"/>
        <bgColor rgb="FFF7F6F2"/>
      </patternFill>
    </fill>
    <fill>
      <patternFill patternType="solid">
        <fgColor rgb="FFF7F6F2"/>
        <bgColor rgb="FFFBFAF7"/>
      </patternFill>
    </fill>
    <fill>
      <patternFill patternType="solid">
        <fgColor rgb="FFFFFFFF"/>
        <bgColor rgb="FFFBFAF7"/>
      </patternFill>
    </fill>
    <fill>
      <patternFill patternType="solid">
        <fgColor rgb="FFDDE4EA"/>
        <bgColor rgb="FFECEAE6"/>
      </patternFill>
    </fill>
    <fill>
      <patternFill patternType="solid">
        <fgColor rgb="FFE7ECD9"/>
        <bgColor rgb="FFECEAE6"/>
      </patternFill>
    </fill>
  </fills>
  <borders count="3">
    <border>
      <left/>
      <right/>
      <top/>
      <bottom/>
      <diagonal/>
    </border>
    <border>
      <left style="thin">
        <color rgb="FFC7C3BA"/>
      </left>
      <right style="thin">
        <color rgb="FFC7C3BA"/>
      </right>
      <top style="thin">
        <color rgb="FFC7C3BA"/>
      </top>
      <bottom style="thin">
        <color rgb="FFC7C3BA"/>
      </bottom>
      <diagonal/>
    </border>
    <border>
      <left style="hair">
        <color rgb="FFC7C3BA"/>
      </left>
      <right style="hair">
        <color rgb="FFC7C3BA"/>
      </right>
      <top style="hair">
        <color rgb="FFC7C3BA"/>
      </top>
      <bottom style="hair">
        <color rgb="FFC7C3BA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4" borderId="1" xfId="0" applyFont="1" applyFill="1" applyBorder="1" applyAlignment="1">
      <alignment horizontal="right" vertical="center" indent="1"/>
    </xf>
    <xf numFmtId="0" fontId="7" fillId="2" borderId="0" xfId="0" applyFont="1" applyFill="1" applyAlignment="1">
      <alignment horizontal="left" vertical="center" indent="1"/>
    </xf>
    <xf numFmtId="0" fontId="6" fillId="9" borderId="0" xfId="0" applyFont="1" applyFill="1" applyAlignment="1">
      <alignment horizontal="left" vertical="center" wrapText="1" indent="1"/>
    </xf>
    <xf numFmtId="167" fontId="5" fillId="7" borderId="1" xfId="0" applyNumberFormat="1" applyFont="1" applyFill="1" applyBorder="1" applyAlignment="1">
      <alignment horizontal="right" vertical="center" indent="1"/>
    </xf>
    <xf numFmtId="164" fontId="3" fillId="7" borderId="1" xfId="0" applyNumberFormat="1" applyFont="1" applyFill="1" applyBorder="1" applyAlignment="1">
      <alignment horizontal="right" vertical="center" indent="1"/>
    </xf>
    <xf numFmtId="3" fontId="3" fillId="7" borderId="1" xfId="0" applyNumberFormat="1" applyFont="1" applyFill="1" applyBorder="1" applyAlignment="1">
      <alignment horizontal="right" vertical="center" indent="1"/>
    </xf>
    <xf numFmtId="166" fontId="5" fillId="7" borderId="1" xfId="0" applyNumberFormat="1" applyFont="1" applyFill="1" applyBorder="1" applyAlignment="1">
      <alignment horizontal="right" vertical="center" indent="1"/>
    </xf>
    <xf numFmtId="0" fontId="6" fillId="8" borderId="1" xfId="0" applyFont="1" applyFill="1" applyBorder="1" applyAlignment="1">
      <alignment horizontal="left" vertical="top" wrapText="1" indent="1"/>
    </xf>
    <xf numFmtId="164" fontId="5" fillId="7" borderId="1" xfId="0" applyNumberFormat="1" applyFont="1" applyFill="1" applyBorder="1" applyAlignment="1">
      <alignment horizontal="right" vertical="center" indent="1"/>
    </xf>
    <xf numFmtId="3" fontId="5" fillId="7" borderId="1" xfId="0" applyNumberFormat="1" applyFont="1" applyFill="1" applyBorder="1" applyAlignment="1">
      <alignment horizontal="right" vertical="center" indent="1"/>
    </xf>
    <xf numFmtId="0" fontId="3" fillId="5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165" fontId="4" fillId="6" borderId="1" xfId="0" applyNumberFormat="1" applyFont="1" applyFill="1" applyBorder="1" applyAlignment="1">
      <alignment horizontal="right" vertical="center" indent="1"/>
    </xf>
    <xf numFmtId="3" fontId="4" fillId="6" borderId="1" xfId="0" applyNumberFormat="1" applyFont="1" applyFill="1" applyBorder="1" applyAlignment="1">
      <alignment horizontal="right" vertical="center" indent="1"/>
    </xf>
    <xf numFmtId="2" fontId="4" fillId="6" borderId="1" xfId="0" applyNumberFormat="1" applyFont="1" applyFill="1" applyBorder="1" applyAlignment="1">
      <alignment horizontal="right" vertical="center" indent="1"/>
    </xf>
    <xf numFmtId="164" fontId="4" fillId="6" borderId="1" xfId="0" applyNumberFormat="1" applyFont="1" applyFill="1" applyBorder="1" applyAlignment="1">
      <alignment horizontal="right" vertical="center" indent="1"/>
    </xf>
    <xf numFmtId="0" fontId="8" fillId="3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indent="1"/>
    </xf>
    <xf numFmtId="0" fontId="9" fillId="7" borderId="2" xfId="0" applyFont="1" applyFill="1" applyBorder="1" applyAlignment="1">
      <alignment horizontal="left" vertical="center" indent="1"/>
    </xf>
    <xf numFmtId="166" fontId="3" fillId="7" borderId="2" xfId="0" applyNumberFormat="1" applyFont="1" applyFill="1" applyBorder="1" applyAlignment="1">
      <alignment horizontal="right" vertical="center" indent="1"/>
    </xf>
    <xf numFmtId="164" fontId="3" fillId="7" borderId="2" xfId="0" applyNumberFormat="1" applyFont="1" applyFill="1" applyBorder="1" applyAlignment="1">
      <alignment horizontal="right" vertical="center" indent="1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indent="1"/>
    </xf>
    <xf numFmtId="166" fontId="3" fillId="5" borderId="2" xfId="0" applyNumberFormat="1" applyFont="1" applyFill="1" applyBorder="1" applyAlignment="1">
      <alignment horizontal="right" vertical="center" indent="1"/>
    </xf>
    <xf numFmtId="164" fontId="3" fillId="5" borderId="2" xfId="0" applyNumberFormat="1" applyFont="1" applyFill="1" applyBorder="1" applyAlignment="1">
      <alignment horizontal="right" vertical="center" indent="1"/>
    </xf>
    <xf numFmtId="164" fontId="2" fillId="4" borderId="1" xfId="0" applyNumberFormat="1" applyFont="1" applyFill="1" applyBorder="1" applyAlignment="1">
      <alignment horizontal="right" vertical="center" indent="1"/>
    </xf>
    <xf numFmtId="0" fontId="2" fillId="4" borderId="1" xfId="0" applyFont="1" applyFill="1" applyBorder="1"/>
    <xf numFmtId="3" fontId="3" fillId="7" borderId="2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7" fontId="3" fillId="5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6" fontId="3" fillId="7" borderId="2" xfId="0" applyNumberFormat="1" applyFont="1" applyFill="1" applyBorder="1" applyAlignment="1">
      <alignment horizontal="center" vertical="center"/>
    </xf>
    <xf numFmtId="166" fontId="3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indent="1"/>
    </xf>
    <xf numFmtId="0" fontId="0" fillId="6" borderId="2" xfId="0" applyFill="1" applyBorder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indent="1"/>
    </xf>
    <xf numFmtId="0" fontId="10" fillId="0" borderId="0" xfId="0" applyFont="1"/>
    <xf numFmtId="0" fontId="12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12">
    <dxf>
      <font>
        <b/>
        <sz val="10"/>
        <color rgb="FF5C5C5C"/>
        <name val="Calibri"/>
        <charset val="1"/>
      </font>
      <fill>
        <patternFill>
          <bgColor rgb="FFECEAE6"/>
        </patternFill>
      </fill>
    </dxf>
    <dxf>
      <font>
        <b/>
        <sz val="10"/>
        <color rgb="FF8A5A00"/>
        <name val="Calibri"/>
        <charset val="1"/>
      </font>
      <fill>
        <patternFill>
          <bgColor rgb="FFFAEBD1"/>
        </patternFill>
      </fill>
    </dxf>
    <dxf>
      <font>
        <b/>
        <sz val="10"/>
        <color rgb="FF4F5C31"/>
        <name val="Calibri"/>
        <charset val="1"/>
      </font>
      <fill>
        <patternFill>
          <bgColor rgb="FFE7ECD9"/>
        </patternFill>
      </fill>
    </dxf>
    <dxf>
      <font>
        <b/>
        <sz val="10"/>
        <color rgb="FF8A5A00"/>
        <name val="Calibri"/>
        <charset val="1"/>
      </font>
      <fill>
        <patternFill>
          <bgColor rgb="FFFAEBD1"/>
        </patternFill>
      </fill>
    </dxf>
    <dxf>
      <font>
        <b/>
        <sz val="10"/>
        <color rgb="FF9B2C2C"/>
        <name val="Calibri"/>
        <charset val="1"/>
      </font>
      <fill>
        <patternFill>
          <bgColor rgb="FFF7DEDE"/>
        </patternFill>
      </fill>
    </dxf>
    <dxf>
      <font>
        <b/>
        <sz val="10"/>
        <color rgb="FF9B2C2C"/>
        <name val="Calibri"/>
        <charset val="1"/>
      </font>
      <fill>
        <patternFill>
          <bgColor rgb="FFF7DEDE"/>
        </patternFill>
      </fill>
    </dxf>
    <dxf>
      <font>
        <sz val="10"/>
        <color rgb="FF2E4657"/>
        <name val="Calibri"/>
        <charset val="1"/>
      </font>
      <fill>
        <patternFill>
          <bgColor rgb="FFDDE4EA"/>
        </patternFill>
      </fill>
    </dxf>
    <dxf>
      <font>
        <sz val="10"/>
        <color rgb="FF8A5A00"/>
        <name val="Calibri"/>
        <charset val="1"/>
      </font>
      <fill>
        <patternFill>
          <bgColor rgb="FFFAEBD1"/>
        </patternFill>
      </fill>
    </dxf>
    <dxf>
      <font>
        <b/>
        <sz val="10"/>
        <color rgb="FF2E4657"/>
        <name val="Calibri"/>
        <charset val="1"/>
      </font>
      <fill>
        <patternFill>
          <bgColor rgb="FFDDE4EA"/>
        </patternFill>
      </fill>
    </dxf>
    <dxf>
      <font>
        <b/>
        <sz val="10"/>
        <color rgb="FF2E4657"/>
        <name val="Calibri"/>
        <charset val="1"/>
      </font>
      <fill>
        <patternFill>
          <bgColor rgb="FFDDE4EA"/>
        </patternFill>
      </fill>
    </dxf>
    <dxf>
      <font>
        <sz val="10"/>
        <color rgb="FF4F5C31"/>
        <name val="Calibri"/>
        <charset val="1"/>
      </font>
      <fill>
        <patternFill>
          <bgColor rgb="FFE7ECD9"/>
        </patternFill>
      </fill>
    </dxf>
    <dxf>
      <font>
        <b/>
        <sz val="10"/>
        <color rgb="FF4F5C31"/>
        <name val="Calibri"/>
        <charset val="1"/>
      </font>
      <fill>
        <patternFill>
          <bgColor rgb="FFE7EC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C7C3BA"/>
      <rgbColor rgb="FF7A8B4F"/>
      <rgbColor rgb="FF9999FF"/>
      <rgbColor rgb="FF8A5A1E"/>
      <rgbColor rgb="FFFBFAF7"/>
      <rgbColor rgb="FFF7F6F2"/>
      <rgbColor rgb="FF660066"/>
      <rgbColor rgb="FFFF8080"/>
      <rgbColor rgb="FF0066CC"/>
      <rgbColor rgb="FFDD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AE6"/>
      <rgbColor rgb="FFE7ECD9"/>
      <rgbColor rgb="FFFAEBD1"/>
      <rgbColor rgb="FF99CCFF"/>
      <rgbColor rgb="FFFF99CC"/>
      <rgbColor rgb="FFCC99FF"/>
      <rgbColor rgb="FFF7DEDE"/>
      <rgbColor rgb="FF3366FF"/>
      <rgbColor rgb="FF33CCCC"/>
      <rgbColor rgb="FF99CC00"/>
      <rgbColor rgb="FFFFCC00"/>
      <rgbColor rgb="FFFF9900"/>
      <rgbColor rgb="FFFF6600"/>
      <rgbColor rgb="FF5F7183"/>
      <rgbColor rgb="FF969696"/>
      <rgbColor rgb="FF003366"/>
      <rgbColor rgb="FF4F5C31"/>
      <rgbColor rgb="FF003300"/>
      <rgbColor rgb="FF1F1F1D"/>
      <rgbColor rgb="FF9B2C2C"/>
      <rgbColor rgb="FF5C5C5C"/>
      <rgbColor rgb="FF3B4A57"/>
      <rgbColor rgb="FF2E46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O61"/>
  <sheetViews>
    <sheetView showGridLines="0" tabSelected="1" zoomScaleNormal="100" workbookViewId="0">
      <selection activeCell="A3" sqref="A3:O3"/>
    </sheetView>
  </sheetViews>
  <sheetFormatPr baseColWidth="10" defaultColWidth="8.7109375" defaultRowHeight="15" x14ac:dyDescent="0.25"/>
  <cols>
    <col min="1" max="1" width="5" customWidth="1"/>
    <col min="2" max="2" width="21" customWidth="1"/>
    <col min="3" max="3" width="30" customWidth="1"/>
    <col min="4" max="4" width="14" customWidth="1"/>
    <col min="5" max="5" width="18" customWidth="1"/>
    <col min="6" max="6" width="10" customWidth="1"/>
    <col min="7" max="7" width="12" customWidth="1"/>
    <col min="8" max="8" width="9" customWidth="1"/>
    <col min="9" max="11" width="13" customWidth="1"/>
    <col min="12" max="12" width="16" customWidth="1"/>
    <col min="13" max="13" width="15" customWidth="1"/>
    <col min="14" max="14" width="11" customWidth="1"/>
    <col min="15" max="15" width="24" customWidth="1"/>
  </cols>
  <sheetData>
    <row r="2" spans="1:15" ht="26.25" x14ac:dyDescent="0.25">
      <c r="A2" s="50" t="s">
        <v>150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5" spans="1:15" x14ac:dyDescent="0.25">
      <c r="A5" s="12" t="s">
        <v>1</v>
      </c>
      <c r="B5" s="12"/>
      <c r="C5" s="12"/>
      <c r="D5" s="12" t="s">
        <v>2</v>
      </c>
      <c r="E5" s="12"/>
      <c r="F5" s="12"/>
      <c r="G5" s="12"/>
      <c r="H5" s="12"/>
      <c r="I5" s="12" t="s">
        <v>3</v>
      </c>
      <c r="J5" s="12"/>
      <c r="K5" s="12"/>
      <c r="L5" s="12"/>
      <c r="M5" s="12"/>
      <c r="N5" s="12" t="s">
        <v>4</v>
      </c>
      <c r="O5" s="12"/>
    </row>
    <row r="6" spans="1:15" x14ac:dyDescent="0.25">
      <c r="A6" s="11" t="s">
        <v>5</v>
      </c>
      <c r="B6" s="11"/>
      <c r="C6" s="15" t="s">
        <v>6</v>
      </c>
      <c r="D6" s="11" t="s">
        <v>7</v>
      </c>
      <c r="E6" s="11"/>
      <c r="F6" s="11"/>
      <c r="G6" s="10">
        <f>$C$10+$C$11</f>
        <v>72</v>
      </c>
      <c r="H6" s="10"/>
      <c r="I6" s="11" t="s">
        <v>8</v>
      </c>
      <c r="J6" s="11"/>
      <c r="K6" s="11"/>
      <c r="L6" s="9">
        <f>SUM($K$19:$K$58)</f>
        <v>1291.4879999999998</v>
      </c>
      <c r="M6" s="9"/>
      <c r="N6" s="8" t="s">
        <v>9</v>
      </c>
      <c r="O6" s="8"/>
    </row>
    <row r="7" spans="1:15" x14ac:dyDescent="0.25">
      <c r="A7" s="11" t="s">
        <v>10</v>
      </c>
      <c r="B7" s="11"/>
      <c r="C7" s="16">
        <v>46291</v>
      </c>
      <c r="D7" s="11" t="s">
        <v>11</v>
      </c>
      <c r="E7" s="11"/>
      <c r="F7" s="11"/>
      <c r="G7" s="7">
        <f>$C$10+$C$11*$C$12</f>
        <v>66</v>
      </c>
      <c r="H7" s="7"/>
      <c r="I7" s="11" t="s">
        <v>12</v>
      </c>
      <c r="J7" s="11"/>
      <c r="K7" s="11"/>
      <c r="L7" s="9">
        <f>IFERROR($L$6/$G$6,0)</f>
        <v>17.937333333333331</v>
      </c>
      <c r="M7" s="9"/>
      <c r="N7" s="8"/>
      <c r="O7" s="8"/>
    </row>
    <row r="8" spans="1:15" x14ac:dyDescent="0.25">
      <c r="A8" s="11" t="s">
        <v>13</v>
      </c>
      <c r="B8" s="11"/>
      <c r="C8" s="15" t="s">
        <v>14</v>
      </c>
      <c r="D8" s="11" t="s">
        <v>15</v>
      </c>
      <c r="E8" s="11"/>
      <c r="F8" s="11"/>
      <c r="G8" s="6">
        <f>COUNTIF($C$19:$C$58,"?*")</f>
        <v>30</v>
      </c>
      <c r="H8" s="6"/>
      <c r="I8" s="11" t="s">
        <v>16</v>
      </c>
      <c r="J8" s="11"/>
      <c r="K8" s="11"/>
      <c r="L8" s="5">
        <f>IFERROR($L$6/$G$7,0)</f>
        <v>19.567999999999998</v>
      </c>
      <c r="M8" s="5"/>
      <c r="N8" s="8"/>
      <c r="O8" s="8"/>
    </row>
    <row r="9" spans="1:15" x14ac:dyDescent="0.25">
      <c r="A9" s="11" t="s">
        <v>17</v>
      </c>
      <c r="B9" s="11"/>
      <c r="C9" s="15" t="s">
        <v>18</v>
      </c>
      <c r="D9" s="11" t="s">
        <v>19</v>
      </c>
      <c r="E9" s="11"/>
      <c r="F9" s="11"/>
      <c r="G9" s="6">
        <f>COUNTIF($F$19:$F$58,"Warm")</f>
        <v>10</v>
      </c>
      <c r="H9" s="6"/>
      <c r="I9" s="11" t="s">
        <v>20</v>
      </c>
      <c r="J9" s="11"/>
      <c r="K9" s="11"/>
      <c r="L9" s="5">
        <f>$C$13</f>
        <v>1500</v>
      </c>
      <c r="M9" s="5"/>
      <c r="N9" s="8"/>
      <c r="O9" s="8"/>
    </row>
    <row r="10" spans="1:15" x14ac:dyDescent="0.25">
      <c r="A10" s="11" t="s">
        <v>21</v>
      </c>
      <c r="B10" s="11"/>
      <c r="C10" s="17">
        <v>60</v>
      </c>
      <c r="D10" s="11" t="s">
        <v>22</v>
      </c>
      <c r="E10" s="11"/>
      <c r="F10" s="11"/>
      <c r="G10" s="6">
        <f>COUNTIF($F$19:$F$58,"Kalt")</f>
        <v>20</v>
      </c>
      <c r="H10" s="6"/>
      <c r="I10" s="11" t="s">
        <v>23</v>
      </c>
      <c r="J10" s="11"/>
      <c r="K10" s="11"/>
      <c r="L10" s="9">
        <f>$C$13-$L$6</f>
        <v>208.51200000000017</v>
      </c>
      <c r="M10" s="9"/>
      <c r="N10" s="8"/>
      <c r="O10" s="8"/>
    </row>
    <row r="11" spans="1:15" x14ac:dyDescent="0.25">
      <c r="A11" s="11" t="s">
        <v>24</v>
      </c>
      <c r="B11" s="11"/>
      <c r="C11" s="17">
        <v>12</v>
      </c>
      <c r="D11" s="11" t="s">
        <v>25</v>
      </c>
      <c r="E11" s="11"/>
      <c r="F11" s="11"/>
      <c r="G11" s="6">
        <f>COUNTIF($D$19:$D$58,"Vegetarisch")+COUNTIF($D$19:$D$58,"Vegan")</f>
        <v>25</v>
      </c>
      <c r="H11" s="6"/>
      <c r="I11" s="11" t="s">
        <v>26</v>
      </c>
      <c r="J11" s="11"/>
      <c r="K11" s="11"/>
      <c r="L11" s="4">
        <f>IFERROR($L$6/$C$13,0)</f>
        <v>0.86099199999999987</v>
      </c>
      <c r="M11" s="4"/>
      <c r="N11" s="8"/>
      <c r="O11" s="8"/>
    </row>
    <row r="12" spans="1:15" x14ac:dyDescent="0.25">
      <c r="A12" s="11" t="s">
        <v>27</v>
      </c>
      <c r="B12" s="11"/>
      <c r="C12" s="18">
        <v>0.5</v>
      </c>
      <c r="D12" s="11" t="s">
        <v>28</v>
      </c>
      <c r="E12" s="11"/>
      <c r="F12" s="11"/>
      <c r="G12" s="6">
        <f>COUNTIF($N$19:$N$58,"Erledigt")</f>
        <v>14</v>
      </c>
      <c r="H12" s="6"/>
      <c r="I12" s="11" t="s">
        <v>29</v>
      </c>
      <c r="J12" s="11"/>
      <c r="K12" s="11"/>
      <c r="L12" s="6">
        <f>COUNTIF($C$19:$C$58,"?*")-COUNT($J$19:$J$58)</f>
        <v>0</v>
      </c>
      <c r="M12" s="6"/>
      <c r="N12" s="8"/>
      <c r="O12" s="8"/>
    </row>
    <row r="13" spans="1:15" x14ac:dyDescent="0.25">
      <c r="A13" s="11" t="s">
        <v>20</v>
      </c>
      <c r="B13" s="11"/>
      <c r="C13" s="19">
        <v>1500</v>
      </c>
      <c r="D13" s="11" t="s">
        <v>30</v>
      </c>
      <c r="E13" s="11"/>
      <c r="F13" s="11"/>
      <c r="G13" s="10">
        <f>COUNTIF($N$19:$N$58,"Offen")+COUNTIF($N$19:$N$58,"In Arbeit")</f>
        <v>16</v>
      </c>
      <c r="H13" s="10"/>
      <c r="I13" s="11" t="s">
        <v>31</v>
      </c>
      <c r="J13" s="11"/>
      <c r="K13" s="11"/>
      <c r="L13" s="6">
        <f>COUNTIF($C$19:$C$58,"?*")-COUNTIF($M$19:$M$58,"?*")</f>
        <v>0</v>
      </c>
      <c r="M13" s="6"/>
      <c r="N13" s="8"/>
      <c r="O13" s="8"/>
    </row>
    <row r="15" spans="1:15" x14ac:dyDescent="0.25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7" spans="1:15" x14ac:dyDescent="0.25">
      <c r="A17" s="2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4" x14ac:dyDescent="0.25">
      <c r="A18" s="20" t="s">
        <v>34</v>
      </c>
      <c r="B18" s="20" t="s">
        <v>35</v>
      </c>
      <c r="C18" s="20" t="s">
        <v>36</v>
      </c>
      <c r="D18" s="20" t="s">
        <v>37</v>
      </c>
      <c r="E18" s="20" t="s">
        <v>38</v>
      </c>
      <c r="F18" s="20" t="s">
        <v>39</v>
      </c>
      <c r="G18" s="20" t="s">
        <v>40</v>
      </c>
      <c r="H18" s="20" t="s">
        <v>41</v>
      </c>
      <c r="I18" s="20" t="s">
        <v>42</v>
      </c>
      <c r="J18" s="20" t="s">
        <v>43</v>
      </c>
      <c r="K18" s="20" t="s">
        <v>44</v>
      </c>
      <c r="L18" s="20" t="s">
        <v>45</v>
      </c>
      <c r="M18" s="20" t="s">
        <v>46</v>
      </c>
      <c r="N18" s="20" t="s">
        <v>47</v>
      </c>
      <c r="O18" s="20" t="s">
        <v>48</v>
      </c>
    </row>
    <row r="19" spans="1:15" x14ac:dyDescent="0.25">
      <c r="A19" s="21">
        <f t="shared" ref="A19:A58" si="0">IF($C19="","",ROW()-18)</f>
        <v>1</v>
      </c>
      <c r="B19" s="22" t="s">
        <v>49</v>
      </c>
      <c r="C19" s="23" t="s">
        <v>50</v>
      </c>
      <c r="D19" s="21" t="s">
        <v>51</v>
      </c>
      <c r="E19" s="22" t="s">
        <v>52</v>
      </c>
      <c r="F19" s="21" t="s">
        <v>53</v>
      </c>
      <c r="G19" s="24">
        <v>2</v>
      </c>
      <c r="H19" s="21" t="s">
        <v>54</v>
      </c>
      <c r="I19" s="24">
        <f t="shared" ref="I19:I58" si="1">IF($C19="","",$G19*$G$7)</f>
        <v>132</v>
      </c>
      <c r="J19" s="25">
        <v>0.45</v>
      </c>
      <c r="K19" s="25">
        <f t="shared" ref="K19:K58" si="2">IF($C19="","",$I19*$J19)</f>
        <v>59.4</v>
      </c>
      <c r="L19" s="22" t="s">
        <v>55</v>
      </c>
      <c r="M19" s="22" t="s">
        <v>56</v>
      </c>
      <c r="N19" s="21" t="s">
        <v>57</v>
      </c>
      <c r="O19" s="22"/>
    </row>
    <row r="20" spans="1:15" x14ac:dyDescent="0.25">
      <c r="A20" s="26">
        <f t="shared" si="0"/>
        <v>2</v>
      </c>
      <c r="B20" s="27" t="s">
        <v>49</v>
      </c>
      <c r="C20" s="28" t="s">
        <v>58</v>
      </c>
      <c r="D20" s="26" t="s">
        <v>59</v>
      </c>
      <c r="E20" s="27" t="s">
        <v>60</v>
      </c>
      <c r="F20" s="26" t="s">
        <v>53</v>
      </c>
      <c r="G20" s="29">
        <v>0.06</v>
      </c>
      <c r="H20" s="26" t="s">
        <v>61</v>
      </c>
      <c r="I20" s="29">
        <f t="shared" si="1"/>
        <v>3.96</v>
      </c>
      <c r="J20" s="30">
        <v>6.5</v>
      </c>
      <c r="K20" s="30">
        <f t="shared" si="2"/>
        <v>25.74</v>
      </c>
      <c r="L20" s="27" t="s">
        <v>62</v>
      </c>
      <c r="M20" s="27" t="s">
        <v>63</v>
      </c>
      <c r="N20" s="26" t="s">
        <v>64</v>
      </c>
      <c r="O20" s="27"/>
    </row>
    <row r="21" spans="1:15" x14ac:dyDescent="0.25">
      <c r="A21" s="21">
        <f t="shared" si="0"/>
        <v>3</v>
      </c>
      <c r="B21" s="22" t="s">
        <v>49</v>
      </c>
      <c r="C21" s="23" t="s">
        <v>65</v>
      </c>
      <c r="D21" s="21" t="s">
        <v>51</v>
      </c>
      <c r="E21" s="22" t="s">
        <v>66</v>
      </c>
      <c r="F21" s="21" t="s">
        <v>67</v>
      </c>
      <c r="G21" s="24">
        <v>1</v>
      </c>
      <c r="H21" s="21" t="s">
        <v>54</v>
      </c>
      <c r="I21" s="24">
        <f t="shared" si="1"/>
        <v>66</v>
      </c>
      <c r="J21" s="25">
        <v>0.9</v>
      </c>
      <c r="K21" s="25">
        <f t="shared" si="2"/>
        <v>59.4</v>
      </c>
      <c r="L21" s="22" t="s">
        <v>55</v>
      </c>
      <c r="M21" s="22" t="s">
        <v>56</v>
      </c>
      <c r="N21" s="21" t="s">
        <v>68</v>
      </c>
      <c r="O21" s="22" t="s">
        <v>69</v>
      </c>
    </row>
    <row r="22" spans="1:15" x14ac:dyDescent="0.25">
      <c r="A22" s="26">
        <f t="shared" si="0"/>
        <v>4</v>
      </c>
      <c r="B22" s="27" t="s">
        <v>49</v>
      </c>
      <c r="C22" s="28" t="s">
        <v>70</v>
      </c>
      <c r="D22" s="26" t="s">
        <v>71</v>
      </c>
      <c r="E22" s="27" t="s">
        <v>72</v>
      </c>
      <c r="F22" s="26" t="s">
        <v>53</v>
      </c>
      <c r="G22" s="29">
        <v>1</v>
      </c>
      <c r="H22" s="26" t="s">
        <v>54</v>
      </c>
      <c r="I22" s="29">
        <f t="shared" si="1"/>
        <v>66</v>
      </c>
      <c r="J22" s="30">
        <v>1.2</v>
      </c>
      <c r="K22" s="30">
        <f t="shared" si="2"/>
        <v>79.2</v>
      </c>
      <c r="L22" s="27" t="s">
        <v>73</v>
      </c>
      <c r="M22" s="27" t="s">
        <v>74</v>
      </c>
      <c r="N22" s="26" t="s">
        <v>57</v>
      </c>
      <c r="O22" s="27"/>
    </row>
    <row r="23" spans="1:15" x14ac:dyDescent="0.25">
      <c r="A23" s="21">
        <f t="shared" si="0"/>
        <v>5</v>
      </c>
      <c r="B23" s="22" t="s">
        <v>75</v>
      </c>
      <c r="C23" s="23" t="s">
        <v>76</v>
      </c>
      <c r="D23" s="21" t="s">
        <v>59</v>
      </c>
      <c r="E23" s="22" t="s">
        <v>60</v>
      </c>
      <c r="F23" s="21" t="s">
        <v>53</v>
      </c>
      <c r="G23" s="24">
        <v>0.08</v>
      </c>
      <c r="H23" s="21" t="s">
        <v>61</v>
      </c>
      <c r="I23" s="24">
        <f t="shared" si="1"/>
        <v>5.28</v>
      </c>
      <c r="J23" s="25">
        <v>7.8</v>
      </c>
      <c r="K23" s="25">
        <f t="shared" si="2"/>
        <v>41.183999999999997</v>
      </c>
      <c r="L23" s="22" t="s">
        <v>62</v>
      </c>
      <c r="M23" s="22" t="s">
        <v>63</v>
      </c>
      <c r="N23" s="21" t="s">
        <v>64</v>
      </c>
      <c r="O23" s="22" t="s">
        <v>77</v>
      </c>
    </row>
    <row r="24" spans="1:15" x14ac:dyDescent="0.25">
      <c r="A24" s="26">
        <f t="shared" si="0"/>
        <v>6</v>
      </c>
      <c r="B24" s="27" t="s">
        <v>75</v>
      </c>
      <c r="C24" s="28" t="s">
        <v>78</v>
      </c>
      <c r="D24" s="26" t="s">
        <v>51</v>
      </c>
      <c r="E24" s="27" t="s">
        <v>79</v>
      </c>
      <c r="F24" s="26" t="s">
        <v>53</v>
      </c>
      <c r="G24" s="29">
        <v>0.12</v>
      </c>
      <c r="H24" s="26" t="s">
        <v>61</v>
      </c>
      <c r="I24" s="29">
        <f t="shared" si="1"/>
        <v>7.92</v>
      </c>
      <c r="J24" s="30">
        <v>5.4</v>
      </c>
      <c r="K24" s="30">
        <f t="shared" si="2"/>
        <v>42.768000000000001</v>
      </c>
      <c r="L24" s="27" t="s">
        <v>62</v>
      </c>
      <c r="M24" s="27" t="s">
        <v>63</v>
      </c>
      <c r="N24" s="26" t="s">
        <v>57</v>
      </c>
      <c r="O24" s="27"/>
    </row>
    <row r="25" spans="1:15" x14ac:dyDescent="0.25">
      <c r="A25" s="21">
        <f t="shared" si="0"/>
        <v>7</v>
      </c>
      <c r="B25" s="22" t="s">
        <v>75</v>
      </c>
      <c r="C25" s="23" t="s">
        <v>80</v>
      </c>
      <c r="D25" s="21" t="s">
        <v>51</v>
      </c>
      <c r="E25" s="22" t="s">
        <v>81</v>
      </c>
      <c r="F25" s="21" t="s">
        <v>53</v>
      </c>
      <c r="G25" s="24">
        <v>0.1</v>
      </c>
      <c r="H25" s="21" t="s">
        <v>61</v>
      </c>
      <c r="I25" s="24">
        <f t="shared" si="1"/>
        <v>6.6000000000000005</v>
      </c>
      <c r="J25" s="25">
        <v>5.9</v>
      </c>
      <c r="K25" s="25">
        <f t="shared" si="2"/>
        <v>38.940000000000005</v>
      </c>
      <c r="L25" s="22" t="s">
        <v>82</v>
      </c>
      <c r="M25" s="22" t="s">
        <v>83</v>
      </c>
      <c r="N25" s="21" t="s">
        <v>57</v>
      </c>
      <c r="O25" s="22" t="s">
        <v>84</v>
      </c>
    </row>
    <row r="26" spans="1:15" x14ac:dyDescent="0.25">
      <c r="A26" s="26">
        <f t="shared" si="0"/>
        <v>8</v>
      </c>
      <c r="B26" s="27" t="s">
        <v>75</v>
      </c>
      <c r="C26" s="28" t="s">
        <v>85</v>
      </c>
      <c r="D26" s="26" t="s">
        <v>59</v>
      </c>
      <c r="E26" s="27" t="s">
        <v>86</v>
      </c>
      <c r="F26" s="26" t="s">
        <v>53</v>
      </c>
      <c r="G26" s="29">
        <v>0.08</v>
      </c>
      <c r="H26" s="26" t="s">
        <v>61</v>
      </c>
      <c r="I26" s="29">
        <f t="shared" si="1"/>
        <v>5.28</v>
      </c>
      <c r="J26" s="30">
        <v>6.2</v>
      </c>
      <c r="K26" s="30">
        <f t="shared" si="2"/>
        <v>32.736000000000004</v>
      </c>
      <c r="L26" s="27" t="s">
        <v>62</v>
      </c>
      <c r="M26" s="27" t="s">
        <v>63</v>
      </c>
      <c r="N26" s="26" t="s">
        <v>68</v>
      </c>
      <c r="O26" s="27"/>
    </row>
    <row r="27" spans="1:15" x14ac:dyDescent="0.25">
      <c r="A27" s="21">
        <f t="shared" si="0"/>
        <v>9</v>
      </c>
      <c r="B27" s="22" t="s">
        <v>87</v>
      </c>
      <c r="C27" s="23" t="s">
        <v>88</v>
      </c>
      <c r="D27" s="21" t="s">
        <v>59</v>
      </c>
      <c r="E27" s="22" t="s">
        <v>89</v>
      </c>
      <c r="F27" s="21" t="s">
        <v>67</v>
      </c>
      <c r="G27" s="24">
        <v>0.2</v>
      </c>
      <c r="H27" s="21" t="s">
        <v>90</v>
      </c>
      <c r="I27" s="24">
        <f t="shared" si="1"/>
        <v>13.200000000000001</v>
      </c>
      <c r="J27" s="25">
        <v>3.2</v>
      </c>
      <c r="K27" s="25">
        <f t="shared" si="2"/>
        <v>42.240000000000009</v>
      </c>
      <c r="L27" s="22" t="s">
        <v>62</v>
      </c>
      <c r="M27" s="22" t="s">
        <v>63</v>
      </c>
      <c r="N27" s="21" t="s">
        <v>68</v>
      </c>
      <c r="O27" s="22" t="s">
        <v>91</v>
      </c>
    </row>
    <row r="28" spans="1:15" x14ac:dyDescent="0.25">
      <c r="A28" s="26">
        <f t="shared" si="0"/>
        <v>10</v>
      </c>
      <c r="B28" s="27" t="s">
        <v>92</v>
      </c>
      <c r="C28" s="28" t="s">
        <v>93</v>
      </c>
      <c r="D28" s="26" t="s">
        <v>71</v>
      </c>
      <c r="E28" s="27" t="s">
        <v>94</v>
      </c>
      <c r="F28" s="26" t="s">
        <v>67</v>
      </c>
      <c r="G28" s="29">
        <v>0.1</v>
      </c>
      <c r="H28" s="26" t="s">
        <v>61</v>
      </c>
      <c r="I28" s="29">
        <f t="shared" si="1"/>
        <v>6.6000000000000005</v>
      </c>
      <c r="J28" s="30">
        <v>12.5</v>
      </c>
      <c r="K28" s="30">
        <f t="shared" si="2"/>
        <v>82.5</v>
      </c>
      <c r="L28" s="27" t="s">
        <v>73</v>
      </c>
      <c r="M28" s="27" t="s">
        <v>74</v>
      </c>
      <c r="N28" s="26" t="s">
        <v>57</v>
      </c>
      <c r="O28" s="27"/>
    </row>
    <row r="29" spans="1:15" x14ac:dyDescent="0.25">
      <c r="A29" s="21">
        <f t="shared" si="0"/>
        <v>11</v>
      </c>
      <c r="B29" s="22" t="s">
        <v>92</v>
      </c>
      <c r="C29" s="23" t="s">
        <v>95</v>
      </c>
      <c r="D29" s="21" t="s">
        <v>59</v>
      </c>
      <c r="E29" s="22"/>
      <c r="F29" s="21" t="s">
        <v>67</v>
      </c>
      <c r="G29" s="24">
        <v>0.08</v>
      </c>
      <c r="H29" s="21" t="s">
        <v>61</v>
      </c>
      <c r="I29" s="24">
        <f t="shared" si="1"/>
        <v>5.28</v>
      </c>
      <c r="J29" s="25">
        <v>8.9</v>
      </c>
      <c r="K29" s="25">
        <f t="shared" si="2"/>
        <v>46.992000000000004</v>
      </c>
      <c r="L29" s="22" t="s">
        <v>62</v>
      </c>
      <c r="M29" s="22" t="s">
        <v>63</v>
      </c>
      <c r="N29" s="21" t="s">
        <v>64</v>
      </c>
      <c r="O29" s="22"/>
    </row>
    <row r="30" spans="1:15" x14ac:dyDescent="0.25">
      <c r="A30" s="26">
        <f t="shared" si="0"/>
        <v>12</v>
      </c>
      <c r="B30" s="27" t="s">
        <v>92</v>
      </c>
      <c r="C30" s="28" t="s">
        <v>96</v>
      </c>
      <c r="D30" s="26" t="s">
        <v>51</v>
      </c>
      <c r="E30" s="27" t="s">
        <v>97</v>
      </c>
      <c r="F30" s="26" t="s">
        <v>67</v>
      </c>
      <c r="G30" s="29">
        <v>0.4</v>
      </c>
      <c r="H30" s="26" t="s">
        <v>98</v>
      </c>
      <c r="I30" s="29">
        <f t="shared" si="1"/>
        <v>26.400000000000002</v>
      </c>
      <c r="J30" s="30">
        <v>3.4</v>
      </c>
      <c r="K30" s="30">
        <f t="shared" si="2"/>
        <v>89.76</v>
      </c>
      <c r="L30" s="27" t="s">
        <v>55</v>
      </c>
      <c r="M30" s="27" t="s">
        <v>56</v>
      </c>
      <c r="N30" s="26" t="s">
        <v>68</v>
      </c>
      <c r="O30" s="27"/>
    </row>
    <row r="31" spans="1:15" x14ac:dyDescent="0.25">
      <c r="A31" s="21">
        <f t="shared" si="0"/>
        <v>13</v>
      </c>
      <c r="B31" s="22" t="s">
        <v>92</v>
      </c>
      <c r="C31" s="23" t="s">
        <v>99</v>
      </c>
      <c r="D31" s="21" t="s">
        <v>71</v>
      </c>
      <c r="E31" s="22" t="s">
        <v>100</v>
      </c>
      <c r="F31" s="21" t="s">
        <v>67</v>
      </c>
      <c r="G31" s="24">
        <v>0.08</v>
      </c>
      <c r="H31" s="21" t="s">
        <v>61</v>
      </c>
      <c r="I31" s="24">
        <f t="shared" si="1"/>
        <v>5.28</v>
      </c>
      <c r="J31" s="25">
        <v>16.8</v>
      </c>
      <c r="K31" s="25">
        <f t="shared" si="2"/>
        <v>88.704000000000008</v>
      </c>
      <c r="L31" s="22" t="s">
        <v>73</v>
      </c>
      <c r="M31" s="22" t="s">
        <v>74</v>
      </c>
      <c r="N31" s="21" t="s">
        <v>57</v>
      </c>
      <c r="O31" s="22"/>
    </row>
    <row r="32" spans="1:15" x14ac:dyDescent="0.25">
      <c r="A32" s="26">
        <f t="shared" si="0"/>
        <v>14</v>
      </c>
      <c r="B32" s="27" t="s">
        <v>101</v>
      </c>
      <c r="C32" s="28" t="s">
        <v>102</v>
      </c>
      <c r="D32" s="26" t="s">
        <v>59</v>
      </c>
      <c r="E32" s="27"/>
      <c r="F32" s="26" t="s">
        <v>67</v>
      </c>
      <c r="G32" s="29">
        <v>0.08</v>
      </c>
      <c r="H32" s="26" t="s">
        <v>61</v>
      </c>
      <c r="I32" s="29">
        <f t="shared" si="1"/>
        <v>5.28</v>
      </c>
      <c r="J32" s="30">
        <v>3.1</v>
      </c>
      <c r="K32" s="30">
        <f t="shared" si="2"/>
        <v>16.368000000000002</v>
      </c>
      <c r="L32" s="27" t="s">
        <v>62</v>
      </c>
      <c r="M32" s="27" t="s">
        <v>63</v>
      </c>
      <c r="N32" s="26" t="s">
        <v>64</v>
      </c>
      <c r="O32" s="27"/>
    </row>
    <row r="33" spans="1:15" x14ac:dyDescent="0.25">
      <c r="A33" s="21">
        <f t="shared" si="0"/>
        <v>15</v>
      </c>
      <c r="B33" s="22" t="s">
        <v>101</v>
      </c>
      <c r="C33" s="23" t="s">
        <v>103</v>
      </c>
      <c r="D33" s="21" t="s">
        <v>59</v>
      </c>
      <c r="E33" s="22"/>
      <c r="F33" s="21" t="s">
        <v>67</v>
      </c>
      <c r="G33" s="24">
        <v>0.12</v>
      </c>
      <c r="H33" s="21" t="s">
        <v>61</v>
      </c>
      <c r="I33" s="24">
        <f t="shared" si="1"/>
        <v>7.92</v>
      </c>
      <c r="J33" s="25">
        <v>2.4</v>
      </c>
      <c r="K33" s="25">
        <f t="shared" si="2"/>
        <v>19.007999999999999</v>
      </c>
      <c r="L33" s="22" t="s">
        <v>62</v>
      </c>
      <c r="M33" s="22" t="s">
        <v>63</v>
      </c>
      <c r="N33" s="21" t="s">
        <v>68</v>
      </c>
      <c r="O33" s="22"/>
    </row>
    <row r="34" spans="1:15" x14ac:dyDescent="0.25">
      <c r="A34" s="26">
        <f t="shared" si="0"/>
        <v>16</v>
      </c>
      <c r="B34" s="27" t="s">
        <v>101</v>
      </c>
      <c r="C34" s="28" t="s">
        <v>104</v>
      </c>
      <c r="D34" s="26" t="s">
        <v>51</v>
      </c>
      <c r="E34" s="27" t="s">
        <v>81</v>
      </c>
      <c r="F34" s="26" t="s">
        <v>67</v>
      </c>
      <c r="G34" s="29">
        <v>0.08</v>
      </c>
      <c r="H34" s="26" t="s">
        <v>61</v>
      </c>
      <c r="I34" s="29">
        <f t="shared" si="1"/>
        <v>5.28</v>
      </c>
      <c r="J34" s="30">
        <v>3.6</v>
      </c>
      <c r="K34" s="30">
        <f t="shared" si="2"/>
        <v>19.008000000000003</v>
      </c>
      <c r="L34" s="27" t="s">
        <v>55</v>
      </c>
      <c r="M34" s="27" t="s">
        <v>56</v>
      </c>
      <c r="N34" s="26" t="s">
        <v>57</v>
      </c>
      <c r="O34" s="27"/>
    </row>
    <row r="35" spans="1:15" x14ac:dyDescent="0.25">
      <c r="A35" s="21">
        <f t="shared" si="0"/>
        <v>17</v>
      </c>
      <c r="B35" s="22" t="s">
        <v>105</v>
      </c>
      <c r="C35" s="23" t="s">
        <v>106</v>
      </c>
      <c r="D35" s="21" t="s">
        <v>59</v>
      </c>
      <c r="E35" s="22" t="s">
        <v>86</v>
      </c>
      <c r="F35" s="21" t="s">
        <v>53</v>
      </c>
      <c r="G35" s="24">
        <v>0.06</v>
      </c>
      <c r="H35" s="21" t="s">
        <v>61</v>
      </c>
      <c r="I35" s="24">
        <f t="shared" si="1"/>
        <v>3.96</v>
      </c>
      <c r="J35" s="25">
        <v>4.2</v>
      </c>
      <c r="K35" s="25">
        <f t="shared" si="2"/>
        <v>16.632000000000001</v>
      </c>
      <c r="L35" s="22" t="s">
        <v>55</v>
      </c>
      <c r="M35" s="22" t="s">
        <v>56</v>
      </c>
      <c r="N35" s="21" t="s">
        <v>57</v>
      </c>
      <c r="O35" s="22"/>
    </row>
    <row r="36" spans="1:15" x14ac:dyDescent="0.25">
      <c r="A36" s="26">
        <f t="shared" si="0"/>
        <v>18</v>
      </c>
      <c r="B36" s="27" t="s">
        <v>105</v>
      </c>
      <c r="C36" s="28" t="s">
        <v>107</v>
      </c>
      <c r="D36" s="26" t="s">
        <v>59</v>
      </c>
      <c r="E36" s="27" t="s">
        <v>108</v>
      </c>
      <c r="F36" s="26" t="s">
        <v>53</v>
      </c>
      <c r="G36" s="29">
        <v>1</v>
      </c>
      <c r="H36" s="26" t="s">
        <v>54</v>
      </c>
      <c r="I36" s="29">
        <f t="shared" si="1"/>
        <v>66</v>
      </c>
      <c r="J36" s="30">
        <v>0.55000000000000004</v>
      </c>
      <c r="K36" s="30">
        <f t="shared" si="2"/>
        <v>36.300000000000004</v>
      </c>
      <c r="L36" s="27" t="s">
        <v>55</v>
      </c>
      <c r="M36" s="27" t="s">
        <v>56</v>
      </c>
      <c r="N36" s="26" t="s">
        <v>57</v>
      </c>
      <c r="O36" s="27"/>
    </row>
    <row r="37" spans="1:15" x14ac:dyDescent="0.25">
      <c r="A37" s="21">
        <f t="shared" si="0"/>
        <v>19</v>
      </c>
      <c r="B37" s="22" t="s">
        <v>105</v>
      </c>
      <c r="C37" s="23" t="s">
        <v>109</v>
      </c>
      <c r="D37" s="21" t="s">
        <v>51</v>
      </c>
      <c r="E37" s="22" t="s">
        <v>94</v>
      </c>
      <c r="F37" s="21" t="s">
        <v>53</v>
      </c>
      <c r="G37" s="24">
        <v>0.02</v>
      </c>
      <c r="H37" s="21" t="s">
        <v>61</v>
      </c>
      <c r="I37" s="24">
        <f t="shared" si="1"/>
        <v>1.32</v>
      </c>
      <c r="J37" s="25">
        <v>9.8000000000000007</v>
      </c>
      <c r="K37" s="25">
        <f t="shared" si="2"/>
        <v>12.936000000000002</v>
      </c>
      <c r="L37" s="22" t="s">
        <v>62</v>
      </c>
      <c r="M37" s="22" t="s">
        <v>63</v>
      </c>
      <c r="N37" s="21" t="s">
        <v>64</v>
      </c>
      <c r="O37" s="22"/>
    </row>
    <row r="38" spans="1:15" x14ac:dyDescent="0.25">
      <c r="A38" s="26">
        <f t="shared" si="0"/>
        <v>20</v>
      </c>
      <c r="B38" s="27" t="s">
        <v>110</v>
      </c>
      <c r="C38" s="28" t="s">
        <v>111</v>
      </c>
      <c r="D38" s="26" t="s">
        <v>51</v>
      </c>
      <c r="E38" s="27" t="s">
        <v>94</v>
      </c>
      <c r="F38" s="26" t="s">
        <v>53</v>
      </c>
      <c r="G38" s="29">
        <v>0.05</v>
      </c>
      <c r="H38" s="26" t="s">
        <v>61</v>
      </c>
      <c r="I38" s="29">
        <f t="shared" si="1"/>
        <v>3.3000000000000003</v>
      </c>
      <c r="J38" s="30">
        <v>18.899999999999999</v>
      </c>
      <c r="K38" s="30">
        <f t="shared" si="2"/>
        <v>62.37</v>
      </c>
      <c r="L38" s="27" t="s">
        <v>55</v>
      </c>
      <c r="M38" s="27" t="s">
        <v>56</v>
      </c>
      <c r="N38" s="26" t="s">
        <v>68</v>
      </c>
      <c r="O38" s="27" t="s">
        <v>112</v>
      </c>
    </row>
    <row r="39" spans="1:15" x14ac:dyDescent="0.25">
      <c r="A39" s="21">
        <f t="shared" si="0"/>
        <v>21</v>
      </c>
      <c r="B39" s="22" t="s">
        <v>110</v>
      </c>
      <c r="C39" s="23" t="s">
        <v>113</v>
      </c>
      <c r="D39" s="21" t="s">
        <v>71</v>
      </c>
      <c r="E39" s="22"/>
      <c r="F39" s="21" t="s">
        <v>53</v>
      </c>
      <c r="G39" s="24">
        <v>0.05</v>
      </c>
      <c r="H39" s="21" t="s">
        <v>61</v>
      </c>
      <c r="I39" s="24">
        <f t="shared" si="1"/>
        <v>3.3000000000000003</v>
      </c>
      <c r="J39" s="25">
        <v>14.5</v>
      </c>
      <c r="K39" s="25">
        <f t="shared" si="2"/>
        <v>47.85</v>
      </c>
      <c r="L39" s="22" t="s">
        <v>55</v>
      </c>
      <c r="M39" s="22" t="s">
        <v>56</v>
      </c>
      <c r="N39" s="21" t="s">
        <v>68</v>
      </c>
      <c r="O39" s="22"/>
    </row>
    <row r="40" spans="1:15" x14ac:dyDescent="0.25">
      <c r="A40" s="26">
        <f t="shared" si="0"/>
        <v>22</v>
      </c>
      <c r="B40" s="27" t="s">
        <v>110</v>
      </c>
      <c r="C40" s="28" t="s">
        <v>114</v>
      </c>
      <c r="D40" s="26" t="s">
        <v>59</v>
      </c>
      <c r="E40" s="27" t="s">
        <v>115</v>
      </c>
      <c r="F40" s="26" t="s">
        <v>53</v>
      </c>
      <c r="G40" s="29">
        <v>0.03</v>
      </c>
      <c r="H40" s="26" t="s">
        <v>61</v>
      </c>
      <c r="I40" s="29">
        <f t="shared" si="1"/>
        <v>1.98</v>
      </c>
      <c r="J40" s="30">
        <v>8.4</v>
      </c>
      <c r="K40" s="30">
        <f t="shared" si="2"/>
        <v>16.632000000000001</v>
      </c>
      <c r="L40" s="27" t="s">
        <v>55</v>
      </c>
      <c r="M40" s="27" t="s">
        <v>56</v>
      </c>
      <c r="N40" s="26" t="s">
        <v>57</v>
      </c>
      <c r="O40" s="27"/>
    </row>
    <row r="41" spans="1:15" x14ac:dyDescent="0.25">
      <c r="A41" s="21">
        <f t="shared" si="0"/>
        <v>23</v>
      </c>
      <c r="B41" s="22" t="s">
        <v>116</v>
      </c>
      <c r="C41" s="23" t="s">
        <v>117</v>
      </c>
      <c r="D41" s="21" t="s">
        <v>59</v>
      </c>
      <c r="E41" s="22"/>
      <c r="F41" s="21" t="s">
        <v>53</v>
      </c>
      <c r="G41" s="24">
        <v>0.1</v>
      </c>
      <c r="H41" s="21" t="s">
        <v>61</v>
      </c>
      <c r="I41" s="24">
        <f t="shared" si="1"/>
        <v>6.6000000000000005</v>
      </c>
      <c r="J41" s="25">
        <v>4.9000000000000004</v>
      </c>
      <c r="K41" s="25">
        <f t="shared" si="2"/>
        <v>32.340000000000003</v>
      </c>
      <c r="L41" s="22" t="s">
        <v>62</v>
      </c>
      <c r="M41" s="22" t="s">
        <v>63</v>
      </c>
      <c r="N41" s="21" t="s">
        <v>68</v>
      </c>
      <c r="O41" s="22"/>
    </row>
    <row r="42" spans="1:15" x14ac:dyDescent="0.25">
      <c r="A42" s="26">
        <f t="shared" si="0"/>
        <v>24</v>
      </c>
      <c r="B42" s="27" t="s">
        <v>116</v>
      </c>
      <c r="C42" s="28" t="s">
        <v>118</v>
      </c>
      <c r="D42" s="26" t="s">
        <v>51</v>
      </c>
      <c r="E42" s="27" t="s">
        <v>119</v>
      </c>
      <c r="F42" s="26" t="s">
        <v>53</v>
      </c>
      <c r="G42" s="29">
        <v>0.5</v>
      </c>
      <c r="H42" s="26" t="s">
        <v>98</v>
      </c>
      <c r="I42" s="29">
        <f t="shared" si="1"/>
        <v>33</v>
      </c>
      <c r="J42" s="30">
        <v>1.3</v>
      </c>
      <c r="K42" s="30">
        <f t="shared" si="2"/>
        <v>42.9</v>
      </c>
      <c r="L42" s="27" t="s">
        <v>55</v>
      </c>
      <c r="M42" s="27" t="s">
        <v>56</v>
      </c>
      <c r="N42" s="26" t="s">
        <v>57</v>
      </c>
      <c r="O42" s="27"/>
    </row>
    <row r="43" spans="1:15" x14ac:dyDescent="0.25">
      <c r="A43" s="21">
        <f t="shared" si="0"/>
        <v>25</v>
      </c>
      <c r="B43" s="22" t="s">
        <v>116</v>
      </c>
      <c r="C43" s="23" t="s">
        <v>120</v>
      </c>
      <c r="D43" s="21" t="s">
        <v>51</v>
      </c>
      <c r="E43" s="22" t="s">
        <v>97</v>
      </c>
      <c r="F43" s="21" t="s">
        <v>53</v>
      </c>
      <c r="G43" s="24">
        <v>0.5</v>
      </c>
      <c r="H43" s="21" t="s">
        <v>54</v>
      </c>
      <c r="I43" s="24">
        <f t="shared" si="1"/>
        <v>33</v>
      </c>
      <c r="J43" s="25">
        <v>1.1000000000000001</v>
      </c>
      <c r="K43" s="25">
        <f t="shared" si="2"/>
        <v>36.300000000000004</v>
      </c>
      <c r="L43" s="22" t="s">
        <v>82</v>
      </c>
      <c r="M43" s="22" t="s">
        <v>83</v>
      </c>
      <c r="N43" s="21" t="s">
        <v>57</v>
      </c>
      <c r="O43" s="22" t="s">
        <v>84</v>
      </c>
    </row>
    <row r="44" spans="1:15" x14ac:dyDescent="0.25">
      <c r="A44" s="26">
        <f t="shared" si="0"/>
        <v>26</v>
      </c>
      <c r="B44" s="27" t="s">
        <v>116</v>
      </c>
      <c r="C44" s="28" t="s">
        <v>121</v>
      </c>
      <c r="D44" s="26" t="s">
        <v>122</v>
      </c>
      <c r="E44" s="27" t="s">
        <v>94</v>
      </c>
      <c r="F44" s="26" t="s">
        <v>53</v>
      </c>
      <c r="G44" s="29">
        <v>0.4</v>
      </c>
      <c r="H44" s="26" t="s">
        <v>98</v>
      </c>
      <c r="I44" s="29">
        <f t="shared" si="1"/>
        <v>26.400000000000002</v>
      </c>
      <c r="J44" s="30">
        <v>1.5</v>
      </c>
      <c r="K44" s="30">
        <f t="shared" si="2"/>
        <v>39.6</v>
      </c>
      <c r="L44" s="27" t="s">
        <v>55</v>
      </c>
      <c r="M44" s="27" t="s">
        <v>56</v>
      </c>
      <c r="N44" s="26" t="s">
        <v>64</v>
      </c>
      <c r="O44" s="27" t="s">
        <v>123</v>
      </c>
    </row>
    <row r="45" spans="1:15" x14ac:dyDescent="0.25">
      <c r="A45" s="21">
        <f t="shared" si="0"/>
        <v>27</v>
      </c>
      <c r="B45" s="22" t="s">
        <v>124</v>
      </c>
      <c r="C45" s="23" t="s">
        <v>125</v>
      </c>
      <c r="D45" s="21" t="s">
        <v>59</v>
      </c>
      <c r="E45" s="22"/>
      <c r="F45" s="21" t="s">
        <v>53</v>
      </c>
      <c r="G45" s="24">
        <v>0.5</v>
      </c>
      <c r="H45" s="21" t="s">
        <v>90</v>
      </c>
      <c r="I45" s="24">
        <f t="shared" si="1"/>
        <v>33</v>
      </c>
      <c r="J45" s="25">
        <v>0.6</v>
      </c>
      <c r="K45" s="25">
        <f t="shared" si="2"/>
        <v>19.8</v>
      </c>
      <c r="L45" s="22" t="s">
        <v>55</v>
      </c>
      <c r="M45" s="22" t="s">
        <v>126</v>
      </c>
      <c r="N45" s="21" t="s">
        <v>57</v>
      </c>
      <c r="O45" s="22"/>
    </row>
    <row r="46" spans="1:15" x14ac:dyDescent="0.25">
      <c r="A46" s="26">
        <f t="shared" si="0"/>
        <v>28</v>
      </c>
      <c r="B46" s="27" t="s">
        <v>124</v>
      </c>
      <c r="C46" s="28" t="s">
        <v>127</v>
      </c>
      <c r="D46" s="26" t="s">
        <v>59</v>
      </c>
      <c r="E46" s="27"/>
      <c r="F46" s="26" t="s">
        <v>53</v>
      </c>
      <c r="G46" s="29">
        <v>0.3</v>
      </c>
      <c r="H46" s="26" t="s">
        <v>90</v>
      </c>
      <c r="I46" s="29">
        <f t="shared" si="1"/>
        <v>19.8</v>
      </c>
      <c r="J46" s="30">
        <v>1.1000000000000001</v>
      </c>
      <c r="K46" s="30">
        <f t="shared" si="2"/>
        <v>21.78</v>
      </c>
      <c r="L46" s="27" t="s">
        <v>55</v>
      </c>
      <c r="M46" s="27" t="s">
        <v>126</v>
      </c>
      <c r="N46" s="26" t="s">
        <v>57</v>
      </c>
      <c r="O46" s="27"/>
    </row>
    <row r="47" spans="1:15" x14ac:dyDescent="0.25">
      <c r="A47" s="21">
        <f t="shared" si="0"/>
        <v>29</v>
      </c>
      <c r="B47" s="22" t="s">
        <v>124</v>
      </c>
      <c r="C47" s="23" t="s">
        <v>128</v>
      </c>
      <c r="D47" s="21" t="s">
        <v>59</v>
      </c>
      <c r="E47" s="22"/>
      <c r="F47" s="21" t="s">
        <v>67</v>
      </c>
      <c r="G47" s="24">
        <v>0.25</v>
      </c>
      <c r="H47" s="21" t="s">
        <v>90</v>
      </c>
      <c r="I47" s="24">
        <f t="shared" si="1"/>
        <v>16.5</v>
      </c>
      <c r="J47" s="25">
        <v>1.4</v>
      </c>
      <c r="K47" s="25">
        <f t="shared" si="2"/>
        <v>23.099999999999998</v>
      </c>
      <c r="L47" s="22" t="s">
        <v>62</v>
      </c>
      <c r="M47" s="22" t="s">
        <v>126</v>
      </c>
      <c r="N47" s="21" t="s">
        <v>68</v>
      </c>
      <c r="O47" s="22"/>
    </row>
    <row r="48" spans="1:15" x14ac:dyDescent="0.25">
      <c r="A48" s="26">
        <f t="shared" si="0"/>
        <v>30</v>
      </c>
      <c r="B48" s="27" t="s">
        <v>124</v>
      </c>
      <c r="C48" s="28" t="s">
        <v>129</v>
      </c>
      <c r="D48" s="26" t="s">
        <v>59</v>
      </c>
      <c r="E48" s="27" t="s">
        <v>130</v>
      </c>
      <c r="F48" s="26" t="s">
        <v>53</v>
      </c>
      <c r="G48" s="29">
        <v>0.2</v>
      </c>
      <c r="H48" s="26" t="s">
        <v>90</v>
      </c>
      <c r="I48" s="29">
        <f t="shared" si="1"/>
        <v>13.200000000000001</v>
      </c>
      <c r="J48" s="30">
        <v>7.5</v>
      </c>
      <c r="K48" s="30">
        <f t="shared" si="2"/>
        <v>99.000000000000014</v>
      </c>
      <c r="L48" s="27" t="s">
        <v>55</v>
      </c>
      <c r="M48" s="27" t="s">
        <v>126</v>
      </c>
      <c r="N48" s="26" t="s">
        <v>64</v>
      </c>
      <c r="O48" s="27"/>
    </row>
    <row r="49" spans="1:15" x14ac:dyDescent="0.25">
      <c r="A49" s="21" t="str">
        <f t="shared" si="0"/>
        <v/>
      </c>
      <c r="B49" s="22"/>
      <c r="C49" s="23"/>
      <c r="D49" s="21"/>
      <c r="E49" s="22"/>
      <c r="F49" s="21"/>
      <c r="G49" s="24"/>
      <c r="H49" s="21"/>
      <c r="I49" s="24" t="str">
        <f t="shared" si="1"/>
        <v/>
      </c>
      <c r="J49" s="25"/>
      <c r="K49" s="25" t="str">
        <f t="shared" si="2"/>
        <v/>
      </c>
      <c r="L49" s="22"/>
      <c r="M49" s="22"/>
      <c r="N49" s="21"/>
      <c r="O49" s="22"/>
    </row>
    <row r="50" spans="1:15" x14ac:dyDescent="0.25">
      <c r="A50" s="26" t="str">
        <f t="shared" si="0"/>
        <v/>
      </c>
      <c r="B50" s="27"/>
      <c r="C50" s="28"/>
      <c r="D50" s="26"/>
      <c r="E50" s="27"/>
      <c r="F50" s="26"/>
      <c r="G50" s="29"/>
      <c r="H50" s="26"/>
      <c r="I50" s="29" t="str">
        <f t="shared" si="1"/>
        <v/>
      </c>
      <c r="J50" s="30"/>
      <c r="K50" s="30" t="str">
        <f t="shared" si="2"/>
        <v/>
      </c>
      <c r="L50" s="27"/>
      <c r="M50" s="27"/>
      <c r="N50" s="26"/>
      <c r="O50" s="27"/>
    </row>
    <row r="51" spans="1:15" x14ac:dyDescent="0.25">
      <c r="A51" s="21" t="str">
        <f t="shared" si="0"/>
        <v/>
      </c>
      <c r="B51" s="22"/>
      <c r="C51" s="23"/>
      <c r="D51" s="21"/>
      <c r="E51" s="22"/>
      <c r="F51" s="21"/>
      <c r="G51" s="24"/>
      <c r="H51" s="21"/>
      <c r="I51" s="24" t="str">
        <f t="shared" si="1"/>
        <v/>
      </c>
      <c r="J51" s="25"/>
      <c r="K51" s="25" t="str">
        <f t="shared" si="2"/>
        <v/>
      </c>
      <c r="L51" s="22"/>
      <c r="M51" s="22"/>
      <c r="N51" s="21"/>
      <c r="O51" s="22"/>
    </row>
    <row r="52" spans="1:15" x14ac:dyDescent="0.25">
      <c r="A52" s="26" t="str">
        <f t="shared" si="0"/>
        <v/>
      </c>
      <c r="B52" s="27"/>
      <c r="C52" s="28"/>
      <c r="D52" s="26"/>
      <c r="E52" s="27"/>
      <c r="F52" s="26"/>
      <c r="G52" s="29"/>
      <c r="H52" s="26"/>
      <c r="I52" s="29" t="str">
        <f t="shared" si="1"/>
        <v/>
      </c>
      <c r="J52" s="30"/>
      <c r="K52" s="30" t="str">
        <f t="shared" si="2"/>
        <v/>
      </c>
      <c r="L52" s="27"/>
      <c r="M52" s="27"/>
      <c r="N52" s="26"/>
      <c r="O52" s="27"/>
    </row>
    <row r="53" spans="1:15" x14ac:dyDescent="0.25">
      <c r="A53" s="21" t="str">
        <f t="shared" si="0"/>
        <v/>
      </c>
      <c r="B53" s="22"/>
      <c r="C53" s="23"/>
      <c r="D53" s="21"/>
      <c r="E53" s="22"/>
      <c r="F53" s="21"/>
      <c r="G53" s="24"/>
      <c r="H53" s="21"/>
      <c r="I53" s="24" t="str">
        <f t="shared" si="1"/>
        <v/>
      </c>
      <c r="J53" s="25"/>
      <c r="K53" s="25" t="str">
        <f t="shared" si="2"/>
        <v/>
      </c>
      <c r="L53" s="22"/>
      <c r="M53" s="22"/>
      <c r="N53" s="21"/>
      <c r="O53" s="22"/>
    </row>
    <row r="54" spans="1:15" x14ac:dyDescent="0.25">
      <c r="A54" s="26" t="str">
        <f t="shared" si="0"/>
        <v/>
      </c>
      <c r="B54" s="27"/>
      <c r="C54" s="28"/>
      <c r="D54" s="26"/>
      <c r="E54" s="27"/>
      <c r="F54" s="26"/>
      <c r="G54" s="29"/>
      <c r="H54" s="26"/>
      <c r="I54" s="29" t="str">
        <f t="shared" si="1"/>
        <v/>
      </c>
      <c r="J54" s="30"/>
      <c r="K54" s="30" t="str">
        <f t="shared" si="2"/>
        <v/>
      </c>
      <c r="L54" s="27"/>
      <c r="M54" s="27"/>
      <c r="N54" s="26"/>
      <c r="O54" s="27"/>
    </row>
    <row r="55" spans="1:15" x14ac:dyDescent="0.25">
      <c r="A55" s="21" t="str">
        <f t="shared" si="0"/>
        <v/>
      </c>
      <c r="B55" s="22"/>
      <c r="C55" s="23"/>
      <c r="D55" s="21"/>
      <c r="E55" s="22"/>
      <c r="F55" s="21"/>
      <c r="G55" s="24"/>
      <c r="H55" s="21"/>
      <c r="I55" s="24" t="str">
        <f t="shared" si="1"/>
        <v/>
      </c>
      <c r="J55" s="25"/>
      <c r="K55" s="25" t="str">
        <f t="shared" si="2"/>
        <v/>
      </c>
      <c r="L55" s="22"/>
      <c r="M55" s="22"/>
      <c r="N55" s="21"/>
      <c r="O55" s="22"/>
    </row>
    <row r="56" spans="1:15" x14ac:dyDescent="0.25">
      <c r="A56" s="26" t="str">
        <f t="shared" si="0"/>
        <v/>
      </c>
      <c r="B56" s="27"/>
      <c r="C56" s="28"/>
      <c r="D56" s="26"/>
      <c r="E56" s="27"/>
      <c r="F56" s="26"/>
      <c r="G56" s="29"/>
      <c r="H56" s="26"/>
      <c r="I56" s="29" t="str">
        <f t="shared" si="1"/>
        <v/>
      </c>
      <c r="J56" s="30"/>
      <c r="K56" s="30" t="str">
        <f t="shared" si="2"/>
        <v/>
      </c>
      <c r="L56" s="27"/>
      <c r="M56" s="27"/>
      <c r="N56" s="26"/>
      <c r="O56" s="27"/>
    </row>
    <row r="57" spans="1:15" x14ac:dyDescent="0.25">
      <c r="A57" s="21" t="str">
        <f t="shared" si="0"/>
        <v/>
      </c>
      <c r="B57" s="22"/>
      <c r="C57" s="23"/>
      <c r="D57" s="21"/>
      <c r="E57" s="22"/>
      <c r="F57" s="21"/>
      <c r="G57" s="24"/>
      <c r="H57" s="21"/>
      <c r="I57" s="24" t="str">
        <f t="shared" si="1"/>
        <v/>
      </c>
      <c r="J57" s="25"/>
      <c r="K57" s="25" t="str">
        <f t="shared" si="2"/>
        <v/>
      </c>
      <c r="L57" s="22"/>
      <c r="M57" s="22"/>
      <c r="N57" s="21"/>
      <c r="O57" s="22"/>
    </row>
    <row r="58" spans="1:15" x14ac:dyDescent="0.25">
      <c r="A58" s="26" t="str">
        <f t="shared" si="0"/>
        <v/>
      </c>
      <c r="B58" s="27"/>
      <c r="C58" s="28"/>
      <c r="D58" s="26"/>
      <c r="E58" s="27"/>
      <c r="F58" s="26"/>
      <c r="G58" s="29"/>
      <c r="H58" s="26"/>
      <c r="I58" s="29" t="str">
        <f t="shared" si="1"/>
        <v/>
      </c>
      <c r="J58" s="30"/>
      <c r="K58" s="30" t="str">
        <f t="shared" si="2"/>
        <v/>
      </c>
      <c r="L58" s="27"/>
      <c r="M58" s="27"/>
      <c r="N58" s="26"/>
      <c r="O58" s="27"/>
    </row>
    <row r="59" spans="1:15" x14ac:dyDescent="0.25">
      <c r="A59" s="1" t="s">
        <v>131</v>
      </c>
      <c r="B59" s="1"/>
      <c r="C59" s="1"/>
      <c r="D59" s="1"/>
      <c r="E59" s="1"/>
      <c r="F59" s="1"/>
      <c r="G59" s="1"/>
      <c r="H59" s="1"/>
      <c r="I59" s="1"/>
      <c r="J59" s="1"/>
      <c r="K59" s="31">
        <f>SUM(K19:K58)</f>
        <v>1291.4879999999998</v>
      </c>
      <c r="L59" s="32"/>
      <c r="M59" s="32"/>
      <c r="N59" s="32"/>
      <c r="O59" s="32"/>
    </row>
    <row r="61" spans="1:15" x14ac:dyDescent="0.25">
      <c r="A61" s="47" t="s">
        <v>132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autoFilter ref="A18:O58" xr:uid="{00000000-0009-0000-0000-000000000000}"/>
  <mergeCells count="51">
    <mergeCell ref="A15:O15"/>
    <mergeCell ref="A17:O17"/>
    <mergeCell ref="A59:J59"/>
    <mergeCell ref="A61:O61"/>
    <mergeCell ref="A13:B13"/>
    <mergeCell ref="D13:F13"/>
    <mergeCell ref="G13:H13"/>
    <mergeCell ref="I13:K13"/>
    <mergeCell ref="L13:M13"/>
    <mergeCell ref="A12:B12"/>
    <mergeCell ref="D12:F12"/>
    <mergeCell ref="G12:H12"/>
    <mergeCell ref="I12:K12"/>
    <mergeCell ref="L12:M12"/>
    <mergeCell ref="A11:B11"/>
    <mergeCell ref="D11:F11"/>
    <mergeCell ref="G11:H11"/>
    <mergeCell ref="I11:K11"/>
    <mergeCell ref="L11:M11"/>
    <mergeCell ref="A10:B10"/>
    <mergeCell ref="D10:F10"/>
    <mergeCell ref="G10:H10"/>
    <mergeCell ref="I10:K10"/>
    <mergeCell ref="L10:M10"/>
    <mergeCell ref="N6:O13"/>
    <mergeCell ref="A7:B7"/>
    <mergeCell ref="D7:F7"/>
    <mergeCell ref="G7:H7"/>
    <mergeCell ref="I7:K7"/>
    <mergeCell ref="L7:M7"/>
    <mergeCell ref="A8:B8"/>
    <mergeCell ref="D8:F8"/>
    <mergeCell ref="G8:H8"/>
    <mergeCell ref="I8:K8"/>
    <mergeCell ref="L8:M8"/>
    <mergeCell ref="A9:B9"/>
    <mergeCell ref="D9:F9"/>
    <mergeCell ref="G9:H9"/>
    <mergeCell ref="I9:K9"/>
    <mergeCell ref="L9:M9"/>
    <mergeCell ref="A6:B6"/>
    <mergeCell ref="D6:F6"/>
    <mergeCell ref="G6:H6"/>
    <mergeCell ref="I6:K6"/>
    <mergeCell ref="L6:M6"/>
    <mergeCell ref="A2:O2"/>
    <mergeCell ref="A3:O3"/>
    <mergeCell ref="A5:C5"/>
    <mergeCell ref="D5:H5"/>
    <mergeCell ref="I5:M5"/>
    <mergeCell ref="N5:O5"/>
  </mergeCells>
  <conditionalFormatting sqref="D19:D58">
    <cfRule type="cellIs" dxfId="11" priority="5" operator="equal">
      <formula>"Vegan"</formula>
    </cfRule>
    <cfRule type="cellIs" dxfId="10" priority="6" operator="equal">
      <formula>"Vegetarisch"</formula>
    </cfRule>
    <cfRule type="cellIs" dxfId="9" priority="7" operator="equal">
      <formula>"Glutenfrei"</formula>
    </cfRule>
    <cfRule type="cellIs" dxfId="8" priority="8" operator="equal">
      <formula>"Laktosefrei"</formula>
    </cfRule>
  </conditionalFormatting>
  <conditionalFormatting sqref="F19:F58">
    <cfRule type="cellIs" dxfId="7" priority="9" operator="equal">
      <formula>"Warm"</formula>
    </cfRule>
    <cfRule type="cellIs" dxfId="6" priority="10" operator="equal">
      <formula>"Kalt"</formula>
    </cfRule>
  </conditionalFormatting>
  <conditionalFormatting sqref="L10">
    <cfRule type="cellIs" dxfId="5" priority="11" operator="lessThan">
      <formula>0</formula>
    </cfRule>
  </conditionalFormatting>
  <conditionalFormatting sqref="L11">
    <cfRule type="cellIs" dxfId="4" priority="12" operator="greaterThan">
      <formula>1</formula>
    </cfRule>
  </conditionalFormatting>
  <conditionalFormatting sqref="L12:L13">
    <cfRule type="cellIs" dxfId="3" priority="13" operator="greaterThan">
      <formula>0</formula>
    </cfRule>
  </conditionalFormatting>
  <conditionalFormatting sqref="N19:N58">
    <cfRule type="cellIs" dxfId="2" priority="2" operator="equal">
      <formula>"Erledigt"</formula>
    </cfRule>
    <cfRule type="cellIs" dxfId="1" priority="3" operator="equal">
      <formula>"In Arbeit"</formula>
    </cfRule>
    <cfRule type="cellIs" dxfId="0" priority="4" operator="equal">
      <formula>"Offen"</formula>
    </cfRule>
  </conditionalFormatting>
  <dataValidations count="1">
    <dataValidation type="decimal" operator="greaterThanOrEqual" allowBlank="1" showErrorMessage="1" errorTitle="Ungültiger Wert" error="Bitte einen Wert ab 0 eintragen." sqref="G19:G58 J19:J58" xr:uid="{00000000-0002-0000-0000-000006000000}">
      <formula1>0</formula1>
      <formula2>0</formula2>
    </dataValidation>
  </dataValidations>
  <printOptions horizontalCentered="1"/>
  <pageMargins left="0.75" right="0.7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000-000000000000}">
          <x14:formula1>
            <xm:f>Übersicht!$A$44:$A$52</xm:f>
          </x14:formula1>
          <x14:formula2>
            <xm:f>0</xm:f>
          </x14:formula2>
          <xm:sqref>B19:B58</xm:sqref>
        </x14:dataValidation>
        <x14:dataValidation type="list" allowBlank="1" xr:uid="{00000000-0002-0000-0000-000001000000}">
          <x14:formula1>
            <xm:f>Übersicht!$B$44:$B$48</xm:f>
          </x14:formula1>
          <x14:formula2>
            <xm:f>0</xm:f>
          </x14:formula2>
          <xm:sqref>D19:D58</xm:sqref>
        </x14:dataValidation>
        <x14:dataValidation type="list" allowBlank="1" xr:uid="{00000000-0002-0000-0000-000002000000}">
          <x14:formula1>
            <xm:f>Übersicht!$C$44:$C$45</xm:f>
          </x14:formula1>
          <x14:formula2>
            <xm:f>0</xm:f>
          </x14:formula2>
          <xm:sqref>F19:F58</xm:sqref>
        </x14:dataValidation>
        <x14:dataValidation type="list" allowBlank="1" xr:uid="{00000000-0002-0000-0000-000003000000}">
          <x14:formula1>
            <xm:f>Übersicht!$D$44:$D$47</xm:f>
          </x14:formula1>
          <x14:formula2>
            <xm:f>0</xm:f>
          </x14:formula2>
          <xm:sqref>H19:H58</xm:sqref>
        </x14:dataValidation>
        <x14:dataValidation type="list" allowBlank="1" xr:uid="{00000000-0002-0000-0000-000004000000}">
          <x14:formula1>
            <xm:f>Übersicht!$E$44:$E$47</xm:f>
          </x14:formula1>
          <x14:formula2>
            <xm:f>0</xm:f>
          </x14:formula2>
          <xm:sqref>L19:L58</xm:sqref>
        </x14:dataValidation>
        <x14:dataValidation type="list" allowBlank="1" xr:uid="{00000000-0002-0000-0000-000005000000}">
          <x14:formula1>
            <xm:f>Übersicht!$F$44:$F$46</xm:f>
          </x14:formula1>
          <x14:formula2>
            <xm:f>0</xm:f>
          </x14:formula2>
          <xm:sqref>N19:N58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F54"/>
  <sheetViews>
    <sheetView showGridLines="0" zoomScaleNormal="100" workbookViewId="0"/>
  </sheetViews>
  <sheetFormatPr baseColWidth="10" defaultColWidth="8.7109375" defaultRowHeight="15" x14ac:dyDescent="0.25"/>
  <cols>
    <col min="1" max="1" width="30" customWidth="1"/>
    <col min="2" max="2" width="16" customWidth="1"/>
    <col min="3" max="5" width="19" customWidth="1"/>
    <col min="6" max="6" width="16" customWidth="1"/>
  </cols>
  <sheetData>
    <row r="1" spans="1:6" ht="7.5" customHeight="1" x14ac:dyDescent="0.25"/>
    <row r="2" spans="1:6" ht="30" customHeight="1" x14ac:dyDescent="0.25">
      <c r="A2" s="48" t="s">
        <v>133</v>
      </c>
      <c r="B2" s="48"/>
      <c r="C2" s="48"/>
      <c r="D2" s="48"/>
      <c r="E2" s="48"/>
      <c r="F2" s="48"/>
    </row>
    <row r="3" spans="1:6" ht="19.5" customHeight="1" x14ac:dyDescent="0.25">
      <c r="A3" s="13" t="s">
        <v>134</v>
      </c>
      <c r="B3" s="13"/>
      <c r="C3" s="13"/>
      <c r="D3" s="13"/>
      <c r="E3" s="13"/>
      <c r="F3" s="13"/>
    </row>
    <row r="5" spans="1:6" ht="19.5" customHeight="1" x14ac:dyDescent="0.25">
      <c r="A5" s="12" t="s">
        <v>135</v>
      </c>
      <c r="B5" s="12"/>
      <c r="C5" s="12"/>
      <c r="D5" s="12"/>
      <c r="E5" s="12"/>
    </row>
    <row r="6" spans="1:6" ht="25.5" customHeight="1" x14ac:dyDescent="0.25">
      <c r="A6" s="20" t="s">
        <v>35</v>
      </c>
      <c r="B6" s="20" t="s">
        <v>136</v>
      </c>
      <c r="C6" s="20" t="s">
        <v>8</v>
      </c>
      <c r="D6" s="20" t="s">
        <v>12</v>
      </c>
      <c r="E6" s="20" t="s">
        <v>137</v>
      </c>
    </row>
    <row r="7" spans="1:6" ht="15.75" customHeight="1" x14ac:dyDescent="0.25">
      <c r="A7" s="22" t="str">
        <f>IF($A$44="","",$A$44)</f>
        <v>Vorspeisen &amp; Fingerfood</v>
      </c>
      <c r="B7" s="33">
        <f>IF($A7="","",COUNTIF(Buffetliste!$B$19:$B$58,$A7))</f>
        <v>4</v>
      </c>
      <c r="C7" s="34">
        <f>IF($A7="","",SUMIF(Buffetliste!$B$19:$B$58,$A7,Buffetliste!$K$19:$K$58))</f>
        <v>223.74</v>
      </c>
      <c r="D7" s="34">
        <f>IF($A7="","",IFERROR($C7/Buffetliste!$G$6,0))</f>
        <v>3.1074999999999999</v>
      </c>
      <c r="E7" s="35">
        <f t="shared" ref="E7:E15" si="0">IF($A7="","",IFERROR($C7/$C$16,0))</f>
        <v>0.17324202780049056</v>
      </c>
    </row>
    <row r="8" spans="1:6" ht="15.75" customHeight="1" x14ac:dyDescent="0.25">
      <c r="A8" s="27" t="str">
        <f>IF($A$45="","",$A$45)</f>
        <v>Salate</v>
      </c>
      <c r="B8" s="36">
        <f>IF($A8="","",COUNTIF(Buffetliste!$B$19:$B$58,$A8))</f>
        <v>4</v>
      </c>
      <c r="C8" s="37">
        <f>IF($A8="","",SUMIF(Buffetliste!$B$19:$B$58,$A8,Buffetliste!$K$19:$K$58))</f>
        <v>155.62799999999999</v>
      </c>
      <c r="D8" s="37">
        <f>IF($A8="","",IFERROR($C8/Buffetliste!$G$6,0))</f>
        <v>2.1614999999999998</v>
      </c>
      <c r="E8" s="38">
        <f t="shared" si="0"/>
        <v>0.12050286181520847</v>
      </c>
    </row>
    <row r="9" spans="1:6" ht="15.75" customHeight="1" x14ac:dyDescent="0.25">
      <c r="A9" s="22" t="str">
        <f>IF($A$46="","",$A$46)</f>
        <v>Suppen</v>
      </c>
      <c r="B9" s="33">
        <f>IF($A9="","",COUNTIF(Buffetliste!$B$19:$B$58,$A9))</f>
        <v>1</v>
      </c>
      <c r="C9" s="34">
        <f>IF($A9="","",SUMIF(Buffetliste!$B$19:$B$58,$A9,Buffetliste!$K$19:$K$58))</f>
        <v>42.240000000000009</v>
      </c>
      <c r="D9" s="34">
        <f>IF($A9="","",IFERROR($C9/Buffetliste!$G$6,0))</f>
        <v>0.58666666666666678</v>
      </c>
      <c r="E9" s="35">
        <f t="shared" si="0"/>
        <v>3.2706459525756335E-2</v>
      </c>
    </row>
    <row r="10" spans="1:6" ht="15.75" customHeight="1" x14ac:dyDescent="0.25">
      <c r="A10" s="27" t="str">
        <f>IF($A$47="","",$A$47)</f>
        <v>Hauptgerichte warm</v>
      </c>
      <c r="B10" s="36">
        <f>IF($A10="","",COUNTIF(Buffetliste!$B$19:$B$58,$A10))</f>
        <v>4</v>
      </c>
      <c r="C10" s="37">
        <f>IF($A10="","",SUMIF(Buffetliste!$B$19:$B$58,$A10,Buffetliste!$K$19:$K$58))</f>
        <v>307.95600000000002</v>
      </c>
      <c r="D10" s="37">
        <f>IF($A10="","",IFERROR($C10/Buffetliste!$G$6,0))</f>
        <v>4.277166666666667</v>
      </c>
      <c r="E10" s="38">
        <f t="shared" si="0"/>
        <v>0.23845053147996725</v>
      </c>
    </row>
    <row r="11" spans="1:6" ht="15.75" customHeight="1" x14ac:dyDescent="0.25">
      <c r="A11" s="22" t="str">
        <f>IF($A$48="","",$A$48)</f>
        <v>Beilagen</v>
      </c>
      <c r="B11" s="33">
        <f>IF($A11="","",COUNTIF(Buffetliste!$B$19:$B$58,$A11))</f>
        <v>3</v>
      </c>
      <c r="C11" s="34">
        <f>IF($A11="","",SUMIF(Buffetliste!$B$19:$B$58,$A11,Buffetliste!$K$19:$K$58))</f>
        <v>54.384000000000007</v>
      </c>
      <c r="D11" s="34">
        <f>IF($A11="","",IFERROR($C11/Buffetliste!$G$6,0))</f>
        <v>0.75533333333333341</v>
      </c>
      <c r="E11" s="35">
        <f t="shared" si="0"/>
        <v>4.2109566639411282E-2</v>
      </c>
    </row>
    <row r="12" spans="1:6" ht="15.75" customHeight="1" x14ac:dyDescent="0.25">
      <c r="A12" s="27" t="str">
        <f>IF($A$49="","",$A$49)</f>
        <v>Brot &amp; Gebäck</v>
      </c>
      <c r="B12" s="36">
        <f>IF($A12="","",COUNTIF(Buffetliste!$B$19:$B$58,$A12))</f>
        <v>3</v>
      </c>
      <c r="C12" s="37">
        <f>IF($A12="","",SUMIF(Buffetliste!$B$19:$B$58,$A12,Buffetliste!$K$19:$K$58))</f>
        <v>65.868000000000009</v>
      </c>
      <c r="D12" s="37">
        <f>IF($A12="","",IFERROR($C12/Buffetliste!$G$6,0))</f>
        <v>0.9148333333333335</v>
      </c>
      <c r="E12" s="38">
        <f t="shared" si="0"/>
        <v>5.1001635322976281E-2</v>
      </c>
    </row>
    <row r="13" spans="1:6" ht="15.75" customHeight="1" x14ac:dyDescent="0.25">
      <c r="A13" s="22" t="str">
        <f>IF($A$50="","",$A$50)</f>
        <v>Käse &amp; Aufschnitt</v>
      </c>
      <c r="B13" s="33">
        <f>IF($A13="","",COUNTIF(Buffetliste!$B$19:$B$58,$A13))</f>
        <v>3</v>
      </c>
      <c r="C13" s="34">
        <f>IF($A13="","",SUMIF(Buffetliste!$B$19:$B$58,$A13,Buffetliste!$K$19:$K$58))</f>
        <v>126.852</v>
      </c>
      <c r="D13" s="34">
        <f>IF($A13="","",IFERROR($C13/Buffetliste!$G$6,0))</f>
        <v>1.7618333333333334</v>
      </c>
      <c r="E13" s="35">
        <f t="shared" si="0"/>
        <v>9.8221586263286975E-2</v>
      </c>
    </row>
    <row r="14" spans="1:6" ht="15.75" customHeight="1" x14ac:dyDescent="0.25">
      <c r="A14" s="27" t="str">
        <f>IF($A$51="","",$A$51)</f>
        <v>Desserts</v>
      </c>
      <c r="B14" s="36">
        <f>IF($A14="","",COUNTIF(Buffetliste!$B$19:$B$58,$A14))</f>
        <v>4</v>
      </c>
      <c r="C14" s="37">
        <f>IF($A14="","",SUMIF(Buffetliste!$B$19:$B$58,$A14,Buffetliste!$K$19:$K$58))</f>
        <v>151.14000000000001</v>
      </c>
      <c r="D14" s="37">
        <f>IF($A14="","",IFERROR($C14/Buffetliste!$G$6,0))</f>
        <v>2.0991666666666671</v>
      </c>
      <c r="E14" s="38">
        <f t="shared" si="0"/>
        <v>0.11702780049059688</v>
      </c>
    </row>
    <row r="15" spans="1:6" ht="15.75" customHeight="1" x14ac:dyDescent="0.25">
      <c r="A15" s="22" t="str">
        <f>IF($A$52="","",$A$52)</f>
        <v>Getränke</v>
      </c>
      <c r="B15" s="33">
        <f>IF($A15="","",COUNTIF(Buffetliste!$B$19:$B$58,$A15))</f>
        <v>4</v>
      </c>
      <c r="C15" s="34">
        <f>IF($A15="","",SUMIF(Buffetliste!$B$19:$B$58,$A15,Buffetliste!$K$19:$K$58))</f>
        <v>163.68</v>
      </c>
      <c r="D15" s="34">
        <f>IF($A15="","",IFERROR($C15/Buffetliste!$G$6,0))</f>
        <v>2.2733333333333334</v>
      </c>
      <c r="E15" s="35">
        <f t="shared" si="0"/>
        <v>0.12673753066230578</v>
      </c>
    </row>
    <row r="16" spans="1:6" ht="15.75" customHeight="1" x14ac:dyDescent="0.25">
      <c r="A16" s="39" t="s">
        <v>138</v>
      </c>
      <c r="B16" s="40">
        <f>SUM(B7:B15)</f>
        <v>30</v>
      </c>
      <c r="C16" s="41">
        <f>SUM(C7:C15)</f>
        <v>1291.4880000000003</v>
      </c>
      <c r="D16" s="41">
        <f>IFERROR($C$16/Buffetliste!$G$6,0)</f>
        <v>17.937333333333338</v>
      </c>
      <c r="E16" s="42">
        <f>SUM(E7:E15)</f>
        <v>0.99999999999999978</v>
      </c>
    </row>
    <row r="18" spans="1:4" ht="19.5" customHeight="1" x14ac:dyDescent="0.25">
      <c r="A18" s="12" t="s">
        <v>139</v>
      </c>
      <c r="B18" s="12"/>
      <c r="C18" s="12"/>
      <c r="D18" s="12"/>
    </row>
    <row r="19" spans="1:4" ht="25.5" customHeight="1" x14ac:dyDescent="0.25">
      <c r="A19" s="20" t="s">
        <v>140</v>
      </c>
      <c r="B19" s="20" t="s">
        <v>136</v>
      </c>
      <c r="C19" s="20" t="s">
        <v>141</v>
      </c>
      <c r="D19" s="20" t="s">
        <v>8</v>
      </c>
    </row>
    <row r="20" spans="1:4" ht="15.75" customHeight="1" x14ac:dyDescent="0.25">
      <c r="A20" s="22" t="str">
        <f>IF($B$44="","",$B$44)</f>
        <v>Standard</v>
      </c>
      <c r="B20" s="33">
        <f>IF($A20="","",COUNTIF(Buffetliste!$D$19:$D$58,$A20))</f>
        <v>4</v>
      </c>
      <c r="C20" s="35">
        <f>IF($A20="","",IFERROR($B20/$B$25,0))</f>
        <v>0.13333333333333333</v>
      </c>
      <c r="D20" s="34">
        <f>IF($A20="","",SUMIF(Buffetliste!$D$19:$D$58,$A20,Buffetliste!$K$19:$K$58))</f>
        <v>298.25400000000002</v>
      </c>
    </row>
    <row r="21" spans="1:4" ht="15.75" customHeight="1" x14ac:dyDescent="0.25">
      <c r="A21" s="27" t="str">
        <f>IF($B$45="","",$B$45)</f>
        <v>Vegetarisch</v>
      </c>
      <c r="B21" s="36">
        <f>IF($A21="","",COUNTIF(Buffetliste!$D$19:$D$58,$A21))</f>
        <v>10</v>
      </c>
      <c r="C21" s="38">
        <f>IF($A21="","",IFERROR($B21/$B$25,0))</f>
        <v>0.33333333333333331</v>
      </c>
      <c r="D21" s="37">
        <f>IF($A21="","",SUMIF(Buffetliste!$D$19:$D$58,$A21,Buffetliste!$K$19:$K$58))</f>
        <v>463.78199999999993</v>
      </c>
    </row>
    <row r="22" spans="1:4" ht="15.75" customHeight="1" x14ac:dyDescent="0.25">
      <c r="A22" s="22" t="str">
        <f>IF($B$46="","",$B$46)</f>
        <v>Vegan</v>
      </c>
      <c r="B22" s="33">
        <f>IF($A22="","",COUNTIF(Buffetliste!$D$19:$D$58,$A22))</f>
        <v>15</v>
      </c>
      <c r="C22" s="35">
        <f>IF($A22="","",IFERROR($B22/$B$25,0))</f>
        <v>0.5</v>
      </c>
      <c r="D22" s="34">
        <f>IF($A22="","",SUMIF(Buffetliste!$D$19:$D$58,$A22,Buffetliste!$K$19:$K$58))</f>
        <v>489.85200000000009</v>
      </c>
    </row>
    <row r="23" spans="1:4" ht="15.75" customHeight="1" x14ac:dyDescent="0.25">
      <c r="A23" s="27" t="str">
        <f>IF($B$47="","",$B$47)</f>
        <v>Glutenfrei</v>
      </c>
      <c r="B23" s="36">
        <f>IF($A23="","",COUNTIF(Buffetliste!$D$19:$D$58,$A23))</f>
        <v>1</v>
      </c>
      <c r="C23" s="38">
        <f>IF($A23="","",IFERROR($B23/$B$25,0))</f>
        <v>3.3333333333333333E-2</v>
      </c>
      <c r="D23" s="37">
        <f>IF($A23="","",SUMIF(Buffetliste!$D$19:$D$58,$A23,Buffetliste!$K$19:$K$58))</f>
        <v>39.6</v>
      </c>
    </row>
    <row r="24" spans="1:4" ht="15.75" customHeight="1" x14ac:dyDescent="0.25">
      <c r="A24" s="22" t="str">
        <f>IF($B$48="","",$B$48)</f>
        <v>Laktosefrei</v>
      </c>
      <c r="B24" s="33">
        <f>IF($A24="","",COUNTIF(Buffetliste!$D$19:$D$58,$A24))</f>
        <v>0</v>
      </c>
      <c r="C24" s="35">
        <f>IF($A24="","",IFERROR($B24/$B$25,0))</f>
        <v>0</v>
      </c>
      <c r="D24" s="34">
        <f>IF($A24="","",SUMIF(Buffetliste!$D$19:$D$58,$A24,Buffetliste!$K$19:$K$58))</f>
        <v>0</v>
      </c>
    </row>
    <row r="25" spans="1:4" ht="15.75" customHeight="1" x14ac:dyDescent="0.25">
      <c r="A25" s="39" t="s">
        <v>138</v>
      </c>
      <c r="B25" s="40">
        <f>SUM(B20:B24)</f>
        <v>30</v>
      </c>
      <c r="C25" s="42">
        <f>SUM(C20:C24)</f>
        <v>1</v>
      </c>
      <c r="D25" s="41">
        <f>SUM(D20:D24)</f>
        <v>1291.4879999999998</v>
      </c>
    </row>
    <row r="27" spans="1:4" ht="19.5" customHeight="1" x14ac:dyDescent="0.25">
      <c r="A27" s="12" t="s">
        <v>142</v>
      </c>
      <c r="B27" s="12"/>
      <c r="C27" s="12"/>
      <c r="D27" s="12"/>
    </row>
    <row r="28" spans="1:4" ht="25.5" customHeight="1" x14ac:dyDescent="0.25">
      <c r="A28" s="20" t="s">
        <v>143</v>
      </c>
      <c r="B28" s="20" t="s">
        <v>136</v>
      </c>
      <c r="C28" s="20" t="s">
        <v>8</v>
      </c>
      <c r="D28" s="20" t="s">
        <v>137</v>
      </c>
    </row>
    <row r="29" spans="1:4" ht="15.75" customHeight="1" x14ac:dyDescent="0.25">
      <c r="A29" s="22" t="str">
        <f>IF($E$44="","",$E$44)</f>
        <v>Selbst zubereitet</v>
      </c>
      <c r="B29" s="33">
        <f>IF($A29="","",COUNTIF(Buffetliste!$L$19:$L$58,$A29))</f>
        <v>11</v>
      </c>
      <c r="C29" s="34">
        <f>IF($A29="","",SUMIF(Buffetliste!$L$19:$L$58,$A29,Buffetliste!$K$19:$K$58))</f>
        <v>335.41200000000003</v>
      </c>
      <c r="D29" s="35">
        <f>IF($A29="","",IFERROR($C29/$C$33,0))</f>
        <v>0.25970973017170895</v>
      </c>
    </row>
    <row r="30" spans="1:4" ht="15.75" customHeight="1" x14ac:dyDescent="0.25">
      <c r="A30" s="27" t="str">
        <f>IF($E$45="","",$E$45)</f>
        <v>Gekauft</v>
      </c>
      <c r="B30" s="36">
        <f>IF($A30="","",COUNTIF(Buffetliste!$L$19:$L$58,$A30))</f>
        <v>14</v>
      </c>
      <c r="C30" s="37">
        <f>IF($A30="","",SUMIF(Buffetliste!$L$19:$L$58,$A30,Buffetliste!$K$19:$K$58))</f>
        <v>630.43200000000002</v>
      </c>
      <c r="D30" s="38">
        <f>IF($A30="","",IFERROR($C30/$C$33,0))</f>
        <v>0.4881439084219133</v>
      </c>
    </row>
    <row r="31" spans="1:4" ht="15.75" customHeight="1" x14ac:dyDescent="0.25">
      <c r="A31" s="22" t="str">
        <f>IF($E$46="","",$E$46)</f>
        <v>Catering</v>
      </c>
      <c r="B31" s="33">
        <f>IF($A31="","",COUNTIF(Buffetliste!$L$19:$L$58,$A31))</f>
        <v>3</v>
      </c>
      <c r="C31" s="34">
        <f>IF($A31="","",SUMIF(Buffetliste!$L$19:$L$58,$A31,Buffetliste!$K$19:$K$58))</f>
        <v>250.404</v>
      </c>
      <c r="D31" s="35">
        <f>IF($A31="","",IFERROR($C31/$C$33,0))</f>
        <v>0.19388798037612429</v>
      </c>
    </row>
    <row r="32" spans="1:4" ht="15.75" customHeight="1" x14ac:dyDescent="0.25">
      <c r="A32" s="27" t="str">
        <f>IF($E$47="","",$E$47)</f>
        <v>Mitbringsel</v>
      </c>
      <c r="B32" s="36">
        <f>IF($A32="","",COUNTIF(Buffetliste!$L$19:$L$58,$A32))</f>
        <v>2</v>
      </c>
      <c r="C32" s="37">
        <f>IF($A32="","",SUMIF(Buffetliste!$L$19:$L$58,$A32,Buffetliste!$K$19:$K$58))</f>
        <v>75.240000000000009</v>
      </c>
      <c r="D32" s="38">
        <f>IF($A32="","",IFERROR($C32/$C$33,0))</f>
        <v>5.8258381030253478E-2</v>
      </c>
    </row>
    <row r="33" spans="1:6" ht="15.75" customHeight="1" x14ac:dyDescent="0.25">
      <c r="A33" s="39" t="s">
        <v>138</v>
      </c>
      <c r="B33" s="40">
        <f>SUM(B29:B32)</f>
        <v>30</v>
      </c>
      <c r="C33" s="41">
        <f>SUM(C29:C32)</f>
        <v>1291.4880000000001</v>
      </c>
      <c r="D33" s="42">
        <f>SUM(D29:D32)</f>
        <v>1</v>
      </c>
    </row>
    <row r="35" spans="1:6" ht="19.5" customHeight="1" x14ac:dyDescent="0.25">
      <c r="A35" s="12" t="s">
        <v>144</v>
      </c>
      <c r="B35" s="12"/>
      <c r="C35" s="12"/>
    </row>
    <row r="36" spans="1:6" ht="25.5" customHeight="1" x14ac:dyDescent="0.25">
      <c r="A36" s="20" t="s">
        <v>41</v>
      </c>
      <c r="B36" s="20" t="s">
        <v>136</v>
      </c>
      <c r="C36" s="20" t="s">
        <v>145</v>
      </c>
    </row>
    <row r="37" spans="1:6" ht="15.75" customHeight="1" x14ac:dyDescent="0.25">
      <c r="A37" s="22" t="str">
        <f>IF($D$44="","",$D$44)</f>
        <v>Stück</v>
      </c>
      <c r="B37" s="33">
        <f>IF($A37="","",COUNTIF(Buffetliste!$H$19:$H$58,$A37))</f>
        <v>5</v>
      </c>
      <c r="C37" s="43">
        <f>IF($A37="","",SUMIF(Buffetliste!$H$19:$H$58,$A37,Buffetliste!$I$19:$I$58))</f>
        <v>363</v>
      </c>
    </row>
    <row r="38" spans="1:6" ht="15.75" customHeight="1" x14ac:dyDescent="0.25">
      <c r="A38" s="27" t="str">
        <f>IF($D$45="","",$D$45)</f>
        <v>Portion</v>
      </c>
      <c r="B38" s="36">
        <f>IF($A38="","",COUNTIF(Buffetliste!$H$19:$H$58,$A38))</f>
        <v>3</v>
      </c>
      <c r="C38" s="44">
        <f>IF($A38="","",SUMIF(Buffetliste!$H$19:$H$58,$A38,Buffetliste!$I$19:$I$58))</f>
        <v>85.800000000000011</v>
      </c>
    </row>
    <row r="39" spans="1:6" ht="15.75" customHeight="1" x14ac:dyDescent="0.25">
      <c r="A39" s="22" t="str">
        <f>IF($D$46="","",$D$46)</f>
        <v>kg</v>
      </c>
      <c r="B39" s="33">
        <f>IF($A39="","",COUNTIF(Buffetliste!$H$19:$H$58,$A39))</f>
        <v>17</v>
      </c>
      <c r="C39" s="43">
        <f>IF($A39="","",SUMIF(Buffetliste!$H$19:$H$58,$A39,Buffetliste!$I$19:$I$58))</f>
        <v>85.139999999999986</v>
      </c>
    </row>
    <row r="40" spans="1:6" ht="15.75" customHeight="1" x14ac:dyDescent="0.25">
      <c r="A40" s="27" t="str">
        <f>IF($D$47="","",$D$47)</f>
        <v>l</v>
      </c>
      <c r="B40" s="36">
        <f>IF($A40="","",COUNTIF(Buffetliste!$H$19:$H$58,$A40))</f>
        <v>5</v>
      </c>
      <c r="C40" s="44">
        <f>IF($A40="","",SUMIF(Buffetliste!$H$19:$H$58,$A40,Buffetliste!$I$19:$I$58))</f>
        <v>95.7</v>
      </c>
    </row>
    <row r="41" spans="1:6" x14ac:dyDescent="0.25">
      <c r="A41" s="49" t="s">
        <v>146</v>
      </c>
      <c r="B41" s="49"/>
      <c r="C41" s="49"/>
      <c r="D41" s="49"/>
      <c r="E41" s="49"/>
      <c r="F41" s="49"/>
    </row>
    <row r="42" spans="1:6" ht="19.5" customHeight="1" x14ac:dyDescent="0.25">
      <c r="A42" s="12" t="s">
        <v>147</v>
      </c>
      <c r="B42" s="12"/>
      <c r="C42" s="12"/>
      <c r="D42" s="12"/>
      <c r="E42" s="12"/>
      <c r="F42" s="12"/>
    </row>
    <row r="43" spans="1:6" ht="25.5" customHeight="1" x14ac:dyDescent="0.25">
      <c r="A43" s="20" t="s">
        <v>35</v>
      </c>
      <c r="B43" s="20" t="s">
        <v>140</v>
      </c>
      <c r="C43" s="20" t="s">
        <v>39</v>
      </c>
      <c r="D43" s="20" t="s">
        <v>41</v>
      </c>
      <c r="E43" s="20" t="s">
        <v>45</v>
      </c>
      <c r="F43" s="20" t="s">
        <v>47</v>
      </c>
    </row>
    <row r="44" spans="1:6" ht="15.75" customHeight="1" x14ac:dyDescent="0.25">
      <c r="A44" s="45" t="s">
        <v>49</v>
      </c>
      <c r="B44" s="45" t="s">
        <v>71</v>
      </c>
      <c r="C44" s="45" t="s">
        <v>67</v>
      </c>
      <c r="D44" s="45" t="s">
        <v>54</v>
      </c>
      <c r="E44" s="45" t="s">
        <v>62</v>
      </c>
      <c r="F44" s="45" t="s">
        <v>68</v>
      </c>
    </row>
    <row r="45" spans="1:6" ht="15.75" customHeight="1" x14ac:dyDescent="0.25">
      <c r="A45" s="45" t="s">
        <v>75</v>
      </c>
      <c r="B45" s="45" t="s">
        <v>51</v>
      </c>
      <c r="C45" s="45" t="s">
        <v>53</v>
      </c>
      <c r="D45" s="45" t="s">
        <v>98</v>
      </c>
      <c r="E45" s="45" t="s">
        <v>55</v>
      </c>
      <c r="F45" s="45" t="s">
        <v>64</v>
      </c>
    </row>
    <row r="46" spans="1:6" ht="15.75" customHeight="1" x14ac:dyDescent="0.25">
      <c r="A46" s="45" t="s">
        <v>87</v>
      </c>
      <c r="B46" s="45" t="s">
        <v>59</v>
      </c>
      <c r="C46" s="46"/>
      <c r="D46" s="45" t="s">
        <v>61</v>
      </c>
      <c r="E46" s="45" t="s">
        <v>73</v>
      </c>
      <c r="F46" s="45" t="s">
        <v>57</v>
      </c>
    </row>
    <row r="47" spans="1:6" ht="15.75" customHeight="1" x14ac:dyDescent="0.25">
      <c r="A47" s="45" t="s">
        <v>92</v>
      </c>
      <c r="B47" s="45" t="s">
        <v>122</v>
      </c>
      <c r="C47" s="46"/>
      <c r="D47" s="45" t="s">
        <v>90</v>
      </c>
      <c r="E47" s="45" t="s">
        <v>82</v>
      </c>
      <c r="F47" s="46"/>
    </row>
    <row r="48" spans="1:6" ht="15.75" customHeight="1" x14ac:dyDescent="0.25">
      <c r="A48" s="45" t="s">
        <v>101</v>
      </c>
      <c r="B48" s="45" t="s">
        <v>148</v>
      </c>
      <c r="C48" s="46"/>
      <c r="D48" s="46"/>
      <c r="E48" s="46"/>
      <c r="F48" s="46"/>
    </row>
    <row r="49" spans="1:6" ht="15.75" customHeight="1" x14ac:dyDescent="0.25">
      <c r="A49" s="45" t="s">
        <v>105</v>
      </c>
      <c r="B49" s="46"/>
      <c r="C49" s="46"/>
      <c r="D49" s="46"/>
      <c r="E49" s="46"/>
      <c r="F49" s="46"/>
    </row>
    <row r="50" spans="1:6" ht="15.75" customHeight="1" x14ac:dyDescent="0.25">
      <c r="A50" s="45" t="s">
        <v>110</v>
      </c>
      <c r="B50" s="46"/>
      <c r="C50" s="46"/>
      <c r="D50" s="46"/>
      <c r="E50" s="46"/>
      <c r="F50" s="46"/>
    </row>
    <row r="51" spans="1:6" ht="15.75" customHeight="1" x14ac:dyDescent="0.25">
      <c r="A51" s="45" t="s">
        <v>116</v>
      </c>
      <c r="B51" s="46"/>
      <c r="C51" s="46"/>
      <c r="D51" s="46"/>
      <c r="E51" s="46"/>
      <c r="F51" s="46"/>
    </row>
    <row r="52" spans="1:6" ht="15.75" customHeight="1" x14ac:dyDescent="0.25">
      <c r="A52" s="45" t="s">
        <v>124</v>
      </c>
      <c r="B52" s="46"/>
      <c r="C52" s="46"/>
      <c r="D52" s="46"/>
      <c r="E52" s="46"/>
      <c r="F52" s="46"/>
    </row>
    <row r="54" spans="1:6" x14ac:dyDescent="0.25">
      <c r="A54" s="49" t="s">
        <v>149</v>
      </c>
      <c r="B54" s="49"/>
      <c r="C54" s="49"/>
      <c r="D54" s="49"/>
      <c r="E54" s="49"/>
      <c r="F54" s="49"/>
    </row>
  </sheetData>
  <mergeCells count="9">
    <mergeCell ref="A35:C35"/>
    <mergeCell ref="A41:F41"/>
    <mergeCell ref="A42:F42"/>
    <mergeCell ref="A54:F54"/>
    <mergeCell ref="A2:F2"/>
    <mergeCell ref="A3:F3"/>
    <mergeCell ref="A5:E5"/>
    <mergeCell ref="A18:D18"/>
    <mergeCell ref="A27:D27"/>
  </mergeCells>
  <pageMargins left="0.75" right="0.75" top="1" bottom="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Buffetliste</vt:lpstr>
      <vt:lpstr>Übersicht</vt:lpstr>
      <vt:lpstr>Buffetliste!Drucktitel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Buffetliste Vorlage 2026</dc:title>
  <dc:subject/>
  <dc:creator>Vorlage</dc:creator>
  <dc:description/>
  <cp:lastModifiedBy>Sergio Jiménez Canales</cp:lastModifiedBy>
  <cp:revision>0</cp:revision>
  <dcterms:created xsi:type="dcterms:W3CDTF">2026-07-23T10:54:29Z</dcterms:created>
  <dcterms:modified xsi:type="dcterms:W3CDTF">2026-07-23T11:09:51Z</dcterms:modified>
  <dc:language>en-US</dc:language>
</cp:coreProperties>
</file>