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C7E87676-9900-4C93-AFFB-CC243FF773CA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Übersicht" sheetId="1" r:id="rId1"/>
    <sheet name="Kapitalbedarf" sheetId="2" r:id="rId2"/>
    <sheet name="Finanzierung" sheetId="3" r:id="rId3"/>
    <sheet name="Umsatzplanung" sheetId="4" r:id="rId4"/>
    <sheet name="Kostenplanung" sheetId="5" r:id="rId5"/>
    <sheet name="Rentabilität" sheetId="6" r:id="rId6"/>
    <sheet name="Liquiditätsplanung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6" i="7" l="1"/>
  <c r="K26" i="7"/>
  <c r="J26" i="7"/>
  <c r="B26" i="7"/>
  <c r="B27" i="7" s="1"/>
  <c r="C5" i="7" s="1"/>
  <c r="M24" i="7"/>
  <c r="M26" i="7" s="1"/>
  <c r="L24" i="7"/>
  <c r="K24" i="7"/>
  <c r="J24" i="7"/>
  <c r="I24" i="7"/>
  <c r="H24" i="7"/>
  <c r="G24" i="7"/>
  <c r="F24" i="7"/>
  <c r="E24" i="7"/>
  <c r="D24" i="7"/>
  <c r="D26" i="7" s="1"/>
  <c r="C24" i="7"/>
  <c r="C26" i="7" s="1"/>
  <c r="B24" i="7"/>
  <c r="N23" i="7"/>
  <c r="N22" i="7"/>
  <c r="N21" i="7"/>
  <c r="N20" i="7"/>
  <c r="N19" i="7"/>
  <c r="N18" i="7"/>
  <c r="N17" i="7"/>
  <c r="N16" i="7"/>
  <c r="N15" i="7"/>
  <c r="N24" i="7" s="1"/>
  <c r="M12" i="7"/>
  <c r="L12" i="7"/>
  <c r="K12" i="7"/>
  <c r="J12" i="7"/>
  <c r="I12" i="7"/>
  <c r="I26" i="7" s="1"/>
  <c r="H12" i="7"/>
  <c r="H26" i="7" s="1"/>
  <c r="G12" i="7"/>
  <c r="G26" i="7" s="1"/>
  <c r="F12" i="7"/>
  <c r="F26" i="7" s="1"/>
  <c r="E12" i="7"/>
  <c r="E26" i="7" s="1"/>
  <c r="D12" i="7"/>
  <c r="C12" i="7"/>
  <c r="B12" i="7"/>
  <c r="N11" i="7"/>
  <c r="N10" i="7"/>
  <c r="N9" i="7"/>
  <c r="N8" i="7"/>
  <c r="N12" i="7" s="1"/>
  <c r="N26" i="7" s="1"/>
  <c r="N5" i="7"/>
  <c r="D9" i="6"/>
  <c r="D6" i="6"/>
  <c r="C6" i="6"/>
  <c r="D27" i="5"/>
  <c r="D28" i="5" s="1"/>
  <c r="D24" i="1" s="1"/>
  <c r="C27" i="5"/>
  <c r="C28" i="5" s="1"/>
  <c r="C24" i="1" s="1"/>
  <c r="B27" i="5"/>
  <c r="B10" i="6" s="1"/>
  <c r="D22" i="5"/>
  <c r="C22" i="5"/>
  <c r="B22" i="5"/>
  <c r="B6" i="6" s="1"/>
  <c r="D15" i="5"/>
  <c r="C15" i="5"/>
  <c r="C9" i="6" s="1"/>
  <c r="B15" i="5"/>
  <c r="B9" i="6" s="1"/>
  <c r="B20" i="6" s="1"/>
  <c r="I12" i="4"/>
  <c r="H12" i="4"/>
  <c r="G12" i="4"/>
  <c r="I11" i="4"/>
  <c r="H11" i="4"/>
  <c r="G11" i="4"/>
  <c r="I10" i="4"/>
  <c r="H10" i="4"/>
  <c r="H13" i="4" s="1"/>
  <c r="G10" i="4"/>
  <c r="I9" i="4"/>
  <c r="H9" i="4"/>
  <c r="G9" i="4"/>
  <c r="I8" i="4"/>
  <c r="H8" i="4"/>
  <c r="G8" i="4"/>
  <c r="I7" i="4"/>
  <c r="H7" i="4"/>
  <c r="G7" i="4"/>
  <c r="I6" i="4"/>
  <c r="I13" i="4" s="1"/>
  <c r="H6" i="4"/>
  <c r="G6" i="4"/>
  <c r="I5" i="4"/>
  <c r="H5" i="4"/>
  <c r="G5" i="4"/>
  <c r="G13" i="4" s="1"/>
  <c r="B15" i="3"/>
  <c r="B32" i="1" s="1"/>
  <c r="B9" i="3"/>
  <c r="B31" i="1" s="1"/>
  <c r="B27" i="2"/>
  <c r="B23" i="2"/>
  <c r="B25" i="2" s="1"/>
  <c r="B21" i="2"/>
  <c r="B16" i="2"/>
  <c r="B10" i="2"/>
  <c r="D23" i="1" l="1"/>
  <c r="I14" i="4"/>
  <c r="D5" i="6"/>
  <c r="D7" i="6" s="1"/>
  <c r="C27" i="7"/>
  <c r="D5" i="7" s="1"/>
  <c r="D27" i="7" s="1"/>
  <c r="E5" i="7" s="1"/>
  <c r="E27" i="7" s="1"/>
  <c r="F5" i="7" s="1"/>
  <c r="F27" i="7" s="1"/>
  <c r="G5" i="7" s="1"/>
  <c r="G27" i="7" s="1"/>
  <c r="H5" i="7" s="1"/>
  <c r="H27" i="7" s="1"/>
  <c r="I5" i="7" s="1"/>
  <c r="I27" i="7" s="1"/>
  <c r="J5" i="7" s="1"/>
  <c r="J27" i="7" s="1"/>
  <c r="K5" i="7" s="1"/>
  <c r="K27" i="7" s="1"/>
  <c r="L5" i="7" s="1"/>
  <c r="L27" i="7" s="1"/>
  <c r="M5" i="7" s="1"/>
  <c r="M27" i="7" s="1"/>
  <c r="B28" i="2"/>
  <c r="B23" i="1"/>
  <c r="B5" i="6"/>
  <c r="B7" i="6" s="1"/>
  <c r="H14" i="4"/>
  <c r="C23" i="1"/>
  <c r="C5" i="6"/>
  <c r="C7" i="6" s="1"/>
  <c r="B16" i="3"/>
  <c r="C10" i="6"/>
  <c r="C20" i="6" s="1"/>
  <c r="B28" i="5"/>
  <c r="B24" i="1" s="1"/>
  <c r="D10" i="6"/>
  <c r="D20" i="6" s="1"/>
  <c r="B18" i="3"/>
  <c r="B33" i="1" s="1"/>
  <c r="B29" i="7"/>
  <c r="C29" i="7" s="1"/>
  <c r="D29" i="7" s="1"/>
  <c r="E29" i="7" s="1"/>
  <c r="F29" i="7" s="1"/>
  <c r="G29" i="7" s="1"/>
  <c r="H29" i="7" s="1"/>
  <c r="I29" i="7" s="1"/>
  <c r="J29" i="7" s="1"/>
  <c r="K29" i="7" s="1"/>
  <c r="L29" i="7" s="1"/>
  <c r="M29" i="7" s="1"/>
  <c r="N29" i="7" s="1"/>
  <c r="B35" i="1" l="1"/>
  <c r="N27" i="7"/>
  <c r="C8" i="6"/>
  <c r="C21" i="6" s="1"/>
  <c r="C22" i="6" s="1"/>
  <c r="C23" i="6" s="1"/>
  <c r="C11" i="6"/>
  <c r="D8" i="6"/>
  <c r="D21" i="6" s="1"/>
  <c r="D22" i="6" s="1"/>
  <c r="D23" i="6" s="1"/>
  <c r="D11" i="6"/>
  <c r="B8" i="6"/>
  <c r="B21" i="6" s="1"/>
  <c r="B22" i="6" s="1"/>
  <c r="B11" i="6"/>
  <c r="B29" i="2"/>
  <c r="B30" i="2" s="1"/>
  <c r="B5" i="3" l="1"/>
  <c r="B17" i="3" s="1"/>
  <c r="B30" i="1"/>
  <c r="B25" i="1"/>
  <c r="B13" i="6"/>
  <c r="B23" i="6"/>
  <c r="B34" i="1"/>
  <c r="D25" i="1"/>
  <c r="D13" i="6"/>
  <c r="C25" i="1"/>
  <c r="C13" i="6"/>
  <c r="C14" i="6" l="1"/>
  <c r="C15" i="6" s="1"/>
  <c r="D14" i="6"/>
  <c r="D15" i="6" s="1"/>
  <c r="B14" i="6"/>
  <c r="B15" i="6" s="1"/>
  <c r="B26" i="1" l="1"/>
  <c r="B16" i="6"/>
  <c r="B27" i="1" s="1"/>
  <c r="D16" i="6"/>
  <c r="D27" i="1" s="1"/>
  <c r="D26" i="1"/>
  <c r="C26" i="1"/>
  <c r="C16" i="6"/>
  <c r="C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15" authorId="0" shapeId="0" xr:uid="{00000000-0006-0000-0000-000001000000}">
      <text>
        <r>
          <rPr>
            <sz val="10"/>
            <rFont val="Arial"/>
            <family val="2"/>
          </rPr>
          <t>Vereinfachter Mischsteuersatz (z. B. Gewerbe- + Körperschaftsteuer). Beispielannahme.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24" authorId="0" shapeId="0" xr:uid="{00000000-0006-0000-0100-000001000000}">
      <text>
        <r>
          <rPr>
            <sz val="10"/>
            <rFont val="Arial"/>
            <family val="2"/>
          </rPr>
          <t>Beispielwert: geschätzter monatlicher Liquiditätsbedarf in der Anlaufphase. Bitte anpassen.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24" authorId="0" shapeId="0" xr:uid="{00000000-0006-0000-0400-000001000000}">
      <text>
        <r>
          <rPr>
            <sz val="10"/>
            <rFont val="Arial"/>
            <family val="2"/>
          </rPr>
          <t>Kalkulatorische Abschreibung = Anschaffungswert / Nutzungsdauer. Beispielwerte.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12" authorId="0" shapeId="0" xr:uid="{00000000-0006-0000-0500-000001000000}">
      <text>
        <r>
          <rPr>
            <sz val="10"/>
            <rFont val="Arial"/>
            <family val="2"/>
          </rPr>
          <t>Beispiel/Schätzung. Herleitung aus Finanzierungsvolumen und kalkulatorischem Zinssatz (siehe Übersicht).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5" authorId="0" shapeId="0" xr:uid="{00000000-0006-0000-0600-000001000000}">
      <text>
        <r>
          <rPr>
            <sz val="10"/>
            <rFont val="Arial"/>
            <family val="2"/>
          </rPr>
          <t>Kontostand zu Jahresbeginn 2026. Hier 0 €, das Kapital fließt in Monat 1 zu.</t>
        </r>
      </text>
    </comment>
  </commentList>
</comments>
</file>

<file path=xl/sharedStrings.xml><?xml version="1.0" encoding="utf-8"?>
<sst xmlns="http://schemas.openxmlformats.org/spreadsheetml/2006/main" count="222" uniqueCount="193">
  <si>
    <t>BUSINESSPLAN · FINANZPLAN 2026–2028</t>
  </si>
  <si>
    <t>Vollständiges Finanzmodell für Gründung und Unternehmensplanung</t>
  </si>
  <si>
    <t>UNTERNEHMENSDATEN</t>
  </si>
  <si>
    <t>Firmenname</t>
  </si>
  <si>
    <t>Talberg Handel &amp; Service GmbH</t>
  </si>
  <si>
    <t>Gründer/in</t>
  </si>
  <si>
    <t>Sophie Talberg</t>
  </si>
  <si>
    <t>Rechtsform</t>
  </si>
  <si>
    <t>GmbH</t>
  </si>
  <si>
    <t>Gründungsdatum</t>
  </si>
  <si>
    <t>Branche</t>
  </si>
  <si>
    <t>Handel &amp; Dienstleistungen</t>
  </si>
  <si>
    <t>Sitz</t>
  </si>
  <si>
    <t>Musterstadt</t>
  </si>
  <si>
    <t>Planungszeitraum</t>
  </si>
  <si>
    <t>3 Geschäftsjahre (2026–2028)</t>
  </si>
  <si>
    <t>ZENTRALE ANNAHMEN</t>
  </si>
  <si>
    <t>Steuersatz (Gewinn, vereinfacht)</t>
  </si>
  <si>
    <t>Kalkulatorischer Zinssatz (Fremdkapital)</t>
  </si>
  <si>
    <t>Umsatzsteuersatz</t>
  </si>
  <si>
    <t>Sicherheitspuffer Kapitalbedarf</t>
  </si>
  <si>
    <t>Anlaufphase ohne stabilen Gewinn (Monate)</t>
  </si>
  <si>
    <t>ERFOLGSKENNZAHLEN 2026–2028</t>
  </si>
  <si>
    <t>Kennzahl</t>
  </si>
  <si>
    <t>2026</t>
  </si>
  <si>
    <t>2027</t>
  </si>
  <si>
    <t>2028</t>
  </si>
  <si>
    <t>Umsatzerlöse (netto)</t>
  </si>
  <si>
    <t>Gesamtkosten</t>
  </si>
  <si>
    <t>Betriebsergebnis (EBIT)</t>
  </si>
  <si>
    <t>Jahresüberschuss (nach Steuern)</t>
  </si>
  <si>
    <t>Umsatzrendite</t>
  </si>
  <si>
    <t>FINANZIERUNG &amp; LIQUIDITÄT</t>
  </si>
  <si>
    <t>Gesamtkapitalbedarf</t>
  </si>
  <si>
    <t>Eigenkapital</t>
  </si>
  <si>
    <t>Fremdkapital</t>
  </si>
  <si>
    <t>Eigenkapitalquote</t>
  </si>
  <si>
    <t>Break-Even-Umsatz (2026)</t>
  </si>
  <si>
    <t>Liquidität Ende 2026</t>
  </si>
  <si>
    <t>FARB-LEGENDE &amp; HINWEISE</t>
  </si>
  <si>
    <t>Blaue Schrift  =  Eingabefeld (bitte durch eigene Werte ersetzen)</t>
  </si>
  <si>
    <t>Gelbe Füllung  =  zentrale Annahme</t>
  </si>
  <si>
    <t>Grüne Schrift  =  Verknüpfung zu einem anderen Tabellenblatt</t>
  </si>
  <si>
    <t>Schwarze Schrift  =  automatische Berechnung (nicht überschreiben)</t>
  </si>
  <si>
    <t>Hinweis: Alle Zahlen sind Beispieldaten eines fiktiven Musterunternehmens.</t>
  </si>
  <si>
    <t>Beträge netto (ohne USt), sofern nicht anders angegeben. Planungsjahre 2026–2028.</t>
  </si>
  <si>
    <t>1 · KAPITALBEDARFSPLAN</t>
  </si>
  <si>
    <t>Welche Mittel werden für Gründung und Anlaufphase benötigt?</t>
  </si>
  <si>
    <t>Position</t>
  </si>
  <si>
    <t>Betrag (€)</t>
  </si>
  <si>
    <t>Anmerkung</t>
  </si>
  <si>
    <t>Gründungskosten</t>
  </si>
  <si>
    <t>Notarkosten</t>
  </si>
  <si>
    <t>Gewerbeanmeldung &amp; Handelsregister</t>
  </si>
  <si>
    <t>Rechts- / Steuerberatung (Gründung)</t>
  </si>
  <si>
    <t>Genehmigungen / Markenanmeldung</t>
  </si>
  <si>
    <t>Zwischensumme Gründungskosten</t>
  </si>
  <si>
    <t>Investitionen</t>
  </si>
  <si>
    <t>Betriebs- &amp; Geschäftsausstattung</t>
  </si>
  <si>
    <t>IT-Ausstattung &amp; Software</t>
  </si>
  <si>
    <t>Fahrzeug / Maschinen</t>
  </si>
  <si>
    <t>Website / Onlineshop</t>
  </si>
  <si>
    <t>Zwischensumme Investitionen</t>
  </si>
  <si>
    <t>Betriebsmittel &amp; Warenausstattung</t>
  </si>
  <si>
    <t>Warenlager / Erstausstattung</t>
  </si>
  <si>
    <t>Marketing (Startphase)</t>
  </si>
  <si>
    <t>Kaution / Mietvorauszahlung</t>
  </si>
  <si>
    <t>Zwischensumme Betriebsmittel</t>
  </si>
  <si>
    <t>Liquiditätsreserve Anlaufphase</t>
  </si>
  <si>
    <t>Anlaufphase (Monate)</t>
  </si>
  <si>
    <t>aus zentralen Annahmen</t>
  </si>
  <si>
    <t>Kalkul. monatlicher Liquiditätsbedarf</t>
  </si>
  <si>
    <t>Liquiditätsreserve</t>
  </si>
  <si>
    <t>Sicherheitspuffer</t>
  </si>
  <si>
    <t>Sicherheitspuffer (%)</t>
  </si>
  <si>
    <t>Zwischensumme (Bedarf ohne Puffer)</t>
  </si>
  <si>
    <t>Sicherheitspuffer (€)</t>
  </si>
  <si>
    <t>GESAMTER KAPITALBEDARF</t>
  </si>
  <si>
    <t>2 · FINANZIERUNGSPLAN</t>
  </si>
  <si>
    <t>Woher stammen die Mittel? Eigen- und Fremdkapital.</t>
  </si>
  <si>
    <t>Kapitalbedarf (Mittelverwendung)</t>
  </si>
  <si>
    <t>aus Kapitalbedarfsplan</t>
  </si>
  <si>
    <t>Barmittel / Ersparnisse</t>
  </si>
  <si>
    <t>Sacheinlagen</t>
  </si>
  <si>
    <t>Summe Eigenkapital</t>
  </si>
  <si>
    <t>KfW-Gründerkredit</t>
  </si>
  <si>
    <t>Bankdarlehen</t>
  </si>
  <si>
    <t>Fördermittel / Zuschuss</t>
  </si>
  <si>
    <t>in der Regel nicht rückzahlbar</t>
  </si>
  <si>
    <t>Gesellschafter- / Verwandtendarlehen</t>
  </si>
  <si>
    <t>Summe Fremdkapital</t>
  </si>
  <si>
    <t>GESAMTFINANZIERUNG</t>
  </si>
  <si>
    <t>Finanzierungssaldo (Über-/Unterdeckung)</t>
  </si>
  <si>
    <t>positiv = Überdeckung</t>
  </si>
  <si>
    <t>Eigenkapital / Gesamtfinanzierung</t>
  </si>
  <si>
    <t>3 · UMSATZPLANUNG</t>
  </si>
  <si>
    <t>Umsatz über Treiber: Preis × Menge je Produkt / Leistung (2026–2028)</t>
  </si>
  <si>
    <t>Produkt / Dienstleistung</t>
  </si>
  <si>
    <t>Einheit</t>
  </si>
  <si>
    <t>Preis (€)</t>
  </si>
  <si>
    <t>Menge 2026</t>
  </si>
  <si>
    <t>Menge 2027</t>
  </si>
  <si>
    <t>Menge 2028</t>
  </si>
  <si>
    <t>Umsatz 2026 (€)</t>
  </si>
  <si>
    <t>Umsatz 2027 (€)</t>
  </si>
  <si>
    <t>Umsatz 2028 (€)</t>
  </si>
  <si>
    <t>Produktverkauf – Standardsortiment</t>
  </si>
  <si>
    <t>Stück</t>
  </si>
  <si>
    <t>Produktverkauf – Premiumsortiment</t>
  </si>
  <si>
    <t>Beratung / Dienstleistung</t>
  </si>
  <si>
    <t>Stunde</t>
  </si>
  <si>
    <t>Wartung / Servicevertrag</t>
  </si>
  <si>
    <t>Vertrag</t>
  </si>
  <si>
    <t>(weitere Position eintragen)</t>
  </si>
  <si>
    <t>GESAMTUMSATZ (netto)</t>
  </si>
  <si>
    <t>Umsatzwachstum ggü. Vorjahr</t>
  </si>
  <si>
    <t>–</t>
  </si>
  <si>
    <t>4 · KOSTENPLANUNG</t>
  </si>
  <si>
    <t>Fixe, variable und kalkulatorische Kosten (2026–2028)</t>
  </si>
  <si>
    <t>Kostenart</t>
  </si>
  <si>
    <t>2026 (€)</t>
  </si>
  <si>
    <t>2027 (€)</t>
  </si>
  <si>
    <t>2028 (€)</t>
  </si>
  <si>
    <t>Fixkosten</t>
  </si>
  <si>
    <t>Miete &amp; Nebenkosten</t>
  </si>
  <si>
    <t>Personalkosten (inkl. Arbeitgeberanteil)</t>
  </si>
  <si>
    <t>Versicherungen</t>
  </si>
  <si>
    <t>Telefon, Internet &amp; IT</t>
  </si>
  <si>
    <t>Buchhaltung &amp; Steuerberatung</t>
  </si>
  <si>
    <t>Marketing &amp; Werbung</t>
  </si>
  <si>
    <t>Kfz- &amp; Reisekosten</t>
  </si>
  <si>
    <t>Software-Lizenzen &amp; Abos</t>
  </si>
  <si>
    <t>Sonstige Fixkosten</t>
  </si>
  <si>
    <t>Summe Fixkosten</t>
  </si>
  <si>
    <t>Variable Kosten</t>
  </si>
  <si>
    <t>Wareneinsatz / Materialaufwand</t>
  </si>
  <si>
    <t>Fremdleistungen</t>
  </si>
  <si>
    <t>Versandkosten</t>
  </si>
  <si>
    <t>Provisionen</t>
  </si>
  <si>
    <t>Zahlungsanbieter-Gebühren</t>
  </si>
  <si>
    <t>Summe Variable Kosten</t>
  </si>
  <si>
    <t>Kalkulatorische Abschreibungen (AfA)</t>
  </si>
  <si>
    <t>AfA Betriebs- / Geschäftsausstattung</t>
  </si>
  <si>
    <t>AfA IT &amp; Software</t>
  </si>
  <si>
    <t>AfA Fahrzeug / Maschinen</t>
  </si>
  <si>
    <t>Summe Abschreibungen</t>
  </si>
  <si>
    <t>GESAMTKOSTEN</t>
  </si>
  <si>
    <t>5 · RENTABILITÄT (PLAN-GUV)</t>
  </si>
  <si>
    <t>Ergebnisrechnung, Deckungsbeitrag und Break-Even (2026–2028)</t>
  </si>
  <si>
    <t>– Variable Kosten</t>
  </si>
  <si>
    <t>Deckungsbeitrag (DB)</t>
  </si>
  <si>
    <t>Deckungsbeitragsquote</t>
  </si>
  <si>
    <t>– Fixkosten</t>
  </si>
  <si>
    <t>– Abschreibungen (AfA)</t>
  </si>
  <si>
    <t>– Zinsaufwand</t>
  </si>
  <si>
    <t>Ergebnis vor Steuern (EBT)</t>
  </si>
  <si>
    <t>– Steuern</t>
  </si>
  <si>
    <t>BREAK-EVEN-ANALYSE</t>
  </si>
  <si>
    <t>Fixkosten + Abschreibungen</t>
  </si>
  <si>
    <t>Break-Even-Umsatz (p. a.)</t>
  </si>
  <si>
    <t>Break-Even-Umsatz (pro Monat)</t>
  </si>
  <si>
    <t>6 · LIQUIDITÄTSPLANUNG 2026</t>
  </si>
  <si>
    <t>Monatliche Ein- und Auszahlungen sowie Liquiditätsverlauf (Geschäftsjahr 2026)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</si>
  <si>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</si>
  <si>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</si>
  <si>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</si>
  <si>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</si>
  <si>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</si>
  <si>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</si>
  <si>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</si>
  <si>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</si>
  <si>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</si>
  <si>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</si>
  <si>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</si>
  <si>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</si>
  <si>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Summe 2026</t>
  </si>
  <si>
    <t>Anfangsbestand Liquidität</t>
  </si>
  <si>
    <t>EINZAHLUNGEN</t>
  </si>
  <si>
    <t>Umsatzeinzahlungen (netto)</t>
  </si>
  <si>
    <t>Kapitaleinlagen (Eigenkapital)</t>
  </si>
  <si>
    <t>Darlehen &amp; Fördermittel</t>
  </si>
  <si>
    <t>Sonstige Einzahlungen</t>
  </si>
  <si>
    <t>Summe Einzahlungen</t>
  </si>
  <si>
    <t>AUSZAHLUNGEN</t>
  </si>
  <si>
    <t>Wareneinsatz / Material</t>
  </si>
  <si>
    <t>Personalkosten</t>
  </si>
  <si>
    <t>Sonstige betriebliche Auszahlungen</t>
  </si>
  <si>
    <t>Tilgung &amp; Zinsen</t>
  </si>
  <si>
    <t>Steuern / Vorauszahlungen</t>
  </si>
  <si>
    <t>Summe Auszahlungen</t>
  </si>
  <si>
    <t>Cashflow (Monat)</t>
  </si>
  <si>
    <t>Endbestand Liquidität</t>
  </si>
  <si>
    <t>Kumulierter Cashflow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</si>
</sst>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%"/>
    <numFmt numFmtId="166" formatCode="#,##0&quot; €&quot;;\-#,##0&quot; €&quot;;\–"/>
  </numFmts>
  <fonts count="22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i/>
      <sz val="10.5"/>
      <color rgb="FFCFE3E3"/>
      <name val="Calibri"/>
      <charset val="1"/>
    </font>
    <font>
      <b/>
      <sz val="11"/>
      <color rgb="FFFFFFFF"/>
      <name val="Calibri"/>
      <charset val="1"/>
    </font>
    <font>
      <sz val="10"/>
      <color rgb="FF1F2D2D"/>
      <name val="Calibri"/>
      <charset val="1"/>
    </font>
    <font>
      <sz val="10"/>
      <color rgb="FF0000FF"/>
      <name val="Calibri"/>
      <charset val="1"/>
    </font>
    <font>
      <b/>
      <sz val="10"/>
      <color rgb="FFFFFFFF"/>
      <name val="Calibri"/>
      <charset val="1"/>
    </font>
    <font>
      <sz val="10"/>
      <color rgb="FF008000"/>
      <name val="Calibri"/>
      <charset val="1"/>
    </font>
    <font>
      <b/>
      <sz val="10"/>
      <color rgb="FF1F2D2D"/>
      <name val="Calibri"/>
      <charset val="1"/>
    </font>
    <font>
      <b/>
      <sz val="10"/>
      <color rgb="FF008000"/>
      <name val="Calibri"/>
      <charset val="1"/>
    </font>
    <font>
      <sz val="9.5"/>
      <color rgb="FF0000FF"/>
      <name val="Calibri"/>
      <charset val="1"/>
    </font>
    <font>
      <sz val="9.5"/>
      <color rgb="FF1F2D2D"/>
      <name val="Calibri"/>
      <charset val="1"/>
    </font>
    <font>
      <sz val="9.5"/>
      <color rgb="FF008000"/>
      <name val="Calibri"/>
      <charset val="1"/>
    </font>
    <font>
      <i/>
      <sz val="9.5"/>
      <color rgb="FF6B7C7C"/>
      <name val="Calibri"/>
      <charset val="1"/>
    </font>
    <font>
      <sz val="10"/>
      <name val="Arial"/>
      <family val="2"/>
    </font>
    <font>
      <b/>
      <sz val="10.5"/>
      <color rgb="FF0E3B43"/>
      <name val="Calibri"/>
      <charset val="1"/>
    </font>
    <font>
      <b/>
      <sz val="11.5"/>
      <color rgb="FF0E3B43"/>
      <name val="Calibri"/>
      <charset val="1"/>
    </font>
    <font>
      <b/>
      <sz val="11"/>
      <color rgb="FF0E3B43"/>
      <name val="Calibri"/>
      <charset val="1"/>
    </font>
    <font>
      <i/>
      <sz val="10"/>
      <color rgb="FF1F2D2D"/>
      <name val="Calibri"/>
      <charset val="1"/>
    </font>
    <font>
      <b/>
      <sz val="9.5"/>
      <color rgb="FF1F2D2D"/>
      <name val="Calibri"/>
      <charset val="1"/>
    </font>
    <font>
      <b/>
      <sz val="10"/>
      <color rgb="FF0E3B43"/>
      <name val="Calibri"/>
      <charset val="1"/>
    </font>
    <font>
      <b/>
      <sz val="9.5"/>
      <color rgb="FF0E3B43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0E3B43"/>
        <bgColor rgb="FF1F2D2D"/>
      </patternFill>
    </fill>
    <fill>
      <patternFill patternType="solid">
        <fgColor rgb="FFD98A29"/>
        <bgColor rgb="FFFF8080"/>
      </patternFill>
    </fill>
    <fill>
      <patternFill patternType="solid">
        <fgColor rgb="FF1C6470"/>
        <bgColor rgb="FF008080"/>
      </patternFill>
    </fill>
    <fill>
      <patternFill patternType="solid">
        <fgColor rgb="FFFFF3C4"/>
        <bgColor rgb="FFF6E6CB"/>
      </patternFill>
    </fill>
    <fill>
      <patternFill patternType="solid">
        <fgColor rgb="FFF6E6CB"/>
        <bgColor rgb="FFFFF3C4"/>
      </patternFill>
    </fill>
    <fill>
      <patternFill patternType="solid">
        <fgColor rgb="FFFFFFFF"/>
        <bgColor rgb="FFF9F9F9"/>
      </patternFill>
    </fill>
    <fill>
      <patternFill patternType="solid">
        <fgColor rgb="FFDCEAEA"/>
        <bgColor rgb="FFCFE3E3"/>
      </patternFill>
    </fill>
    <fill>
      <patternFill patternType="solid">
        <fgColor rgb="FFC9DCDC"/>
        <bgColor rgb="FFCFE3E3"/>
      </patternFill>
    </fill>
  </fills>
  <borders count="2">
    <border>
      <left/>
      <right/>
      <top/>
      <bottom/>
      <diagonal/>
    </border>
    <border>
      <left style="thin">
        <color rgb="FFB7CBCB"/>
      </left>
      <right style="thin">
        <color rgb="FFB7CBCB"/>
      </right>
      <top style="thin">
        <color rgb="FFB7CBCB"/>
      </top>
      <bottom style="thin">
        <color rgb="FFB7CBCB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2" fillId="7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  <xf numFmtId="166" fontId="9" fillId="6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1" fontId="5" fillId="5" borderId="1" xfId="0" applyNumberFormat="1" applyFont="1" applyFill="1" applyBorder="1" applyAlignment="1">
      <alignment horizontal="left" vertical="center"/>
    </xf>
    <xf numFmtId="165" fontId="5" fillId="5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4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right" vertical="center" wrapText="1"/>
    </xf>
    <xf numFmtId="166" fontId="7" fillId="0" borderId="1" xfId="0" applyNumberFormat="1" applyFont="1" applyBorder="1" applyAlignment="1">
      <alignment horizontal="right" vertical="center"/>
    </xf>
    <xf numFmtId="0" fontId="8" fillId="6" borderId="1" xfId="0" applyFont="1" applyFill="1" applyBorder="1" applyAlignment="1">
      <alignment horizontal="left" vertical="center"/>
    </xf>
    <xf numFmtId="166" fontId="9" fillId="6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8" fillId="9" borderId="1" xfId="0" applyFont="1" applyFill="1" applyBorder="1" applyAlignment="1">
      <alignment horizontal="left" vertical="center"/>
    </xf>
    <xf numFmtId="166" fontId="8" fillId="9" borderId="1" xfId="0" applyNumberFormat="1" applyFont="1" applyFill="1" applyBorder="1" applyAlignment="1">
      <alignment horizontal="right" vertical="center"/>
    </xf>
    <xf numFmtId="0" fontId="0" fillId="9" borderId="1" xfId="0" applyFill="1" applyBorder="1"/>
    <xf numFmtId="1" fontId="7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0" fontId="16" fillId="6" borderId="1" xfId="0" applyFont="1" applyFill="1" applyBorder="1" applyAlignment="1">
      <alignment horizontal="left" vertical="center"/>
    </xf>
    <xf numFmtId="166" fontId="16" fillId="6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165" fontId="4" fillId="0" borderId="1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17" fillId="6" borderId="1" xfId="0" applyFont="1" applyFill="1" applyBorder="1" applyAlignment="1">
      <alignment horizontal="left" vertical="center"/>
    </xf>
    <xf numFmtId="166" fontId="17" fillId="6" borderId="1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66" fontId="10" fillId="0" borderId="1" xfId="0" applyNumberFormat="1" applyFont="1" applyBorder="1" applyAlignment="1">
      <alignment horizontal="right" vertical="center"/>
    </xf>
    <xf numFmtId="166" fontId="11" fillId="0" borderId="1" xfId="0" applyNumberFormat="1" applyFont="1" applyBorder="1" applyAlignment="1">
      <alignment horizontal="right" vertical="center"/>
    </xf>
    <xf numFmtId="166" fontId="19" fillId="0" borderId="1" xfId="0" applyNumberFormat="1" applyFont="1" applyBorder="1" applyAlignment="1">
      <alignment horizontal="right" vertical="center"/>
    </xf>
    <xf numFmtId="0" fontId="0" fillId="0" borderId="1" xfId="0" applyBorder="1"/>
    <xf numFmtId="166" fontId="19" fillId="9" borderId="1" xfId="0" applyNumberFormat="1" applyFont="1" applyFill="1" applyBorder="1" applyAlignment="1">
      <alignment horizontal="right" vertical="center"/>
    </xf>
    <xf numFmtId="0" fontId="20" fillId="6" borderId="1" xfId="0" applyFont="1" applyFill="1" applyBorder="1" applyAlignment="1">
      <alignment horizontal="left" vertical="center"/>
    </xf>
    <xf numFmtId="166" fontId="21" fillId="6" borderId="1" xfId="0" applyNumberFormat="1" applyFont="1" applyFill="1" applyBorder="1" applyAlignment="1">
      <alignment horizontal="right" vertical="center"/>
    </xf>
    <xf numFmtId="0" fontId="11" fillId="7" borderId="1" xfId="0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C6470"/>
      <rgbColor rgb="FFB7CBCB"/>
      <rgbColor rgb="FF878787"/>
      <rgbColor rgb="FF9999FF"/>
      <rgbColor rgb="FF993366"/>
      <rgbColor rgb="FFFFF3C4"/>
      <rgbColor rgb="FFDCEAEA"/>
      <rgbColor rgb="FF660066"/>
      <rgbColor rgb="FFFF8080"/>
      <rgbColor rgb="FF0066CC"/>
      <rgbColor rgb="FFC9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CFE3E3"/>
      <rgbColor rgb="FFF6E6CB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D98A29"/>
      <rgbColor rgb="FFFF6600"/>
      <rgbColor rgb="FF6B7C7C"/>
      <rgbColor rgb="FF969696"/>
      <rgbColor rgb="FF0E3B43"/>
      <rgbColor rgb="FF3E8E8E"/>
      <rgbColor rgb="FF003300"/>
      <rgbColor rgb="FF333300"/>
      <rgbColor rgb="FF993300"/>
      <rgbColor rgb="FF993366"/>
      <rgbColor rgb="FF333399"/>
      <rgbColor rgb="FF1F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Umsatz, Kosten &amp; Ergebnis 2026–2028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Umsatz</c:v>
          </c:tx>
          <c:spPr>
            <a:solidFill>
              <a:srgbClr val="D98A2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Übersicht!$B$22:$D$22</c:f>
              <c:strCache>
                <c:ptCount val="3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</c:strCache>
            </c:strRef>
          </c:cat>
          <c:val>
            <c:numRef>
              <c:f>Übersicht!$B$23:$D$23</c:f>
              <c:numCache>
                <c:formatCode>#,##0" €";\-#,##0" €";\–</c:formatCode>
                <c:ptCount val="3"/>
                <c:pt idx="0">
                  <c:v>252900</c:v>
                </c:pt>
                <c:pt idx="1">
                  <c:v>350000</c:v>
                </c:pt>
                <c:pt idx="2">
                  <c:v>451900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2-4624-B7F8-CD5306248595}"/>
            </c:ext>
          </c:extLst>
        </c:ser>
        <c:ser>
          <c:idx val="1"/>
          <c:order val="1"/>
          <c:tx>
            <c:v>Gesamtkosten</c:v>
          </c:tx>
          <c:spPr>
            <a:solidFill>
              <a:srgbClr val="0E3B43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Übersicht!$B$22:$D$22</c:f>
              <c:strCache>
                <c:ptCount val="3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</c:strCache>
            </c:strRef>
          </c:cat>
          <c:val>
            <c:numRef>
              <c:f>Übersicht!$B$24:$D$24</c:f>
              <c:numCache>
                <c:formatCode>#,##0" €";\-#,##0" €";\–</c:formatCode>
                <c:ptCount val="3"/>
                <c:pt idx="0">
                  <c:v>219600</c:v>
                </c:pt>
                <c:pt idx="1">
                  <c:v>269800</c:v>
                </c:pt>
                <c:pt idx="2">
                  <c:v>327400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12-4624-B7F8-CD5306248595}"/>
            </c:ext>
          </c:extLst>
        </c:ser>
        <c:ser>
          <c:idx val="2"/>
          <c:order val="2"/>
          <c:tx>
            <c:v>Jahresüberschuss</c:v>
          </c:tx>
          <c:spPr>
            <a:solidFill>
              <a:srgbClr val="3E8E8E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Übersicht!$B$22:$D$22</c:f>
              <c:strCache>
                <c:ptCount val="3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</c:strCache>
            </c:strRef>
          </c:cat>
          <c:val>
            <c:numRef>
              <c:f>Übersicht!$B$26:$D$26</c:f>
              <c:numCache>
                <c:formatCode>#,##0" €";\-#,##0" €";\–</c:formatCode>
                <c:ptCount val="3"/>
                <c:pt idx="0">
                  <c:v>21560</c:v>
                </c:pt>
                <c:pt idx="1">
                  <c:v>54740</c:v>
                </c:pt>
                <c:pt idx="2">
                  <c:v>86100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12-4624-B7F8-CD5306248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7712233"/>
        <c:axId val="27021093"/>
      </c:barChart>
      <c:catAx>
        <c:axId val="2771223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7021093"/>
        <c:crosses val="autoZero"/>
        <c:auto val="1"/>
        <c:lblAlgn val="ctr"/>
        <c:lblOffset val="100"/>
        <c:noMultiLvlLbl val="0"/>
      </c:catAx>
      <c:valAx>
        <c:axId val="27021093"/>
        <c:scaling>
          <c:orientation val="minMax"/>
        </c:scaling>
        <c:delete val="0"/>
        <c:axPos val="l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771223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Liquiditätsverlauf 2026 (Endbestand)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080">
              <a:solidFill>
                <a:srgbClr val="D98A2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Liquiditätsplanung!$B$4:$M$4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Liquiditätsplanung!$B$27:$M$27</c:f>
              <c:numCache>
                <c:formatCode>#,##0" €";\-#,##0" €";\–</c:formatCode>
                <c:ptCount val="12"/>
                <c:pt idx="0">
                  <c:v>36500</c:v>
                </c:pt>
                <c:pt idx="1">
                  <c:v>29500</c:v>
                </c:pt>
                <c:pt idx="2">
                  <c:v>27400</c:v>
                </c:pt>
                <c:pt idx="3">
                  <c:v>26300</c:v>
                </c:pt>
                <c:pt idx="4">
                  <c:v>27200</c:v>
                </c:pt>
                <c:pt idx="5">
                  <c:v>28100</c:v>
                </c:pt>
                <c:pt idx="6">
                  <c:v>32000</c:v>
                </c:pt>
                <c:pt idx="7">
                  <c:v>36900</c:v>
                </c:pt>
                <c:pt idx="8">
                  <c:v>40800</c:v>
                </c:pt>
                <c:pt idx="9">
                  <c:v>47700</c:v>
                </c:pt>
                <c:pt idx="10">
                  <c:v>55600</c:v>
                </c:pt>
                <c:pt idx="11">
                  <c:v>62500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3-4E68-AC55-196CD27D8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640186"/>
        <c:axId val="43833439"/>
      </c:lineChart>
      <c:catAx>
        <c:axId val="3164018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3833439"/>
        <c:crosses val="autoZero"/>
        <c:auto val="1"/>
        <c:lblAlgn val="ctr"/>
        <c:lblOffset val="100"/>
        <c:noMultiLvlLbl val="0"/>
      </c:catAx>
      <c:valAx>
        <c:axId val="4383343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164018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28575</xdr:rowOff>
    </xdr:from>
    <xdr:to>
      <xdr:col>13</xdr:col>
      <xdr:colOff>571500</xdr:colOff>
      <xdr:row>18</xdr:row>
      <xdr:rowOff>8355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22</xdr:row>
      <xdr:rowOff>0</xdr:rowOff>
    </xdr:from>
    <xdr:to>
      <xdr:col>14</xdr:col>
      <xdr:colOff>47625</xdr:colOff>
      <xdr:row>36</xdr:row>
      <xdr:rowOff>227520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8A29"/>
  </sheetPr>
  <dimension ref="A1:N43"/>
  <sheetViews>
    <sheetView showGridLines="0" tabSelected="1" zoomScaleNormal="100" workbookViewId="0">
      <pane ySplit="4" topLeftCell="A5" activePane="bottomLeft" state="frozen"/>
      <selection pane="bottomLeft" activeCell="N69" sqref="N69"/>
    </sheetView>
  </sheetViews>
  <sheetFormatPr baseColWidth="10" defaultColWidth="8.7109375" defaultRowHeight="15" x14ac:dyDescent="0.25"/>
  <cols>
    <col min="1" max="1" width="36" customWidth="1"/>
    <col min="2" max="2" width="18" customWidth="1"/>
    <col min="3" max="4" width="15" customWidth="1"/>
    <col min="5" max="5" width="3" customWidth="1"/>
    <col min="6" max="13" width="9" customWidth="1"/>
  </cols>
  <sheetData>
    <row r="1" spans="1:14" ht="31.5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8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4.5" customHeight="1" x14ac:dyDescent="0.25">
      <c r="A3" s="1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5" spans="1:14" ht="19.5" customHeight="1" x14ac:dyDescent="0.25">
      <c r="A5" s="12" t="s">
        <v>2</v>
      </c>
      <c r="B5" s="12"/>
      <c r="C5" s="12"/>
      <c r="D5" s="12"/>
    </row>
    <row r="6" spans="1:14" x14ac:dyDescent="0.25">
      <c r="A6" s="16" t="s">
        <v>3</v>
      </c>
      <c r="B6" s="11" t="s">
        <v>4</v>
      </c>
      <c r="C6" s="11"/>
      <c r="D6" s="11"/>
    </row>
    <row r="7" spans="1:14" x14ac:dyDescent="0.25">
      <c r="A7" s="16" t="s">
        <v>5</v>
      </c>
      <c r="B7" s="11" t="s">
        <v>6</v>
      </c>
      <c r="C7" s="11"/>
      <c r="D7" s="11"/>
    </row>
    <row r="8" spans="1:14" x14ac:dyDescent="0.25">
      <c r="A8" s="16" t="s">
        <v>7</v>
      </c>
      <c r="B8" s="11" t="s">
        <v>8</v>
      </c>
      <c r="C8" s="11"/>
      <c r="D8" s="11"/>
    </row>
    <row r="9" spans="1:14" x14ac:dyDescent="0.25">
      <c r="A9" s="16" t="s">
        <v>9</v>
      </c>
      <c r="B9" s="10">
        <v>46023</v>
      </c>
      <c r="C9" s="10"/>
      <c r="D9" s="10"/>
    </row>
    <row r="10" spans="1:14" x14ac:dyDescent="0.25">
      <c r="A10" s="16" t="s">
        <v>10</v>
      </c>
      <c r="B10" s="11" t="s">
        <v>11</v>
      </c>
      <c r="C10" s="11"/>
      <c r="D10" s="11"/>
    </row>
    <row r="11" spans="1:14" x14ac:dyDescent="0.25">
      <c r="A11" s="16" t="s">
        <v>12</v>
      </c>
      <c r="B11" s="11" t="s">
        <v>13</v>
      </c>
      <c r="C11" s="11"/>
      <c r="D11" s="11"/>
    </row>
    <row r="12" spans="1:14" x14ac:dyDescent="0.25">
      <c r="A12" s="16" t="s">
        <v>14</v>
      </c>
      <c r="B12" s="9" t="s">
        <v>15</v>
      </c>
      <c r="C12" s="9"/>
      <c r="D12" s="9"/>
    </row>
    <row r="14" spans="1:14" ht="19.5" customHeight="1" x14ac:dyDescent="0.25">
      <c r="A14" s="12" t="s">
        <v>16</v>
      </c>
      <c r="B14" s="12"/>
      <c r="C14" s="12"/>
      <c r="D14" s="12"/>
    </row>
    <row r="15" spans="1:14" x14ac:dyDescent="0.25">
      <c r="A15" s="16" t="s">
        <v>17</v>
      </c>
      <c r="B15" s="8">
        <v>0.3</v>
      </c>
      <c r="C15" s="8"/>
      <c r="D15" s="8"/>
    </row>
    <row r="16" spans="1:14" x14ac:dyDescent="0.25">
      <c r="A16" s="16" t="s">
        <v>18</v>
      </c>
      <c r="B16" s="8">
        <v>0.05</v>
      </c>
      <c r="C16" s="8"/>
      <c r="D16" s="8"/>
    </row>
    <row r="17" spans="1:4" x14ac:dyDescent="0.25">
      <c r="A17" s="16" t="s">
        <v>19</v>
      </c>
      <c r="B17" s="8">
        <v>0.19</v>
      </c>
      <c r="C17" s="8"/>
      <c r="D17" s="8"/>
    </row>
    <row r="18" spans="1:4" x14ac:dyDescent="0.25">
      <c r="A18" s="16" t="s">
        <v>20</v>
      </c>
      <c r="B18" s="8">
        <v>0.1</v>
      </c>
      <c r="C18" s="8"/>
      <c r="D18" s="8"/>
    </row>
    <row r="19" spans="1:4" x14ac:dyDescent="0.25">
      <c r="A19" s="16" t="s">
        <v>21</v>
      </c>
      <c r="B19" s="7">
        <v>6</v>
      </c>
      <c r="C19" s="7"/>
      <c r="D19" s="7"/>
    </row>
    <row r="21" spans="1:4" ht="19.5" customHeight="1" x14ac:dyDescent="0.25">
      <c r="A21" s="12" t="s">
        <v>22</v>
      </c>
      <c r="B21" s="12"/>
      <c r="C21" s="12"/>
      <c r="D21" s="12"/>
    </row>
    <row r="22" spans="1:4" ht="25.5" customHeight="1" x14ac:dyDescent="0.25">
      <c r="A22" s="17" t="s">
        <v>23</v>
      </c>
      <c r="B22" s="18" t="s">
        <v>24</v>
      </c>
      <c r="C22" s="18" t="s">
        <v>25</v>
      </c>
      <c r="D22" s="18" t="s">
        <v>26</v>
      </c>
    </row>
    <row r="23" spans="1:4" x14ac:dyDescent="0.25">
      <c r="A23" s="16" t="s">
        <v>27</v>
      </c>
      <c r="B23" s="19">
        <f>Umsatzplanung!G13</f>
        <v>252900</v>
      </c>
      <c r="C23" s="19">
        <f>Umsatzplanung!H13</f>
        <v>350000</v>
      </c>
      <c r="D23" s="19">
        <f>Umsatzplanung!I13</f>
        <v>451900</v>
      </c>
    </row>
    <row r="24" spans="1:4" x14ac:dyDescent="0.25">
      <c r="A24" s="16" t="s">
        <v>28</v>
      </c>
      <c r="B24" s="19">
        <f>Kostenplanung!B28</f>
        <v>219600</v>
      </c>
      <c r="C24" s="19">
        <f>Kostenplanung!C28</f>
        <v>269800</v>
      </c>
      <c r="D24" s="19">
        <f>Kostenplanung!D28</f>
        <v>327400</v>
      </c>
    </row>
    <row r="25" spans="1:4" x14ac:dyDescent="0.25">
      <c r="A25" s="16" t="s">
        <v>29</v>
      </c>
      <c r="B25" s="19">
        <f>Rentabilität!B11</f>
        <v>33300</v>
      </c>
      <c r="C25" s="19">
        <f>Rentabilität!C11</f>
        <v>80200</v>
      </c>
      <c r="D25" s="19">
        <f>Rentabilität!D11</f>
        <v>124500</v>
      </c>
    </row>
    <row r="26" spans="1:4" x14ac:dyDescent="0.25">
      <c r="A26" s="20" t="s">
        <v>30</v>
      </c>
      <c r="B26" s="21">
        <f>Rentabilität!B15</f>
        <v>21560</v>
      </c>
      <c r="C26" s="21">
        <f>Rentabilität!C15</f>
        <v>54740</v>
      </c>
      <c r="D26" s="21">
        <f>Rentabilität!D15</f>
        <v>86100</v>
      </c>
    </row>
    <row r="27" spans="1:4" x14ac:dyDescent="0.25">
      <c r="A27" s="16" t="s">
        <v>31</v>
      </c>
      <c r="B27" s="22">
        <f>Rentabilität!B16</f>
        <v>8.5251087386318702E-2</v>
      </c>
      <c r="C27" s="22">
        <f>Rentabilität!C16</f>
        <v>0.15640000000000001</v>
      </c>
      <c r="D27" s="22">
        <f>Rentabilität!D16</f>
        <v>0.19052887807036956</v>
      </c>
    </row>
    <row r="29" spans="1:4" ht="19.5" customHeight="1" x14ac:dyDescent="0.25">
      <c r="A29" s="12" t="s">
        <v>32</v>
      </c>
      <c r="B29" s="12"/>
      <c r="C29" s="12"/>
      <c r="D29" s="12"/>
    </row>
    <row r="30" spans="1:4" x14ac:dyDescent="0.25">
      <c r="A30" s="16" t="s">
        <v>33</v>
      </c>
      <c r="B30" s="6">
        <f>Kapitalbedarf!B30</f>
        <v>117150</v>
      </c>
      <c r="C30" s="6"/>
      <c r="D30" s="6"/>
    </row>
    <row r="31" spans="1:4" x14ac:dyDescent="0.25">
      <c r="A31" s="16" t="s">
        <v>34</v>
      </c>
      <c r="B31" s="6">
        <f>Finanzierung!B9</f>
        <v>35000</v>
      </c>
      <c r="C31" s="6"/>
      <c r="D31" s="6"/>
    </row>
    <row r="32" spans="1:4" x14ac:dyDescent="0.25">
      <c r="A32" s="16" t="s">
        <v>35</v>
      </c>
      <c r="B32" s="6">
        <f>Finanzierung!B15</f>
        <v>85000</v>
      </c>
      <c r="C32" s="6"/>
      <c r="D32" s="6"/>
    </row>
    <row r="33" spans="1:4" x14ac:dyDescent="0.25">
      <c r="A33" s="16" t="s">
        <v>36</v>
      </c>
      <c r="B33" s="5">
        <f>Finanzierung!B18</f>
        <v>0.29166666666666669</v>
      </c>
      <c r="C33" s="5"/>
      <c r="D33" s="5"/>
    </row>
    <row r="34" spans="1:4" x14ac:dyDescent="0.25">
      <c r="A34" s="16" t="s">
        <v>37</v>
      </c>
      <c r="B34" s="6">
        <f>Rentabilität!B22</f>
        <v>205561.21416526139</v>
      </c>
      <c r="C34" s="6"/>
      <c r="D34" s="6"/>
    </row>
    <row r="35" spans="1:4" x14ac:dyDescent="0.25">
      <c r="A35" s="20" t="s">
        <v>38</v>
      </c>
      <c r="B35" s="4">
        <f>Liquiditätsplanung!M27</f>
        <v>62500</v>
      </c>
      <c r="C35" s="4"/>
      <c r="D35" s="4"/>
    </row>
    <row r="37" spans="1:4" ht="19.5" customHeight="1" x14ac:dyDescent="0.25">
      <c r="A37" s="12" t="s">
        <v>39</v>
      </c>
      <c r="B37" s="12"/>
      <c r="C37" s="12"/>
      <c r="D37" s="12"/>
    </row>
    <row r="38" spans="1:4" x14ac:dyDescent="0.25">
      <c r="A38" s="3" t="s">
        <v>40</v>
      </c>
      <c r="B38" s="3"/>
      <c r="C38" s="3"/>
      <c r="D38" s="3"/>
    </row>
    <row r="39" spans="1:4" x14ac:dyDescent="0.25">
      <c r="A39" s="2" t="s">
        <v>41</v>
      </c>
      <c r="B39" s="2"/>
      <c r="C39" s="2"/>
      <c r="D39" s="2"/>
    </row>
    <row r="40" spans="1:4" x14ac:dyDescent="0.25">
      <c r="A40" s="1" t="s">
        <v>42</v>
      </c>
      <c r="B40" s="1"/>
      <c r="C40" s="1"/>
      <c r="D40" s="1"/>
    </row>
    <row r="41" spans="1:4" x14ac:dyDescent="0.25">
      <c r="A41" s="51" t="s">
        <v>43</v>
      </c>
      <c r="B41" s="51"/>
      <c r="C41" s="51"/>
      <c r="D41" s="51"/>
    </row>
    <row r="42" spans="1:4" x14ac:dyDescent="0.25">
      <c r="A42" s="52" t="s">
        <v>44</v>
      </c>
      <c r="B42" s="52"/>
      <c r="C42" s="52"/>
      <c r="D42" s="52"/>
    </row>
    <row r="43" spans="1:4" x14ac:dyDescent="0.25">
      <c r="A43" s="52" t="s">
        <v>45</v>
      </c>
      <c r="B43" s="52"/>
      <c r="C43" s="52"/>
      <c r="D43" s="52"/>
    </row>
  </sheetData>
  <mergeCells count="32">
    <mergeCell ref="A43:D43"/>
    <mergeCell ref="A1:N1"/>
    <mergeCell ref="A2:N2"/>
    <mergeCell ref="B3:N3"/>
    <mergeCell ref="A38:D38"/>
    <mergeCell ref="A39:D39"/>
    <mergeCell ref="A40:D40"/>
    <mergeCell ref="A41:D41"/>
    <mergeCell ref="A42:D42"/>
    <mergeCell ref="B32:D32"/>
    <mergeCell ref="B33:D33"/>
    <mergeCell ref="B34:D34"/>
    <mergeCell ref="B35:D35"/>
    <mergeCell ref="A37:D37"/>
    <mergeCell ref="B19:D19"/>
    <mergeCell ref="A21:D21"/>
    <mergeCell ref="A29:D29"/>
    <mergeCell ref="B30:D30"/>
    <mergeCell ref="B31:D31"/>
    <mergeCell ref="A14:D14"/>
    <mergeCell ref="B15:D15"/>
    <mergeCell ref="B16:D16"/>
    <mergeCell ref="B17:D17"/>
    <mergeCell ref="B18:D18"/>
    <mergeCell ref="B8:D8"/>
    <mergeCell ref="B9:D9"/>
    <mergeCell ref="B10:D10"/>
    <mergeCell ref="B11:D11"/>
    <mergeCell ref="B12:D12"/>
    <mergeCell ref="A5:D5"/>
    <mergeCell ref="B6:D6"/>
    <mergeCell ref="B7:D7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E3B43"/>
  </sheetPr>
  <dimension ref="A1:C30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42" customWidth="1"/>
    <col min="2" max="2" width="16" customWidth="1"/>
    <col min="3" max="3" width="34" customWidth="1"/>
  </cols>
  <sheetData>
    <row r="1" spans="1:3" ht="31.5" customHeight="1" x14ac:dyDescent="0.25">
      <c r="A1" s="14" t="s">
        <v>46</v>
      </c>
      <c r="B1" s="14"/>
      <c r="C1" s="14"/>
    </row>
    <row r="2" spans="1:3" ht="18" customHeight="1" x14ac:dyDescent="0.25">
      <c r="A2" s="13" t="s">
        <v>47</v>
      </c>
      <c r="B2" s="13"/>
      <c r="C2" s="13"/>
    </row>
    <row r="3" spans="1:3" ht="4.5" customHeight="1" x14ac:dyDescent="0.25">
      <c r="A3" s="15"/>
      <c r="B3" s="15"/>
      <c r="C3" s="15"/>
    </row>
    <row r="4" spans="1:3" ht="25.5" customHeight="1" x14ac:dyDescent="0.25">
      <c r="A4" s="17" t="s">
        <v>48</v>
      </c>
      <c r="B4" s="18" t="s">
        <v>49</v>
      </c>
      <c r="C4" s="17" t="s">
        <v>50</v>
      </c>
    </row>
    <row r="5" spans="1:3" ht="18" customHeight="1" x14ac:dyDescent="0.25">
      <c r="A5" s="53" t="s">
        <v>51</v>
      </c>
      <c r="B5" s="53"/>
      <c r="C5" s="53"/>
    </row>
    <row r="6" spans="1:3" x14ac:dyDescent="0.25">
      <c r="A6" s="16" t="s">
        <v>52</v>
      </c>
      <c r="B6" s="23">
        <v>800</v>
      </c>
      <c r="C6" s="24"/>
    </row>
    <row r="7" spans="1:3" x14ac:dyDescent="0.25">
      <c r="A7" s="16" t="s">
        <v>53</v>
      </c>
      <c r="B7" s="23">
        <v>400</v>
      </c>
      <c r="C7" s="24"/>
    </row>
    <row r="8" spans="1:3" x14ac:dyDescent="0.25">
      <c r="A8" s="16" t="s">
        <v>54</v>
      </c>
      <c r="B8" s="23">
        <v>1500</v>
      </c>
      <c r="C8" s="24"/>
    </row>
    <row r="9" spans="1:3" x14ac:dyDescent="0.25">
      <c r="A9" s="16" t="s">
        <v>55</v>
      </c>
      <c r="B9" s="23">
        <v>800</v>
      </c>
      <c r="C9" s="24"/>
    </row>
    <row r="10" spans="1:3" x14ac:dyDescent="0.25">
      <c r="A10" s="25" t="s">
        <v>56</v>
      </c>
      <c r="B10" s="26">
        <f>SUM(B6:B9)</f>
        <v>3500</v>
      </c>
      <c r="C10" s="27"/>
    </row>
    <row r="11" spans="1:3" ht="18" customHeight="1" x14ac:dyDescent="0.25">
      <c r="A11" s="53" t="s">
        <v>57</v>
      </c>
      <c r="B11" s="53"/>
      <c r="C11" s="53"/>
    </row>
    <row r="12" spans="1:3" x14ac:dyDescent="0.25">
      <c r="A12" s="16" t="s">
        <v>58</v>
      </c>
      <c r="B12" s="23">
        <v>15000</v>
      </c>
      <c r="C12" s="24"/>
    </row>
    <row r="13" spans="1:3" x14ac:dyDescent="0.25">
      <c r="A13" s="16" t="s">
        <v>59</v>
      </c>
      <c r="B13" s="23">
        <v>10000</v>
      </c>
      <c r="C13" s="24"/>
    </row>
    <row r="14" spans="1:3" x14ac:dyDescent="0.25">
      <c r="A14" s="16" t="s">
        <v>60</v>
      </c>
      <c r="B14" s="23">
        <v>20000</v>
      </c>
      <c r="C14" s="24"/>
    </row>
    <row r="15" spans="1:3" x14ac:dyDescent="0.25">
      <c r="A15" s="16" t="s">
        <v>61</v>
      </c>
      <c r="B15" s="23">
        <v>6000</v>
      </c>
      <c r="C15" s="24"/>
    </row>
    <row r="16" spans="1:3" x14ac:dyDescent="0.25">
      <c r="A16" s="25" t="s">
        <v>62</v>
      </c>
      <c r="B16" s="26">
        <f>SUM(B12:B15)</f>
        <v>51000</v>
      </c>
      <c r="C16" s="27"/>
    </row>
    <row r="17" spans="1:3" ht="18" customHeight="1" x14ac:dyDescent="0.25">
      <c r="A17" s="53" t="s">
        <v>63</v>
      </c>
      <c r="B17" s="53"/>
      <c r="C17" s="53"/>
    </row>
    <row r="18" spans="1:3" x14ac:dyDescent="0.25">
      <c r="A18" s="16" t="s">
        <v>64</v>
      </c>
      <c r="B18" s="23">
        <v>12000</v>
      </c>
      <c r="C18" s="24"/>
    </row>
    <row r="19" spans="1:3" x14ac:dyDescent="0.25">
      <c r="A19" s="16" t="s">
        <v>65</v>
      </c>
      <c r="B19" s="23">
        <v>6000</v>
      </c>
      <c r="C19" s="24"/>
    </row>
    <row r="20" spans="1:3" x14ac:dyDescent="0.25">
      <c r="A20" s="16" t="s">
        <v>66</v>
      </c>
      <c r="B20" s="23">
        <v>4000</v>
      </c>
      <c r="C20" s="24"/>
    </row>
    <row r="21" spans="1:3" x14ac:dyDescent="0.25">
      <c r="A21" s="25" t="s">
        <v>67</v>
      </c>
      <c r="B21" s="26">
        <f>SUM(B18:B20)</f>
        <v>22000</v>
      </c>
      <c r="C21" s="27"/>
    </row>
    <row r="22" spans="1:3" ht="18" customHeight="1" x14ac:dyDescent="0.25">
      <c r="A22" s="53" t="s">
        <v>68</v>
      </c>
      <c r="B22" s="53"/>
      <c r="C22" s="53"/>
    </row>
    <row r="23" spans="1:3" x14ac:dyDescent="0.25">
      <c r="A23" s="16" t="s">
        <v>69</v>
      </c>
      <c r="B23" s="28">
        <f>Übersicht!B19</f>
        <v>6</v>
      </c>
      <c r="C23" s="24" t="s">
        <v>70</v>
      </c>
    </row>
    <row r="24" spans="1:3" x14ac:dyDescent="0.25">
      <c r="A24" s="16" t="s">
        <v>71</v>
      </c>
      <c r="B24" s="23">
        <v>5000</v>
      </c>
      <c r="C24" s="24"/>
    </row>
    <row r="25" spans="1:3" x14ac:dyDescent="0.25">
      <c r="A25" s="25" t="s">
        <v>72</v>
      </c>
      <c r="B25" s="26">
        <f>B23*B24</f>
        <v>30000</v>
      </c>
      <c r="C25" s="27"/>
    </row>
    <row r="26" spans="1:3" ht="18" customHeight="1" x14ac:dyDescent="0.25">
      <c r="A26" s="53" t="s">
        <v>73</v>
      </c>
      <c r="B26" s="53"/>
      <c r="C26" s="53"/>
    </row>
    <row r="27" spans="1:3" x14ac:dyDescent="0.25">
      <c r="A27" s="16" t="s">
        <v>74</v>
      </c>
      <c r="B27" s="22">
        <f>Übersicht!B18</f>
        <v>0.1</v>
      </c>
      <c r="C27" s="24" t="s">
        <v>70</v>
      </c>
    </row>
    <row r="28" spans="1:3" x14ac:dyDescent="0.25">
      <c r="A28" s="25" t="s">
        <v>75</v>
      </c>
      <c r="B28" s="26">
        <f>B10+B16+B21+B25</f>
        <v>106500</v>
      </c>
      <c r="C28" s="27"/>
    </row>
    <row r="29" spans="1:3" x14ac:dyDescent="0.25">
      <c r="A29" s="16" t="s">
        <v>76</v>
      </c>
      <c r="B29" s="29">
        <f>B27*B28</f>
        <v>10650</v>
      </c>
      <c r="C29" s="24"/>
    </row>
    <row r="30" spans="1:3" x14ac:dyDescent="0.25">
      <c r="A30" s="30" t="s">
        <v>77</v>
      </c>
      <c r="B30" s="31">
        <f>B28+B29</f>
        <v>117150</v>
      </c>
      <c r="C30" s="32"/>
    </row>
  </sheetData>
  <mergeCells count="7">
    <mergeCell ref="A22:C22"/>
    <mergeCell ref="A26:C26"/>
    <mergeCell ref="A1:C1"/>
    <mergeCell ref="A2:C2"/>
    <mergeCell ref="A5:C5"/>
    <mergeCell ref="A11:C11"/>
    <mergeCell ref="A17:C17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E3B43"/>
  </sheetPr>
  <dimension ref="A1:C18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42" customWidth="1"/>
    <col min="2" max="2" width="16" customWidth="1"/>
    <col min="3" max="3" width="34" customWidth="1"/>
  </cols>
  <sheetData>
    <row r="1" spans="1:3" ht="31.5" customHeight="1" x14ac:dyDescent="0.25">
      <c r="A1" s="14" t="s">
        <v>78</v>
      </c>
      <c r="B1" s="14"/>
      <c r="C1" s="14"/>
    </row>
    <row r="2" spans="1:3" ht="18" customHeight="1" x14ac:dyDescent="0.25">
      <c r="A2" s="13" t="s">
        <v>79</v>
      </c>
      <c r="B2" s="13"/>
      <c r="C2" s="13"/>
    </row>
    <row r="3" spans="1:3" ht="4.5" customHeight="1" x14ac:dyDescent="0.25">
      <c r="A3" s="15"/>
      <c r="B3" s="15"/>
      <c r="C3" s="15"/>
    </row>
    <row r="4" spans="1:3" ht="25.5" customHeight="1" x14ac:dyDescent="0.25">
      <c r="A4" s="17" t="s">
        <v>48</v>
      </c>
      <c r="B4" s="18" t="s">
        <v>49</v>
      </c>
      <c r="C4" s="17" t="s">
        <v>50</v>
      </c>
    </row>
    <row r="5" spans="1:3" x14ac:dyDescent="0.25">
      <c r="A5" s="16" t="s">
        <v>80</v>
      </c>
      <c r="B5" s="19">
        <f>Kapitalbedarf!B30</f>
        <v>117150</v>
      </c>
      <c r="C5" s="24" t="s">
        <v>81</v>
      </c>
    </row>
    <row r="6" spans="1:3" ht="18" customHeight="1" x14ac:dyDescent="0.25">
      <c r="A6" s="53" t="s">
        <v>34</v>
      </c>
      <c r="B6" s="53"/>
      <c r="C6" s="53"/>
    </row>
    <row r="7" spans="1:3" x14ac:dyDescent="0.25">
      <c r="A7" s="16" t="s">
        <v>82</v>
      </c>
      <c r="B7" s="23">
        <v>30000</v>
      </c>
      <c r="C7" s="24"/>
    </row>
    <row r="8" spans="1:3" x14ac:dyDescent="0.25">
      <c r="A8" s="16" t="s">
        <v>83</v>
      </c>
      <c r="B8" s="23">
        <v>5000</v>
      </c>
      <c r="C8" s="24"/>
    </row>
    <row r="9" spans="1:3" x14ac:dyDescent="0.25">
      <c r="A9" s="25" t="s">
        <v>84</v>
      </c>
      <c r="B9" s="26">
        <f>SUM(B7:B8)</f>
        <v>35000</v>
      </c>
      <c r="C9" s="33"/>
    </row>
    <row r="10" spans="1:3" ht="18" customHeight="1" x14ac:dyDescent="0.25">
      <c r="A10" s="53" t="s">
        <v>35</v>
      </c>
      <c r="B10" s="53"/>
      <c r="C10" s="53"/>
    </row>
    <row r="11" spans="1:3" x14ac:dyDescent="0.25">
      <c r="A11" s="16" t="s">
        <v>85</v>
      </c>
      <c r="B11" s="23">
        <v>50000</v>
      </c>
      <c r="C11" s="24"/>
    </row>
    <row r="12" spans="1:3" x14ac:dyDescent="0.25">
      <c r="A12" s="16" t="s">
        <v>86</v>
      </c>
      <c r="B12" s="23">
        <v>25000</v>
      </c>
      <c r="C12" s="24"/>
    </row>
    <row r="13" spans="1:3" x14ac:dyDescent="0.25">
      <c r="A13" s="16" t="s">
        <v>87</v>
      </c>
      <c r="B13" s="23">
        <v>10000</v>
      </c>
      <c r="C13" s="24" t="s">
        <v>88</v>
      </c>
    </row>
    <row r="14" spans="1:3" x14ac:dyDescent="0.25">
      <c r="A14" s="16" t="s">
        <v>89</v>
      </c>
      <c r="B14" s="23">
        <v>0</v>
      </c>
      <c r="C14" s="24"/>
    </row>
    <row r="15" spans="1:3" x14ac:dyDescent="0.25">
      <c r="A15" s="25" t="s">
        <v>90</v>
      </c>
      <c r="B15" s="26">
        <f>SUM(B11:B14)</f>
        <v>85000</v>
      </c>
      <c r="C15" s="33"/>
    </row>
    <row r="16" spans="1:3" x14ac:dyDescent="0.25">
      <c r="A16" s="30" t="s">
        <v>91</v>
      </c>
      <c r="B16" s="31">
        <f>B9+B15</f>
        <v>120000</v>
      </c>
      <c r="C16" s="32"/>
    </row>
    <row r="17" spans="1:3" x14ac:dyDescent="0.25">
      <c r="A17" s="16" t="s">
        <v>92</v>
      </c>
      <c r="B17" s="29">
        <f>B16-B5</f>
        <v>2850</v>
      </c>
      <c r="C17" s="24" t="s">
        <v>93</v>
      </c>
    </row>
    <row r="18" spans="1:3" x14ac:dyDescent="0.25">
      <c r="A18" s="16" t="s">
        <v>36</v>
      </c>
      <c r="B18" s="34">
        <f>IFERROR(B9/B16,0)</f>
        <v>0.29166666666666669</v>
      </c>
      <c r="C18" s="24" t="s">
        <v>94</v>
      </c>
    </row>
  </sheetData>
  <mergeCells count="4">
    <mergeCell ref="A1:C1"/>
    <mergeCell ref="A2:C2"/>
    <mergeCell ref="A6:C6"/>
    <mergeCell ref="A10:C10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E3B43"/>
  </sheetPr>
  <dimension ref="A1:I14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32" customWidth="1"/>
    <col min="2" max="2" width="11" customWidth="1"/>
    <col min="3" max="6" width="12.42578125" customWidth="1"/>
    <col min="7" max="9" width="15" customWidth="1"/>
  </cols>
  <sheetData>
    <row r="1" spans="1:9" ht="31.5" customHeight="1" x14ac:dyDescent="0.25">
      <c r="A1" s="14" t="s">
        <v>95</v>
      </c>
      <c r="B1" s="14"/>
      <c r="C1" s="14"/>
      <c r="D1" s="14"/>
      <c r="E1" s="14"/>
      <c r="F1" s="14"/>
      <c r="G1" s="14"/>
      <c r="H1" s="14"/>
      <c r="I1" s="14"/>
    </row>
    <row r="2" spans="1:9" ht="18" customHeight="1" x14ac:dyDescent="0.25">
      <c r="A2" s="13" t="s">
        <v>96</v>
      </c>
      <c r="B2" s="13"/>
      <c r="C2" s="13"/>
      <c r="D2" s="13"/>
      <c r="E2" s="13"/>
      <c r="F2" s="13"/>
      <c r="G2" s="13"/>
      <c r="H2" s="13"/>
      <c r="I2" s="13"/>
    </row>
    <row r="3" spans="1:9" ht="4.5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25.5" customHeight="1" x14ac:dyDescent="0.25">
      <c r="A4" s="17" t="s">
        <v>97</v>
      </c>
      <c r="B4" s="35" t="s">
        <v>98</v>
      </c>
      <c r="C4" s="18" t="s">
        <v>99</v>
      </c>
      <c r="D4" s="18" t="s">
        <v>100</v>
      </c>
      <c r="E4" s="18" t="s">
        <v>101</v>
      </c>
      <c r="F4" s="18" t="s">
        <v>102</v>
      </c>
      <c r="G4" s="18" t="s">
        <v>103</v>
      </c>
      <c r="H4" s="18" t="s">
        <v>104</v>
      </c>
      <c r="I4" s="18" t="s">
        <v>105</v>
      </c>
    </row>
    <row r="5" spans="1:9" x14ac:dyDescent="0.25">
      <c r="A5" s="16" t="s">
        <v>106</v>
      </c>
      <c r="B5" s="36" t="s">
        <v>107</v>
      </c>
      <c r="C5" s="23">
        <v>120</v>
      </c>
      <c r="D5" s="37">
        <v>800</v>
      </c>
      <c r="E5" s="37">
        <v>1050</v>
      </c>
      <c r="F5" s="37">
        <v>1300</v>
      </c>
      <c r="G5" s="29">
        <f t="shared" ref="G5:G12" si="0">C5*D5</f>
        <v>96000</v>
      </c>
      <c r="H5" s="29">
        <f t="shared" ref="H5:H12" si="1">C5*E5</f>
        <v>126000</v>
      </c>
      <c r="I5" s="29">
        <f t="shared" ref="I5:I12" si="2">C5*F5</f>
        <v>156000</v>
      </c>
    </row>
    <row r="6" spans="1:9" x14ac:dyDescent="0.25">
      <c r="A6" s="16" t="s">
        <v>108</v>
      </c>
      <c r="B6" s="36" t="s">
        <v>107</v>
      </c>
      <c r="C6" s="23">
        <v>340</v>
      </c>
      <c r="D6" s="37">
        <v>180</v>
      </c>
      <c r="E6" s="37">
        <v>260</v>
      </c>
      <c r="F6" s="37">
        <v>340</v>
      </c>
      <c r="G6" s="29">
        <f t="shared" si="0"/>
        <v>61200</v>
      </c>
      <c r="H6" s="29">
        <f t="shared" si="1"/>
        <v>88400</v>
      </c>
      <c r="I6" s="29">
        <f t="shared" si="2"/>
        <v>115600</v>
      </c>
    </row>
    <row r="7" spans="1:9" x14ac:dyDescent="0.25">
      <c r="A7" s="16" t="s">
        <v>109</v>
      </c>
      <c r="B7" s="36" t="s">
        <v>110</v>
      </c>
      <c r="C7" s="23">
        <v>85</v>
      </c>
      <c r="D7" s="37">
        <v>900</v>
      </c>
      <c r="E7" s="37">
        <v>1200</v>
      </c>
      <c r="F7" s="37">
        <v>1500</v>
      </c>
      <c r="G7" s="29">
        <f t="shared" si="0"/>
        <v>76500</v>
      </c>
      <c r="H7" s="29">
        <f t="shared" si="1"/>
        <v>102000</v>
      </c>
      <c r="I7" s="29">
        <f t="shared" si="2"/>
        <v>127500</v>
      </c>
    </row>
    <row r="8" spans="1:9" x14ac:dyDescent="0.25">
      <c r="A8" s="16" t="s">
        <v>111</v>
      </c>
      <c r="B8" s="36" t="s">
        <v>112</v>
      </c>
      <c r="C8" s="23">
        <v>480</v>
      </c>
      <c r="D8" s="37">
        <v>40</v>
      </c>
      <c r="E8" s="37">
        <v>70</v>
      </c>
      <c r="F8" s="37">
        <v>110</v>
      </c>
      <c r="G8" s="29">
        <f t="shared" si="0"/>
        <v>19200</v>
      </c>
      <c r="H8" s="29">
        <f t="shared" si="1"/>
        <v>33600</v>
      </c>
      <c r="I8" s="29">
        <f t="shared" si="2"/>
        <v>52800</v>
      </c>
    </row>
    <row r="9" spans="1:9" x14ac:dyDescent="0.25">
      <c r="A9" s="24" t="s">
        <v>113</v>
      </c>
      <c r="B9" s="36"/>
      <c r="C9" s="29"/>
      <c r="D9" s="38"/>
      <c r="E9" s="38"/>
      <c r="F9" s="38"/>
      <c r="G9" s="29">
        <f t="shared" si="0"/>
        <v>0</v>
      </c>
      <c r="H9" s="29">
        <f t="shared" si="1"/>
        <v>0</v>
      </c>
      <c r="I9" s="29">
        <f t="shared" si="2"/>
        <v>0</v>
      </c>
    </row>
    <row r="10" spans="1:9" x14ac:dyDescent="0.25">
      <c r="A10" s="24" t="s">
        <v>113</v>
      </c>
      <c r="B10" s="36"/>
      <c r="C10" s="29"/>
      <c r="D10" s="38"/>
      <c r="E10" s="38"/>
      <c r="F10" s="38"/>
      <c r="G10" s="29">
        <f t="shared" si="0"/>
        <v>0</v>
      </c>
      <c r="H10" s="29">
        <f t="shared" si="1"/>
        <v>0</v>
      </c>
      <c r="I10" s="29">
        <f t="shared" si="2"/>
        <v>0</v>
      </c>
    </row>
    <row r="11" spans="1:9" x14ac:dyDescent="0.25">
      <c r="A11" s="24" t="s">
        <v>113</v>
      </c>
      <c r="B11" s="36"/>
      <c r="C11" s="29"/>
      <c r="D11" s="38"/>
      <c r="E11" s="38"/>
      <c r="F11" s="38"/>
      <c r="G11" s="29">
        <f t="shared" si="0"/>
        <v>0</v>
      </c>
      <c r="H11" s="29">
        <f t="shared" si="1"/>
        <v>0</v>
      </c>
      <c r="I11" s="29">
        <f t="shared" si="2"/>
        <v>0</v>
      </c>
    </row>
    <row r="12" spans="1:9" x14ac:dyDescent="0.25">
      <c r="A12" s="24" t="s">
        <v>113</v>
      </c>
      <c r="B12" s="36"/>
      <c r="C12" s="29"/>
      <c r="D12" s="38"/>
      <c r="E12" s="38"/>
      <c r="F12" s="38"/>
      <c r="G12" s="29">
        <f t="shared" si="0"/>
        <v>0</v>
      </c>
      <c r="H12" s="29">
        <f t="shared" si="1"/>
        <v>0</v>
      </c>
      <c r="I12" s="29">
        <f t="shared" si="2"/>
        <v>0</v>
      </c>
    </row>
    <row r="13" spans="1:9" x14ac:dyDescent="0.25">
      <c r="A13" s="39" t="s">
        <v>114</v>
      </c>
      <c r="B13" s="32"/>
      <c r="C13" s="32"/>
      <c r="D13" s="32"/>
      <c r="E13" s="32"/>
      <c r="F13" s="32"/>
      <c r="G13" s="40">
        <f>SUM(G5:G12)</f>
        <v>252900</v>
      </c>
      <c r="H13" s="40">
        <f>SUM(H5:H12)</f>
        <v>350000</v>
      </c>
      <c r="I13" s="40">
        <f>SUM(I5:I12)</f>
        <v>451900</v>
      </c>
    </row>
    <row r="14" spans="1:9" x14ac:dyDescent="0.25">
      <c r="A14" s="41" t="s">
        <v>115</v>
      </c>
      <c r="B14" s="16"/>
      <c r="C14" s="16"/>
      <c r="D14" s="16"/>
      <c r="E14" s="16"/>
      <c r="F14" s="16"/>
      <c r="G14" s="42" t="s">
        <v>116</v>
      </c>
      <c r="H14" s="34">
        <f>IFERROR(H13/G13-1,0)</f>
        <v>0.38394622380387511</v>
      </c>
      <c r="I14" s="34">
        <f>IFERROR(I13/H13-1,0)</f>
        <v>0.29114285714285715</v>
      </c>
    </row>
  </sheetData>
  <mergeCells count="2">
    <mergeCell ref="A1:I1"/>
    <mergeCell ref="A2:I2"/>
  </mergeCells>
  <pageMargins left="0.75" right="0.75" top="1" bottom="1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E3B43"/>
  </sheetPr>
  <dimension ref="A1:D28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42" customWidth="1"/>
    <col min="2" max="4" width="15" customWidth="1"/>
  </cols>
  <sheetData>
    <row r="1" spans="1:4" ht="31.5" customHeight="1" x14ac:dyDescent="0.25">
      <c r="A1" s="14" t="s">
        <v>117</v>
      </c>
      <c r="B1" s="14"/>
      <c r="C1" s="14"/>
      <c r="D1" s="14"/>
    </row>
    <row r="2" spans="1:4" ht="18" customHeight="1" x14ac:dyDescent="0.25">
      <c r="A2" s="13" t="s">
        <v>118</v>
      </c>
      <c r="B2" s="13"/>
      <c r="C2" s="13"/>
      <c r="D2" s="13"/>
    </row>
    <row r="3" spans="1:4" ht="4.5" customHeight="1" x14ac:dyDescent="0.25">
      <c r="A3" s="15"/>
      <c r="B3" s="15"/>
      <c r="C3" s="15"/>
      <c r="D3" s="15"/>
    </row>
    <row r="4" spans="1:4" ht="25.5" customHeight="1" x14ac:dyDescent="0.25">
      <c r="A4" s="17" t="s">
        <v>119</v>
      </c>
      <c r="B4" s="18" t="s">
        <v>120</v>
      </c>
      <c r="C4" s="18" t="s">
        <v>121</v>
      </c>
      <c r="D4" s="18" t="s">
        <v>122</v>
      </c>
    </row>
    <row r="5" spans="1:4" ht="18" customHeight="1" x14ac:dyDescent="0.25">
      <c r="A5" s="53" t="s">
        <v>123</v>
      </c>
      <c r="B5" s="53"/>
      <c r="C5" s="53"/>
      <c r="D5" s="53"/>
    </row>
    <row r="6" spans="1:4" x14ac:dyDescent="0.25">
      <c r="A6" s="16" t="s">
        <v>124</v>
      </c>
      <c r="B6" s="23">
        <v>24000</v>
      </c>
      <c r="C6" s="23">
        <v>24000</v>
      </c>
      <c r="D6" s="23">
        <v>26400</v>
      </c>
    </row>
    <row r="7" spans="1:4" x14ac:dyDescent="0.25">
      <c r="A7" s="16" t="s">
        <v>125</v>
      </c>
      <c r="B7" s="23">
        <v>78000</v>
      </c>
      <c r="C7" s="23">
        <v>96000</v>
      </c>
      <c r="D7" s="23">
        <v>120000</v>
      </c>
    </row>
    <row r="8" spans="1:4" x14ac:dyDescent="0.25">
      <c r="A8" s="16" t="s">
        <v>126</v>
      </c>
      <c r="B8" s="23">
        <v>3600</v>
      </c>
      <c r="C8" s="23">
        <v>3900</v>
      </c>
      <c r="D8" s="23">
        <v>4200</v>
      </c>
    </row>
    <row r="9" spans="1:4" x14ac:dyDescent="0.25">
      <c r="A9" s="16" t="s">
        <v>127</v>
      </c>
      <c r="B9" s="23">
        <v>2400</v>
      </c>
      <c r="C9" s="23">
        <v>2700</v>
      </c>
      <c r="D9" s="23">
        <v>3000</v>
      </c>
    </row>
    <row r="10" spans="1:4" x14ac:dyDescent="0.25">
      <c r="A10" s="16" t="s">
        <v>128</v>
      </c>
      <c r="B10" s="23">
        <v>4200</v>
      </c>
      <c r="C10" s="23">
        <v>4800</v>
      </c>
      <c r="D10" s="23">
        <v>5400</v>
      </c>
    </row>
    <row r="11" spans="1:4" x14ac:dyDescent="0.25">
      <c r="A11" s="16" t="s">
        <v>129</v>
      </c>
      <c r="B11" s="23">
        <v>12000</v>
      </c>
      <c r="C11" s="23">
        <v>15000</v>
      </c>
      <c r="D11" s="23">
        <v>18000</v>
      </c>
    </row>
    <row r="12" spans="1:4" x14ac:dyDescent="0.25">
      <c r="A12" s="16" t="s">
        <v>130</v>
      </c>
      <c r="B12" s="23">
        <v>4800</v>
      </c>
      <c r="C12" s="23">
        <v>5400</v>
      </c>
      <c r="D12" s="23">
        <v>6000</v>
      </c>
    </row>
    <row r="13" spans="1:4" x14ac:dyDescent="0.25">
      <c r="A13" s="16" t="s">
        <v>131</v>
      </c>
      <c r="B13" s="23">
        <v>3000</v>
      </c>
      <c r="C13" s="23">
        <v>3600</v>
      </c>
      <c r="D13" s="23">
        <v>4200</v>
      </c>
    </row>
    <row r="14" spans="1:4" x14ac:dyDescent="0.25">
      <c r="A14" s="16" t="s">
        <v>132</v>
      </c>
      <c r="B14" s="23">
        <v>3600</v>
      </c>
      <c r="C14" s="23">
        <v>3900</v>
      </c>
      <c r="D14" s="23">
        <v>4200</v>
      </c>
    </row>
    <row r="15" spans="1:4" x14ac:dyDescent="0.25">
      <c r="A15" s="25" t="s">
        <v>133</v>
      </c>
      <c r="B15" s="26">
        <f>SUM(B6:B14)</f>
        <v>135600</v>
      </c>
      <c r="C15" s="26">
        <f>SUM(C6:C14)</f>
        <v>159300</v>
      </c>
      <c r="D15" s="26">
        <f>SUM(D6:D14)</f>
        <v>191400</v>
      </c>
    </row>
    <row r="16" spans="1:4" ht="18" customHeight="1" x14ac:dyDescent="0.25">
      <c r="A16" s="53" t="s">
        <v>134</v>
      </c>
      <c r="B16" s="53"/>
      <c r="C16" s="53"/>
      <c r="D16" s="53"/>
    </row>
    <row r="17" spans="1:4" x14ac:dyDescent="0.25">
      <c r="A17" s="16" t="s">
        <v>135</v>
      </c>
      <c r="B17" s="23">
        <v>55000</v>
      </c>
      <c r="C17" s="23">
        <v>74000</v>
      </c>
      <c r="D17" s="23">
        <v>92000</v>
      </c>
    </row>
    <row r="18" spans="1:4" x14ac:dyDescent="0.25">
      <c r="A18" s="16" t="s">
        <v>136</v>
      </c>
      <c r="B18" s="23">
        <v>8000</v>
      </c>
      <c r="C18" s="23">
        <v>11000</v>
      </c>
      <c r="D18" s="23">
        <v>14000</v>
      </c>
    </row>
    <row r="19" spans="1:4" x14ac:dyDescent="0.25">
      <c r="A19" s="16" t="s">
        <v>137</v>
      </c>
      <c r="B19" s="23">
        <v>4500</v>
      </c>
      <c r="C19" s="23">
        <v>6000</v>
      </c>
      <c r="D19" s="23">
        <v>7500</v>
      </c>
    </row>
    <row r="20" spans="1:4" x14ac:dyDescent="0.25">
      <c r="A20" s="16" t="s">
        <v>138</v>
      </c>
      <c r="B20" s="23">
        <v>5000</v>
      </c>
      <c r="C20" s="23">
        <v>7000</v>
      </c>
      <c r="D20" s="23">
        <v>9000</v>
      </c>
    </row>
    <row r="21" spans="1:4" x14ac:dyDescent="0.25">
      <c r="A21" s="16" t="s">
        <v>139</v>
      </c>
      <c r="B21" s="23">
        <v>2500</v>
      </c>
      <c r="C21" s="23">
        <v>3500</v>
      </c>
      <c r="D21" s="23">
        <v>4500</v>
      </c>
    </row>
    <row r="22" spans="1:4" x14ac:dyDescent="0.25">
      <c r="A22" s="25" t="s">
        <v>140</v>
      </c>
      <c r="B22" s="26">
        <f>SUM(B17:B21)</f>
        <v>75000</v>
      </c>
      <c r="C22" s="26">
        <f>SUM(C17:C21)</f>
        <v>101500</v>
      </c>
      <c r="D22" s="26">
        <f>SUM(D17:D21)</f>
        <v>127000</v>
      </c>
    </row>
    <row r="23" spans="1:4" ht="18" customHeight="1" x14ac:dyDescent="0.25">
      <c r="A23" s="53" t="s">
        <v>141</v>
      </c>
      <c r="B23" s="53"/>
      <c r="C23" s="53"/>
      <c r="D23" s="53"/>
    </row>
    <row r="24" spans="1:4" x14ac:dyDescent="0.25">
      <c r="A24" s="16" t="s">
        <v>142</v>
      </c>
      <c r="B24" s="23">
        <v>3000</v>
      </c>
      <c r="C24" s="23">
        <v>3000</v>
      </c>
      <c r="D24" s="23">
        <v>3000</v>
      </c>
    </row>
    <row r="25" spans="1:4" x14ac:dyDescent="0.25">
      <c r="A25" s="16" t="s">
        <v>143</v>
      </c>
      <c r="B25" s="23">
        <v>2000</v>
      </c>
      <c r="C25" s="23">
        <v>2000</v>
      </c>
      <c r="D25" s="23">
        <v>2000</v>
      </c>
    </row>
    <row r="26" spans="1:4" x14ac:dyDescent="0.25">
      <c r="A26" s="16" t="s">
        <v>144</v>
      </c>
      <c r="B26" s="23">
        <v>4000</v>
      </c>
      <c r="C26" s="23">
        <v>4000</v>
      </c>
      <c r="D26" s="23">
        <v>4000</v>
      </c>
    </row>
    <row r="27" spans="1:4" x14ac:dyDescent="0.25">
      <c r="A27" s="25" t="s">
        <v>145</v>
      </c>
      <c r="B27" s="26">
        <f>SUM(B24:B26)</f>
        <v>9000</v>
      </c>
      <c r="C27" s="26">
        <f>SUM(C24:C26)</f>
        <v>9000</v>
      </c>
      <c r="D27" s="26">
        <f>SUM(D24:D26)</f>
        <v>9000</v>
      </c>
    </row>
    <row r="28" spans="1:4" x14ac:dyDescent="0.25">
      <c r="A28" s="30" t="s">
        <v>146</v>
      </c>
      <c r="B28" s="31">
        <f>B15+B22+B27</f>
        <v>219600</v>
      </c>
      <c r="C28" s="31">
        <f>C15+C22+C27</f>
        <v>269800</v>
      </c>
      <c r="D28" s="31">
        <f>D15+D22+D27</f>
        <v>327400</v>
      </c>
    </row>
  </sheetData>
  <mergeCells count="5">
    <mergeCell ref="A1:D1"/>
    <mergeCell ref="A2:D2"/>
    <mergeCell ref="A5:D5"/>
    <mergeCell ref="A16:D16"/>
    <mergeCell ref="A23:D23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E3B43"/>
  </sheetPr>
  <dimension ref="A1:D23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42" customWidth="1"/>
    <col min="2" max="4" width="15" customWidth="1"/>
  </cols>
  <sheetData>
    <row r="1" spans="1:4" ht="31.5" customHeight="1" x14ac:dyDescent="0.25">
      <c r="A1" s="14" t="s">
        <v>147</v>
      </c>
      <c r="B1" s="14"/>
      <c r="C1" s="14"/>
      <c r="D1" s="14"/>
    </row>
    <row r="2" spans="1:4" ht="18" customHeight="1" x14ac:dyDescent="0.25">
      <c r="A2" s="13" t="s">
        <v>148</v>
      </c>
      <c r="B2" s="13"/>
      <c r="C2" s="13"/>
      <c r="D2" s="13"/>
    </row>
    <row r="3" spans="1:4" ht="4.5" customHeight="1" x14ac:dyDescent="0.25">
      <c r="A3" s="15"/>
      <c r="B3" s="15"/>
      <c r="C3" s="15"/>
      <c r="D3" s="15"/>
    </row>
    <row r="4" spans="1:4" ht="25.5" customHeight="1" x14ac:dyDescent="0.25">
      <c r="A4" s="17" t="s">
        <v>48</v>
      </c>
      <c r="B4" s="18" t="s">
        <v>120</v>
      </c>
      <c r="C4" s="18" t="s">
        <v>121</v>
      </c>
      <c r="D4" s="18" t="s">
        <v>122</v>
      </c>
    </row>
    <row r="5" spans="1:4" x14ac:dyDescent="0.25">
      <c r="A5" s="16" t="s">
        <v>27</v>
      </c>
      <c r="B5" s="19">
        <f>Umsatzplanung!G13</f>
        <v>252900</v>
      </c>
      <c r="C5" s="19">
        <f>Umsatzplanung!H13</f>
        <v>350000</v>
      </c>
      <c r="D5" s="19">
        <f>Umsatzplanung!I13</f>
        <v>451900</v>
      </c>
    </row>
    <row r="6" spans="1:4" x14ac:dyDescent="0.25">
      <c r="A6" s="16" t="s">
        <v>149</v>
      </c>
      <c r="B6" s="19">
        <f>Kostenplanung!B22</f>
        <v>75000</v>
      </c>
      <c r="C6" s="19">
        <f>Kostenplanung!C22</f>
        <v>101500</v>
      </c>
      <c r="D6" s="19">
        <f>Kostenplanung!D22</f>
        <v>127000</v>
      </c>
    </row>
    <row r="7" spans="1:4" x14ac:dyDescent="0.25">
      <c r="A7" s="25" t="s">
        <v>150</v>
      </c>
      <c r="B7" s="26">
        <f>B5-B6</f>
        <v>177900</v>
      </c>
      <c r="C7" s="26">
        <f>C5-C6</f>
        <v>248500</v>
      </c>
      <c r="D7" s="26">
        <f>D5-D6</f>
        <v>324900</v>
      </c>
    </row>
    <row r="8" spans="1:4" x14ac:dyDescent="0.25">
      <c r="A8" s="16" t="s">
        <v>151</v>
      </c>
      <c r="B8" s="34">
        <f>IFERROR(B7/B5,0)</f>
        <v>0.70344009489916959</v>
      </c>
      <c r="C8" s="34">
        <f>IFERROR(C7/C5,0)</f>
        <v>0.71</v>
      </c>
      <c r="D8" s="34">
        <f>IFERROR(D7/D5,0)</f>
        <v>0.71896437264881607</v>
      </c>
    </row>
    <row r="9" spans="1:4" x14ac:dyDescent="0.25">
      <c r="A9" s="16" t="s">
        <v>152</v>
      </c>
      <c r="B9" s="19">
        <f>Kostenplanung!B15</f>
        <v>135600</v>
      </c>
      <c r="C9" s="19">
        <f>Kostenplanung!C15</f>
        <v>159300</v>
      </c>
      <c r="D9" s="19">
        <f>Kostenplanung!D15</f>
        <v>191400</v>
      </c>
    </row>
    <row r="10" spans="1:4" x14ac:dyDescent="0.25">
      <c r="A10" s="16" t="s">
        <v>153</v>
      </c>
      <c r="B10" s="19">
        <f>Kostenplanung!B27</f>
        <v>9000</v>
      </c>
      <c r="C10" s="19">
        <f>Kostenplanung!C27</f>
        <v>9000</v>
      </c>
      <c r="D10" s="19">
        <f>Kostenplanung!D27</f>
        <v>9000</v>
      </c>
    </row>
    <row r="11" spans="1:4" x14ac:dyDescent="0.25">
      <c r="A11" s="25" t="s">
        <v>29</v>
      </c>
      <c r="B11" s="26">
        <f>B7-B9-B10</f>
        <v>33300</v>
      </c>
      <c r="C11" s="26">
        <f>C7-C9-C10</f>
        <v>80200</v>
      </c>
      <c r="D11" s="26">
        <f>D7-D9-D10</f>
        <v>124500</v>
      </c>
    </row>
    <row r="12" spans="1:4" x14ac:dyDescent="0.25">
      <c r="A12" s="16" t="s">
        <v>154</v>
      </c>
      <c r="B12" s="23">
        <v>2500</v>
      </c>
      <c r="C12" s="23">
        <v>2000</v>
      </c>
      <c r="D12" s="23">
        <v>1500</v>
      </c>
    </row>
    <row r="13" spans="1:4" x14ac:dyDescent="0.25">
      <c r="A13" s="25" t="s">
        <v>155</v>
      </c>
      <c r="B13" s="26">
        <f>B11-B12</f>
        <v>30800</v>
      </c>
      <c r="C13" s="26">
        <f>C11-C12</f>
        <v>78200</v>
      </c>
      <c r="D13" s="26">
        <f>D11-D12</f>
        <v>123000</v>
      </c>
    </row>
    <row r="14" spans="1:4" x14ac:dyDescent="0.25">
      <c r="A14" s="16" t="s">
        <v>156</v>
      </c>
      <c r="B14" s="29">
        <f>ROUND(MAX(B13,0)*Übersicht!$B$15,0)</f>
        <v>9240</v>
      </c>
      <c r="C14" s="29">
        <f>ROUND(MAX(C13,0)*Übersicht!$B$15,0)</f>
        <v>23460</v>
      </c>
      <c r="D14" s="29">
        <f>ROUND(MAX(D13,0)*Übersicht!$B$15,0)</f>
        <v>36900</v>
      </c>
    </row>
    <row r="15" spans="1:4" x14ac:dyDescent="0.25">
      <c r="A15" s="30" t="s">
        <v>30</v>
      </c>
      <c r="B15" s="31">
        <f>B13-B14</f>
        <v>21560</v>
      </c>
      <c r="C15" s="31">
        <f>C13-C14</f>
        <v>54740</v>
      </c>
      <c r="D15" s="31">
        <f>D13-D14</f>
        <v>86100</v>
      </c>
    </row>
    <row r="16" spans="1:4" x14ac:dyDescent="0.25">
      <c r="A16" s="16" t="s">
        <v>31</v>
      </c>
      <c r="B16" s="34">
        <f>IFERROR(B15/B5,0)</f>
        <v>8.5251087386318702E-2</v>
      </c>
      <c r="C16" s="34">
        <f>IFERROR(C15/C5,0)</f>
        <v>0.15640000000000001</v>
      </c>
      <c r="D16" s="34">
        <f>IFERROR(D15/D5,0)</f>
        <v>0.19052887807036956</v>
      </c>
    </row>
    <row r="18" spans="1:4" ht="19.5" customHeight="1" x14ac:dyDescent="0.25">
      <c r="A18" s="12" t="s">
        <v>157</v>
      </c>
      <c r="B18" s="12"/>
      <c r="C18" s="12"/>
      <c r="D18" s="12"/>
    </row>
    <row r="19" spans="1:4" ht="25.5" customHeight="1" x14ac:dyDescent="0.25">
      <c r="A19" s="17" t="s">
        <v>23</v>
      </c>
      <c r="B19" s="18" t="s">
        <v>24</v>
      </c>
      <c r="C19" s="18" t="s">
        <v>25</v>
      </c>
      <c r="D19" s="18" t="s">
        <v>26</v>
      </c>
    </row>
    <row r="20" spans="1:4" x14ac:dyDescent="0.25">
      <c r="A20" s="16" t="s">
        <v>158</v>
      </c>
      <c r="B20" s="29">
        <f>B9+B10</f>
        <v>144600</v>
      </c>
      <c r="C20" s="29">
        <f>C9+C10</f>
        <v>168300</v>
      </c>
      <c r="D20" s="29">
        <f>D9+D10</f>
        <v>200400</v>
      </c>
    </row>
    <row r="21" spans="1:4" x14ac:dyDescent="0.25">
      <c r="A21" s="16" t="s">
        <v>151</v>
      </c>
      <c r="B21" s="34">
        <f>B8</f>
        <v>0.70344009489916959</v>
      </c>
      <c r="C21" s="34">
        <f>C8</f>
        <v>0.71</v>
      </c>
      <c r="D21" s="34">
        <f>D8</f>
        <v>0.71896437264881607</v>
      </c>
    </row>
    <row r="22" spans="1:4" x14ac:dyDescent="0.25">
      <c r="A22" s="25" t="s">
        <v>159</v>
      </c>
      <c r="B22" s="26">
        <f>IFERROR(B20/B21,0)</f>
        <v>205561.21416526139</v>
      </c>
      <c r="C22" s="26">
        <f>IFERROR(C20/C21,0)</f>
        <v>237042.25352112678</v>
      </c>
      <c r="D22" s="26">
        <f>IFERROR(D20/D21,0)</f>
        <v>278734.2566943675</v>
      </c>
    </row>
    <row r="23" spans="1:4" x14ac:dyDescent="0.25">
      <c r="A23" s="16" t="s">
        <v>160</v>
      </c>
      <c r="B23" s="29">
        <f>B22/12</f>
        <v>17130.101180438451</v>
      </c>
      <c r="C23" s="29">
        <f>C22/12</f>
        <v>19753.521126760566</v>
      </c>
      <c r="D23" s="29">
        <f>D22/12</f>
        <v>23227.854724530625</v>
      </c>
    </row>
  </sheetData>
  <mergeCells count="3">
    <mergeCell ref="A1:D1"/>
    <mergeCell ref="A2:D2"/>
    <mergeCell ref="A18:D18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E3B43"/>
  </sheetPr>
  <dimension ref="A1:N29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34" customWidth="1"/>
    <col min="2" max="13" width="10" customWidth="1"/>
    <col min="14" max="14" width="13" customWidth="1"/>
  </cols>
  <sheetData>
    <row r="1" spans="1:14" ht="31.5" customHeight="1" x14ac:dyDescent="0.25">
      <c r="A1" s="14" t="s">
        <v>161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8" customHeight="1" x14ac:dyDescent="0.25">
      <c r="A2" s="13" t="s">
        <v>162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4.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25.5" customHeight="1" x14ac:dyDescent="0.25">
      <c r="A4" s="17" t="s">
        <v>48</v>
      </c>
      <c r="B4" s="18" t="s">
        <v>163</v>
      </c>
      <c r="C4" s="18" t="s">
        <v>164</v>
      </c>
      <c r="D4" s="18" t="s">
        <v>165</v>
      </c>
      <c r="E4" s="18" t="s">
        <v>166</v>
      </c>
      <c r="F4" s="18" t="s">
        <v>167</v>
      </c>
      <c r="G4" s="18" t="s">
        <v>168</v>
      </c>
      <c r="H4" s="18" t="s">
        <v>169</v>
      </c>
      <c r="I4" s="18" t="s">
        <v>170</v>
      </c>
      <c r="J4" s="18" t="s">
        <v>171</v>
      </c>
      <c r="K4" s="18" t="s">
        <v>172</v>
      </c>
      <c r="L4" s="18" t="s">
        <v>173</v>
      </c>
      <c r="M4" s="18" t="s">
        <v>174</v>
      </c>
      <c r="N4" s="18" t="s">
        <v>175</v>
      </c>
    </row>
    <row r="5" spans="1:14" x14ac:dyDescent="0.25">
      <c r="A5" s="43" t="s">
        <v>176</v>
      </c>
      <c r="B5" s="44">
        <v>0</v>
      </c>
      <c r="C5" s="45">
        <f t="shared" ref="C5:M5" si="0">B27</f>
        <v>36500</v>
      </c>
      <c r="D5" s="45">
        <f t="shared" si="0"/>
        <v>29500</v>
      </c>
      <c r="E5" s="45">
        <f t="shared" si="0"/>
        <v>27400</v>
      </c>
      <c r="F5" s="45">
        <f t="shared" si="0"/>
        <v>26300</v>
      </c>
      <c r="G5" s="45">
        <f t="shared" si="0"/>
        <v>27200</v>
      </c>
      <c r="H5" s="45">
        <f t="shared" si="0"/>
        <v>28100</v>
      </c>
      <c r="I5" s="45">
        <f t="shared" si="0"/>
        <v>32000</v>
      </c>
      <c r="J5" s="45">
        <f t="shared" si="0"/>
        <v>36900</v>
      </c>
      <c r="K5" s="45">
        <f t="shared" si="0"/>
        <v>40800</v>
      </c>
      <c r="L5" s="45">
        <f t="shared" si="0"/>
        <v>47700</v>
      </c>
      <c r="M5" s="45">
        <f t="shared" si="0"/>
        <v>55600</v>
      </c>
      <c r="N5" s="46">
        <f>B5</f>
        <v>0</v>
      </c>
    </row>
    <row r="6" spans="1:14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4" ht="18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x14ac:dyDescent="0.25">
      <c r="A8" s="16" t="s">
        <v>178</v>
      </c>
      <c r="B8" s="44">
        <v>6000</v>
      </c>
      <c r="C8" s="44">
        <v>12000</v>
      </c>
      <c r="D8" s="44">
        <v>15000</v>
      </c>
      <c r="E8" s="44">
        <v>17000</v>
      </c>
      <c r="F8" s="44">
        <v>19000</v>
      </c>
      <c r="G8" s="44">
        <v>21000</v>
      </c>
      <c r="H8" s="44">
        <v>22000</v>
      </c>
      <c r="I8" s="44">
        <v>23000</v>
      </c>
      <c r="J8" s="44">
        <v>24000</v>
      </c>
      <c r="K8" s="44">
        <v>25000</v>
      </c>
      <c r="L8" s="44">
        <v>26000</v>
      </c>
      <c r="M8" s="44">
        <v>27000</v>
      </c>
      <c r="N8" s="46">
        <f>SUM(B8:M8)</f>
        <v>237000</v>
      </c>
    </row>
    <row r="9" spans="1:14" x14ac:dyDescent="0.25">
      <c r="A9" s="16" t="s">
        <v>179</v>
      </c>
      <c r="B9" s="44">
        <v>35000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6">
        <f>SUM(B9:M9)</f>
        <v>35000</v>
      </c>
    </row>
    <row r="10" spans="1:14" x14ac:dyDescent="0.25">
      <c r="A10" s="16" t="s">
        <v>180</v>
      </c>
      <c r="B10" s="44">
        <v>85000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6">
        <f>SUM(B10:M10)</f>
        <v>85000</v>
      </c>
    </row>
    <row r="11" spans="1:14" x14ac:dyDescent="0.25">
      <c r="A11" s="16" t="s">
        <v>181</v>
      </c>
      <c r="B11" s="44"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6">
        <f>SUM(B11:M11)</f>
        <v>0</v>
      </c>
    </row>
    <row r="12" spans="1:14" x14ac:dyDescent="0.25">
      <c r="A12" s="25" t="s">
        <v>182</v>
      </c>
      <c r="B12" s="48">
        <f t="shared" ref="B12:N12" si="1">SUM(B8:B11)</f>
        <v>126000</v>
      </c>
      <c r="C12" s="48">
        <f t="shared" si="1"/>
        <v>12000</v>
      </c>
      <c r="D12" s="48">
        <f t="shared" si="1"/>
        <v>15000</v>
      </c>
      <c r="E12" s="48">
        <f t="shared" si="1"/>
        <v>17000</v>
      </c>
      <c r="F12" s="48">
        <f t="shared" si="1"/>
        <v>19000</v>
      </c>
      <c r="G12" s="48">
        <f t="shared" si="1"/>
        <v>21000</v>
      </c>
      <c r="H12" s="48">
        <f t="shared" si="1"/>
        <v>22000</v>
      </c>
      <c r="I12" s="48">
        <f t="shared" si="1"/>
        <v>23000</v>
      </c>
      <c r="J12" s="48">
        <f t="shared" si="1"/>
        <v>24000</v>
      </c>
      <c r="K12" s="48">
        <f t="shared" si="1"/>
        <v>25000</v>
      </c>
      <c r="L12" s="48">
        <f t="shared" si="1"/>
        <v>26000</v>
      </c>
      <c r="M12" s="48">
        <f t="shared" si="1"/>
        <v>27000</v>
      </c>
      <c r="N12" s="48">
        <f t="shared" si="1"/>
        <v>357000</v>
      </c>
    </row>
    <row r="13" spans="1:14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18" customHeight="1" x14ac:dyDescent="0.25">
      <c r="A14" s="53" t="s">
        <v>183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x14ac:dyDescent="0.25">
      <c r="A15" s="16" t="s">
        <v>184</v>
      </c>
      <c r="B15" s="44">
        <v>15000</v>
      </c>
      <c r="C15" s="44">
        <v>4000</v>
      </c>
      <c r="D15" s="44">
        <v>4000</v>
      </c>
      <c r="E15" s="44">
        <v>4000</v>
      </c>
      <c r="F15" s="44">
        <v>4000</v>
      </c>
      <c r="G15" s="44">
        <v>4000</v>
      </c>
      <c r="H15" s="44">
        <v>4000</v>
      </c>
      <c r="I15" s="44">
        <v>4000</v>
      </c>
      <c r="J15" s="44">
        <v>4000</v>
      </c>
      <c r="K15" s="44">
        <v>4000</v>
      </c>
      <c r="L15" s="44">
        <v>4000</v>
      </c>
      <c r="M15" s="44">
        <v>4000</v>
      </c>
      <c r="N15" s="46">
        <f t="shared" ref="N15:N23" si="2">SUM(B15:M15)</f>
        <v>59000</v>
      </c>
    </row>
    <row r="16" spans="1:14" x14ac:dyDescent="0.25">
      <c r="A16" s="16" t="s">
        <v>185</v>
      </c>
      <c r="B16" s="44">
        <v>6500</v>
      </c>
      <c r="C16" s="44">
        <v>6500</v>
      </c>
      <c r="D16" s="44">
        <v>6500</v>
      </c>
      <c r="E16" s="44">
        <v>6500</v>
      </c>
      <c r="F16" s="44">
        <v>6500</v>
      </c>
      <c r="G16" s="44">
        <v>6500</v>
      </c>
      <c r="H16" s="44">
        <v>6500</v>
      </c>
      <c r="I16" s="44">
        <v>6500</v>
      </c>
      <c r="J16" s="44">
        <v>6500</v>
      </c>
      <c r="K16" s="44">
        <v>6500</v>
      </c>
      <c r="L16" s="44">
        <v>6500</v>
      </c>
      <c r="M16" s="44">
        <v>6500</v>
      </c>
      <c r="N16" s="46">
        <f t="shared" si="2"/>
        <v>78000</v>
      </c>
    </row>
    <row r="17" spans="1:14" x14ac:dyDescent="0.25">
      <c r="A17" s="16" t="s">
        <v>124</v>
      </c>
      <c r="B17" s="44">
        <v>6000</v>
      </c>
      <c r="C17" s="44">
        <v>2000</v>
      </c>
      <c r="D17" s="44">
        <v>2000</v>
      </c>
      <c r="E17" s="44">
        <v>2000</v>
      </c>
      <c r="F17" s="44">
        <v>2000</v>
      </c>
      <c r="G17" s="44">
        <v>2000</v>
      </c>
      <c r="H17" s="44">
        <v>2000</v>
      </c>
      <c r="I17" s="44">
        <v>2000</v>
      </c>
      <c r="J17" s="44">
        <v>2000</v>
      </c>
      <c r="K17" s="44">
        <v>2000</v>
      </c>
      <c r="L17" s="44">
        <v>2000</v>
      </c>
      <c r="M17" s="44">
        <v>2000</v>
      </c>
      <c r="N17" s="46">
        <f t="shared" si="2"/>
        <v>28000</v>
      </c>
    </row>
    <row r="18" spans="1:14" x14ac:dyDescent="0.25">
      <c r="A18" s="16" t="s">
        <v>129</v>
      </c>
      <c r="B18" s="44">
        <v>4000</v>
      </c>
      <c r="C18" s="44">
        <v>3000</v>
      </c>
      <c r="D18" s="44">
        <v>1100</v>
      </c>
      <c r="E18" s="44">
        <v>1100</v>
      </c>
      <c r="F18" s="44">
        <v>1100</v>
      </c>
      <c r="G18" s="44">
        <v>1100</v>
      </c>
      <c r="H18" s="44">
        <v>1100</v>
      </c>
      <c r="I18" s="44">
        <v>1100</v>
      </c>
      <c r="J18" s="44">
        <v>1100</v>
      </c>
      <c r="K18" s="44">
        <v>1100</v>
      </c>
      <c r="L18" s="44">
        <v>1100</v>
      </c>
      <c r="M18" s="44">
        <v>1100</v>
      </c>
      <c r="N18" s="46">
        <f t="shared" si="2"/>
        <v>18000</v>
      </c>
    </row>
    <row r="19" spans="1:14" x14ac:dyDescent="0.25">
      <c r="A19" s="16" t="s">
        <v>186</v>
      </c>
      <c r="B19" s="44">
        <v>3500</v>
      </c>
      <c r="C19" s="44">
        <v>3500</v>
      </c>
      <c r="D19" s="44">
        <v>3500</v>
      </c>
      <c r="E19" s="44">
        <v>3500</v>
      </c>
      <c r="F19" s="44">
        <v>3500</v>
      </c>
      <c r="G19" s="44">
        <v>3500</v>
      </c>
      <c r="H19" s="44">
        <v>3500</v>
      </c>
      <c r="I19" s="44">
        <v>3500</v>
      </c>
      <c r="J19" s="44">
        <v>3500</v>
      </c>
      <c r="K19" s="44">
        <v>3500</v>
      </c>
      <c r="L19" s="44">
        <v>3500</v>
      </c>
      <c r="M19" s="44">
        <v>3500</v>
      </c>
      <c r="N19" s="46">
        <f t="shared" si="2"/>
        <v>42000</v>
      </c>
    </row>
    <row r="20" spans="1:14" x14ac:dyDescent="0.25">
      <c r="A20" s="16" t="s">
        <v>57</v>
      </c>
      <c r="B20" s="44">
        <v>51000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6">
        <f t="shared" si="2"/>
        <v>51000</v>
      </c>
    </row>
    <row r="21" spans="1:14" x14ac:dyDescent="0.25">
      <c r="A21" s="16" t="s">
        <v>51</v>
      </c>
      <c r="B21" s="44">
        <v>3500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6">
        <f t="shared" si="2"/>
        <v>3500</v>
      </c>
    </row>
    <row r="22" spans="1:14" x14ac:dyDescent="0.25">
      <c r="A22" s="16" t="s">
        <v>187</v>
      </c>
      <c r="B22" s="44">
        <v>0</v>
      </c>
      <c r="C22" s="44">
        <v>0</v>
      </c>
      <c r="D22" s="44">
        <v>0</v>
      </c>
      <c r="E22" s="44">
        <v>1000</v>
      </c>
      <c r="F22" s="44">
        <v>1000</v>
      </c>
      <c r="G22" s="44">
        <v>1000</v>
      </c>
      <c r="H22" s="44">
        <v>1000</v>
      </c>
      <c r="I22" s="44">
        <v>1000</v>
      </c>
      <c r="J22" s="44">
        <v>1000</v>
      </c>
      <c r="K22" s="44">
        <v>1000</v>
      </c>
      <c r="L22" s="44">
        <v>1000</v>
      </c>
      <c r="M22" s="44">
        <v>1000</v>
      </c>
      <c r="N22" s="46">
        <f t="shared" si="2"/>
        <v>9000</v>
      </c>
    </row>
    <row r="23" spans="1:14" x14ac:dyDescent="0.25">
      <c r="A23" s="16" t="s">
        <v>188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2000</v>
      </c>
      <c r="H23" s="44">
        <v>0</v>
      </c>
      <c r="I23" s="44">
        <v>0</v>
      </c>
      <c r="J23" s="44">
        <v>2000</v>
      </c>
      <c r="K23" s="44">
        <v>0</v>
      </c>
      <c r="L23" s="44">
        <v>0</v>
      </c>
      <c r="M23" s="44">
        <v>2000</v>
      </c>
      <c r="N23" s="46">
        <f t="shared" si="2"/>
        <v>6000</v>
      </c>
    </row>
    <row r="24" spans="1:14" x14ac:dyDescent="0.25">
      <c r="A24" s="25" t="s">
        <v>189</v>
      </c>
      <c r="B24" s="48">
        <f t="shared" ref="B24:N24" si="3">SUM(B15:B23)</f>
        <v>89500</v>
      </c>
      <c r="C24" s="48">
        <f t="shared" si="3"/>
        <v>19000</v>
      </c>
      <c r="D24" s="48">
        <f t="shared" si="3"/>
        <v>17100</v>
      </c>
      <c r="E24" s="48">
        <f t="shared" si="3"/>
        <v>18100</v>
      </c>
      <c r="F24" s="48">
        <f t="shared" si="3"/>
        <v>18100</v>
      </c>
      <c r="G24" s="48">
        <f t="shared" si="3"/>
        <v>20100</v>
      </c>
      <c r="H24" s="48">
        <f t="shared" si="3"/>
        <v>18100</v>
      </c>
      <c r="I24" s="48">
        <f t="shared" si="3"/>
        <v>18100</v>
      </c>
      <c r="J24" s="48">
        <f t="shared" si="3"/>
        <v>20100</v>
      </c>
      <c r="K24" s="48">
        <f t="shared" si="3"/>
        <v>18100</v>
      </c>
      <c r="L24" s="48">
        <f t="shared" si="3"/>
        <v>18100</v>
      </c>
      <c r="M24" s="48">
        <f t="shared" si="3"/>
        <v>20100</v>
      </c>
      <c r="N24" s="48">
        <f t="shared" si="3"/>
        <v>294500</v>
      </c>
    </row>
    <row r="25" spans="1:14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4" x14ac:dyDescent="0.25">
      <c r="A26" s="43" t="s">
        <v>190</v>
      </c>
      <c r="B26" s="46">
        <f t="shared" ref="B26:N26" si="4">B12-B24</f>
        <v>36500</v>
      </c>
      <c r="C26" s="46">
        <f t="shared" si="4"/>
        <v>-7000</v>
      </c>
      <c r="D26" s="46">
        <f t="shared" si="4"/>
        <v>-2100</v>
      </c>
      <c r="E26" s="46">
        <f t="shared" si="4"/>
        <v>-1100</v>
      </c>
      <c r="F26" s="46">
        <f t="shared" si="4"/>
        <v>900</v>
      </c>
      <c r="G26" s="46">
        <f t="shared" si="4"/>
        <v>900</v>
      </c>
      <c r="H26" s="46">
        <f t="shared" si="4"/>
        <v>3900</v>
      </c>
      <c r="I26" s="46">
        <f t="shared" si="4"/>
        <v>4900</v>
      </c>
      <c r="J26" s="46">
        <f t="shared" si="4"/>
        <v>3900</v>
      </c>
      <c r="K26" s="46">
        <f t="shared" si="4"/>
        <v>6900</v>
      </c>
      <c r="L26" s="46">
        <f t="shared" si="4"/>
        <v>7900</v>
      </c>
      <c r="M26" s="46">
        <f t="shared" si="4"/>
        <v>6900</v>
      </c>
      <c r="N26" s="46">
        <f t="shared" si="4"/>
        <v>62500</v>
      </c>
    </row>
    <row r="27" spans="1:14" x14ac:dyDescent="0.25">
      <c r="A27" s="49" t="s">
        <v>191</v>
      </c>
      <c r="B27" s="50">
        <f t="shared" ref="B27:M27" si="5">B5+B26</f>
        <v>36500</v>
      </c>
      <c r="C27" s="50">
        <f t="shared" si="5"/>
        <v>29500</v>
      </c>
      <c r="D27" s="50">
        <f t="shared" si="5"/>
        <v>27400</v>
      </c>
      <c r="E27" s="50">
        <f t="shared" si="5"/>
        <v>26300</v>
      </c>
      <c r="F27" s="50">
        <f t="shared" si="5"/>
        <v>27200</v>
      </c>
      <c r="G27" s="50">
        <f t="shared" si="5"/>
        <v>28100</v>
      </c>
      <c r="H27" s="50">
        <f t="shared" si="5"/>
        <v>32000</v>
      </c>
      <c r="I27" s="50">
        <f t="shared" si="5"/>
        <v>36900</v>
      </c>
      <c r="J27" s="50">
        <f t="shared" si="5"/>
        <v>40800</v>
      </c>
      <c r="K27" s="50">
        <f t="shared" si="5"/>
        <v>47700</v>
      </c>
      <c r="L27" s="50">
        <f t="shared" si="5"/>
        <v>55600</v>
      </c>
      <c r="M27" s="50">
        <f t="shared" si="5"/>
        <v>62500</v>
      </c>
      <c r="N27" s="50">
        <f>M27</f>
        <v>62500</v>
      </c>
    </row>
    <row r="29" spans="1:14" x14ac:dyDescent="0.25">
      <c r="A29" s="41" t="s">
        <v>192</v>
      </c>
      <c r="B29" s="45">
        <f>B26</f>
        <v>36500</v>
      </c>
      <c r="C29" s="45">
        <f t="shared" ref="C29:M29" si="6">B29+C26</f>
        <v>29500</v>
      </c>
      <c r="D29" s="45">
        <f t="shared" si="6"/>
        <v>27400</v>
      </c>
      <c r="E29" s="45">
        <f t="shared" si="6"/>
        <v>26300</v>
      </c>
      <c r="F29" s="45">
        <f t="shared" si="6"/>
        <v>27200</v>
      </c>
      <c r="G29" s="45">
        <f t="shared" si="6"/>
        <v>28100</v>
      </c>
      <c r="H29" s="45">
        <f t="shared" si="6"/>
        <v>32000</v>
      </c>
      <c r="I29" s="45">
        <f t="shared" si="6"/>
        <v>36900</v>
      </c>
      <c r="J29" s="45">
        <f t="shared" si="6"/>
        <v>40800</v>
      </c>
      <c r="K29" s="45">
        <f t="shared" si="6"/>
        <v>47700</v>
      </c>
      <c r="L29" s="45">
        <f t="shared" si="6"/>
        <v>55600</v>
      </c>
      <c r="M29" s="45">
        <f t="shared" si="6"/>
        <v>62500</v>
      </c>
      <c r="N29" s="45">
        <f>M29</f>
        <v>62500</v>
      </c>
    </row>
  </sheetData>
  <mergeCells count="4">
    <mergeCell ref="A1:N1"/>
    <mergeCell ref="A2:N2"/>
    <mergeCell ref="A7:N7"/>
    <mergeCell ref="A14:N14"/>
  </mergeCells>
  <pageMargins left="0.75" right="0.75" top="1" bottom="1" header="0.511811023622047" footer="0.511811023622047"/>
  <pageSetup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Übersicht</vt:lpstr>
      <vt:lpstr>Kapitalbedarf</vt:lpstr>
      <vt:lpstr>Finanzierung</vt:lpstr>
      <vt:lpstr>Umsatzplanung</vt:lpstr>
      <vt:lpstr>Kostenplanung</vt:lpstr>
      <vt:lpstr>Rentabilität</vt:lpstr>
      <vt:lpstr>Liquiditätsplanung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2026-07-24T11:15:00Z</dcterms:created>
  <dcterms:modified xsi:type="dcterms:W3CDTF">2026-07-28T08:04:58Z</dcterms:modified>
  <dc:language>en-US</dc:language>
</cp:coreProperties>
</file>