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sergi\Documents\SEO\SEO\AA_Webs\Excel Vorlage\Generador\"/>
    </mc:Choice>
  </mc:AlternateContent>
  <xr:revisionPtr revIDLastSave="0" documentId="13_ncr:1_{100C816B-2406-4DBC-9423-378D5546F577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Planung" sheetId="1" r:id="rId1"/>
    <sheet name="Übersicht" sheetId="2" r:id="rId2"/>
  </sheets>
  <definedNames>
    <definedName name="_xlnm._FilterDatabase" localSheetId="0" hidden="1">Planung!$A$14:$L$44</definedName>
    <definedName name="Aufgabenspalte">Planung!$B$15:$B$44</definedName>
    <definedName name="Budgetspalte">Planung!$G$15:$G$44</definedName>
    <definedName name="_xlnm.Print_Area" localSheetId="0">Planung!$A$1:$L$45</definedName>
    <definedName name="_xlnm.Print_Titles" localSheetId="0">Planung!$1:$14</definedName>
    <definedName name="Faelligspalte">Planung!$E$15:$E$44</definedName>
    <definedName name="Fortschrittspalte">Planung!$J$15:$J$44</definedName>
    <definedName name="Gesamtbudget">Planung!$H$9</definedName>
    <definedName name="Istkostenspalte">Planung!$H$15:$H$44</definedName>
    <definedName name="Kategoriespalte">Planung!$C$15:$C$44</definedName>
    <definedName name="Statusspalte">Planung!$K$15:$K$44</definedName>
    <definedName name="Veranstaltungsdatum">Planung!$C$7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I2" i="1" l="1"/>
  <c r="D42" i="2"/>
  <c r="D41" i="2"/>
  <c r="D40" i="2"/>
  <c r="D39" i="2"/>
  <c r="D38" i="2"/>
  <c r="D37" i="2"/>
  <c r="D36" i="2"/>
  <c r="D35" i="2"/>
  <c r="D34" i="2"/>
  <c r="D33" i="2"/>
  <c r="D27" i="2"/>
  <c r="C27" i="2"/>
  <c r="F27" i="2" s="1"/>
  <c r="D26" i="2"/>
  <c r="E26" i="2" s="1"/>
  <c r="C26" i="2"/>
  <c r="D25" i="2"/>
  <c r="C25" i="2"/>
  <c r="F25" i="2" s="1"/>
  <c r="D24" i="2"/>
  <c r="C24" i="2"/>
  <c r="E24" i="2" s="1"/>
  <c r="L23" i="2"/>
  <c r="J23" i="2"/>
  <c r="K23" i="2" s="1"/>
  <c r="D23" i="2"/>
  <c r="C23" i="2"/>
  <c r="E23" i="2" s="1"/>
  <c r="L22" i="2"/>
  <c r="J22" i="2"/>
  <c r="K22" i="2" s="1"/>
  <c r="D22" i="2"/>
  <c r="C22" i="2"/>
  <c r="F22" i="2" s="1"/>
  <c r="L21" i="2"/>
  <c r="L24" i="2" s="1"/>
  <c r="J21" i="2"/>
  <c r="J24" i="2" s="1"/>
  <c r="D21" i="2"/>
  <c r="C21" i="2"/>
  <c r="F21" i="2" s="1"/>
  <c r="L20" i="2"/>
  <c r="J20" i="2"/>
  <c r="K20" i="2" s="1"/>
  <c r="D20" i="2"/>
  <c r="D28" i="2" s="1"/>
  <c r="C20" i="2"/>
  <c r="F24" i="2" s="1"/>
  <c r="J14" i="2"/>
  <c r="H14" i="2"/>
  <c r="E14" i="2"/>
  <c r="B14" i="2"/>
  <c r="J10" i="2"/>
  <c r="H10" i="2"/>
  <c r="E10" i="2"/>
  <c r="B10" i="2"/>
  <c r="B5" i="2"/>
  <c r="J2" i="2"/>
  <c r="P1" i="2"/>
  <c r="K45" i="1"/>
  <c r="H45" i="1"/>
  <c r="G45" i="1"/>
  <c r="J45" i="1" s="1"/>
  <c r="I44" i="1"/>
  <c r="A44" i="1"/>
  <c r="I43" i="1"/>
  <c r="A43" i="1"/>
  <c r="I42" i="1"/>
  <c r="A42" i="1"/>
  <c r="I41" i="1"/>
  <c r="A41" i="1"/>
  <c r="I40" i="1"/>
  <c r="A40" i="1"/>
  <c r="I39" i="1"/>
  <c r="A39" i="1"/>
  <c r="I38" i="1"/>
  <c r="A38" i="1"/>
  <c r="I37" i="1"/>
  <c r="A37" i="1"/>
  <c r="I36" i="1"/>
  <c r="A36" i="1"/>
  <c r="I35" i="1"/>
  <c r="A35" i="1"/>
  <c r="I34" i="1"/>
  <c r="A34" i="1"/>
  <c r="I33" i="1"/>
  <c r="A33" i="1"/>
  <c r="I32" i="1"/>
  <c r="A32" i="1"/>
  <c r="I31" i="1"/>
  <c r="A31" i="1"/>
  <c r="I30" i="1"/>
  <c r="A30" i="1"/>
  <c r="I29" i="1"/>
  <c r="A29" i="1"/>
  <c r="I28" i="1"/>
  <c r="A28" i="1"/>
  <c r="I27" i="1"/>
  <c r="A27" i="1"/>
  <c r="I26" i="1"/>
  <c r="A26" i="1"/>
  <c r="I25" i="1"/>
  <c r="A25" i="1"/>
  <c r="I24" i="1"/>
  <c r="A24" i="1"/>
  <c r="I23" i="1"/>
  <c r="A23" i="1"/>
  <c r="I22" i="1"/>
  <c r="A22" i="1"/>
  <c r="I21" i="1"/>
  <c r="A21" i="1"/>
  <c r="I20" i="1"/>
  <c r="A20" i="1"/>
  <c r="I19" i="1"/>
  <c r="A19" i="1"/>
  <c r="I18" i="1"/>
  <c r="A18" i="1"/>
  <c r="I17" i="1"/>
  <c r="A17" i="1"/>
  <c r="I16" i="1"/>
  <c r="A16" i="1"/>
  <c r="I15" i="1"/>
  <c r="A15" i="1"/>
  <c r="E20" i="2" l="1"/>
  <c r="F26" i="2"/>
  <c r="F23" i="2"/>
  <c r="F20" i="2"/>
  <c r="E27" i="2"/>
  <c r="I45" i="1"/>
  <c r="C28" i="2"/>
  <c r="E28" i="2" s="1"/>
  <c r="E21" i="2"/>
  <c r="K21" i="2"/>
  <c r="K24" i="2" s="1"/>
  <c r="E22" i="2"/>
  <c r="E25" i="2"/>
</calcChain>
</file>

<file path=xl/sharedStrings.xml><?xml version="1.0" encoding="utf-8"?>
<sst xmlns="http://schemas.openxmlformats.org/spreadsheetml/2006/main" count="297" uniqueCount="169">
  <si>
    <t>VERANSTALTUNGSPLANUNG</t>
  </si>
  <si>
    <t>PLANUNG</t>
  </si>
  <si>
    <t>Kategorien</t>
  </si>
  <si>
    <t>Prioritäten</t>
  </si>
  <si>
    <t>Status</t>
  </si>
  <si>
    <t>Aufgaben, Verantwortlichkeiten und Budget im Überblick · Vorlage 2026</t>
  </si>
  <si>
    <t>Location</t>
  </si>
  <si>
    <t>Hoch</t>
  </si>
  <si>
    <t>Offen</t>
  </si>
  <si>
    <t>Catering</t>
  </si>
  <si>
    <t>Mittel</t>
  </si>
  <si>
    <t>In Bearbeitung</t>
  </si>
  <si>
    <t>Marketing</t>
  </si>
  <si>
    <t>Niedrig</t>
  </si>
  <si>
    <t>Erledigt</t>
  </si>
  <si>
    <t>01  │  EVENTINFORMATIONEN</t>
  </si>
  <si>
    <t>Technik</t>
  </si>
  <si>
    <t>Verzögert</t>
  </si>
  <si>
    <t>Veranstaltungsname</t>
  </si>
  <si>
    <t>Herbstveranstaltung 2026</t>
  </si>
  <si>
    <t>Art der Veranstaltung</t>
  </si>
  <si>
    <t>Firmenveranstaltung</t>
  </si>
  <si>
    <t>Dekoration</t>
  </si>
  <si>
    <t>Datum</t>
  </si>
  <si>
    <t>Uhrzeit von – bis</t>
  </si>
  <si>
    <t>17:30 – 23:00 Uhr</t>
  </si>
  <si>
    <t>Programm</t>
  </si>
  <si>
    <t>Veranstaltungsort</t>
  </si>
  <si>
    <t>Musterhalle, Musterstadt</t>
  </si>
  <si>
    <t>Verantwortliche Person</t>
  </si>
  <si>
    <t>M. Berger</t>
  </si>
  <si>
    <t>Personal</t>
  </si>
  <si>
    <t>Erwartete Teilnehmer</t>
  </si>
  <si>
    <t>Gesamtbudget (€)</t>
  </si>
  <si>
    <t>Sonstiges</t>
  </si>
  <si>
    <t>Zielgruppe</t>
  </si>
  <si>
    <t>Kunden, Mitarbeitende, Partner</t>
  </si>
  <si>
    <t>Kontakt / Rückfragen</t>
  </si>
  <si>
    <t>planung@musterfirma.de</t>
  </si>
  <si>
    <t>02  │  AUFGABENLISTE MIT BUDGET</t>
  </si>
  <si>
    <t>Nr.</t>
  </si>
  <si>
    <t>Aufgabe</t>
  </si>
  <si>
    <t>Kategorie</t>
  </si>
  <si>
    <t>Verantwortlich</t>
  </si>
  <si>
    <t>Fällig am</t>
  </si>
  <si>
    <t>Priorität</t>
  </si>
  <si>
    <t>Budget geplant</t>
  </si>
  <si>
    <t>Ist-Kosten</t>
  </si>
  <si>
    <t>Abweichung</t>
  </si>
  <si>
    <t>Fortschritt</t>
  </si>
  <si>
    <t>Bemerkung</t>
  </si>
  <si>
    <t>Veranstaltungsort reservieren</t>
  </si>
  <si>
    <t>A. Meier</t>
  </si>
  <si>
    <t>Vertrag unterzeichnet</t>
  </si>
  <si>
    <t>Bestuhlung und Raumaufteilung planen</t>
  </si>
  <si>
    <t>B. Schulz</t>
  </si>
  <si>
    <t>Bankett-Bestuhlung</t>
  </si>
  <si>
    <t>Parkplätze und Shuttle organisieren</t>
  </si>
  <si>
    <t>C. Weber</t>
  </si>
  <si>
    <t>Angebot Shuttleservice offen</t>
  </si>
  <si>
    <t>Cateringangebote einholen</t>
  </si>
  <si>
    <t>D. Fischer</t>
  </si>
  <si>
    <t>3 Angebote verglichen</t>
  </si>
  <si>
    <t>Menüauswahl finalisieren</t>
  </si>
  <si>
    <t>Vor-, Haupt- und Nachspeise fix</t>
  </si>
  <si>
    <t>Getränke bestellen</t>
  </si>
  <si>
    <t>Sekt, Wein, Softdrinks</t>
  </si>
  <si>
    <t>Cateringservice beauftragen</t>
  </si>
  <si>
    <t>Anzahlung geleistet</t>
  </si>
  <si>
    <t>Sonderwünsche (vegan, allergen) klären</t>
  </si>
  <si>
    <t>Rückmeldung von 30 % offen</t>
  </si>
  <si>
    <t>Save-the-Date versenden</t>
  </si>
  <si>
    <t>E. Krüger</t>
  </si>
  <si>
    <t>Versand per E-Mail</t>
  </si>
  <si>
    <t>Einladungen gestalten und drucken</t>
  </si>
  <si>
    <t>Mehrkosten Druckveredelung</t>
  </si>
  <si>
    <t>Einladungen versenden</t>
  </si>
  <si>
    <t>Porto und Kuverts</t>
  </si>
  <si>
    <t>Social-Media-Beiträge planen</t>
  </si>
  <si>
    <t>F. Neumann</t>
  </si>
  <si>
    <t>Redaktionsplan in Arbeit</t>
  </si>
  <si>
    <t>Anmeldebestätigungen versenden</t>
  </si>
  <si>
    <t>Rückläufer werden erfasst</t>
  </si>
  <si>
    <t>Ton- und Lichttechnik buchen</t>
  </si>
  <si>
    <t>G. Bauer</t>
  </si>
  <si>
    <t>Inkl. Technikbetreuung</t>
  </si>
  <si>
    <t>Beamer und Leinwand organisieren</t>
  </si>
  <si>
    <t>Ersatzgerät eingeplant</t>
  </si>
  <si>
    <t>WLAN und Präsentationstest</t>
  </si>
  <si>
    <t>Vor Ort einen Tag vorher</t>
  </si>
  <si>
    <t>Technikcheck vor Ort</t>
  </si>
  <si>
    <t>Generalprobe 15:00 Uhr</t>
  </si>
  <si>
    <t>Blumenschmuck bestellen</t>
  </si>
  <si>
    <t>H. Vogel</t>
  </si>
  <si>
    <t>Saisonale Sträuße</t>
  </si>
  <si>
    <t>Tischdekoration festlegen</t>
  </si>
  <si>
    <t>Kerzen, Läufer, Menükarten</t>
  </si>
  <si>
    <t>Empfangsbereich gestalten</t>
  </si>
  <si>
    <t>Willkommensschild und Roll-ups</t>
  </si>
  <si>
    <t>Moderation buchen</t>
  </si>
  <si>
    <t>I. Lorenz</t>
  </si>
  <si>
    <t>Externer Moderator bestätigt</t>
  </si>
  <si>
    <t>Grußwort und Reden abstimmen</t>
  </si>
  <si>
    <t>Textentwürfe liegen vor</t>
  </si>
  <si>
    <t>Live-Musik / Band buchen</t>
  </si>
  <si>
    <t>Auftritt 21:15 – 22:00 Uhr</t>
  </si>
  <si>
    <t>Servicepersonal koordinieren</t>
  </si>
  <si>
    <t>J. Hoffmann</t>
  </si>
  <si>
    <t>8 Servicekräfte geplant</t>
  </si>
  <si>
    <t>Fotograf buchen</t>
  </si>
  <si>
    <t>Reportage und Gruppenfoto</t>
  </si>
  <si>
    <t>Namensschilder erstellen</t>
  </si>
  <si>
    <t>K. Braun</t>
  </si>
  <si>
    <t>Nach finaler Teilnehmerliste</t>
  </si>
  <si>
    <t>Gastgeschenke bestellen</t>
  </si>
  <si>
    <t>Individuelle Verpackung</t>
  </si>
  <si>
    <t>Veranstaltungsversicherung abschließen</t>
  </si>
  <si>
    <t>L. Zimmermann</t>
  </si>
  <si>
    <t>Haftpflicht und Ausfall</t>
  </si>
  <si>
    <t>SUMME</t>
  </si>
  <si>
    <t>ÜBERSICHT &amp; AUSWERTUNG</t>
  </si>
  <si>
    <t>ÜBERSICHT</t>
  </si>
  <si>
    <t>Kennzahlen, Budget, Programmablauf · automatisch aus »Planung«</t>
  </si>
  <si>
    <t>01  │  KENNZAHLEN</t>
  </si>
  <si>
    <t>TAGE BIS ZUR VERANSTALTUNG</t>
  </si>
  <si>
    <t>AUFGABEN GESAMT</t>
  </si>
  <si>
    <t>AUFGABEN ERLEDIGT</t>
  </si>
  <si>
    <t>FORTSCHRITT GEWICHTET</t>
  </si>
  <si>
    <t>BUDGET GEPLANT</t>
  </si>
  <si>
    <t>IST-KOSTEN</t>
  </si>
  <si>
    <t>RESTBUDGET / PUFFER</t>
  </si>
  <si>
    <t>ÜBERFÄLLIGE AUFGABEN</t>
  </si>
  <si>
    <t>02  │  BUDGET NACH KATEGORIE</t>
  </si>
  <si>
    <t>03  │  STATUS DER AUFGABEN</t>
  </si>
  <si>
    <t>Anteil</t>
  </si>
  <si>
    <t>100 %</t>
  </si>
  <si>
    <t>04  │  PROGRAMMABLAUF DER VERANSTALTUNG</t>
  </si>
  <si>
    <t>Uhrzeit von</t>
  </si>
  <si>
    <t>Uhrzeit bis</t>
  </si>
  <si>
    <t>Dauer</t>
  </si>
  <si>
    <t>Programmpunkt</t>
  </si>
  <si>
    <t>Empfang mit Sektempfang</t>
  </si>
  <si>
    <t>Team Empfang</t>
  </si>
  <si>
    <t>Willkommensgetränk, Fingerfood</t>
  </si>
  <si>
    <t>Begrüßung durch Geschäftsführung</t>
  </si>
  <si>
    <t>Geschäftsführung</t>
  </si>
  <si>
    <t>Kurzansprache</t>
  </si>
  <si>
    <t>Fachvortrag Themenschwerpunkt</t>
  </si>
  <si>
    <t>Gastreferent</t>
  </si>
  <si>
    <t>Präsentation mit Folien</t>
  </si>
  <si>
    <t>Vorspeise</t>
  </si>
  <si>
    <t>Cateringteam</t>
  </si>
  <si>
    <t>Serviert am Platz</t>
  </si>
  <si>
    <t>Ehrungen und Auszeichnungen</t>
  </si>
  <si>
    <t>Moderation</t>
  </si>
  <si>
    <t>Übergabe Urkunden</t>
  </si>
  <si>
    <t>Hauptgang</t>
  </si>
  <si>
    <t>Menüwahl vorab</t>
  </si>
  <si>
    <t>Live-Musik / Band</t>
  </si>
  <si>
    <t>Live-Band</t>
  </si>
  <si>
    <t>Akustik-Set</t>
  </si>
  <si>
    <t>Dessert und Kaffee</t>
  </si>
  <si>
    <t>Süßes Buffet</t>
  </si>
  <si>
    <t>Ausklang und Networking</t>
  </si>
  <si>
    <t>Bar geöffnet</t>
  </si>
  <si>
    <t>Ende der Veranstaltung</t>
  </si>
  <si>
    <t>Verabschiedung</t>
  </si>
  <si>
    <t>Hinweis: Uhrzeiten und Dauer werden automatisch berechnet. Alle Beispieldaten sind fiktiv und dienen ausschließlich der Veranschaulichung.</t>
  </si>
  <si>
    <t>05  │  GRAFISCHE AUSWERTUNG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</si>
</sst>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dd\.mm\.yyyy"/>
    <numFmt numFmtId="165" formatCode="#,##0.00&quot; €&quot;"/>
    <numFmt numFmtId="166" formatCode="#,##0.00&quot; €&quot;;\-#,##0.00&quot; €&quot;;&quot;&quot;"/>
    <numFmt numFmtId="167" formatCode="0.0%"/>
    <numFmt numFmtId="168" formatCode="hh:mm"/>
  </numFmts>
  <fonts count="20" x14ac:knownFonts="1">
    <font>
      <sz val="11"/>
      <color theme="1"/>
      <name val="Calibri"/>
      <family val="2"/>
      <charset val="1"/>
    </font>
    <font>
      <b/>
      <sz val="22"/>
      <color rgb="FFFFFFFF"/>
      <name val="Calibri"/>
      <charset val="1"/>
    </font>
    <font>
      <b/>
      <sz val="11"/>
      <color rgb="FFE4B25A"/>
      <name val="Calibri"/>
      <charset val="1"/>
    </font>
    <font>
      <b/>
      <sz val="10"/>
      <color rgb="FF6E6A5F"/>
      <name val="Calibri"/>
      <charset val="1"/>
    </font>
    <font>
      <i/>
      <sz val="11"/>
      <color rgb="FFE4B25A"/>
      <name val="Calibri"/>
      <charset val="1"/>
    </font>
    <font>
      <sz val="9"/>
      <color rgb="FFFFFFFF"/>
      <name val="Calibri"/>
      <charset val="1"/>
    </font>
    <font>
      <b/>
      <sz val="12"/>
      <color rgb="FF1F3A2F"/>
      <name val="Calibri"/>
      <charset val="1"/>
    </font>
    <font>
      <b/>
      <sz val="9"/>
      <color rgb="FF1F3A2F"/>
      <name val="Calibri"/>
      <charset val="1"/>
    </font>
    <font>
      <b/>
      <sz val="10"/>
      <color rgb="FF1E1E1E"/>
      <name val="Calibri"/>
      <charset val="1"/>
    </font>
    <font>
      <b/>
      <sz val="10"/>
      <color rgb="FFFFFFFF"/>
      <name val="Calibri"/>
      <charset val="1"/>
    </font>
    <font>
      <b/>
      <sz val="10"/>
      <color rgb="FF1F3A2F"/>
      <name val="Calibri"/>
      <charset val="1"/>
    </font>
    <font>
      <sz val="10"/>
      <color rgb="FF1E1E1E"/>
      <name val="Calibri"/>
      <charset val="1"/>
    </font>
    <font>
      <b/>
      <sz val="11"/>
      <color rgb="FFFFFFFF"/>
      <name val="Calibri"/>
      <charset val="1"/>
    </font>
    <font>
      <b/>
      <sz val="16"/>
      <color rgb="FFFFFFFF"/>
      <name val="Calibri"/>
      <charset val="1"/>
    </font>
    <font>
      <b/>
      <sz val="20"/>
      <color rgb="FF1F3A2F"/>
      <name val="Calibri"/>
      <charset val="1"/>
    </font>
    <font>
      <b/>
      <sz val="9"/>
      <color rgb="FF6E6A5F"/>
      <name val="Calibri"/>
      <charset val="1"/>
    </font>
    <font>
      <b/>
      <sz val="10"/>
      <color rgb="FFC88420"/>
      <name val="Calibri"/>
      <charset val="1"/>
    </font>
    <font>
      <b/>
      <sz val="10"/>
      <color rgb="FF1F7A4C"/>
      <name val="Calibri"/>
      <charset val="1"/>
    </font>
    <font>
      <b/>
      <sz val="10"/>
      <color rgb="FFB23B2E"/>
      <name val="Calibri"/>
      <charset val="1"/>
    </font>
    <font>
      <i/>
      <sz val="9"/>
      <color rgb="FF6E6A5F"/>
      <name val="Calibri"/>
      <charset val="1"/>
    </font>
  </fonts>
  <fills count="12">
    <fill>
      <patternFill patternType="none"/>
    </fill>
    <fill>
      <patternFill patternType="gray125"/>
    </fill>
    <fill>
      <patternFill patternType="solid">
        <fgColor rgb="FF1F3A2F"/>
        <bgColor rgb="FF2C4B3D"/>
      </patternFill>
    </fill>
    <fill>
      <patternFill patternType="solid">
        <fgColor rgb="FFC89132"/>
        <bgColor rgb="FFC88420"/>
      </patternFill>
    </fill>
    <fill>
      <patternFill patternType="solid">
        <fgColor rgb="FFFCF8EC"/>
        <bgColor rgb="FFF9F5E8"/>
      </patternFill>
    </fill>
    <fill>
      <patternFill patternType="solid">
        <fgColor rgb="FFFFF6D2"/>
        <bgColor rgb="FFF9F5E8"/>
      </patternFill>
    </fill>
    <fill>
      <patternFill patternType="solid">
        <fgColor rgb="FFF9F5E8"/>
        <bgColor rgb="FFFCF8EC"/>
      </patternFill>
    </fill>
    <fill>
      <patternFill patternType="solid">
        <fgColor rgb="FF2C4B3D"/>
        <bgColor rgb="FF1F3A2F"/>
      </patternFill>
    </fill>
    <fill>
      <patternFill patternType="solid">
        <fgColor rgb="FFE3DFD3"/>
        <bgColor rgb="FFD9D9D9"/>
      </patternFill>
    </fill>
    <fill>
      <patternFill patternType="solid">
        <fgColor rgb="FFFBE9C9"/>
        <bgColor rgb="FFFFF6D2"/>
      </patternFill>
    </fill>
    <fill>
      <patternFill patternType="solid">
        <fgColor rgb="FFD9EBD7"/>
        <bgColor rgb="FFE3DFD3"/>
      </patternFill>
    </fill>
    <fill>
      <patternFill patternType="solid">
        <fgColor rgb="FFF3D3CE"/>
        <bgColor rgb="FFE3DFD3"/>
      </patternFill>
    </fill>
  </fills>
  <borders count="11">
    <border>
      <left/>
      <right/>
      <top/>
      <bottom/>
      <diagonal/>
    </border>
    <border>
      <left/>
      <right/>
      <top/>
      <bottom style="medium">
        <color rgb="FF1F3A2F"/>
      </bottom>
      <diagonal/>
    </border>
    <border>
      <left/>
      <right/>
      <top/>
      <bottom style="thin">
        <color rgb="FFC7BFA9"/>
      </bottom>
      <diagonal/>
    </border>
    <border>
      <left/>
      <right/>
      <top/>
      <bottom style="thin">
        <color rgb="FF8A8064"/>
      </bottom>
      <diagonal/>
    </border>
    <border>
      <left style="thin">
        <color rgb="FF8A8064"/>
      </left>
      <right style="thin">
        <color rgb="FF8A8064"/>
      </right>
      <top style="thin">
        <color rgb="FF8A8064"/>
      </top>
      <bottom style="medium">
        <color rgb="FF8A8064"/>
      </bottom>
      <diagonal/>
    </border>
    <border>
      <left style="thin">
        <color rgb="FFC7BFA9"/>
      </left>
      <right style="thin">
        <color rgb="FFC7BFA9"/>
      </right>
      <top style="thin">
        <color rgb="FFC7BFA9"/>
      </top>
      <bottom style="thin">
        <color rgb="FFC7BFA9"/>
      </bottom>
      <diagonal/>
    </border>
    <border>
      <left/>
      <right/>
      <top style="medium">
        <color rgb="FFC89132"/>
      </top>
      <bottom style="medium">
        <color rgb="FFC89132"/>
      </bottom>
      <diagonal/>
    </border>
    <border>
      <left style="thin">
        <color rgb="FFC7BFA9"/>
      </left>
      <right style="thin">
        <color rgb="FFC7BFA9"/>
      </right>
      <top/>
      <bottom/>
      <diagonal/>
    </border>
    <border>
      <left style="thin">
        <color rgb="FF8A8064"/>
      </left>
      <right style="thin">
        <color rgb="FF8A8064"/>
      </right>
      <top/>
      <bottom style="thin">
        <color rgb="FF8A8064"/>
      </bottom>
      <diagonal/>
    </border>
    <border>
      <left/>
      <right/>
      <top style="medium">
        <color rgb="FFC89132"/>
      </top>
      <bottom/>
      <diagonal/>
    </border>
    <border>
      <left style="thin">
        <color rgb="FF8A8064"/>
      </left>
      <right/>
      <top style="thin">
        <color rgb="FF8A8064"/>
      </top>
      <bottom style="medium">
        <color rgb="FF8A8064"/>
      </bottom>
      <diagonal/>
    </border>
  </borders>
  <cellStyleXfs count="1">
    <xf numFmtId="0" fontId="0" fillId="0" borderId="0"/>
  </cellStyleXfs>
  <cellXfs count="58">
    <xf numFmtId="0" fontId="0" fillId="0" borderId="0" xfId="0"/>
    <xf numFmtId="49" fontId="14" fillId="4" borderId="7" xfId="0" applyNumberFormat="1" applyFont="1" applyFill="1" applyBorder="1" applyAlignment="1">
      <alignment horizontal="center" vertical="center" wrapText="1"/>
    </xf>
    <xf numFmtId="1" fontId="14" fillId="4" borderId="7" xfId="0" applyNumberFormat="1" applyFont="1" applyFill="1" applyBorder="1" applyAlignment="1">
      <alignment horizontal="center" vertical="center" wrapText="1"/>
    </xf>
    <xf numFmtId="0" fontId="0" fillId="3" borderId="0" xfId="0" applyFill="1"/>
    <xf numFmtId="0" fontId="13" fillId="7" borderId="0" xfId="0" applyFont="1" applyFill="1" applyAlignment="1">
      <alignment horizontal="center" vertical="center" wrapText="1"/>
    </xf>
    <xf numFmtId="165" fontId="8" fillId="5" borderId="3" xfId="0" applyNumberFormat="1" applyFont="1" applyFill="1" applyBorder="1" applyAlignment="1">
      <alignment horizontal="left" vertical="center" wrapText="1" indent="1"/>
    </xf>
    <xf numFmtId="3" fontId="8" fillId="5" borderId="3" xfId="0" applyNumberFormat="1" applyFont="1" applyFill="1" applyBorder="1" applyAlignment="1">
      <alignment horizontal="left" vertical="center" wrapText="1" indent="1"/>
    </xf>
    <xf numFmtId="164" fontId="8" fillId="5" borderId="3" xfId="0" applyNumberFormat="1" applyFont="1" applyFill="1" applyBorder="1" applyAlignment="1">
      <alignment horizontal="left" vertical="center" wrapText="1" indent="1"/>
    </xf>
    <xf numFmtId="0" fontId="8" fillId="5" borderId="3" xfId="0" applyFont="1" applyFill="1" applyBorder="1" applyAlignment="1">
      <alignment horizontal="left" vertical="center" wrapText="1" indent="1"/>
    </xf>
    <xf numFmtId="0" fontId="7" fillId="4" borderId="2" xfId="0" applyFont="1" applyFill="1" applyBorder="1" applyAlignment="1">
      <alignment horizontal="left" vertical="center" wrapText="1" indent="1"/>
    </xf>
    <xf numFmtId="0" fontId="6" fillId="0" borderId="1" xfId="0" applyFont="1" applyBorder="1" applyAlignment="1">
      <alignment horizontal="left" vertical="center" wrapText="1" indent="1"/>
    </xf>
    <xf numFmtId="0" fontId="5" fillId="2" borderId="0" xfId="0" applyFont="1" applyFill="1" applyAlignment="1">
      <alignment horizontal="right" vertical="center" indent="1"/>
    </xf>
    <xf numFmtId="0" fontId="4" fillId="2" borderId="0" xfId="0" applyFont="1" applyFill="1" applyAlignment="1">
      <alignment horizontal="left" vertical="center" indent="1"/>
    </xf>
    <xf numFmtId="0" fontId="2" fillId="2" borderId="0" xfId="0" applyFont="1" applyFill="1" applyAlignment="1">
      <alignment horizontal="right" vertical="center" indent="1"/>
    </xf>
    <xf numFmtId="0" fontId="1" fillId="2" borderId="0" xfId="0" applyFont="1" applyFill="1" applyAlignment="1">
      <alignment horizontal="left" vertical="center" indent="1"/>
    </xf>
    <xf numFmtId="0" fontId="3" fillId="0" borderId="0" xfId="0" applyFont="1"/>
    <xf numFmtId="0" fontId="0" fillId="3" borderId="0" xfId="0" applyFill="1"/>
    <xf numFmtId="0" fontId="9" fillId="2" borderId="4" xfId="0" applyFont="1" applyFill="1" applyBorder="1" applyAlignment="1">
      <alignment horizontal="center" vertical="center" wrapText="1"/>
    </xf>
    <xf numFmtId="0" fontId="10" fillId="4" borderId="5" xfId="0" applyFont="1" applyFill="1" applyBorder="1" applyAlignment="1">
      <alignment horizontal="center" vertical="center" wrapText="1"/>
    </xf>
    <xf numFmtId="0" fontId="11" fillId="4" borderId="5" xfId="0" applyFont="1" applyFill="1" applyBorder="1" applyAlignment="1">
      <alignment horizontal="left" vertical="center" wrapText="1" indent="1"/>
    </xf>
    <xf numFmtId="0" fontId="11" fillId="4" borderId="5" xfId="0" applyFont="1" applyFill="1" applyBorder="1" applyAlignment="1">
      <alignment horizontal="center" vertical="center" wrapText="1"/>
    </xf>
    <xf numFmtId="164" fontId="11" fillId="4" borderId="5" xfId="0" applyNumberFormat="1" applyFont="1" applyFill="1" applyBorder="1" applyAlignment="1">
      <alignment horizontal="center" vertical="center" wrapText="1"/>
    </xf>
    <xf numFmtId="166" fontId="11" fillId="4" borderId="5" xfId="0" applyNumberFormat="1" applyFont="1" applyFill="1" applyBorder="1" applyAlignment="1">
      <alignment horizontal="right" vertical="center" wrapText="1"/>
    </xf>
    <xf numFmtId="9" fontId="11" fillId="4" borderId="5" xfId="0" applyNumberFormat="1" applyFont="1" applyFill="1" applyBorder="1" applyAlignment="1">
      <alignment horizontal="center" vertical="center" wrapText="1"/>
    </xf>
    <xf numFmtId="0" fontId="10" fillId="6" borderId="5" xfId="0" applyFont="1" applyFill="1" applyBorder="1" applyAlignment="1">
      <alignment horizontal="center" vertical="center" wrapText="1"/>
    </xf>
    <xf numFmtId="0" fontId="11" fillId="6" borderId="5" xfId="0" applyFont="1" applyFill="1" applyBorder="1" applyAlignment="1">
      <alignment horizontal="left" vertical="center" wrapText="1" indent="1"/>
    </xf>
    <xf numFmtId="0" fontId="11" fillId="6" borderId="5" xfId="0" applyFont="1" applyFill="1" applyBorder="1" applyAlignment="1">
      <alignment horizontal="center" vertical="center" wrapText="1"/>
    </xf>
    <xf numFmtId="164" fontId="11" fillId="6" borderId="5" xfId="0" applyNumberFormat="1" applyFont="1" applyFill="1" applyBorder="1" applyAlignment="1">
      <alignment horizontal="center" vertical="center" wrapText="1"/>
    </xf>
    <xf numFmtId="166" fontId="11" fillId="6" borderId="5" xfId="0" applyNumberFormat="1" applyFont="1" applyFill="1" applyBorder="1" applyAlignment="1">
      <alignment horizontal="right" vertical="center" wrapText="1"/>
    </xf>
    <xf numFmtId="9" fontId="11" fillId="6" borderId="5" xfId="0" applyNumberFormat="1" applyFont="1" applyFill="1" applyBorder="1" applyAlignment="1">
      <alignment horizontal="center" vertical="center" wrapText="1"/>
    </xf>
    <xf numFmtId="0" fontId="12" fillId="2" borderId="6" xfId="0" applyFont="1" applyFill="1" applyBorder="1"/>
    <xf numFmtId="0" fontId="12" fillId="2" borderId="6" xfId="0" applyFont="1" applyFill="1" applyBorder="1" applyAlignment="1">
      <alignment horizontal="left" vertical="center" wrapText="1" indent="1"/>
    </xf>
    <xf numFmtId="165" fontId="12" fillId="2" borderId="6" xfId="0" applyNumberFormat="1" applyFont="1" applyFill="1" applyBorder="1" applyAlignment="1">
      <alignment horizontal="right" vertical="center" wrapText="1"/>
    </xf>
    <xf numFmtId="166" fontId="12" fillId="2" borderId="6" xfId="0" applyNumberFormat="1" applyFont="1" applyFill="1" applyBorder="1" applyAlignment="1">
      <alignment horizontal="right" vertical="center" wrapText="1"/>
    </xf>
    <xf numFmtId="9" fontId="12" fillId="2" borderId="6" xfId="0" applyNumberFormat="1" applyFont="1" applyFill="1" applyBorder="1" applyAlignment="1">
      <alignment horizontal="center" vertical="center" wrapText="1"/>
    </xf>
    <xf numFmtId="0" fontId="12" fillId="2" borderId="6" xfId="0" applyFont="1" applyFill="1" applyBorder="1" applyAlignment="1">
      <alignment horizontal="center" vertical="center" wrapText="1"/>
    </xf>
    <xf numFmtId="167" fontId="11" fillId="4" borderId="5" xfId="0" applyNumberFormat="1" applyFont="1" applyFill="1" applyBorder="1" applyAlignment="1">
      <alignment horizontal="center" vertical="center" wrapText="1"/>
    </xf>
    <xf numFmtId="167" fontId="11" fillId="6" borderId="5" xfId="0" applyNumberFormat="1" applyFont="1" applyFill="1" applyBorder="1" applyAlignment="1">
      <alignment horizontal="center" vertical="center" wrapText="1"/>
    </xf>
    <xf numFmtId="0" fontId="12" fillId="2" borderId="9" xfId="0" applyFont="1" applyFill="1" applyBorder="1" applyAlignment="1">
      <alignment horizontal="left" vertical="center" wrapText="1" indent="1"/>
    </xf>
    <xf numFmtId="0" fontId="12" fillId="2" borderId="9" xfId="0" applyFont="1" applyFill="1" applyBorder="1" applyAlignment="1">
      <alignment horizontal="center" vertical="center" wrapText="1"/>
    </xf>
    <xf numFmtId="167" fontId="12" fillId="2" borderId="9" xfId="0" applyNumberFormat="1" applyFont="1" applyFill="1" applyBorder="1" applyAlignment="1">
      <alignment horizontal="center" vertical="center" wrapText="1"/>
    </xf>
    <xf numFmtId="165" fontId="12" fillId="2" borderId="9" xfId="0" applyNumberFormat="1" applyFont="1" applyFill="1" applyBorder="1" applyAlignment="1">
      <alignment horizontal="right" vertical="center" wrapText="1"/>
    </xf>
    <xf numFmtId="166" fontId="12" fillId="2" borderId="9" xfId="0" applyNumberFormat="1" applyFont="1" applyFill="1" applyBorder="1" applyAlignment="1">
      <alignment horizontal="right" vertical="center" wrapText="1"/>
    </xf>
    <xf numFmtId="168" fontId="11" fillId="4" borderId="5" xfId="0" applyNumberFormat="1" applyFont="1" applyFill="1" applyBorder="1" applyAlignment="1">
      <alignment horizontal="center" vertical="center" wrapText="1"/>
    </xf>
    <xf numFmtId="168" fontId="11" fillId="6" borderId="5" xfId="0" applyNumberFormat="1" applyFont="1" applyFill="1" applyBorder="1" applyAlignment="1">
      <alignment horizontal="center" vertical="center" wrapText="1"/>
    </xf>
    <xf numFmtId="9" fontId="14" fillId="4" borderId="7" xfId="0" applyNumberFormat="1" applyFont="1" applyFill="1" applyBorder="1" applyAlignment="1">
      <alignment horizontal="center" vertical="center" wrapText="1"/>
    </xf>
    <xf numFmtId="0" fontId="15" fillId="4" borderId="8" xfId="0" applyFont="1" applyFill="1" applyBorder="1" applyAlignment="1">
      <alignment horizontal="center" vertical="center" wrapText="1"/>
    </xf>
    <xf numFmtId="165" fontId="14" fillId="4" borderId="7" xfId="0" applyNumberFormat="1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3" fillId="8" borderId="5" xfId="0" applyFont="1" applyFill="1" applyBorder="1" applyAlignment="1">
      <alignment horizontal="left" vertical="center" wrapText="1" indent="1"/>
    </xf>
    <xf numFmtId="0" fontId="16" fillId="9" borderId="5" xfId="0" applyFont="1" applyFill="1" applyBorder="1" applyAlignment="1">
      <alignment horizontal="left" vertical="center" wrapText="1" indent="1"/>
    </xf>
    <xf numFmtId="0" fontId="17" fillId="10" borderId="5" xfId="0" applyFont="1" applyFill="1" applyBorder="1" applyAlignment="1">
      <alignment horizontal="left" vertical="center" wrapText="1" indent="1"/>
    </xf>
    <xf numFmtId="0" fontId="18" fillId="11" borderId="5" xfId="0" applyFont="1" applyFill="1" applyBorder="1" applyAlignment="1">
      <alignment horizontal="left" vertical="center" wrapText="1" indent="1"/>
    </xf>
    <xf numFmtId="0" fontId="12" fillId="2" borderId="9" xfId="0" applyFont="1" applyFill="1" applyBorder="1" applyAlignment="1">
      <alignment horizontal="left" vertical="center" wrapText="1" indent="1"/>
    </xf>
    <xf numFmtId="0" fontId="9" fillId="2" borderId="10" xfId="0" applyFont="1" applyFill="1" applyBorder="1" applyAlignment="1">
      <alignment horizontal="center" vertical="center" wrapText="1"/>
    </xf>
    <xf numFmtId="0" fontId="11" fillId="4" borderId="5" xfId="0" applyFont="1" applyFill="1" applyBorder="1" applyAlignment="1">
      <alignment horizontal="left" vertical="center" wrapText="1" indent="1"/>
    </xf>
    <xf numFmtId="0" fontId="11" fillId="6" borderId="5" xfId="0" applyFont="1" applyFill="1" applyBorder="1" applyAlignment="1">
      <alignment horizontal="left" vertical="center" wrapText="1" indent="1"/>
    </xf>
    <xf numFmtId="0" fontId="19" fillId="0" borderId="0" xfId="0" applyFont="1" applyAlignment="1">
      <alignment horizontal="left" vertical="center" wrapText="1" indent="1"/>
    </xf>
  </cellXfs>
  <cellStyles count="1">
    <cellStyle name="Standard" xfId="0" builtinId="0"/>
  </cellStyles>
  <dxfs count="15">
    <dxf>
      <font>
        <b/>
        <sz val="10"/>
        <color rgb="FF1F7A4C"/>
        <name val="Calibri"/>
        <charset val="1"/>
      </font>
    </dxf>
    <dxf>
      <font>
        <b/>
        <sz val="10"/>
        <color rgb="FFB23B2E"/>
        <name val="Calibri"/>
        <charset val="1"/>
      </font>
    </dxf>
    <dxf>
      <font>
        <b/>
        <sz val="16"/>
        <color rgb="FFFFFFFF"/>
        <name val="Calibri"/>
        <charset val="1"/>
      </font>
      <fill>
        <patternFill>
          <bgColor rgb="FF1F7A4C"/>
        </patternFill>
      </fill>
    </dxf>
    <dxf>
      <font>
        <b/>
        <sz val="16"/>
        <color rgb="FFFFFFFF"/>
        <name val="Calibri"/>
        <charset val="1"/>
      </font>
      <fill>
        <patternFill>
          <bgColor rgb="FFC88420"/>
        </patternFill>
      </fill>
    </dxf>
    <dxf>
      <font>
        <b/>
        <sz val="16"/>
        <color rgb="FFFFFFFF"/>
        <name val="Calibri"/>
        <charset val="1"/>
      </font>
      <fill>
        <patternFill>
          <bgColor rgb="FFB23B2E"/>
        </patternFill>
      </fill>
    </dxf>
    <dxf>
      <font>
        <b/>
        <sz val="10"/>
        <color rgb="FF6E6A5F"/>
        <name val="Calibri"/>
        <charset val="1"/>
      </font>
      <fill>
        <patternFill>
          <bgColor rgb="FFE3DFD3"/>
        </patternFill>
      </fill>
    </dxf>
    <dxf>
      <font>
        <b/>
        <sz val="10"/>
        <color rgb="FFB23B2E"/>
        <name val="Calibri"/>
        <charset val="1"/>
      </font>
      <fill>
        <patternFill>
          <bgColor rgb="FFF3D3CE"/>
        </patternFill>
      </fill>
    </dxf>
    <dxf>
      <font>
        <b/>
        <sz val="10"/>
        <color rgb="FFC88420"/>
        <name val="Calibri"/>
        <charset val="1"/>
      </font>
      <fill>
        <patternFill>
          <bgColor rgb="FFFBE9C9"/>
        </patternFill>
      </fill>
    </dxf>
    <dxf>
      <font>
        <b/>
        <sz val="10"/>
        <color rgb="FF1F7A4C"/>
        <name val="Calibri"/>
        <charset val="1"/>
      </font>
      <fill>
        <patternFill>
          <bgColor rgb="FFD9EBD7"/>
        </patternFill>
      </fill>
    </dxf>
    <dxf>
      <font>
        <b/>
        <sz val="10"/>
        <color rgb="FF1F7A4C"/>
        <name val="Calibri"/>
        <charset val="1"/>
      </font>
    </dxf>
    <dxf>
      <font>
        <b/>
        <sz val="10"/>
        <color rgb="FFB23B2E"/>
        <name val="Calibri"/>
        <charset val="1"/>
      </font>
    </dxf>
    <dxf>
      <font>
        <b/>
        <sz val="10"/>
        <color rgb="FF1F7A4C"/>
        <name val="Calibri"/>
        <charset val="1"/>
      </font>
      <fill>
        <patternFill>
          <bgColor rgb="FFD9EBD7"/>
        </patternFill>
      </fill>
    </dxf>
    <dxf>
      <font>
        <b/>
        <sz val="10"/>
        <color rgb="FFC88420"/>
        <name val="Calibri"/>
        <charset val="1"/>
      </font>
      <fill>
        <patternFill>
          <bgColor rgb="FFFBE9C9"/>
        </patternFill>
      </fill>
    </dxf>
    <dxf>
      <font>
        <b/>
        <sz val="10"/>
        <color rgb="FFB23B2E"/>
        <name val="Calibri"/>
        <charset val="1"/>
      </font>
      <fill>
        <patternFill>
          <bgColor rgb="FFF3D3CE"/>
        </patternFill>
      </fill>
    </dxf>
    <dxf>
      <font>
        <b/>
        <sz val="10"/>
        <color rgb="FFB23B2E"/>
        <name val="Calibri"/>
        <charset val="1"/>
      </font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A7A3E"/>
      <rgbColor rgb="FF800080"/>
      <rgbColor rgb="FF1F7A4C"/>
      <rgbColor rgb="FFC7BFA9"/>
      <rgbColor rgb="FF878787"/>
      <rgbColor rgb="FF6E8B6A"/>
      <rgbColor rgb="FF8B5A3C"/>
      <rgbColor rgb="FFFFF6D2"/>
      <rgbColor rgb="FFF9F5E8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FCF8EC"/>
      <rgbColor rgb="FFD9EBD7"/>
      <rgbColor rgb="FFFBE9C9"/>
      <rgbColor rgb="FFE3DFD3"/>
      <rgbColor rgb="FFFF99CC"/>
      <rgbColor rgb="FFCC99FF"/>
      <rgbColor rgb="FFF3D3CE"/>
      <rgbColor rgb="FF4F81BD"/>
      <rgbColor rgb="FF33CCCC"/>
      <rgbColor rgb="FF99CC00"/>
      <rgbColor rgb="FFE4B25A"/>
      <rgbColor rgb="FFC89132"/>
      <rgbColor rgb="FFC88420"/>
      <rgbColor rgb="FF4A6B7C"/>
      <rgbColor rgb="FF8A8064"/>
      <rgbColor rgb="FF2C4B3D"/>
      <rgbColor rgb="FF5E8A73"/>
      <rgbColor rgb="FF003300"/>
      <rgbColor rgb="FF1E1E1E"/>
      <rgbColor rgb="FFB23B2E"/>
      <rgbColor rgb="FFA05C40"/>
      <rgbColor rgb="FF6E6A5F"/>
      <rgbColor rgb="FF1F3A2F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c:style val="2"/>
  <c:chart>
    <c:title>
      <c:tx>
        <c:rich>
          <a:bodyPr rot="0"/>
          <a:lstStyle/>
          <a:p>
            <a:pPr>
              <a:defRPr sz="1800" b="1" strike="noStrike" spc="-1">
                <a:solidFill>
                  <a:srgbClr val="000000"/>
                </a:solidFill>
                <a:latin typeface="Calibri"/>
              </a:defRPr>
            </a:pPr>
            <a:r>
              <a:rPr sz="1800" b="1" strike="noStrike" spc="-1">
                <a:solidFill>
                  <a:srgbClr val="000000"/>
                </a:solidFill>
                <a:latin typeface="Calibri"/>
              </a:rPr>
              <a:t>Budget je Kategorie: Geplant vs. Ist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Übersicht!$C$19</c:f>
              <c:strCache>
                <c:ptCount val="1"/>
                <c:pt idx="0">
                  <c:v>Budget geplant</c:v>
                </c:pt>
              </c:strCache>
            </c:strRef>
          </c:tx>
          <c:spPr>
            <a:solidFill>
              <a:srgbClr val="1F3A2F"/>
            </a:solidFill>
            <a:ln w="0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strike="noStrike" spc="-1">
                    <a:latin typeface="Arial"/>
                  </a:defRPr>
                </a:pPr>
                <a:endParaRPr lang="de-DE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Übersicht!$B$20:$B$27</c:f>
              <c:strCache>
                <c:ptCount val="8"/>
                <c:pt idx="0">
                  <c:v>Location</c:v>
                </c:pt>
                <c:pt idx="1">
                  <c:v>Catering</c:v>
                </c:pt>
                <c:pt idx="2">
                  <c:v>Marketing</c:v>
                </c:pt>
                <c:pt idx="3">
                  <c:v>Technik</c:v>
                </c:pt>
                <c:pt idx="4">
                  <c:v>Dekoration</c:v>
                </c:pt>
                <c:pt idx="5">
                  <c:v>Programm</c:v>
                </c:pt>
                <c:pt idx="6">
                  <c:v>Personal</c:v>
                </c:pt>
                <c:pt idx="7">
                  <c:v>Sonstiges</c:v>
                </c:pt>
              </c:strCache>
            </c:strRef>
          </c:cat>
          <c:val>
            <c:numRef>
              <c:f>Übersicht!$C$20:$C$27</c:f>
              <c:numCache>
                <c:formatCode>#,##0.00" €";\-#,##0.00" €";""</c:formatCode>
                <c:ptCount val="8"/>
                <c:pt idx="0">
                  <c:v>5700</c:v>
                </c:pt>
                <c:pt idx="1">
                  <c:v>8000</c:v>
                </c:pt>
                <c:pt idx="2">
                  <c:v>880</c:v>
                </c:pt>
                <c:pt idx="3">
                  <c:v>2950</c:v>
                </c:pt>
                <c:pt idx="4">
                  <c:v>1020</c:v>
                </c:pt>
                <c:pt idx="5">
                  <c:v>3000</c:v>
                </c:pt>
                <c:pt idx="6">
                  <c:v>2200</c:v>
                </c:pt>
                <c:pt idx="7">
                  <c:v>1330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4A5-4861-8FA7-D155AFB43679}"/>
            </c:ext>
          </c:extLst>
        </c:ser>
        <c:ser>
          <c:idx val="1"/>
          <c:order val="1"/>
          <c:tx>
            <c:strRef>
              <c:f>Übersicht!$D$19</c:f>
              <c:strCache>
                <c:ptCount val="1"/>
                <c:pt idx="0">
                  <c:v>Ist-Kosten</c:v>
                </c:pt>
              </c:strCache>
            </c:strRef>
          </c:tx>
          <c:spPr>
            <a:solidFill>
              <a:srgbClr val="C89132"/>
            </a:solidFill>
            <a:ln w="0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strike="noStrike" spc="-1">
                    <a:latin typeface="Arial"/>
                  </a:defRPr>
                </a:pPr>
                <a:endParaRPr lang="de-DE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Übersicht!$B$20:$B$27</c:f>
              <c:strCache>
                <c:ptCount val="8"/>
                <c:pt idx="0">
                  <c:v>Location</c:v>
                </c:pt>
                <c:pt idx="1">
                  <c:v>Catering</c:v>
                </c:pt>
                <c:pt idx="2">
                  <c:v>Marketing</c:v>
                </c:pt>
                <c:pt idx="3">
                  <c:v>Technik</c:v>
                </c:pt>
                <c:pt idx="4">
                  <c:v>Dekoration</c:v>
                </c:pt>
                <c:pt idx="5">
                  <c:v>Programm</c:v>
                </c:pt>
                <c:pt idx="6">
                  <c:v>Personal</c:v>
                </c:pt>
                <c:pt idx="7">
                  <c:v>Sonstiges</c:v>
                </c:pt>
              </c:strCache>
            </c:strRef>
          </c:cat>
          <c:val>
            <c:numRef>
              <c:f>Übersicht!$D$20:$D$27</c:f>
              <c:numCache>
                <c:formatCode>#,##0.00" €";\-#,##0.00" €";""</c:formatCode>
                <c:ptCount val="8"/>
                <c:pt idx="0">
                  <c:v>5280</c:v>
                </c:pt>
                <c:pt idx="1">
                  <c:v>5800</c:v>
                </c:pt>
                <c:pt idx="2">
                  <c:v>915</c:v>
                </c:pt>
                <c:pt idx="3">
                  <c:v>2780</c:v>
                </c:pt>
                <c:pt idx="4">
                  <c:v>340</c:v>
                </c:pt>
                <c:pt idx="5">
                  <c:v>3000</c:v>
                </c:pt>
                <c:pt idx="6">
                  <c:v>850</c:v>
                </c:pt>
                <c:pt idx="7">
                  <c:v>350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4A5-4861-8FA7-D155AFB436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9763668"/>
        <c:axId val="8297840"/>
      </c:barChart>
      <c:catAx>
        <c:axId val="39763668"/>
        <c:scaling>
          <c:orientation val="minMax"/>
        </c:scaling>
        <c:delete val="0"/>
        <c:axPos val="b"/>
        <c:title>
          <c:tx>
            <c:rich>
              <a:bodyPr rot="0"/>
              <a:lstStyle/>
              <a:p>
                <a:pPr>
                  <a:defRPr sz="1000" b="1" strike="noStrike" spc="-1">
                    <a:solidFill>
                      <a:srgbClr val="000000"/>
                    </a:solidFill>
                    <a:latin typeface="Calibri"/>
                  </a:defRPr>
                </a:pPr>
                <a:r>
                  <a:rPr sz="1000" b="1" strike="noStrike" spc="-1">
                    <a:solidFill>
                      <a:srgbClr val="000000"/>
                    </a:solidFill>
                    <a:latin typeface="Calibri"/>
                  </a:rPr>
                  <a:t>Kategorie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General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de-DE"/>
          </a:p>
        </c:txPr>
        <c:crossAx val="8297840"/>
        <c:crosses val="autoZero"/>
        <c:auto val="1"/>
        <c:lblAlgn val="ctr"/>
        <c:lblOffset val="100"/>
        <c:noMultiLvlLbl val="0"/>
      </c:catAx>
      <c:valAx>
        <c:axId val="8297840"/>
        <c:scaling>
          <c:orientation val="minMax"/>
        </c:scaling>
        <c:delete val="0"/>
        <c:axPos val="l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title>
          <c:tx>
            <c:rich>
              <a:bodyPr rot="-5400000"/>
              <a:lstStyle/>
              <a:p>
                <a:pPr>
                  <a:defRPr sz="1000" b="1" strike="noStrike" spc="-1">
                    <a:solidFill>
                      <a:srgbClr val="000000"/>
                    </a:solidFill>
                    <a:latin typeface="Calibri"/>
                  </a:defRPr>
                </a:pPr>
                <a:r>
                  <a:rPr sz="1000" b="1" strike="noStrike" spc="-1">
                    <a:solidFill>
                      <a:srgbClr val="000000"/>
                    </a:solidFill>
                    <a:latin typeface="Calibri"/>
                  </a:rPr>
                  <a:t>€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#,##0.00&quot; €&quot;;\-#,##0.00&quot; €&quot;;&quot;&quot;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de-DE"/>
          </a:p>
        </c:txPr>
        <c:crossAx val="39763668"/>
        <c:crosses val="autoZero"/>
        <c:crossBetween val="between"/>
      </c:valAx>
      <c:spPr>
        <a:noFill/>
        <a:ln w="0">
          <a:noFill/>
        </a:ln>
      </c:spPr>
    </c:plotArea>
    <c:legend>
      <c:legendPos val="r"/>
      <c:overlay val="0"/>
      <c:spPr>
        <a:noFill/>
        <a:ln w="0">
          <a:noFill/>
        </a:ln>
      </c:spPr>
      <c:txPr>
        <a:bodyPr/>
        <a:lstStyle/>
        <a:p>
          <a:pPr>
            <a:defRPr sz="1000" b="0" strike="noStrike" spc="-1">
              <a:solidFill>
                <a:srgbClr val="000000"/>
              </a:solidFill>
              <a:latin typeface="Calibri"/>
            </a:defRPr>
          </a:pPr>
          <a:endParaRPr lang="de-DE"/>
        </a:p>
      </c:txPr>
    </c:legend>
    <c:plotVisOnly val="1"/>
    <c:dispBlanksAs val="gap"/>
    <c:showDLblsOverMax val="1"/>
  </c:chart>
  <c:spPr>
    <a:solidFill>
      <a:srgbClr val="FFFFFF"/>
    </a:solidFill>
    <a:ln w="9360">
      <a:solidFill>
        <a:srgbClr val="D9D9D9"/>
      </a:solidFill>
      <a:round/>
    </a:ln>
  </c:spPr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c:style val="2"/>
  <c:chart>
    <c:title>
      <c:tx>
        <c:rich>
          <a:bodyPr rot="0"/>
          <a:lstStyle/>
          <a:p>
            <a:pPr>
              <a:defRPr sz="1800" b="1" strike="noStrike" spc="-1">
                <a:solidFill>
                  <a:srgbClr val="000000"/>
                </a:solidFill>
                <a:latin typeface="Calibri"/>
              </a:defRPr>
            </a:pPr>
            <a:r>
              <a:rPr sz="1800" b="1" strike="noStrike" spc="-1">
                <a:solidFill>
                  <a:srgbClr val="000000"/>
                </a:solidFill>
                <a:latin typeface="Calibri"/>
              </a:rPr>
              <a:t>Verteilung Budget geplant nach Kategorie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pieChart>
        <c:varyColors val="1"/>
        <c:ser>
          <c:idx val="0"/>
          <c:order val="0"/>
          <c:spPr>
            <a:solidFill>
              <a:srgbClr val="4F81BD"/>
            </a:solidFill>
            <a:ln w="0">
              <a:noFill/>
            </a:ln>
          </c:spPr>
          <c:dPt>
            <c:idx val="0"/>
            <c:bubble3D val="0"/>
            <c:spPr>
              <a:solidFill>
                <a:srgbClr val="1F3A2F"/>
              </a:solidFill>
              <a:ln w="0">
                <a:noFill/>
              </a:ln>
            </c:spPr>
            <c:extLst>
              <c:ext xmlns:c16="http://schemas.microsoft.com/office/drawing/2014/chart" uri="{C3380CC4-5D6E-409C-BE32-E72D297353CC}">
                <c16:uniqueId val="{00000001-E9B1-4C6E-BC4E-87C3DF8A603F}"/>
              </c:ext>
            </c:extLst>
          </c:dPt>
          <c:dPt>
            <c:idx val="1"/>
            <c:bubble3D val="0"/>
            <c:spPr>
              <a:solidFill>
                <a:srgbClr val="C89132"/>
              </a:solidFill>
              <a:ln w="0">
                <a:noFill/>
              </a:ln>
            </c:spPr>
            <c:extLst>
              <c:ext xmlns:c16="http://schemas.microsoft.com/office/drawing/2014/chart" uri="{C3380CC4-5D6E-409C-BE32-E72D297353CC}">
                <c16:uniqueId val="{00000003-E9B1-4C6E-BC4E-87C3DF8A603F}"/>
              </c:ext>
            </c:extLst>
          </c:dPt>
          <c:dPt>
            <c:idx val="2"/>
            <c:bubble3D val="0"/>
            <c:spPr>
              <a:solidFill>
                <a:srgbClr val="6E8B6A"/>
              </a:solidFill>
              <a:ln w="0">
                <a:noFill/>
              </a:ln>
            </c:spPr>
            <c:extLst>
              <c:ext xmlns:c16="http://schemas.microsoft.com/office/drawing/2014/chart" uri="{C3380CC4-5D6E-409C-BE32-E72D297353CC}">
                <c16:uniqueId val="{00000005-E9B1-4C6E-BC4E-87C3DF8A603F}"/>
              </c:ext>
            </c:extLst>
          </c:dPt>
          <c:dPt>
            <c:idx val="3"/>
            <c:bubble3D val="0"/>
            <c:spPr>
              <a:solidFill>
                <a:srgbClr val="8B5A3C"/>
              </a:solidFill>
              <a:ln w="0">
                <a:noFill/>
              </a:ln>
            </c:spPr>
            <c:extLst>
              <c:ext xmlns:c16="http://schemas.microsoft.com/office/drawing/2014/chart" uri="{C3380CC4-5D6E-409C-BE32-E72D297353CC}">
                <c16:uniqueId val="{00000007-E9B1-4C6E-BC4E-87C3DF8A603F}"/>
              </c:ext>
            </c:extLst>
          </c:dPt>
          <c:dPt>
            <c:idx val="4"/>
            <c:bubble3D val="0"/>
            <c:spPr>
              <a:solidFill>
                <a:srgbClr val="4A6B7C"/>
              </a:solidFill>
              <a:ln w="0">
                <a:noFill/>
              </a:ln>
            </c:spPr>
            <c:extLst>
              <c:ext xmlns:c16="http://schemas.microsoft.com/office/drawing/2014/chart" uri="{C3380CC4-5D6E-409C-BE32-E72D297353CC}">
                <c16:uniqueId val="{00000009-E9B1-4C6E-BC4E-87C3DF8A603F}"/>
              </c:ext>
            </c:extLst>
          </c:dPt>
          <c:dPt>
            <c:idx val="5"/>
            <c:bubble3D val="0"/>
            <c:spPr>
              <a:solidFill>
                <a:srgbClr val="A05C40"/>
              </a:solidFill>
              <a:ln w="0">
                <a:noFill/>
              </a:ln>
            </c:spPr>
            <c:extLst>
              <c:ext xmlns:c16="http://schemas.microsoft.com/office/drawing/2014/chart" uri="{C3380CC4-5D6E-409C-BE32-E72D297353CC}">
                <c16:uniqueId val="{0000000B-E9B1-4C6E-BC4E-87C3DF8A603F}"/>
              </c:ext>
            </c:extLst>
          </c:dPt>
          <c:dPt>
            <c:idx val="6"/>
            <c:bubble3D val="0"/>
            <c:spPr>
              <a:solidFill>
                <a:srgbClr val="5E8A73"/>
              </a:solidFill>
              <a:ln w="0">
                <a:noFill/>
              </a:ln>
            </c:spPr>
            <c:extLst>
              <c:ext xmlns:c16="http://schemas.microsoft.com/office/drawing/2014/chart" uri="{C3380CC4-5D6E-409C-BE32-E72D297353CC}">
                <c16:uniqueId val="{0000000D-E9B1-4C6E-BC4E-87C3DF8A603F}"/>
              </c:ext>
            </c:extLst>
          </c:dPt>
          <c:dPt>
            <c:idx val="7"/>
            <c:bubble3D val="0"/>
            <c:spPr>
              <a:solidFill>
                <a:srgbClr val="8A7A3E"/>
              </a:solidFill>
              <a:ln w="0">
                <a:noFill/>
              </a:ln>
            </c:spPr>
            <c:extLst>
              <c:ext xmlns:c16="http://schemas.microsoft.com/office/drawing/2014/chart" uri="{C3380CC4-5D6E-409C-BE32-E72D297353CC}">
                <c16:uniqueId val="{0000000F-E9B1-4C6E-BC4E-87C3DF8A603F}"/>
              </c:ext>
            </c:extLst>
          </c:dPt>
          <c:dLbls>
            <c:dLbl>
              <c:idx val="0"/>
              <c:spPr/>
              <c:txPr>
                <a:bodyPr wrap="square"/>
                <a:lstStyle/>
                <a:p>
                  <a:pPr>
                    <a:defRPr sz="1000" b="0" strike="noStrike" spc="-1">
                      <a:solidFill>
                        <a:srgbClr val="000000"/>
                      </a:solidFill>
                      <a:latin typeface="Calibri"/>
                    </a:defRPr>
                  </a:pPr>
                  <a:endParaRPr lang="de-DE"/>
                </a:p>
              </c:txPr>
              <c:dLblPos val="bestFit"/>
              <c:showLegendKey val="1"/>
              <c:showVal val="1"/>
              <c:showCatName val="1"/>
              <c:showSerName val="1"/>
              <c:showPercent val="1"/>
              <c:showBubbleSize val="1"/>
              <c:extLst>
                <c:ext xmlns:c16="http://schemas.microsoft.com/office/drawing/2014/chart" uri="{C3380CC4-5D6E-409C-BE32-E72D297353CC}">
                  <c16:uniqueId val="{00000001-E9B1-4C6E-BC4E-87C3DF8A603F}"/>
                </c:ext>
              </c:extLst>
            </c:dLbl>
            <c:dLbl>
              <c:idx val="1"/>
              <c:spPr/>
              <c:txPr>
                <a:bodyPr wrap="square"/>
                <a:lstStyle/>
                <a:p>
                  <a:pPr>
                    <a:defRPr sz="1000" b="0" strike="noStrike" spc="-1">
                      <a:solidFill>
                        <a:srgbClr val="000000"/>
                      </a:solidFill>
                      <a:latin typeface="Calibri"/>
                    </a:defRPr>
                  </a:pPr>
                  <a:endParaRPr lang="de-DE"/>
                </a:p>
              </c:txPr>
              <c:dLblPos val="bestFit"/>
              <c:showLegendKey val="1"/>
              <c:showVal val="1"/>
              <c:showCatName val="1"/>
              <c:showSerName val="1"/>
              <c:showPercent val="1"/>
              <c:showBubbleSize val="1"/>
              <c:extLst>
                <c:ext xmlns:c16="http://schemas.microsoft.com/office/drawing/2014/chart" uri="{C3380CC4-5D6E-409C-BE32-E72D297353CC}">
                  <c16:uniqueId val="{00000003-E9B1-4C6E-BC4E-87C3DF8A603F}"/>
                </c:ext>
              </c:extLst>
            </c:dLbl>
            <c:dLbl>
              <c:idx val="2"/>
              <c:spPr/>
              <c:txPr>
                <a:bodyPr wrap="square"/>
                <a:lstStyle/>
                <a:p>
                  <a:pPr>
                    <a:defRPr sz="1000" b="0" strike="noStrike" spc="-1">
                      <a:solidFill>
                        <a:srgbClr val="000000"/>
                      </a:solidFill>
                      <a:latin typeface="Calibri"/>
                    </a:defRPr>
                  </a:pPr>
                  <a:endParaRPr lang="de-DE"/>
                </a:p>
              </c:txPr>
              <c:dLblPos val="bestFit"/>
              <c:showLegendKey val="1"/>
              <c:showVal val="1"/>
              <c:showCatName val="1"/>
              <c:showSerName val="1"/>
              <c:showPercent val="1"/>
              <c:showBubbleSize val="1"/>
              <c:extLst>
                <c:ext xmlns:c16="http://schemas.microsoft.com/office/drawing/2014/chart" uri="{C3380CC4-5D6E-409C-BE32-E72D297353CC}">
                  <c16:uniqueId val="{00000005-E9B1-4C6E-BC4E-87C3DF8A603F}"/>
                </c:ext>
              </c:extLst>
            </c:dLbl>
            <c:dLbl>
              <c:idx val="3"/>
              <c:spPr/>
              <c:txPr>
                <a:bodyPr wrap="square"/>
                <a:lstStyle/>
                <a:p>
                  <a:pPr>
                    <a:defRPr sz="1000" b="0" strike="noStrike" spc="-1">
                      <a:solidFill>
                        <a:srgbClr val="000000"/>
                      </a:solidFill>
                      <a:latin typeface="Calibri"/>
                    </a:defRPr>
                  </a:pPr>
                  <a:endParaRPr lang="de-DE"/>
                </a:p>
              </c:txPr>
              <c:dLblPos val="bestFit"/>
              <c:showLegendKey val="1"/>
              <c:showVal val="1"/>
              <c:showCatName val="1"/>
              <c:showSerName val="1"/>
              <c:showPercent val="1"/>
              <c:showBubbleSize val="1"/>
              <c:extLst>
                <c:ext xmlns:c16="http://schemas.microsoft.com/office/drawing/2014/chart" uri="{C3380CC4-5D6E-409C-BE32-E72D297353CC}">
                  <c16:uniqueId val="{00000007-E9B1-4C6E-BC4E-87C3DF8A603F}"/>
                </c:ext>
              </c:extLst>
            </c:dLbl>
            <c:dLbl>
              <c:idx val="4"/>
              <c:spPr/>
              <c:txPr>
                <a:bodyPr wrap="square"/>
                <a:lstStyle/>
                <a:p>
                  <a:pPr>
                    <a:defRPr sz="1000" b="0" strike="noStrike" spc="-1">
                      <a:solidFill>
                        <a:srgbClr val="000000"/>
                      </a:solidFill>
                      <a:latin typeface="Calibri"/>
                    </a:defRPr>
                  </a:pPr>
                  <a:endParaRPr lang="de-DE"/>
                </a:p>
              </c:txPr>
              <c:dLblPos val="bestFit"/>
              <c:showLegendKey val="1"/>
              <c:showVal val="1"/>
              <c:showCatName val="1"/>
              <c:showSerName val="1"/>
              <c:showPercent val="1"/>
              <c:showBubbleSize val="1"/>
              <c:extLst>
                <c:ext xmlns:c16="http://schemas.microsoft.com/office/drawing/2014/chart" uri="{C3380CC4-5D6E-409C-BE32-E72D297353CC}">
                  <c16:uniqueId val="{00000009-E9B1-4C6E-BC4E-87C3DF8A603F}"/>
                </c:ext>
              </c:extLst>
            </c:dLbl>
            <c:dLbl>
              <c:idx val="5"/>
              <c:spPr/>
              <c:txPr>
                <a:bodyPr wrap="square"/>
                <a:lstStyle/>
                <a:p>
                  <a:pPr>
                    <a:defRPr sz="1000" b="0" strike="noStrike" spc="-1">
                      <a:solidFill>
                        <a:srgbClr val="000000"/>
                      </a:solidFill>
                      <a:latin typeface="Calibri"/>
                    </a:defRPr>
                  </a:pPr>
                  <a:endParaRPr lang="de-DE"/>
                </a:p>
              </c:txPr>
              <c:dLblPos val="bestFit"/>
              <c:showLegendKey val="1"/>
              <c:showVal val="1"/>
              <c:showCatName val="1"/>
              <c:showSerName val="1"/>
              <c:showPercent val="1"/>
              <c:showBubbleSize val="1"/>
              <c:extLst>
                <c:ext xmlns:c16="http://schemas.microsoft.com/office/drawing/2014/chart" uri="{C3380CC4-5D6E-409C-BE32-E72D297353CC}">
                  <c16:uniqueId val="{0000000B-E9B1-4C6E-BC4E-87C3DF8A603F}"/>
                </c:ext>
              </c:extLst>
            </c:dLbl>
            <c:dLbl>
              <c:idx val="6"/>
              <c:spPr/>
              <c:txPr>
                <a:bodyPr wrap="square"/>
                <a:lstStyle/>
                <a:p>
                  <a:pPr>
                    <a:defRPr sz="1000" b="0" strike="noStrike" spc="-1">
                      <a:solidFill>
                        <a:srgbClr val="000000"/>
                      </a:solidFill>
                      <a:latin typeface="Calibri"/>
                    </a:defRPr>
                  </a:pPr>
                  <a:endParaRPr lang="de-DE"/>
                </a:p>
              </c:txPr>
              <c:dLblPos val="bestFit"/>
              <c:showLegendKey val="1"/>
              <c:showVal val="1"/>
              <c:showCatName val="1"/>
              <c:showSerName val="1"/>
              <c:showPercent val="1"/>
              <c:showBubbleSize val="1"/>
              <c:extLst>
                <c:ext xmlns:c16="http://schemas.microsoft.com/office/drawing/2014/chart" uri="{C3380CC4-5D6E-409C-BE32-E72D297353CC}">
                  <c16:uniqueId val="{0000000D-E9B1-4C6E-BC4E-87C3DF8A603F}"/>
                </c:ext>
              </c:extLst>
            </c:dLbl>
            <c:dLbl>
              <c:idx val="7"/>
              <c:spPr/>
              <c:txPr>
                <a:bodyPr wrap="square"/>
                <a:lstStyle/>
                <a:p>
                  <a:pPr>
                    <a:defRPr sz="1000" b="0" strike="noStrike" spc="-1">
                      <a:solidFill>
                        <a:srgbClr val="000000"/>
                      </a:solidFill>
                      <a:latin typeface="Calibri"/>
                    </a:defRPr>
                  </a:pPr>
                  <a:endParaRPr lang="de-DE"/>
                </a:p>
              </c:txPr>
              <c:dLblPos val="bestFit"/>
              <c:showLegendKey val="1"/>
              <c:showVal val="1"/>
              <c:showCatName val="1"/>
              <c:showSerName val="1"/>
              <c:showPercent val="1"/>
              <c:showBubbleSize val="1"/>
              <c:extLst>
                <c:ext xmlns:c16="http://schemas.microsoft.com/office/drawing/2014/chart" uri="{C3380CC4-5D6E-409C-BE32-E72D297353CC}">
                  <c16:uniqueId val="{0000000F-E9B1-4C6E-BC4E-87C3DF8A603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Calibri"/>
                  </a:defRPr>
                </a:pPr>
                <a:endParaRPr lang="de-DE"/>
              </a:p>
            </c:txPr>
            <c:dLblPos val="bestFit"/>
            <c:showLegendKey val="1"/>
            <c:showVal val="1"/>
            <c:showCatName val="1"/>
            <c:showSerName val="1"/>
            <c:showPercent val="1"/>
            <c:showBubbleSize val="1"/>
            <c:separator>; 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Übersicht!$B$20:$B$27</c:f>
              <c:strCache>
                <c:ptCount val="8"/>
                <c:pt idx="0">
                  <c:v>Location</c:v>
                </c:pt>
                <c:pt idx="1">
                  <c:v>Catering</c:v>
                </c:pt>
                <c:pt idx="2">
                  <c:v>Marketing</c:v>
                </c:pt>
                <c:pt idx="3">
                  <c:v>Technik</c:v>
                </c:pt>
                <c:pt idx="4">
                  <c:v>Dekoration</c:v>
                </c:pt>
                <c:pt idx="5">
                  <c:v>Programm</c:v>
                </c:pt>
                <c:pt idx="6">
                  <c:v>Personal</c:v>
                </c:pt>
                <c:pt idx="7">
                  <c:v>Sonstiges</c:v>
                </c:pt>
              </c:strCache>
            </c:strRef>
          </c:cat>
          <c:val>
            <c:numRef>
              <c:f>Übersicht!$C$20:$C$27</c:f>
              <c:numCache>
                <c:formatCode>#,##0.00" €";\-#,##0.00" €";""</c:formatCode>
                <c:ptCount val="8"/>
                <c:pt idx="0">
                  <c:v>5700</c:v>
                </c:pt>
                <c:pt idx="1">
                  <c:v>8000</c:v>
                </c:pt>
                <c:pt idx="2">
                  <c:v>880</c:v>
                </c:pt>
                <c:pt idx="3">
                  <c:v>2950</c:v>
                </c:pt>
                <c:pt idx="4">
                  <c:v>1020</c:v>
                </c:pt>
                <c:pt idx="5">
                  <c:v>3000</c:v>
                </c:pt>
                <c:pt idx="6">
                  <c:v>2200</c:v>
                </c:pt>
                <c:pt idx="7">
                  <c:v>1330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E9B1-4C6E-BC4E-87C3DF8A60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0">
          <a:noFill/>
        </a:ln>
      </c:spPr>
    </c:plotArea>
    <c:legend>
      <c:legendPos val="r"/>
      <c:overlay val="0"/>
      <c:spPr>
        <a:noFill/>
        <a:ln w="0">
          <a:noFill/>
        </a:ln>
      </c:spPr>
      <c:txPr>
        <a:bodyPr/>
        <a:lstStyle/>
        <a:p>
          <a:pPr>
            <a:defRPr sz="1000" b="0" strike="noStrike" spc="-1">
              <a:solidFill>
                <a:srgbClr val="000000"/>
              </a:solidFill>
              <a:latin typeface="Calibri"/>
            </a:defRPr>
          </a:pPr>
          <a:endParaRPr lang="de-DE"/>
        </a:p>
      </c:txPr>
    </c:legend>
    <c:plotVisOnly val="1"/>
    <c:dispBlanksAs val="gap"/>
    <c:showDLblsOverMax val="1"/>
  </c:chart>
  <c:spPr>
    <a:solidFill>
      <a:srgbClr val="FFFFFF"/>
    </a:solidFill>
    <a:ln w="9360">
      <a:solidFill>
        <a:srgbClr val="D9D9D9"/>
      </a:solidFill>
      <a:round/>
    </a:ln>
  </c:spPr>
  <c:printSettings>
    <c:headerFooter/>
    <c:pageMargins b="0.78740157499999996" l="0.7" r="0.7" t="0.78740157499999996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46</xdr:row>
      <xdr:rowOff>0</xdr:rowOff>
    </xdr:from>
    <xdr:to>
      <xdr:col>7</xdr:col>
      <xdr:colOff>488160</xdr:colOff>
      <xdr:row>63</xdr:row>
      <xdr:rowOff>1080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0</xdr:colOff>
      <xdr:row>46</xdr:row>
      <xdr:rowOff>0</xdr:rowOff>
    </xdr:from>
    <xdr:to>
      <xdr:col>10</xdr:col>
      <xdr:colOff>654480</xdr:colOff>
      <xdr:row>63</xdr:row>
      <xdr:rowOff>1080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45"/>
  <sheetViews>
    <sheetView showGridLines="0" tabSelected="1" zoomScaleNormal="100" workbookViewId="0">
      <pane ySplit="14" topLeftCell="A15" activePane="bottomLeft" state="frozen"/>
      <selection pane="bottomLeft" activeCell="K48" sqref="K48"/>
    </sheetView>
  </sheetViews>
  <sheetFormatPr baseColWidth="10" defaultColWidth="8.7109375" defaultRowHeight="15" x14ac:dyDescent="0.25"/>
  <cols>
    <col min="1" max="1" width="4" customWidth="1"/>
    <col min="2" max="2" width="34" customWidth="1"/>
    <col min="3" max="3" width="15" customWidth="1"/>
    <col min="4" max="4" width="17" customWidth="1"/>
    <col min="5" max="5" width="13" customWidth="1"/>
    <col min="6" max="6" width="12" customWidth="1"/>
    <col min="7" max="7" width="15" customWidth="1"/>
    <col min="8" max="8" width="13" customWidth="1"/>
    <col min="9" max="9" width="14" customWidth="1"/>
    <col min="10" max="10" width="12" customWidth="1"/>
    <col min="11" max="11" width="16" customWidth="1"/>
    <col min="12" max="12" width="30" customWidth="1"/>
    <col min="15" max="18" width="13" hidden="1" customWidth="1"/>
  </cols>
  <sheetData>
    <row r="1" spans="1:17" ht="43.5" customHeight="1" x14ac:dyDescent="0.25">
      <c r="A1" s="14" t="s">
        <v>0</v>
      </c>
      <c r="B1" s="14"/>
      <c r="C1" s="14"/>
      <c r="D1" s="14"/>
      <c r="E1" s="14"/>
      <c r="F1" s="14"/>
      <c r="G1" s="14"/>
      <c r="H1" s="14"/>
      <c r="I1" s="13" t="s">
        <v>1</v>
      </c>
      <c r="J1" s="13"/>
      <c r="K1" s="13"/>
      <c r="L1" s="13"/>
      <c r="O1" s="15" t="s">
        <v>2</v>
      </c>
      <c r="P1" s="15" t="s">
        <v>3</v>
      </c>
      <c r="Q1" s="15" t="s">
        <v>4</v>
      </c>
    </row>
    <row r="2" spans="1:17" ht="19.5" customHeight="1" x14ac:dyDescent="0.25">
      <c r="A2" s="12" t="s">
        <v>5</v>
      </c>
      <c r="B2" s="12"/>
      <c r="C2" s="12"/>
      <c r="D2" s="12"/>
      <c r="E2" s="12"/>
      <c r="F2" s="12"/>
      <c r="G2" s="12"/>
      <c r="H2" s="12"/>
      <c r="I2" s="11" t="str">
        <f ca="1">"Blatt 1 von 2  ·  Stand: "&amp;TEXT(TODAY(),"DD.MM.AAAA")</f>
        <v>Blatt 1 von 2  ·  Stand: 21.07.2026</v>
      </c>
      <c r="J2" s="11"/>
      <c r="K2" s="11"/>
      <c r="L2" s="11"/>
      <c r="O2" t="s">
        <v>6</v>
      </c>
      <c r="P2" t="s">
        <v>7</v>
      </c>
      <c r="Q2" t="s">
        <v>8</v>
      </c>
    </row>
    <row r="3" spans="1:17" ht="6" customHeight="1" x14ac:dyDescent="0.25">
      <c r="A3" s="16"/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O3" t="s">
        <v>9</v>
      </c>
      <c r="P3" t="s">
        <v>10</v>
      </c>
      <c r="Q3" t="s">
        <v>11</v>
      </c>
    </row>
    <row r="4" spans="1:17" ht="7.5" customHeight="1" x14ac:dyDescent="0.25">
      <c r="O4" t="s">
        <v>12</v>
      </c>
      <c r="P4" t="s">
        <v>13</v>
      </c>
      <c r="Q4" t="s">
        <v>14</v>
      </c>
    </row>
    <row r="5" spans="1:17" ht="24" customHeight="1" x14ac:dyDescent="0.25">
      <c r="A5" s="10" t="s">
        <v>15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O5" t="s">
        <v>16</v>
      </c>
      <c r="Q5" t="s">
        <v>17</v>
      </c>
    </row>
    <row r="6" spans="1:17" ht="19.5" customHeight="1" x14ac:dyDescent="0.25">
      <c r="A6" s="9" t="s">
        <v>18</v>
      </c>
      <c r="B6" s="9"/>
      <c r="C6" s="8" t="s">
        <v>19</v>
      </c>
      <c r="D6" s="8"/>
      <c r="E6" s="8"/>
      <c r="F6" s="9" t="s">
        <v>20</v>
      </c>
      <c r="G6" s="9"/>
      <c r="H6" s="8" t="s">
        <v>21</v>
      </c>
      <c r="I6" s="8"/>
      <c r="J6" s="8"/>
      <c r="K6" s="8"/>
      <c r="L6" s="8"/>
      <c r="O6" t="s">
        <v>22</v>
      </c>
    </row>
    <row r="7" spans="1:17" ht="19.5" customHeight="1" x14ac:dyDescent="0.25">
      <c r="A7" s="9" t="s">
        <v>23</v>
      </c>
      <c r="B7" s="9"/>
      <c r="C7" s="7">
        <v>46311</v>
      </c>
      <c r="D7" s="7"/>
      <c r="E7" s="7"/>
      <c r="F7" s="9" t="s">
        <v>24</v>
      </c>
      <c r="G7" s="9"/>
      <c r="H7" s="8" t="s">
        <v>25</v>
      </c>
      <c r="I7" s="8"/>
      <c r="J7" s="8"/>
      <c r="K7" s="8"/>
      <c r="L7" s="8"/>
      <c r="O7" t="s">
        <v>26</v>
      </c>
    </row>
    <row r="8" spans="1:17" ht="19.5" customHeight="1" x14ac:dyDescent="0.25">
      <c r="A8" s="9" t="s">
        <v>27</v>
      </c>
      <c r="B8" s="9"/>
      <c r="C8" s="8" t="s">
        <v>28</v>
      </c>
      <c r="D8" s="8"/>
      <c r="E8" s="8"/>
      <c r="F8" s="9" t="s">
        <v>29</v>
      </c>
      <c r="G8" s="9"/>
      <c r="H8" s="8" t="s">
        <v>30</v>
      </c>
      <c r="I8" s="8"/>
      <c r="J8" s="8"/>
      <c r="K8" s="8"/>
      <c r="L8" s="8"/>
      <c r="O8" t="s">
        <v>31</v>
      </c>
    </row>
    <row r="9" spans="1:17" ht="19.5" customHeight="1" x14ac:dyDescent="0.25">
      <c r="A9" s="9" t="s">
        <v>32</v>
      </c>
      <c r="B9" s="9"/>
      <c r="C9" s="6">
        <v>120</v>
      </c>
      <c r="D9" s="6"/>
      <c r="E9" s="6"/>
      <c r="F9" s="9" t="s">
        <v>33</v>
      </c>
      <c r="G9" s="9"/>
      <c r="H9" s="5">
        <v>26000</v>
      </c>
      <c r="I9" s="5"/>
      <c r="J9" s="5"/>
      <c r="K9" s="5"/>
      <c r="L9" s="5"/>
      <c r="O9" t="s">
        <v>34</v>
      </c>
    </row>
    <row r="10" spans="1:17" ht="19.5" customHeight="1" x14ac:dyDescent="0.25">
      <c r="A10" s="9" t="s">
        <v>35</v>
      </c>
      <c r="B10" s="9"/>
      <c r="C10" s="8" t="s">
        <v>36</v>
      </c>
      <c r="D10" s="8"/>
      <c r="E10" s="8"/>
      <c r="F10" s="9" t="s">
        <v>37</v>
      </c>
      <c r="G10" s="9"/>
      <c r="H10" s="8" t="s">
        <v>38</v>
      </c>
      <c r="I10" s="8"/>
      <c r="J10" s="8"/>
      <c r="K10" s="8"/>
      <c r="L10" s="8"/>
    </row>
    <row r="13" spans="1:17" ht="24" customHeight="1" x14ac:dyDescent="0.25">
      <c r="A13" s="10" t="s">
        <v>39</v>
      </c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</row>
    <row r="14" spans="1:17" ht="31.5" customHeight="1" x14ac:dyDescent="0.25">
      <c r="A14" s="17" t="s">
        <v>40</v>
      </c>
      <c r="B14" s="17" t="s">
        <v>41</v>
      </c>
      <c r="C14" s="17" t="s">
        <v>42</v>
      </c>
      <c r="D14" s="17" t="s">
        <v>43</v>
      </c>
      <c r="E14" s="17" t="s">
        <v>44</v>
      </c>
      <c r="F14" s="17" t="s">
        <v>45</v>
      </c>
      <c r="G14" s="17" t="s">
        <v>46</v>
      </c>
      <c r="H14" s="17" t="s">
        <v>47</v>
      </c>
      <c r="I14" s="17" t="s">
        <v>48</v>
      </c>
      <c r="J14" s="17" t="s">
        <v>49</v>
      </c>
      <c r="K14" s="17" t="s">
        <v>4</v>
      </c>
      <c r="L14" s="17" t="s">
        <v>50</v>
      </c>
    </row>
    <row r="15" spans="1:17" ht="21.75" customHeight="1" x14ac:dyDescent="0.25">
      <c r="A15" s="18">
        <f>IF(B15="","",COUNTA($B$15:B15))</f>
        <v>1</v>
      </c>
      <c r="B15" s="19" t="s">
        <v>51</v>
      </c>
      <c r="C15" s="20" t="s">
        <v>6</v>
      </c>
      <c r="D15" s="19" t="s">
        <v>52</v>
      </c>
      <c r="E15" s="21">
        <v>46157</v>
      </c>
      <c r="F15" s="20" t="s">
        <v>7</v>
      </c>
      <c r="G15" s="22">
        <v>4500</v>
      </c>
      <c r="H15" s="22">
        <v>4500</v>
      </c>
      <c r="I15" s="22">
        <f t="shared" ref="I15:I44" si="0">IF(OR(G15="",H15=""),"",G15-H15)</f>
        <v>0</v>
      </c>
      <c r="J15" s="23">
        <v>1</v>
      </c>
      <c r="K15" s="20" t="s">
        <v>14</v>
      </c>
      <c r="L15" s="19" t="s">
        <v>53</v>
      </c>
    </row>
    <row r="16" spans="1:17" ht="21.75" customHeight="1" x14ac:dyDescent="0.25">
      <c r="A16" s="24">
        <f>IF(B16="","",COUNTA($B$15:B16))</f>
        <v>2</v>
      </c>
      <c r="B16" s="25" t="s">
        <v>54</v>
      </c>
      <c r="C16" s="26" t="s">
        <v>6</v>
      </c>
      <c r="D16" s="25" t="s">
        <v>55</v>
      </c>
      <c r="E16" s="27">
        <v>46285</v>
      </c>
      <c r="F16" s="26" t="s">
        <v>10</v>
      </c>
      <c r="G16" s="28">
        <v>800</v>
      </c>
      <c r="H16" s="28">
        <v>780</v>
      </c>
      <c r="I16" s="28">
        <f t="shared" si="0"/>
        <v>20</v>
      </c>
      <c r="J16" s="29">
        <v>1</v>
      </c>
      <c r="K16" s="26" t="s">
        <v>14</v>
      </c>
      <c r="L16" s="25" t="s">
        <v>56</v>
      </c>
    </row>
    <row r="17" spans="1:12" ht="21.75" customHeight="1" x14ac:dyDescent="0.25">
      <c r="A17" s="18">
        <f>IF(B17="","",COUNTA($B$15:B17))</f>
        <v>3</v>
      </c>
      <c r="B17" s="19" t="s">
        <v>57</v>
      </c>
      <c r="C17" s="20" t="s">
        <v>6</v>
      </c>
      <c r="D17" s="19" t="s">
        <v>58</v>
      </c>
      <c r="E17" s="21">
        <v>46295</v>
      </c>
      <c r="F17" s="20" t="s">
        <v>13</v>
      </c>
      <c r="G17" s="22">
        <v>400</v>
      </c>
      <c r="H17" s="22">
        <v>0</v>
      </c>
      <c r="I17" s="22">
        <f t="shared" si="0"/>
        <v>400</v>
      </c>
      <c r="J17" s="23">
        <v>0.2</v>
      </c>
      <c r="K17" s="20" t="s">
        <v>11</v>
      </c>
      <c r="L17" s="19" t="s">
        <v>59</v>
      </c>
    </row>
    <row r="18" spans="1:12" ht="21.75" customHeight="1" x14ac:dyDescent="0.25">
      <c r="A18" s="24">
        <f>IF(B18="","",COUNTA($B$15:B18))</f>
        <v>4</v>
      </c>
      <c r="B18" s="25" t="s">
        <v>60</v>
      </c>
      <c r="C18" s="26" t="s">
        <v>9</v>
      </c>
      <c r="D18" s="25" t="s">
        <v>61</v>
      </c>
      <c r="E18" s="27">
        <v>46188</v>
      </c>
      <c r="F18" s="26" t="s">
        <v>7</v>
      </c>
      <c r="G18" s="28">
        <v>0</v>
      </c>
      <c r="H18" s="28">
        <v>0</v>
      </c>
      <c r="I18" s="28">
        <f t="shared" si="0"/>
        <v>0</v>
      </c>
      <c r="J18" s="29">
        <v>1</v>
      </c>
      <c r="K18" s="26" t="s">
        <v>14</v>
      </c>
      <c r="L18" s="25" t="s">
        <v>62</v>
      </c>
    </row>
    <row r="19" spans="1:12" ht="21.75" customHeight="1" x14ac:dyDescent="0.25">
      <c r="A19" s="18">
        <f>IF(B19="","",COUNTA($B$15:B19))</f>
        <v>5</v>
      </c>
      <c r="B19" s="19" t="s">
        <v>63</v>
      </c>
      <c r="C19" s="20" t="s">
        <v>9</v>
      </c>
      <c r="D19" s="19" t="s">
        <v>61</v>
      </c>
      <c r="E19" s="21">
        <v>46254</v>
      </c>
      <c r="F19" s="20" t="s">
        <v>7</v>
      </c>
      <c r="G19" s="22">
        <v>0</v>
      </c>
      <c r="H19" s="22">
        <v>0</v>
      </c>
      <c r="I19" s="22">
        <f t="shared" si="0"/>
        <v>0</v>
      </c>
      <c r="J19" s="23">
        <v>1</v>
      </c>
      <c r="K19" s="20" t="s">
        <v>14</v>
      </c>
      <c r="L19" s="19" t="s">
        <v>64</v>
      </c>
    </row>
    <row r="20" spans="1:12" ht="21.75" customHeight="1" x14ac:dyDescent="0.25">
      <c r="A20" s="24">
        <f>IF(B20="","",COUNTA($B$15:B20))</f>
        <v>6</v>
      </c>
      <c r="B20" s="25" t="s">
        <v>65</v>
      </c>
      <c r="C20" s="26" t="s">
        <v>9</v>
      </c>
      <c r="D20" s="25" t="s">
        <v>61</v>
      </c>
      <c r="E20" s="27">
        <v>46303</v>
      </c>
      <c r="F20" s="26" t="s">
        <v>10</v>
      </c>
      <c r="G20" s="28">
        <v>2200</v>
      </c>
      <c r="H20" s="28">
        <v>0</v>
      </c>
      <c r="I20" s="28">
        <f t="shared" si="0"/>
        <v>2200</v>
      </c>
      <c r="J20" s="29">
        <v>0.6</v>
      </c>
      <c r="K20" s="26" t="s">
        <v>11</v>
      </c>
      <c r="L20" s="25" t="s">
        <v>66</v>
      </c>
    </row>
    <row r="21" spans="1:12" ht="21.75" customHeight="1" x14ac:dyDescent="0.25">
      <c r="A21" s="18">
        <f>IF(B21="","",COUNTA($B$15:B21))</f>
        <v>7</v>
      </c>
      <c r="B21" s="19" t="s">
        <v>67</v>
      </c>
      <c r="C21" s="20" t="s">
        <v>9</v>
      </c>
      <c r="D21" s="19" t="s">
        <v>61</v>
      </c>
      <c r="E21" s="21">
        <v>46275</v>
      </c>
      <c r="F21" s="20" t="s">
        <v>7</v>
      </c>
      <c r="G21" s="22">
        <v>5800</v>
      </c>
      <c r="H21" s="22">
        <v>5800</v>
      </c>
      <c r="I21" s="22">
        <f t="shared" si="0"/>
        <v>0</v>
      </c>
      <c r="J21" s="23">
        <v>1</v>
      </c>
      <c r="K21" s="20" t="s">
        <v>14</v>
      </c>
      <c r="L21" s="19" t="s">
        <v>68</v>
      </c>
    </row>
    <row r="22" spans="1:12" ht="21.75" customHeight="1" x14ac:dyDescent="0.25">
      <c r="A22" s="24">
        <f>IF(B22="","",COUNTA($B$15:B22))</f>
        <v>8</v>
      </c>
      <c r="B22" s="25" t="s">
        <v>69</v>
      </c>
      <c r="C22" s="26" t="s">
        <v>9</v>
      </c>
      <c r="D22" s="25" t="s">
        <v>61</v>
      </c>
      <c r="E22" s="27">
        <v>46300</v>
      </c>
      <c r="F22" s="26" t="s">
        <v>10</v>
      </c>
      <c r="G22" s="28">
        <v>0</v>
      </c>
      <c r="H22" s="28">
        <v>0</v>
      </c>
      <c r="I22" s="28">
        <f t="shared" si="0"/>
        <v>0</v>
      </c>
      <c r="J22" s="29">
        <v>0.4</v>
      </c>
      <c r="K22" s="26" t="s">
        <v>11</v>
      </c>
      <c r="L22" s="25" t="s">
        <v>70</v>
      </c>
    </row>
    <row r="23" spans="1:12" ht="21.75" customHeight="1" x14ac:dyDescent="0.25">
      <c r="A23" s="18">
        <f>IF(B23="","",COUNTA($B$15:B23))</f>
        <v>9</v>
      </c>
      <c r="B23" s="19" t="s">
        <v>71</v>
      </c>
      <c r="C23" s="20" t="s">
        <v>12</v>
      </c>
      <c r="D23" s="19" t="s">
        <v>72</v>
      </c>
      <c r="E23" s="21">
        <v>46218</v>
      </c>
      <c r="F23" s="20" t="s">
        <v>7</v>
      </c>
      <c r="G23" s="22">
        <v>250</v>
      </c>
      <c r="H23" s="22">
        <v>250</v>
      </c>
      <c r="I23" s="22">
        <f t="shared" si="0"/>
        <v>0</v>
      </c>
      <c r="J23" s="23">
        <v>1</v>
      </c>
      <c r="K23" s="20" t="s">
        <v>14</v>
      </c>
      <c r="L23" s="19" t="s">
        <v>73</v>
      </c>
    </row>
    <row r="24" spans="1:12" ht="21.75" customHeight="1" x14ac:dyDescent="0.25">
      <c r="A24" s="24">
        <f>IF(B24="","",COUNTA($B$15:B24))</f>
        <v>10</v>
      </c>
      <c r="B24" s="25" t="s">
        <v>74</v>
      </c>
      <c r="C24" s="26" t="s">
        <v>12</v>
      </c>
      <c r="D24" s="25" t="s">
        <v>72</v>
      </c>
      <c r="E24" s="27">
        <v>46254</v>
      </c>
      <c r="F24" s="26" t="s">
        <v>7</v>
      </c>
      <c r="G24" s="28">
        <v>480</v>
      </c>
      <c r="H24" s="28">
        <v>520</v>
      </c>
      <c r="I24" s="28">
        <f t="shared" si="0"/>
        <v>-40</v>
      </c>
      <c r="J24" s="29">
        <v>1</v>
      </c>
      <c r="K24" s="26" t="s">
        <v>14</v>
      </c>
      <c r="L24" s="25" t="s">
        <v>75</v>
      </c>
    </row>
    <row r="25" spans="1:12" ht="21.75" customHeight="1" x14ac:dyDescent="0.25">
      <c r="A25" s="18">
        <f>IF(B25="","",COUNTA($B$15:B25))</f>
        <v>11</v>
      </c>
      <c r="B25" s="19" t="s">
        <v>76</v>
      </c>
      <c r="C25" s="20" t="s">
        <v>12</v>
      </c>
      <c r="D25" s="19" t="s">
        <v>72</v>
      </c>
      <c r="E25" s="21">
        <v>46275</v>
      </c>
      <c r="F25" s="20" t="s">
        <v>7</v>
      </c>
      <c r="G25" s="22">
        <v>150</v>
      </c>
      <c r="H25" s="22">
        <v>145</v>
      </c>
      <c r="I25" s="22">
        <f t="shared" si="0"/>
        <v>5</v>
      </c>
      <c r="J25" s="23">
        <v>1</v>
      </c>
      <c r="K25" s="20" t="s">
        <v>14</v>
      </c>
      <c r="L25" s="19" t="s">
        <v>77</v>
      </c>
    </row>
    <row r="26" spans="1:12" ht="21.75" customHeight="1" x14ac:dyDescent="0.25">
      <c r="A26" s="24">
        <f>IF(B26="","",COUNTA($B$15:B26))</f>
        <v>12</v>
      </c>
      <c r="B26" s="25" t="s">
        <v>78</v>
      </c>
      <c r="C26" s="26" t="s">
        <v>12</v>
      </c>
      <c r="D26" s="25" t="s">
        <v>79</v>
      </c>
      <c r="E26" s="27">
        <v>46290</v>
      </c>
      <c r="F26" s="26" t="s">
        <v>13</v>
      </c>
      <c r="G26" s="28">
        <v>0</v>
      </c>
      <c r="H26" s="28">
        <v>0</v>
      </c>
      <c r="I26" s="28">
        <f t="shared" si="0"/>
        <v>0</v>
      </c>
      <c r="J26" s="29">
        <v>0.5</v>
      </c>
      <c r="K26" s="26" t="s">
        <v>11</v>
      </c>
      <c r="L26" s="25" t="s">
        <v>80</v>
      </c>
    </row>
    <row r="27" spans="1:12" ht="21.75" customHeight="1" x14ac:dyDescent="0.25">
      <c r="A27" s="18">
        <f>IF(B27="","",COUNTA($B$15:B27))</f>
        <v>13</v>
      </c>
      <c r="B27" s="19" t="s">
        <v>81</v>
      </c>
      <c r="C27" s="20" t="s">
        <v>12</v>
      </c>
      <c r="D27" s="19" t="s">
        <v>72</v>
      </c>
      <c r="E27" s="21">
        <v>46300</v>
      </c>
      <c r="F27" s="20" t="s">
        <v>10</v>
      </c>
      <c r="G27" s="22">
        <v>0</v>
      </c>
      <c r="H27" s="22">
        <v>0</v>
      </c>
      <c r="I27" s="22">
        <f t="shared" si="0"/>
        <v>0</v>
      </c>
      <c r="J27" s="23">
        <v>0.7</v>
      </c>
      <c r="K27" s="20" t="s">
        <v>11</v>
      </c>
      <c r="L27" s="19" t="s">
        <v>82</v>
      </c>
    </row>
    <row r="28" spans="1:12" ht="21.75" customHeight="1" x14ac:dyDescent="0.25">
      <c r="A28" s="24">
        <f>IF(B28="","",COUNTA($B$15:B28))</f>
        <v>14</v>
      </c>
      <c r="B28" s="25" t="s">
        <v>83</v>
      </c>
      <c r="C28" s="26" t="s">
        <v>16</v>
      </c>
      <c r="D28" s="25" t="s">
        <v>84</v>
      </c>
      <c r="E28" s="27">
        <v>46280</v>
      </c>
      <c r="F28" s="26" t="s">
        <v>7</v>
      </c>
      <c r="G28" s="28">
        <v>2400</v>
      </c>
      <c r="H28" s="28">
        <v>2400</v>
      </c>
      <c r="I28" s="28">
        <f t="shared" si="0"/>
        <v>0</v>
      </c>
      <c r="J28" s="29">
        <v>1</v>
      </c>
      <c r="K28" s="26" t="s">
        <v>14</v>
      </c>
      <c r="L28" s="25" t="s">
        <v>85</v>
      </c>
    </row>
    <row r="29" spans="1:12" ht="21.75" customHeight="1" x14ac:dyDescent="0.25">
      <c r="A29" s="18">
        <f>IF(B29="","",COUNTA($B$15:B29))</f>
        <v>15</v>
      </c>
      <c r="B29" s="19" t="s">
        <v>86</v>
      </c>
      <c r="C29" s="20" t="s">
        <v>16</v>
      </c>
      <c r="D29" s="19" t="s">
        <v>84</v>
      </c>
      <c r="E29" s="21">
        <v>46280</v>
      </c>
      <c r="F29" s="20" t="s">
        <v>10</v>
      </c>
      <c r="G29" s="22">
        <v>350</v>
      </c>
      <c r="H29" s="22">
        <v>380</v>
      </c>
      <c r="I29" s="22">
        <f t="shared" si="0"/>
        <v>-30</v>
      </c>
      <c r="J29" s="23">
        <v>1</v>
      </c>
      <c r="K29" s="20" t="s">
        <v>14</v>
      </c>
      <c r="L29" s="19" t="s">
        <v>87</v>
      </c>
    </row>
    <row r="30" spans="1:12" ht="21.75" customHeight="1" x14ac:dyDescent="0.25">
      <c r="A30" s="24">
        <f>IF(B30="","",COUNTA($B$15:B30))</f>
        <v>16</v>
      </c>
      <c r="B30" s="25" t="s">
        <v>88</v>
      </c>
      <c r="C30" s="26" t="s">
        <v>16</v>
      </c>
      <c r="D30" s="25" t="s">
        <v>84</v>
      </c>
      <c r="E30" s="27">
        <v>46309</v>
      </c>
      <c r="F30" s="26" t="s">
        <v>7</v>
      </c>
      <c r="G30" s="28">
        <v>200</v>
      </c>
      <c r="H30" s="28">
        <v>0</v>
      </c>
      <c r="I30" s="28">
        <f t="shared" si="0"/>
        <v>200</v>
      </c>
      <c r="J30" s="29">
        <v>0.1</v>
      </c>
      <c r="K30" s="26" t="s">
        <v>8</v>
      </c>
      <c r="L30" s="25" t="s">
        <v>89</v>
      </c>
    </row>
    <row r="31" spans="1:12" ht="21.75" customHeight="1" x14ac:dyDescent="0.25">
      <c r="A31" s="18">
        <f>IF(B31="","",COUNTA($B$15:B31))</f>
        <v>17</v>
      </c>
      <c r="B31" s="19" t="s">
        <v>90</v>
      </c>
      <c r="C31" s="20" t="s">
        <v>16</v>
      </c>
      <c r="D31" s="19" t="s">
        <v>84</v>
      </c>
      <c r="E31" s="21">
        <v>46310</v>
      </c>
      <c r="F31" s="20" t="s">
        <v>7</v>
      </c>
      <c r="G31" s="22">
        <v>0</v>
      </c>
      <c r="H31" s="22">
        <v>0</v>
      </c>
      <c r="I31" s="22">
        <f t="shared" si="0"/>
        <v>0</v>
      </c>
      <c r="J31" s="23">
        <v>0</v>
      </c>
      <c r="K31" s="20" t="s">
        <v>8</v>
      </c>
      <c r="L31" s="19" t="s">
        <v>91</v>
      </c>
    </row>
    <row r="32" spans="1:12" ht="21.75" customHeight="1" x14ac:dyDescent="0.25">
      <c r="A32" s="24">
        <f>IF(B32="","",COUNTA($B$15:B32))</f>
        <v>18</v>
      </c>
      <c r="B32" s="25" t="s">
        <v>92</v>
      </c>
      <c r="C32" s="26" t="s">
        <v>22</v>
      </c>
      <c r="D32" s="25" t="s">
        <v>93</v>
      </c>
      <c r="E32" s="27">
        <v>46300</v>
      </c>
      <c r="F32" s="26" t="s">
        <v>13</v>
      </c>
      <c r="G32" s="28">
        <v>450</v>
      </c>
      <c r="H32" s="28">
        <v>0</v>
      </c>
      <c r="I32" s="28">
        <f t="shared" si="0"/>
        <v>450</v>
      </c>
      <c r="J32" s="29">
        <v>0.3</v>
      </c>
      <c r="K32" s="26" t="s">
        <v>11</v>
      </c>
      <c r="L32" s="25" t="s">
        <v>94</v>
      </c>
    </row>
    <row r="33" spans="1:12" ht="21.75" customHeight="1" x14ac:dyDescent="0.25">
      <c r="A33" s="18">
        <f>IF(B33="","",COUNTA($B$15:B33))</f>
        <v>19</v>
      </c>
      <c r="B33" s="19" t="s">
        <v>95</v>
      </c>
      <c r="C33" s="20" t="s">
        <v>22</v>
      </c>
      <c r="D33" s="19" t="s">
        <v>93</v>
      </c>
      <c r="E33" s="21">
        <v>46285</v>
      </c>
      <c r="F33" s="20" t="s">
        <v>13</v>
      </c>
      <c r="G33" s="22">
        <v>320</v>
      </c>
      <c r="H33" s="22">
        <v>340</v>
      </c>
      <c r="I33" s="22">
        <f t="shared" si="0"/>
        <v>-20</v>
      </c>
      <c r="J33" s="23">
        <v>1</v>
      </c>
      <c r="K33" s="20" t="s">
        <v>14</v>
      </c>
      <c r="L33" s="19" t="s">
        <v>96</v>
      </c>
    </row>
    <row r="34" spans="1:12" ht="21.75" customHeight="1" x14ac:dyDescent="0.25">
      <c r="A34" s="24">
        <f>IF(B34="","",COUNTA($B$15:B34))</f>
        <v>20</v>
      </c>
      <c r="B34" s="25" t="s">
        <v>97</v>
      </c>
      <c r="C34" s="26" t="s">
        <v>22</v>
      </c>
      <c r="D34" s="25" t="s">
        <v>93</v>
      </c>
      <c r="E34" s="27">
        <v>46310</v>
      </c>
      <c r="F34" s="26" t="s">
        <v>10</v>
      </c>
      <c r="G34" s="28">
        <v>250</v>
      </c>
      <c r="H34" s="28">
        <v>0</v>
      </c>
      <c r="I34" s="28">
        <f t="shared" si="0"/>
        <v>250</v>
      </c>
      <c r="J34" s="29">
        <v>0</v>
      </c>
      <c r="K34" s="26" t="s">
        <v>8</v>
      </c>
      <c r="L34" s="25" t="s">
        <v>98</v>
      </c>
    </row>
    <row r="35" spans="1:12" ht="21.75" customHeight="1" x14ac:dyDescent="0.25">
      <c r="A35" s="18">
        <f>IF(B35="","",COUNTA($B$15:B35))</f>
        <v>21</v>
      </c>
      <c r="B35" s="19" t="s">
        <v>99</v>
      </c>
      <c r="C35" s="20" t="s">
        <v>26</v>
      </c>
      <c r="D35" s="19" t="s">
        <v>100</v>
      </c>
      <c r="E35" s="21">
        <v>46244</v>
      </c>
      <c r="F35" s="20" t="s">
        <v>7</v>
      </c>
      <c r="G35" s="22">
        <v>1200</v>
      </c>
      <c r="H35" s="22">
        <v>1200</v>
      </c>
      <c r="I35" s="22">
        <f t="shared" si="0"/>
        <v>0</v>
      </c>
      <c r="J35" s="23">
        <v>1</v>
      </c>
      <c r="K35" s="20" t="s">
        <v>14</v>
      </c>
      <c r="L35" s="19" t="s">
        <v>101</v>
      </c>
    </row>
    <row r="36" spans="1:12" ht="21.75" customHeight="1" x14ac:dyDescent="0.25">
      <c r="A36" s="24">
        <f>IF(B36="","",COUNTA($B$15:B36))</f>
        <v>22</v>
      </c>
      <c r="B36" s="25" t="s">
        <v>102</v>
      </c>
      <c r="C36" s="26" t="s">
        <v>26</v>
      </c>
      <c r="D36" s="25" t="s">
        <v>100</v>
      </c>
      <c r="E36" s="27">
        <v>46300</v>
      </c>
      <c r="F36" s="26" t="s">
        <v>10</v>
      </c>
      <c r="G36" s="28">
        <v>0</v>
      </c>
      <c r="H36" s="28">
        <v>0</v>
      </c>
      <c r="I36" s="28">
        <f t="shared" si="0"/>
        <v>0</v>
      </c>
      <c r="J36" s="29">
        <v>0.6</v>
      </c>
      <c r="K36" s="26" t="s">
        <v>11</v>
      </c>
      <c r="L36" s="25" t="s">
        <v>103</v>
      </c>
    </row>
    <row r="37" spans="1:12" ht="21.75" customHeight="1" x14ac:dyDescent="0.25">
      <c r="A37" s="18">
        <f>IF(B37="","",COUNTA($B$15:B37))</f>
        <v>23</v>
      </c>
      <c r="B37" s="19" t="s">
        <v>104</v>
      </c>
      <c r="C37" s="20" t="s">
        <v>26</v>
      </c>
      <c r="D37" s="19" t="s">
        <v>100</v>
      </c>
      <c r="E37" s="21">
        <v>46218</v>
      </c>
      <c r="F37" s="20" t="s">
        <v>7</v>
      </c>
      <c r="G37" s="22">
        <v>1800</v>
      </c>
      <c r="H37" s="22">
        <v>1800</v>
      </c>
      <c r="I37" s="22">
        <f t="shared" si="0"/>
        <v>0</v>
      </c>
      <c r="J37" s="23">
        <v>1</v>
      </c>
      <c r="K37" s="20" t="s">
        <v>14</v>
      </c>
      <c r="L37" s="19" t="s">
        <v>105</v>
      </c>
    </row>
    <row r="38" spans="1:12" ht="21.75" customHeight="1" x14ac:dyDescent="0.25">
      <c r="A38" s="24">
        <f>IF(B38="","",COUNTA($B$15:B38))</f>
        <v>24</v>
      </c>
      <c r="B38" s="25" t="s">
        <v>106</v>
      </c>
      <c r="C38" s="26" t="s">
        <v>31</v>
      </c>
      <c r="D38" s="25" t="s">
        <v>107</v>
      </c>
      <c r="E38" s="27">
        <v>46295</v>
      </c>
      <c r="F38" s="26" t="s">
        <v>10</v>
      </c>
      <c r="G38" s="28">
        <v>1400</v>
      </c>
      <c r="H38" s="28">
        <v>0</v>
      </c>
      <c r="I38" s="28">
        <f t="shared" si="0"/>
        <v>1400</v>
      </c>
      <c r="J38" s="29">
        <v>0.5</v>
      </c>
      <c r="K38" s="26" t="s">
        <v>11</v>
      </c>
      <c r="L38" s="25" t="s">
        <v>108</v>
      </c>
    </row>
    <row r="39" spans="1:12" ht="21.75" customHeight="1" x14ac:dyDescent="0.25">
      <c r="A39" s="18">
        <f>IF(B39="","",COUNTA($B$15:B39))</f>
        <v>25</v>
      </c>
      <c r="B39" s="19" t="s">
        <v>109</v>
      </c>
      <c r="C39" s="20" t="s">
        <v>31</v>
      </c>
      <c r="D39" s="19" t="s">
        <v>107</v>
      </c>
      <c r="E39" s="21">
        <v>46249</v>
      </c>
      <c r="F39" s="20" t="s">
        <v>13</v>
      </c>
      <c r="G39" s="22">
        <v>800</v>
      </c>
      <c r="H39" s="22">
        <v>850</v>
      </c>
      <c r="I39" s="22">
        <f t="shared" si="0"/>
        <v>-50</v>
      </c>
      <c r="J39" s="23">
        <v>1</v>
      </c>
      <c r="K39" s="20" t="s">
        <v>14</v>
      </c>
      <c r="L39" s="19" t="s">
        <v>110</v>
      </c>
    </row>
    <row r="40" spans="1:12" ht="21.75" customHeight="1" x14ac:dyDescent="0.25">
      <c r="A40" s="24">
        <f>IF(B40="","",COUNTA($B$15:B40))</f>
        <v>26</v>
      </c>
      <c r="B40" s="25" t="s">
        <v>111</v>
      </c>
      <c r="C40" s="26" t="s">
        <v>34</v>
      </c>
      <c r="D40" s="25" t="s">
        <v>112</v>
      </c>
      <c r="E40" s="27">
        <v>46305</v>
      </c>
      <c r="F40" s="26" t="s">
        <v>13</v>
      </c>
      <c r="G40" s="28">
        <v>80</v>
      </c>
      <c r="H40" s="28">
        <v>0</v>
      </c>
      <c r="I40" s="28">
        <f t="shared" si="0"/>
        <v>80</v>
      </c>
      <c r="J40" s="29">
        <v>0</v>
      </c>
      <c r="K40" s="26" t="s">
        <v>8</v>
      </c>
      <c r="L40" s="25" t="s">
        <v>113</v>
      </c>
    </row>
    <row r="41" spans="1:12" ht="21.75" customHeight="1" x14ac:dyDescent="0.25">
      <c r="A41" s="18">
        <f>IF(B41="","",COUNTA($B$15:B41))</f>
        <v>27</v>
      </c>
      <c r="B41" s="19" t="s">
        <v>114</v>
      </c>
      <c r="C41" s="20" t="s">
        <v>34</v>
      </c>
      <c r="D41" s="19" t="s">
        <v>112</v>
      </c>
      <c r="E41" s="21">
        <v>46290</v>
      </c>
      <c r="F41" s="20" t="s">
        <v>10</v>
      </c>
      <c r="G41" s="22">
        <v>900</v>
      </c>
      <c r="H41" s="22">
        <v>0</v>
      </c>
      <c r="I41" s="22">
        <f t="shared" si="0"/>
        <v>900</v>
      </c>
      <c r="J41" s="23">
        <v>0.4</v>
      </c>
      <c r="K41" s="20" t="s">
        <v>11</v>
      </c>
      <c r="L41" s="19" t="s">
        <v>115</v>
      </c>
    </row>
    <row r="42" spans="1:12" ht="21.75" customHeight="1" x14ac:dyDescent="0.25">
      <c r="A42" s="24">
        <f>IF(B42="","",COUNTA($B$15:B42))</f>
        <v>28</v>
      </c>
      <c r="B42" s="25" t="s">
        <v>116</v>
      </c>
      <c r="C42" s="26" t="s">
        <v>34</v>
      </c>
      <c r="D42" s="25" t="s">
        <v>117</v>
      </c>
      <c r="E42" s="27">
        <v>46203</v>
      </c>
      <c r="F42" s="26" t="s">
        <v>7</v>
      </c>
      <c r="G42" s="28">
        <v>350</v>
      </c>
      <c r="H42" s="28">
        <v>350</v>
      </c>
      <c r="I42" s="28">
        <f t="shared" si="0"/>
        <v>0</v>
      </c>
      <c r="J42" s="29">
        <v>1</v>
      </c>
      <c r="K42" s="26" t="s">
        <v>14</v>
      </c>
      <c r="L42" s="25" t="s">
        <v>118</v>
      </c>
    </row>
    <row r="43" spans="1:12" ht="21.75" customHeight="1" x14ac:dyDescent="0.25">
      <c r="A43" s="18" t="str">
        <f>IF(B43="","",COUNTA($B$15:B43))</f>
        <v/>
      </c>
      <c r="B43" s="19"/>
      <c r="C43" s="20"/>
      <c r="D43" s="19"/>
      <c r="E43" s="21"/>
      <c r="F43" s="20"/>
      <c r="G43" s="22"/>
      <c r="H43" s="22"/>
      <c r="I43" s="22" t="str">
        <f t="shared" si="0"/>
        <v/>
      </c>
      <c r="J43" s="23"/>
      <c r="K43" s="20"/>
      <c r="L43" s="19"/>
    </row>
    <row r="44" spans="1:12" ht="21.75" customHeight="1" x14ac:dyDescent="0.25">
      <c r="A44" s="24" t="str">
        <f>IF(B44="","",COUNTA($B$15:B44))</f>
        <v/>
      </c>
      <c r="B44" s="25"/>
      <c r="C44" s="26"/>
      <c r="D44" s="25"/>
      <c r="E44" s="27"/>
      <c r="F44" s="26"/>
      <c r="G44" s="28"/>
      <c r="H44" s="28"/>
      <c r="I44" s="28" t="str">
        <f t="shared" si="0"/>
        <v/>
      </c>
      <c r="J44" s="29"/>
      <c r="K44" s="26"/>
      <c r="L44" s="25"/>
    </row>
    <row r="45" spans="1:12" ht="25.5" customHeight="1" x14ac:dyDescent="0.25">
      <c r="A45" s="30"/>
      <c r="B45" s="31" t="s">
        <v>119</v>
      </c>
      <c r="C45" s="30"/>
      <c r="D45" s="30"/>
      <c r="E45" s="30"/>
      <c r="F45" s="30"/>
      <c r="G45" s="32">
        <f>SUM(G15:G44)</f>
        <v>25080</v>
      </c>
      <c r="H45" s="32">
        <f>SUM(H15:H44)</f>
        <v>19315</v>
      </c>
      <c r="I45" s="33">
        <f>G45-H45</f>
        <v>5765</v>
      </c>
      <c r="J45" s="34">
        <f>IFERROR(SUMPRODUCT(G15:G44,J15:J44)/G45,0)</f>
        <v>0.86981658692185004</v>
      </c>
      <c r="K45" s="35" t="str">
        <f>COUNTIF(K15:K44,"Erledigt")&amp;" / "&amp;COUNTA(K15:K44)&amp;" erl."</f>
        <v>15 / 28 erl.</v>
      </c>
      <c r="L45" s="30"/>
    </row>
  </sheetData>
  <autoFilter ref="A14:L44" xr:uid="{00000000-0009-0000-0000-000000000000}"/>
  <mergeCells count="26">
    <mergeCell ref="A10:B10"/>
    <mergeCell ref="C10:E10"/>
    <mergeCell ref="F10:G10"/>
    <mergeCell ref="H10:L10"/>
    <mergeCell ref="A13:L13"/>
    <mergeCell ref="A8:B8"/>
    <mergeCell ref="C8:E8"/>
    <mergeCell ref="F8:G8"/>
    <mergeCell ref="H8:L8"/>
    <mergeCell ref="A9:B9"/>
    <mergeCell ref="C9:E9"/>
    <mergeCell ref="F9:G9"/>
    <mergeCell ref="H9:L9"/>
    <mergeCell ref="A6:B6"/>
    <mergeCell ref="C6:E6"/>
    <mergeCell ref="F6:G6"/>
    <mergeCell ref="H6:L6"/>
    <mergeCell ref="A7:B7"/>
    <mergeCell ref="C7:E7"/>
    <mergeCell ref="F7:G7"/>
    <mergeCell ref="H7:L7"/>
    <mergeCell ref="A1:H1"/>
    <mergeCell ref="I1:L1"/>
    <mergeCell ref="A2:H2"/>
    <mergeCell ref="I2:L2"/>
    <mergeCell ref="A5:L5"/>
  </mergeCells>
  <conditionalFormatting sqref="E15:E44">
    <cfRule type="expression" dxfId="14" priority="9">
      <formula>AND($E15&lt;&gt;"",$E15&lt;TODAY(),$K15&lt;&gt;"Erledigt")</formula>
    </cfRule>
  </conditionalFormatting>
  <conditionalFormatting sqref="F15:F44">
    <cfRule type="cellIs" dxfId="13" priority="6" operator="equal">
      <formula>"Hoch"</formula>
    </cfRule>
    <cfRule type="cellIs" dxfId="12" priority="7" operator="equal">
      <formula>"Mittel"</formula>
    </cfRule>
    <cfRule type="cellIs" dxfId="11" priority="8" operator="equal">
      <formula>"Niedrig"</formula>
    </cfRule>
  </conditionalFormatting>
  <conditionalFormatting sqref="I15:I44">
    <cfRule type="expression" dxfId="10" priority="10">
      <formula>AND(ISNUMBER($I15),$I15&lt;0)</formula>
    </cfRule>
    <cfRule type="expression" dxfId="9" priority="11">
      <formula>AND(ISNUMBER($I15),$I15&gt;0)</formula>
    </cfRule>
  </conditionalFormatting>
  <conditionalFormatting sqref="J15:J44">
    <cfRule type="dataBar" priority="12">
      <dataBar>
        <cfvo type="num" val="0"/>
        <cfvo type="num" val="1"/>
        <color rgb="FFC89132"/>
      </dataBar>
      <extLst>
        <ext xmlns:x14="http://schemas.microsoft.com/office/spreadsheetml/2009/9/main" uri="{B025F937-C7B1-47D3-B67F-A62EFF666E3E}">
          <x14:id>{1185B982-A916-4337-A03B-1526764E97D3}</x14:id>
        </ext>
      </extLst>
    </cfRule>
  </conditionalFormatting>
  <conditionalFormatting sqref="K15:K44">
    <cfRule type="cellIs" dxfId="8" priority="2" operator="equal">
      <formula>"Erledigt"</formula>
    </cfRule>
    <cfRule type="cellIs" dxfId="7" priority="3" operator="equal">
      <formula>"In Bearbeitung"</formula>
    </cfRule>
    <cfRule type="cellIs" dxfId="6" priority="4" operator="equal">
      <formula>"Verzögert"</formula>
    </cfRule>
    <cfRule type="cellIs" dxfId="5" priority="5" operator="equal">
      <formula>"Offen"</formula>
    </cfRule>
  </conditionalFormatting>
  <dataValidations count="4">
    <dataValidation type="list" allowBlank="1" sqref="C15:C44" xr:uid="{00000000-0002-0000-0000-000000000000}">
      <formula1>O$2:$O$9</formula1>
      <formula2>0</formula2>
    </dataValidation>
    <dataValidation type="list" allowBlank="1" sqref="F15:F44" xr:uid="{00000000-0002-0000-0000-000001000000}">
      <formula1>P$2:$P$4</formula1>
      <formula2>0</formula2>
    </dataValidation>
    <dataValidation type="list" allowBlank="1" sqref="K15:K44" xr:uid="{00000000-0002-0000-0000-000002000000}">
      <formula1>Q$2:$Q$5</formula1>
      <formula2>0</formula2>
    </dataValidation>
    <dataValidation type="decimal" allowBlank="1" errorTitle="Ungültiger Fortschritt" error="Bitte einen Wert zwischen 0 und 100 % eingeben." sqref="J15:J44" xr:uid="{00000000-0002-0000-0000-000003000000}">
      <formula1>0</formula1>
      <formula2>1</formula2>
    </dataValidation>
  </dataValidations>
  <printOptions horizontalCentered="1"/>
  <pageMargins left="0.35" right="0.35" top="0.4" bottom="0.4" header="0.511811023622047" footer="0.511811023622047"/>
  <pageSetup paperSize="9" fitToHeight="0" orientation="landscape" horizontalDpi="300" verticalDpi="300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1185B982-A916-4337-A03B-1526764E97D3}">
            <x14:dataBar axisPosition="none">
              <x14:cfvo type="num">
                <xm:f>0</xm:f>
              </x14:cfvo>
              <x14:cfvo type="num">
                <xm:f>1</xm:f>
              </x14:cfvo>
              <x14:negativeFillColor rgb="FFC89132"/>
            </x14:dataBar>
          </x14:cfRule>
          <xm:sqref>J15:J44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P45"/>
  <sheetViews>
    <sheetView showGridLines="0" zoomScaleNormal="100" workbookViewId="0"/>
  </sheetViews>
  <sheetFormatPr baseColWidth="10" defaultColWidth="8.7109375" defaultRowHeight="15" x14ac:dyDescent="0.25"/>
  <cols>
    <col min="1" max="1" width="3" customWidth="1"/>
    <col min="2" max="2" width="22" customWidth="1"/>
    <col min="3" max="6" width="15" customWidth="1"/>
    <col min="7" max="7" width="3" customWidth="1"/>
    <col min="8" max="8" width="22" customWidth="1"/>
    <col min="9" max="12" width="15" customWidth="1"/>
    <col min="13" max="13" width="3" customWidth="1"/>
    <col min="16" max="16" width="13" hidden="1" customWidth="1"/>
  </cols>
  <sheetData>
    <row r="1" spans="1:16" ht="43.5" customHeight="1" x14ac:dyDescent="0.25">
      <c r="A1" s="14" t="s">
        <v>120</v>
      </c>
      <c r="B1" s="14"/>
      <c r="C1" s="14"/>
      <c r="D1" s="14"/>
      <c r="E1" s="14"/>
      <c r="F1" s="14"/>
      <c r="G1" s="14"/>
      <c r="H1" s="14"/>
      <c r="I1" s="14"/>
      <c r="J1" s="13" t="s">
        <v>121</v>
      </c>
      <c r="K1" s="13"/>
      <c r="L1" s="13"/>
      <c r="M1" s="13"/>
      <c r="P1">
        <f ca="1">IFERROR(Veranstaltungsdatum-TODAY(),999)</f>
        <v>87</v>
      </c>
    </row>
    <row r="2" spans="1:16" ht="19.5" customHeight="1" x14ac:dyDescent="0.25">
      <c r="A2" s="12" t="s">
        <v>122</v>
      </c>
      <c r="B2" s="12"/>
      <c r="C2" s="12"/>
      <c r="D2" s="12"/>
      <c r="E2" s="12"/>
      <c r="F2" s="12"/>
      <c r="G2" s="12"/>
      <c r="H2" s="12"/>
      <c r="I2" s="12"/>
      <c r="J2" s="11" t="str">
        <f ca="1">"Blatt 2 von 2  ·  Stand: "&amp;TEXT(TODAY(),"DD.MM.YYYY")</f>
        <v>Blatt 2 von 2  ·  Stand: 21.07.YYYY</v>
      </c>
      <c r="K2" s="11"/>
      <c r="L2" s="11"/>
      <c r="M2" s="11"/>
    </row>
    <row r="3" spans="1:16" ht="6" customHeight="1" x14ac:dyDescent="0.25">
      <c r="A3" s="16"/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</row>
    <row r="5" spans="1:16" ht="39.75" customHeight="1" x14ac:dyDescent="0.25">
      <c r="B5" s="4" t="str">
        <f ca="1">IF(Veranstaltungsdatum="","Veranstaltungsdatum nicht gesetzt",IF(Veranstaltungsdatum&lt;TODAY(),"Die Veranstaltung liegt in der Vergangenheit","Noch "&amp;(Veranstaltungsdatum-TODAY())&amp;" Tage bis zur Veranstaltung am "&amp;TEXT(Veranstaltungsdatum,"DD.MM.YYYY")))</f>
        <v>Noch 87 Tage bis zur Veranstaltung am 16.10.YYYY</v>
      </c>
      <c r="C5" s="4"/>
      <c r="D5" s="4"/>
      <c r="E5" s="4"/>
      <c r="F5" s="4"/>
      <c r="G5" s="4"/>
      <c r="H5" s="4"/>
      <c r="I5" s="4"/>
      <c r="J5" s="4"/>
      <c r="K5" s="4"/>
      <c r="L5" s="4"/>
    </row>
    <row r="7" spans="1:16" ht="24" customHeight="1" x14ac:dyDescent="0.25">
      <c r="B7" s="10" t="s">
        <v>123</v>
      </c>
      <c r="C7" s="10"/>
      <c r="D7" s="10"/>
      <c r="E7" s="10"/>
      <c r="F7" s="10"/>
      <c r="G7" s="10"/>
      <c r="H7" s="10"/>
      <c r="I7" s="10"/>
      <c r="J7" s="10"/>
      <c r="K7" s="10"/>
      <c r="L7" s="10"/>
    </row>
    <row r="9" spans="1:16" ht="7.5" customHeight="1" x14ac:dyDescent="0.25">
      <c r="B9" s="3"/>
      <c r="C9" s="3"/>
      <c r="D9" s="3"/>
      <c r="E9" s="3"/>
      <c r="F9" s="3"/>
      <c r="H9" s="3"/>
      <c r="I9" s="3"/>
      <c r="J9" s="3"/>
      <c r="K9" s="3"/>
      <c r="L9" s="3"/>
    </row>
    <row r="10" spans="1:16" ht="31.5" customHeight="1" x14ac:dyDescent="0.25">
      <c r="B10" s="2">
        <f ca="1">IFERROR(IF(Veranstaltungsdatum="","-",Veranstaltungsdatum-TODAY()),"-")</f>
        <v>87</v>
      </c>
      <c r="C10" s="2"/>
      <c r="D10" s="2"/>
      <c r="E10" s="2">
        <f>COUNTA(Aufgabenspalte)</f>
        <v>28</v>
      </c>
      <c r="F10" s="2"/>
      <c r="H10" s="1" t="str">
        <f>COUNTIF(Statusspalte,"Erledigt")&amp;" von "&amp;COUNTA(Statusspalte)</f>
        <v>15 von 28</v>
      </c>
      <c r="I10" s="1"/>
      <c r="J10" s="45">
        <f>IFERROR(SUMPRODUCT(Budgetspalte,Fortschrittspalte)/SUM(Budgetspalte),0)</f>
        <v>0.86981658692185004</v>
      </c>
      <c r="K10" s="45"/>
      <c r="L10" s="45"/>
    </row>
    <row r="11" spans="1:16" ht="19.5" customHeight="1" x14ac:dyDescent="0.25">
      <c r="B11" s="46" t="s">
        <v>124</v>
      </c>
      <c r="C11" s="46"/>
      <c r="D11" s="46"/>
      <c r="E11" s="46" t="s">
        <v>125</v>
      </c>
      <c r="F11" s="46"/>
      <c r="H11" s="46" t="s">
        <v>126</v>
      </c>
      <c r="I11" s="46"/>
      <c r="J11" s="46" t="s">
        <v>127</v>
      </c>
      <c r="K11" s="46"/>
      <c r="L11" s="46"/>
    </row>
    <row r="13" spans="1:16" ht="7.5" customHeight="1" x14ac:dyDescent="0.25">
      <c r="B13" s="3"/>
      <c r="C13" s="3"/>
      <c r="D13" s="3"/>
      <c r="E13" s="3"/>
      <c r="F13" s="3"/>
      <c r="H13" s="3"/>
      <c r="I13" s="3"/>
      <c r="J13" s="3"/>
      <c r="K13" s="3"/>
      <c r="L13" s="3"/>
    </row>
    <row r="14" spans="1:16" ht="31.5" customHeight="1" x14ac:dyDescent="0.25">
      <c r="B14" s="47">
        <f>SUM(Budgetspalte)</f>
        <v>25080</v>
      </c>
      <c r="C14" s="47"/>
      <c r="D14" s="47"/>
      <c r="E14" s="47">
        <f>SUM(Istkostenspalte)</f>
        <v>19315</v>
      </c>
      <c r="F14" s="47"/>
      <c r="H14" s="47">
        <f>SUM(Budgetspalte)-SUM(Istkostenspalte)</f>
        <v>5765</v>
      </c>
      <c r="I14" s="47"/>
      <c r="J14" s="2">
        <f ca="1">COUNTIFS(Faelligspalte,"&lt;"&amp;TODAY(),Statusspalte,"&lt;&gt;Erledigt")</f>
        <v>0</v>
      </c>
      <c r="K14" s="2"/>
      <c r="L14" s="2"/>
    </row>
    <row r="15" spans="1:16" ht="19.5" customHeight="1" x14ac:dyDescent="0.25">
      <c r="B15" s="46" t="s">
        <v>128</v>
      </c>
      <c r="C15" s="46"/>
      <c r="D15" s="46"/>
      <c r="E15" s="46" t="s">
        <v>129</v>
      </c>
      <c r="F15" s="46"/>
      <c r="H15" s="46" t="s">
        <v>130</v>
      </c>
      <c r="I15" s="46"/>
      <c r="J15" s="46" t="s">
        <v>131</v>
      </c>
      <c r="K15" s="46"/>
      <c r="L15" s="46"/>
    </row>
    <row r="17" spans="2:12" ht="24" customHeight="1" x14ac:dyDescent="0.25">
      <c r="B17" s="10" t="s">
        <v>132</v>
      </c>
      <c r="C17" s="10"/>
      <c r="D17" s="10"/>
      <c r="E17" s="10"/>
      <c r="F17" s="10"/>
      <c r="H17" s="10" t="s">
        <v>133</v>
      </c>
      <c r="I17" s="10"/>
      <c r="J17" s="10"/>
      <c r="K17" s="10"/>
      <c r="L17" s="10"/>
    </row>
    <row r="19" spans="2:12" ht="15" customHeight="1" x14ac:dyDescent="0.25">
      <c r="B19" s="17" t="s">
        <v>42</v>
      </c>
      <c r="C19" s="17" t="s">
        <v>46</v>
      </c>
      <c r="D19" s="17" t="s">
        <v>47</v>
      </c>
      <c r="E19" s="17" t="s">
        <v>48</v>
      </c>
      <c r="F19" s="17" t="s">
        <v>134</v>
      </c>
      <c r="H19" s="48" t="s">
        <v>4</v>
      </c>
      <c r="I19" s="48"/>
      <c r="J19" s="17" t="s">
        <v>134</v>
      </c>
      <c r="K19" s="17" t="s">
        <v>46</v>
      </c>
    </row>
    <row r="20" spans="2:12" ht="19.5" customHeight="1" x14ac:dyDescent="0.25">
      <c r="B20" s="19" t="s">
        <v>6</v>
      </c>
      <c r="C20" s="22">
        <f t="shared" ref="C20:C27" si="0">SUMIFS(Budgetspalte,Kategoriespalte,B20)</f>
        <v>5700</v>
      </c>
      <c r="D20" s="22">
        <f t="shared" ref="D20:D27" si="1">SUMIFS(Istkostenspalte,Kategoriespalte,B20)</f>
        <v>5280</v>
      </c>
      <c r="E20" s="22">
        <f t="shared" ref="E20:E28" si="2">C20-D20</f>
        <v>420</v>
      </c>
      <c r="F20" s="36">
        <f t="shared" ref="F20:F27" si="3">IFERROR(C20/SUM($C$20:$C$27),0)</f>
        <v>0.22727272727272727</v>
      </c>
      <c r="H20" s="49" t="s">
        <v>8</v>
      </c>
      <c r="I20" s="49"/>
      <c r="J20" s="20">
        <f>COUNTIF(Statusspalte,H20)</f>
        <v>4</v>
      </c>
      <c r="K20" s="36">
        <f>IFERROR(J20/COUNTA(Statusspalte),0)</f>
        <v>0.14285714285714285</v>
      </c>
      <c r="L20" s="22">
        <f>SUMIF(Statusspalte,H20,Budgetspalte)</f>
        <v>530</v>
      </c>
    </row>
    <row r="21" spans="2:12" ht="19.5" customHeight="1" x14ac:dyDescent="0.25">
      <c r="B21" s="25" t="s">
        <v>9</v>
      </c>
      <c r="C21" s="28">
        <f t="shared" si="0"/>
        <v>8000</v>
      </c>
      <c r="D21" s="28">
        <f t="shared" si="1"/>
        <v>5800</v>
      </c>
      <c r="E21" s="28">
        <f t="shared" si="2"/>
        <v>2200</v>
      </c>
      <c r="F21" s="37">
        <f t="shared" si="3"/>
        <v>0.31897926634768742</v>
      </c>
      <c r="H21" s="50" t="s">
        <v>11</v>
      </c>
      <c r="I21" s="50"/>
      <c r="J21" s="26">
        <f>COUNTIF(Statusspalte,H21)</f>
        <v>9</v>
      </c>
      <c r="K21" s="37">
        <f>IFERROR(J21/COUNTA(Statusspalte),0)</f>
        <v>0.32142857142857145</v>
      </c>
      <c r="L21" s="28">
        <f>SUMIF(Statusspalte,H21,Budgetspalte)</f>
        <v>5350</v>
      </c>
    </row>
    <row r="22" spans="2:12" ht="19.5" customHeight="1" x14ac:dyDescent="0.25">
      <c r="B22" s="19" t="s">
        <v>12</v>
      </c>
      <c r="C22" s="22">
        <f t="shared" si="0"/>
        <v>880</v>
      </c>
      <c r="D22" s="22">
        <f t="shared" si="1"/>
        <v>915</v>
      </c>
      <c r="E22" s="22">
        <f t="shared" si="2"/>
        <v>-35</v>
      </c>
      <c r="F22" s="36">
        <f t="shared" si="3"/>
        <v>3.5087719298245612E-2</v>
      </c>
      <c r="H22" s="51" t="s">
        <v>14</v>
      </c>
      <c r="I22" s="51"/>
      <c r="J22" s="20">
        <f>COUNTIF(Statusspalte,H22)</f>
        <v>15</v>
      </c>
      <c r="K22" s="36">
        <f>IFERROR(J22/COUNTA(Statusspalte),0)</f>
        <v>0.5357142857142857</v>
      </c>
      <c r="L22" s="22">
        <f>SUMIF(Statusspalte,H22,Budgetspalte)</f>
        <v>19200</v>
      </c>
    </row>
    <row r="23" spans="2:12" ht="19.5" customHeight="1" x14ac:dyDescent="0.25">
      <c r="B23" s="25" t="s">
        <v>16</v>
      </c>
      <c r="C23" s="28">
        <f t="shared" si="0"/>
        <v>2950</v>
      </c>
      <c r="D23" s="28">
        <f t="shared" si="1"/>
        <v>2780</v>
      </c>
      <c r="E23" s="28">
        <f t="shared" si="2"/>
        <v>170</v>
      </c>
      <c r="F23" s="37">
        <f t="shared" si="3"/>
        <v>0.11762360446570973</v>
      </c>
      <c r="H23" s="52" t="s">
        <v>17</v>
      </c>
      <c r="I23" s="52"/>
      <c r="J23" s="26">
        <f>COUNTIF(Statusspalte,H23)</f>
        <v>0</v>
      </c>
      <c r="K23" s="37">
        <f>IFERROR(J23/COUNTA(Statusspalte),0)</f>
        <v>0</v>
      </c>
      <c r="L23" s="28">
        <f>SUMIF(Statusspalte,H23,Budgetspalte)</f>
        <v>0</v>
      </c>
    </row>
    <row r="24" spans="2:12" ht="24" customHeight="1" x14ac:dyDescent="0.25">
      <c r="B24" s="19" t="s">
        <v>22</v>
      </c>
      <c r="C24" s="22">
        <f t="shared" si="0"/>
        <v>1020</v>
      </c>
      <c r="D24" s="22">
        <f t="shared" si="1"/>
        <v>340</v>
      </c>
      <c r="E24" s="22">
        <f t="shared" si="2"/>
        <v>680</v>
      </c>
      <c r="F24" s="36">
        <f t="shared" si="3"/>
        <v>4.0669856459330141E-2</v>
      </c>
      <c r="H24" s="53" t="s">
        <v>119</v>
      </c>
      <c r="I24" s="53"/>
      <c r="J24" s="39">
        <f>SUM(J20:J23)</f>
        <v>28</v>
      </c>
      <c r="K24" s="40">
        <f>SUM(K20:K23)</f>
        <v>1</v>
      </c>
      <c r="L24" s="41">
        <f>SUM(L20:L23)</f>
        <v>25080</v>
      </c>
    </row>
    <row r="25" spans="2:12" ht="19.5" customHeight="1" x14ac:dyDescent="0.25">
      <c r="B25" s="25" t="s">
        <v>26</v>
      </c>
      <c r="C25" s="28">
        <f t="shared" si="0"/>
        <v>3000</v>
      </c>
      <c r="D25" s="28">
        <f t="shared" si="1"/>
        <v>3000</v>
      </c>
      <c r="E25" s="28">
        <f t="shared" si="2"/>
        <v>0</v>
      </c>
      <c r="F25" s="37">
        <f t="shared" si="3"/>
        <v>0.11961722488038277</v>
      </c>
    </row>
    <row r="26" spans="2:12" ht="19.5" customHeight="1" x14ac:dyDescent="0.25">
      <c r="B26" s="19" t="s">
        <v>31</v>
      </c>
      <c r="C26" s="22">
        <f t="shared" si="0"/>
        <v>2200</v>
      </c>
      <c r="D26" s="22">
        <f t="shared" si="1"/>
        <v>850</v>
      </c>
      <c r="E26" s="22">
        <f t="shared" si="2"/>
        <v>1350</v>
      </c>
      <c r="F26" s="36">
        <f t="shared" si="3"/>
        <v>8.771929824561403E-2</v>
      </c>
    </row>
    <row r="27" spans="2:12" ht="19.5" customHeight="1" x14ac:dyDescent="0.25">
      <c r="B27" s="25" t="s">
        <v>34</v>
      </c>
      <c r="C27" s="28">
        <f t="shared" si="0"/>
        <v>1330</v>
      </c>
      <c r="D27" s="28">
        <f t="shared" si="1"/>
        <v>350</v>
      </c>
      <c r="E27" s="28">
        <f t="shared" si="2"/>
        <v>980</v>
      </c>
      <c r="F27" s="37">
        <f t="shared" si="3"/>
        <v>5.3030303030303032E-2</v>
      </c>
    </row>
    <row r="28" spans="2:12" ht="24" customHeight="1" x14ac:dyDescent="0.25">
      <c r="B28" s="38" t="s">
        <v>119</v>
      </c>
      <c r="C28" s="41">
        <f>SUM(C20:C27)</f>
        <v>25080</v>
      </c>
      <c r="D28" s="41">
        <f>SUM(D20:D27)</f>
        <v>19315</v>
      </c>
      <c r="E28" s="42">
        <f t="shared" si="2"/>
        <v>5765</v>
      </c>
      <c r="F28" s="39" t="s">
        <v>135</v>
      </c>
    </row>
    <row r="30" spans="2:12" ht="24" customHeight="1" x14ac:dyDescent="0.25">
      <c r="B30" s="10" t="s">
        <v>136</v>
      </c>
      <c r="C30" s="10"/>
      <c r="D30" s="10"/>
      <c r="E30" s="10"/>
      <c r="F30" s="10"/>
      <c r="G30" s="10"/>
      <c r="H30" s="10"/>
      <c r="I30" s="10"/>
      <c r="J30" s="10"/>
      <c r="K30" s="10"/>
      <c r="L30" s="10"/>
    </row>
    <row r="32" spans="2:12" ht="24" customHeight="1" x14ac:dyDescent="0.25">
      <c r="B32" s="17" t="s">
        <v>137</v>
      </c>
      <c r="C32" s="17" t="s">
        <v>138</v>
      </c>
      <c r="D32" s="17" t="s">
        <v>139</v>
      </c>
      <c r="E32" s="54" t="s">
        <v>140</v>
      </c>
      <c r="F32" s="54"/>
      <c r="G32" s="54"/>
      <c r="H32" s="54" t="s">
        <v>43</v>
      </c>
      <c r="I32" s="54"/>
      <c r="J32" s="54" t="s">
        <v>50</v>
      </c>
      <c r="K32" s="54"/>
      <c r="L32" s="54"/>
    </row>
    <row r="33" spans="2:12" ht="19.5" customHeight="1" x14ac:dyDescent="0.25">
      <c r="B33" s="43">
        <v>0.72916666666666696</v>
      </c>
      <c r="C33" s="43">
        <v>0.76041666666666696</v>
      </c>
      <c r="D33" s="43">
        <f t="shared" ref="D33:D42" si="4">IF(OR(B33="",C33=""),"",C33-B33)</f>
        <v>3.125E-2</v>
      </c>
      <c r="E33" s="55" t="s">
        <v>141</v>
      </c>
      <c r="F33" s="55"/>
      <c r="G33" s="55"/>
      <c r="H33" s="55" t="s">
        <v>142</v>
      </c>
      <c r="I33" s="55"/>
      <c r="J33" s="55" t="s">
        <v>143</v>
      </c>
      <c r="K33" s="55"/>
      <c r="L33" s="55"/>
    </row>
    <row r="34" spans="2:12" ht="19.5" customHeight="1" x14ac:dyDescent="0.25">
      <c r="B34" s="44">
        <v>0.76041666666666696</v>
      </c>
      <c r="C34" s="44">
        <v>0.77083333333333304</v>
      </c>
      <c r="D34" s="44">
        <f t="shared" si="4"/>
        <v>1.0416666666666075E-2</v>
      </c>
      <c r="E34" s="56" t="s">
        <v>144</v>
      </c>
      <c r="F34" s="56"/>
      <c r="G34" s="56"/>
      <c r="H34" s="56" t="s">
        <v>145</v>
      </c>
      <c r="I34" s="56"/>
      <c r="J34" s="56" t="s">
        <v>146</v>
      </c>
      <c r="K34" s="56"/>
      <c r="L34" s="56"/>
    </row>
    <row r="35" spans="2:12" ht="19.5" customHeight="1" x14ac:dyDescent="0.25">
      <c r="B35" s="43">
        <v>0.77083333333333304</v>
      </c>
      <c r="C35" s="43">
        <v>0.80208333333333304</v>
      </c>
      <c r="D35" s="43">
        <f t="shared" si="4"/>
        <v>3.125E-2</v>
      </c>
      <c r="E35" s="55" t="s">
        <v>147</v>
      </c>
      <c r="F35" s="55"/>
      <c r="G35" s="55"/>
      <c r="H35" s="55" t="s">
        <v>148</v>
      </c>
      <c r="I35" s="55"/>
      <c r="J35" s="55" t="s">
        <v>149</v>
      </c>
      <c r="K35" s="55"/>
      <c r="L35" s="55"/>
    </row>
    <row r="36" spans="2:12" ht="19.5" customHeight="1" x14ac:dyDescent="0.25">
      <c r="B36" s="44">
        <v>0.80208333333333304</v>
      </c>
      <c r="C36" s="44">
        <v>0.83333333333333304</v>
      </c>
      <c r="D36" s="44">
        <f t="shared" si="4"/>
        <v>3.125E-2</v>
      </c>
      <c r="E36" s="56" t="s">
        <v>150</v>
      </c>
      <c r="F36" s="56"/>
      <c r="G36" s="56"/>
      <c r="H36" s="56" t="s">
        <v>151</v>
      </c>
      <c r="I36" s="56"/>
      <c r="J36" s="56" t="s">
        <v>152</v>
      </c>
      <c r="K36" s="56"/>
      <c r="L36" s="56"/>
    </row>
    <row r="37" spans="2:12" ht="19.5" customHeight="1" x14ac:dyDescent="0.25">
      <c r="B37" s="43">
        <v>0.83333333333333304</v>
      </c>
      <c r="C37" s="43">
        <v>0.85416666666666696</v>
      </c>
      <c r="D37" s="43">
        <f t="shared" si="4"/>
        <v>2.0833333333333925E-2</v>
      </c>
      <c r="E37" s="55" t="s">
        <v>153</v>
      </c>
      <c r="F37" s="55"/>
      <c r="G37" s="55"/>
      <c r="H37" s="55" t="s">
        <v>154</v>
      </c>
      <c r="I37" s="55"/>
      <c r="J37" s="55" t="s">
        <v>155</v>
      </c>
      <c r="K37" s="55"/>
      <c r="L37" s="55"/>
    </row>
    <row r="38" spans="2:12" ht="19.5" customHeight="1" x14ac:dyDescent="0.25">
      <c r="B38" s="44">
        <v>0.85416666666666696</v>
      </c>
      <c r="C38" s="44">
        <v>0.88541666666666696</v>
      </c>
      <c r="D38" s="44">
        <f t="shared" si="4"/>
        <v>3.125E-2</v>
      </c>
      <c r="E38" s="56" t="s">
        <v>156</v>
      </c>
      <c r="F38" s="56"/>
      <c r="G38" s="56"/>
      <c r="H38" s="56" t="s">
        <v>151</v>
      </c>
      <c r="I38" s="56"/>
      <c r="J38" s="56" t="s">
        <v>157</v>
      </c>
      <c r="K38" s="56"/>
      <c r="L38" s="56"/>
    </row>
    <row r="39" spans="2:12" ht="19.5" customHeight="1" x14ac:dyDescent="0.25">
      <c r="B39" s="43">
        <v>0.88541666666666696</v>
      </c>
      <c r="C39" s="43">
        <v>0.91666666666666696</v>
      </c>
      <c r="D39" s="43">
        <f t="shared" si="4"/>
        <v>3.125E-2</v>
      </c>
      <c r="E39" s="55" t="s">
        <v>158</v>
      </c>
      <c r="F39" s="55"/>
      <c r="G39" s="55"/>
      <c r="H39" s="55" t="s">
        <v>159</v>
      </c>
      <c r="I39" s="55"/>
      <c r="J39" s="55" t="s">
        <v>160</v>
      </c>
      <c r="K39" s="55"/>
      <c r="L39" s="55"/>
    </row>
    <row r="40" spans="2:12" ht="19.5" customHeight="1" x14ac:dyDescent="0.25">
      <c r="B40" s="44">
        <v>0.91666666666666696</v>
      </c>
      <c r="C40" s="44">
        <v>0.9375</v>
      </c>
      <c r="D40" s="44">
        <f t="shared" si="4"/>
        <v>2.0833333333333037E-2</v>
      </c>
      <c r="E40" s="56" t="s">
        <v>161</v>
      </c>
      <c r="F40" s="56"/>
      <c r="G40" s="56"/>
      <c r="H40" s="56" t="s">
        <v>151</v>
      </c>
      <c r="I40" s="56"/>
      <c r="J40" s="56" t="s">
        <v>162</v>
      </c>
      <c r="K40" s="56"/>
      <c r="L40" s="56"/>
    </row>
    <row r="41" spans="2:12" ht="19.5" customHeight="1" x14ac:dyDescent="0.25">
      <c r="B41" s="43">
        <v>0.9375</v>
      </c>
      <c r="C41" s="43">
        <v>0.95833333333333304</v>
      </c>
      <c r="D41" s="43">
        <f t="shared" si="4"/>
        <v>2.0833333333333037E-2</v>
      </c>
      <c r="E41" s="55" t="s">
        <v>163</v>
      </c>
      <c r="F41" s="55"/>
      <c r="G41" s="55"/>
      <c r="H41" s="55" t="s">
        <v>142</v>
      </c>
      <c r="I41" s="55"/>
      <c r="J41" s="55" t="s">
        <v>164</v>
      </c>
      <c r="K41" s="55"/>
      <c r="L41" s="55"/>
    </row>
    <row r="42" spans="2:12" ht="19.5" customHeight="1" x14ac:dyDescent="0.25">
      <c r="B42" s="44">
        <v>0.95833333333333304</v>
      </c>
      <c r="C42" s="44">
        <v>0.95833333333333304</v>
      </c>
      <c r="D42" s="44">
        <f t="shared" si="4"/>
        <v>0</v>
      </c>
      <c r="E42" s="56" t="s">
        <v>165</v>
      </c>
      <c r="F42" s="56"/>
      <c r="G42" s="56"/>
      <c r="H42" s="56" t="s">
        <v>30</v>
      </c>
      <c r="I42" s="56"/>
      <c r="J42" s="56" t="s">
        <v>166</v>
      </c>
      <c r="K42" s="56"/>
      <c r="L42" s="56"/>
    </row>
    <row r="43" spans="2:12" ht="18" customHeight="1" x14ac:dyDescent="0.25">
      <c r="B43" s="57" t="s">
        <v>167</v>
      </c>
      <c r="C43" s="57"/>
      <c r="D43" s="57"/>
      <c r="E43" s="57"/>
      <c r="F43" s="57"/>
      <c r="G43" s="57"/>
      <c r="H43" s="57"/>
      <c r="I43" s="57"/>
      <c r="J43" s="57"/>
      <c r="K43" s="57"/>
      <c r="L43" s="57"/>
    </row>
    <row r="45" spans="2:12" ht="24" customHeight="1" x14ac:dyDescent="0.25">
      <c r="B45" s="10" t="s">
        <v>168</v>
      </c>
      <c r="C45" s="10"/>
      <c r="D45" s="10"/>
      <c r="E45" s="10"/>
      <c r="F45" s="10"/>
      <c r="G45" s="10"/>
      <c r="H45" s="10"/>
      <c r="I45" s="10"/>
      <c r="J45" s="10"/>
      <c r="K45" s="10"/>
      <c r="L45" s="10"/>
    </row>
  </sheetData>
  <mergeCells count="74">
    <mergeCell ref="B43:L43"/>
    <mergeCell ref="B45:L45"/>
    <mergeCell ref="E41:G41"/>
    <mergeCell ref="H41:I41"/>
    <mergeCell ref="J41:L41"/>
    <mergeCell ref="E42:G42"/>
    <mergeCell ref="H42:I42"/>
    <mergeCell ref="J42:L42"/>
    <mergeCell ref="E39:G39"/>
    <mergeCell ref="H39:I39"/>
    <mergeCell ref="J39:L39"/>
    <mergeCell ref="E40:G40"/>
    <mergeCell ref="H40:I40"/>
    <mergeCell ref="J40:L40"/>
    <mergeCell ref="E37:G37"/>
    <mergeCell ref="H37:I37"/>
    <mergeCell ref="J37:L37"/>
    <mergeCell ref="E38:G38"/>
    <mergeCell ref="H38:I38"/>
    <mergeCell ref="J38:L38"/>
    <mergeCell ref="E35:G35"/>
    <mergeCell ref="H35:I35"/>
    <mergeCell ref="J35:L35"/>
    <mergeCell ref="E36:G36"/>
    <mergeCell ref="H36:I36"/>
    <mergeCell ref="J36:L36"/>
    <mergeCell ref="E33:G33"/>
    <mergeCell ref="H33:I33"/>
    <mergeCell ref="J33:L33"/>
    <mergeCell ref="E34:G34"/>
    <mergeCell ref="H34:I34"/>
    <mergeCell ref="J34:L34"/>
    <mergeCell ref="H24:I24"/>
    <mergeCell ref="B30:L30"/>
    <mergeCell ref="E32:G32"/>
    <mergeCell ref="H32:I32"/>
    <mergeCell ref="J32:L32"/>
    <mergeCell ref="H19:I19"/>
    <mergeCell ref="H20:I20"/>
    <mergeCell ref="H21:I21"/>
    <mergeCell ref="H22:I22"/>
    <mergeCell ref="H23:I23"/>
    <mergeCell ref="B15:D15"/>
    <mergeCell ref="E15:F15"/>
    <mergeCell ref="H15:I15"/>
    <mergeCell ref="J15:L15"/>
    <mergeCell ref="B17:F17"/>
    <mergeCell ref="H17:L17"/>
    <mergeCell ref="B13:D13"/>
    <mergeCell ref="E13:F13"/>
    <mergeCell ref="H13:I13"/>
    <mergeCell ref="J13:L13"/>
    <mergeCell ref="B14:D14"/>
    <mergeCell ref="E14:F14"/>
    <mergeCell ref="H14:I14"/>
    <mergeCell ref="J14:L14"/>
    <mergeCell ref="B10:D10"/>
    <mergeCell ref="E10:F10"/>
    <mergeCell ref="H10:I10"/>
    <mergeCell ref="J10:L10"/>
    <mergeCell ref="B11:D11"/>
    <mergeCell ref="E11:F11"/>
    <mergeCell ref="H11:I11"/>
    <mergeCell ref="J11:L11"/>
    <mergeCell ref="B7:L7"/>
    <mergeCell ref="B9:D9"/>
    <mergeCell ref="E9:F9"/>
    <mergeCell ref="H9:I9"/>
    <mergeCell ref="J9:L9"/>
    <mergeCell ref="A1:I1"/>
    <mergeCell ref="J1:M1"/>
    <mergeCell ref="A2:I2"/>
    <mergeCell ref="J2:M2"/>
    <mergeCell ref="B5:L5"/>
  </mergeCells>
  <conditionalFormatting sqref="B5">
    <cfRule type="expression" dxfId="4" priority="2">
      <formula>$P$1&lt;30</formula>
    </cfRule>
    <cfRule type="expression" dxfId="3" priority="3">
      <formula>AND($P$1&gt;=30,$P$1&lt;60)</formula>
    </cfRule>
    <cfRule type="expression" dxfId="2" priority="4">
      <formula>$P$1&gt;=60</formula>
    </cfRule>
  </conditionalFormatting>
  <conditionalFormatting sqref="E20:E27">
    <cfRule type="expression" dxfId="1" priority="5">
      <formula>AND(ISNUMBER($E20),$E20&lt;0)</formula>
    </cfRule>
    <cfRule type="expression" dxfId="0" priority="6">
      <formula>AND(ISNUMBER($E20),$E20&gt;0)</formula>
    </cfRule>
  </conditionalFormatting>
  <conditionalFormatting sqref="F20:F27">
    <cfRule type="dataBar" priority="7">
      <dataBar>
        <cfvo type="num" val="0"/>
        <cfvo type="num" val="0.5"/>
        <color rgb="FFC89132"/>
      </dataBar>
      <extLst>
        <ext xmlns:x14="http://schemas.microsoft.com/office/spreadsheetml/2009/9/main" uri="{B025F937-C7B1-47D3-B67F-A62EFF666E3E}">
          <x14:id>{6CE07DE5-45F6-4C38-8B76-58DC7DDAC4E4}</x14:id>
        </ext>
      </extLst>
    </cfRule>
  </conditionalFormatting>
  <printOptions horizontalCentered="1"/>
  <pageMargins left="0.35" right="0.35" top="0.4" bottom="0.4" header="0.511811023622047" footer="0.511811023622047"/>
  <pageSetup paperSize="9" fitToHeight="0" orientation="landscape" horizontalDpi="300" verticalDpi="300"/>
  <drawing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6CE07DE5-45F6-4C38-8B76-58DC7DDAC4E4}">
            <x14:dataBar axisPosition="none">
              <x14:cfvo type="num">
                <xm:f>0</xm:f>
              </x14:cfvo>
              <x14:cfvo type="num">
                <xm:f>0.5</xm:f>
              </x14:cfvo>
              <x14:negativeFillColor rgb="FFC89132"/>
            </x14:dataBar>
          </x14:cfRule>
          <xm:sqref>F20:F27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11</vt:i4>
      </vt:variant>
    </vt:vector>
  </HeadingPairs>
  <TitlesOfParts>
    <vt:vector size="13" baseType="lpstr">
      <vt:lpstr>Planung</vt:lpstr>
      <vt:lpstr>Übersicht</vt:lpstr>
      <vt:lpstr>Aufgabenspalte</vt:lpstr>
      <vt:lpstr>Budgetspalte</vt:lpstr>
      <vt:lpstr>Planung!Druckbereich</vt:lpstr>
      <vt:lpstr>Planung!Drucktitel</vt:lpstr>
      <vt:lpstr>Faelligspalte</vt:lpstr>
      <vt:lpstr>Fortschrittspalte</vt:lpstr>
      <vt:lpstr>Gesamtbudget</vt:lpstr>
      <vt:lpstr>Istkostenspalte</vt:lpstr>
      <vt:lpstr>Kategoriespalte</vt:lpstr>
      <vt:lpstr>Statusspalte</vt:lpstr>
      <vt:lpstr>Veranstaltungsdatum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Sergio Jiménez Canales</cp:lastModifiedBy>
  <cp:revision>1</cp:revision>
  <dcterms:created xsi:type="dcterms:W3CDTF">2026-07-21T08:37:40Z</dcterms:created>
  <dcterms:modified xsi:type="dcterms:W3CDTF">2026-07-21T08:57:00Z</dcterms:modified>
  <dc:language>en-US</dc:language>
</cp:coreProperties>
</file>