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Forderungen" sheetId="2" state="visible" r:id="rId4"/>
  </sheets>
  <definedNames>
    <definedName function="false" hidden="false" localSheetId="1" name="_xlnm.Print_Area" vbProcedure="false">Forderungen!$A$1:$M$32</definedName>
    <definedName function="false" hidden="true" localSheetId="1" name="_xlnm._FilterDatabase" vbProcedure="false">Forderungen!$A$4:$M$30</definedName>
    <definedName function="false" hidden="false" localSheetId="0" name="_xlnm.Print_Area" vbProcedure="false">Übersicht!$A$1:$I$32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<sst xmlns="http://schemas.openxmlformats.org/spreadsheetml/2006/main" count="80" uniqueCount="74">
  <si>
    <t xml:space="preserve">FORDERUNGSMANAGEMENT — ÜBERSICHT</t>
  </si>
  <si>
    <t xml:space="preserve">Musterfabrik Nordwind GmbH · Geschäftsjahr 2026</t>
  </si>
  <si>
    <t xml:space="preserve">Stichtag der Auswertung:</t>
  </si>
  <si>
    <t xml:space="preserve">◀ Datum anpassen</t>
  </si>
  <si>
    <t xml:space="preserve">Offene Forderungen</t>
  </si>
  <si>
    <t xml:space="preserve">Offener Betrag gesamt</t>
  </si>
  <si>
    <t xml:space="preserve">Davon überfällig</t>
  </si>
  <si>
    <t xml:space="preserve">Zahlungsquote</t>
  </si>
  <si>
    <t xml:space="preserve">Status der Forderungen</t>
  </si>
  <si>
    <t xml:space="preserve">Status</t>
  </si>
  <si>
    <t xml:space="preserve">Anzahl</t>
  </si>
  <si>
    <t xml:space="preserve">Offener Betrag (€)</t>
  </si>
  <si>
    <t xml:space="preserve">Offen</t>
  </si>
  <si>
    <t xml:space="preserve">Teilzahlung</t>
  </si>
  <si>
    <t xml:space="preserve">Überfällig</t>
  </si>
  <si>
    <t xml:space="preserve">Bezahlt</t>
  </si>
  <si>
    <t xml:space="preserve">Summe</t>
  </si>
  <si>
    <t xml:space="preserve">Fälligkeitsstruktur (Aging)</t>
  </si>
  <si>
    <t xml:space="preserve">Fälligkeitsklasse</t>
  </si>
  <si>
    <t xml:space="preserve">Anteil</t>
  </si>
  <si>
    <t xml:space="preserve">Nicht fällig</t>
  </si>
  <si>
    <t xml:space="preserve">1–30 Tage</t>
  </si>
  <si>
    <t xml:space="preserve">31–60 Tage</t>
  </si>
  <si>
    <t xml:space="preserve">61–90 Tage</t>
  </si>
  <si>
    <t xml:space="preserve">über 90 Tage</t>
  </si>
  <si>
    <t xml:space="preserve">Hinweis: Gelb hinterlegter Stichtag ist frei änderbar. Alle Kennzahlen und Tabellen aktualisieren sich automatisch aus dem Blatt „Forderungen“. Beispieldaten dienen nur zur Veranschaulichung und können überschrieben werden.</t>
  </si>
  <si>
    <t xml:space="preserve">FORDERUNGSAUFSTELLUNG</t>
  </si>
  <si>
    <t xml:space="preserve">Musterfabrik Nordwind GmbH · Debitorenmanagement · alle Beträge in EUR (€)</t>
  </si>
  <si>
    <t xml:space="preserve">Weiße Spalten selbst ausfüllen  ·  hellblaue Spalten (Offener Betrag, Status, Tage überfällig, Fälligkeitsklasse) berechnen sich automatisch.</t>
  </si>
  <si>
    <t xml:space="preserve">Nr.</t>
  </si>
  <si>
    <t xml:space="preserve">Rechnungsnr.</t>
  </si>
  <si>
    <t xml:space="preserve">Debitor / Kunde</t>
  </si>
  <si>
    <t xml:space="preserve">Rechnungsdatum</t>
  </si>
  <si>
    <t xml:space="preserve">Fälligkeitsdatum</t>
  </si>
  <si>
    <t xml:space="preserve">Rechnungsbetrag</t>
  </si>
  <si>
    <t xml:space="preserve">Zahlungseingang</t>
  </si>
  <si>
    <t xml:space="preserve">Offener Betrag</t>
  </si>
  <si>
    <t xml:space="preserve">Tage überfällig</t>
  </si>
  <si>
    <t xml:space="preserve">Mahnstufe</t>
  </si>
  <si>
    <t xml:space="preserve">Bemerkung</t>
  </si>
  <si>
    <t xml:space="preserve">RE-2025-0921</t>
  </si>
  <si>
    <t xml:space="preserve">Brennecke Maschinenbau GmbH</t>
  </si>
  <si>
    <t xml:space="preserve">Ratenzahlung angefragt</t>
  </si>
  <si>
    <t xml:space="preserve">RE-2025-1004</t>
  </si>
  <si>
    <t xml:space="preserve">Lindqvist Handels KG</t>
  </si>
  <si>
    <t xml:space="preserve">RE-2026-0033</t>
  </si>
  <si>
    <t xml:space="preserve">Aurelia Textilwerk AG</t>
  </si>
  <si>
    <t xml:space="preserve">Teilzahlung am 20.03. erhalten</t>
  </si>
  <si>
    <t xml:space="preserve">RE-2026-0087</t>
  </si>
  <si>
    <t xml:space="preserve">Fährmann Logistik GmbH</t>
  </si>
  <si>
    <t xml:space="preserve">3. Mahnung versandt</t>
  </si>
  <si>
    <t xml:space="preserve">RE-2026-0142</t>
  </si>
  <si>
    <t xml:space="preserve">Thalwind Consulting GmbH</t>
  </si>
  <si>
    <t xml:space="preserve">RE-2026-0150</t>
  </si>
  <si>
    <t xml:space="preserve">Kastanien Gartenbau e.K.</t>
  </si>
  <si>
    <t xml:space="preserve">RE-2026-0166</t>
  </si>
  <si>
    <t xml:space="preserve">Wendelstein IT-Solutions GmbH</t>
  </si>
  <si>
    <t xml:space="preserve">Anzahlung erhalten, Rest offen</t>
  </si>
  <si>
    <t xml:space="preserve">RE-2026-0177</t>
  </si>
  <si>
    <t xml:space="preserve">Küstennebel Werbeagentur GmbH</t>
  </si>
  <si>
    <t xml:space="preserve">2. Mahnung avisiert</t>
  </si>
  <si>
    <t xml:space="preserve">RE-2026-0181</t>
  </si>
  <si>
    <t xml:space="preserve">Morgentau Getränke GmbH</t>
  </si>
  <si>
    <t xml:space="preserve">RE-2026-0190</t>
  </si>
  <si>
    <t xml:space="preserve">Vogtländer Präzisionsteile KG</t>
  </si>
  <si>
    <t xml:space="preserve">Anzahlung 10.000 € erhalten, Rest offen</t>
  </si>
  <si>
    <t xml:space="preserve">RE-2026-0198</t>
  </si>
  <si>
    <t xml:space="preserve">Sonnenhof Bäckerei GmbH</t>
  </si>
  <si>
    <t xml:space="preserve">RE-2026-0205</t>
  </si>
  <si>
    <t xml:space="preserve">Delphin Sanitär &amp; Heizung GmbH</t>
  </si>
  <si>
    <t xml:space="preserve">RE-2026-0210</t>
  </si>
  <si>
    <t xml:space="preserve">Rabenstein Verlag GmbH</t>
  </si>
  <si>
    <t xml:space="preserve">RE-2026-0215</t>
  </si>
  <si>
    <t xml:space="preserve">Silbertann Fensterbau GmbH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</si>
</sst>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0"/>
    <numFmt numFmtId="167" formatCode="#,##0.00&quot; €&quot;"/>
    <numFmt numFmtId="168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1"/>
      <color rgb="FF0F3B4C"/>
      <name val="Calibri"/>
      <family val="0"/>
      <charset val="1"/>
    </font>
    <font>
      <b val="true"/>
      <sz val="12"/>
      <color rgb="FF0F3B4C"/>
      <name val="Calibri"/>
      <family val="0"/>
      <charset val="1"/>
    </font>
    <font>
      <i val="true"/>
      <sz val="9"/>
      <color rgb="FF8A7320"/>
      <name val="Calibri"/>
      <family val="0"/>
      <charset val="1"/>
    </font>
    <font>
      <b val="true"/>
      <sz val="9"/>
      <color rgb="FF5B6B70"/>
      <name val="Calibri"/>
      <family val="0"/>
      <charset val="1"/>
    </font>
    <font>
      <b val="true"/>
      <sz val="17"/>
      <color rgb="FF16586E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0F3B4C"/>
      <name val="Calibri"/>
      <family val="0"/>
      <charset val="1"/>
    </font>
    <font>
      <b val="true"/>
      <sz val="10"/>
      <color rgb="FF2C5C86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0"/>
      <color rgb="FF9A6B12"/>
      <name val="Calibri"/>
      <family val="0"/>
      <charset val="1"/>
    </font>
    <font>
      <b val="true"/>
      <sz val="10"/>
      <color rgb="FFB02A2A"/>
      <name val="Calibri"/>
      <family val="0"/>
      <charset val="1"/>
    </font>
    <font>
      <b val="true"/>
      <sz val="10"/>
      <color rgb="FF2E7D4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9"/>
      <color rgb="FF5B6B70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F3B4C"/>
        <bgColor rgb="FF16586E"/>
      </patternFill>
    </fill>
    <fill>
      <patternFill patternType="solid">
        <fgColor rgb="FF16586E"/>
        <bgColor rgb="FF2C5C86"/>
      </patternFill>
    </fill>
    <fill>
      <patternFill patternType="solid">
        <fgColor rgb="FFFFF3C4"/>
        <bgColor rgb="FFFBEFD6"/>
      </patternFill>
    </fill>
    <fill>
      <patternFill patternType="solid">
        <fgColor rgb="FFEAF1F3"/>
        <bgColor rgb="FFE9F1F3"/>
      </patternFill>
    </fill>
    <fill>
      <patternFill patternType="solid">
        <fgColor rgb="FFE7EEF5"/>
        <bgColor rgb="FFE9F1F3"/>
      </patternFill>
    </fill>
    <fill>
      <patternFill patternType="solid">
        <fgColor rgb="FFFBEFD6"/>
        <bgColor rgb="FFFFF3C4"/>
      </patternFill>
    </fill>
    <fill>
      <patternFill patternType="solid">
        <fgColor rgb="FFFCE4E4"/>
        <bgColor rgb="FFFBEFD6"/>
      </patternFill>
    </fill>
    <fill>
      <patternFill patternType="solid">
        <fgColor rgb="FFE3F1E4"/>
        <bgColor rgb="FFE9F1F3"/>
      </patternFill>
    </fill>
    <fill>
      <patternFill patternType="solid">
        <fgColor rgb="FF2E7D8F"/>
        <bgColor rgb="FF2E7D46"/>
      </patternFill>
    </fill>
    <fill>
      <patternFill patternType="solid">
        <fgColor rgb="FFFFFFFF"/>
        <bgColor rgb="FFF6F9FA"/>
      </patternFill>
    </fill>
    <fill>
      <patternFill patternType="solid">
        <fgColor rgb="FFE9F1F3"/>
        <bgColor rgb="FFEAF1F3"/>
      </patternFill>
    </fill>
    <fill>
      <patternFill patternType="solid">
        <fgColor rgb="FFF6F9FA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7D6DB"/>
      </left>
      <right style="thin">
        <color rgb="FFC7D6DB"/>
      </right>
      <top style="thin">
        <color rgb="FFC7D6DB"/>
      </top>
      <bottom style="thin">
        <color rgb="FFC7D6DB"/>
      </bottom>
      <diagonal/>
    </border>
    <border diagonalUp="false" diagonalDown="false">
      <left style="thin">
        <color rgb="FFC7D6DB"/>
      </left>
      <right style="thin">
        <color rgb="FFC7D6DB"/>
      </right>
      <top style="medium">
        <color rgb="FFD99A2B"/>
      </top>
      <bottom/>
      <diagonal/>
    </border>
    <border diagonalUp="false" diagonalDown="false">
      <left style="thin">
        <color rgb="FFC7D6DB"/>
      </left>
      <right style="thin">
        <color rgb="FFC7D6DB"/>
      </right>
      <top/>
      <bottom style="thin">
        <color rgb="FFC7D6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ill>
        <patternFill patternType="solid">
          <fgColor rgb="FF0F3B4C"/>
          <bgColor rgb="FF000000"/>
        </patternFill>
      </fill>
    </dxf>
    <dxf>
      <fill>
        <patternFill patternType="solid">
          <fgColor rgb="FFF6F9F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1A"/>
          <bgColor rgb="FF000000"/>
        </patternFill>
      </fill>
    </dxf>
    <dxf>
      <fill>
        <patternFill patternType="solid">
          <fgColor rgb="FF2E7D8F"/>
          <bgColor rgb="FF000000"/>
        </patternFill>
      </fill>
    </dxf>
    <dxf>
      <fill>
        <patternFill patternType="solid">
          <fgColor rgb="FFE9F1F3"/>
          <bgColor rgb="FF000000"/>
        </patternFill>
      </fill>
    </dxf>
    <dxf>
      <fill>
        <patternFill patternType="solid">
          <fgColor rgb="FFE3F1E4"/>
          <bgColor rgb="FF000000"/>
        </patternFill>
      </fill>
    </dxf>
    <dxf>
      <fill>
        <patternFill patternType="solid">
          <fgColor rgb="FFE7EEF5"/>
          <bgColor rgb="FF000000"/>
        </patternFill>
      </fill>
    </dxf>
    <dxf>
      <fill>
        <patternFill patternType="solid">
          <fgColor rgb="FFFBEFD6"/>
          <bgColor rgb="FF000000"/>
        </patternFill>
      </fill>
    </dxf>
    <dxf>
      <fill>
        <patternFill patternType="solid">
          <fgColor rgb="FFFCE4E4"/>
          <bgColor rgb="FF000000"/>
        </patternFill>
      </fill>
    </dxf>
    <dxf>
      <fill>
        <patternFill patternType="solid">
          <fgColor rgb="FF2C5C86"/>
          <bgColor rgb="FF000000"/>
        </patternFill>
      </fill>
    </dxf>
    <dxf>
      <fill>
        <patternFill patternType="solid">
          <fgColor rgb="FF2E7D46"/>
          <bgColor rgb="FF000000"/>
        </patternFill>
      </fill>
    </dxf>
    <dxf>
      <fill>
        <patternFill patternType="solid">
          <fgColor rgb="FF9A6B12"/>
          <bgColor rgb="FF000000"/>
        </patternFill>
      </fill>
    </dxf>
    <dxf>
      <fill>
        <patternFill patternType="solid">
          <fgColor rgb="FFB02A2A"/>
          <bgColor rgb="FF000000"/>
        </patternFill>
      </fill>
    </dxf>
    <dxf>
      <font>
        <name val="Calibri"/>
        <charset val="1"/>
        <family val="0"/>
        <b val="1"/>
        <color rgb="FF2C5C86"/>
        <sz val="10"/>
      </font>
      <fill>
        <patternFill>
          <bgColor rgb="FFE7EEF5"/>
        </patternFill>
      </fill>
    </dxf>
    <dxf>
      <font>
        <name val="Calibri"/>
        <charset val="1"/>
        <family val="0"/>
        <b val="1"/>
        <color rgb="FF9A6B12"/>
        <sz val="10"/>
      </font>
      <fill>
        <patternFill>
          <bgColor rgb="FFFBEFD6"/>
        </patternFill>
      </fill>
    </dxf>
    <dxf>
      <font>
        <name val="Calibri"/>
        <charset val="1"/>
        <family val="0"/>
        <b val="1"/>
        <color rgb="FFB02A2A"/>
        <sz val="10"/>
      </font>
      <fill>
        <patternFill>
          <bgColor rgb="FFFCE4E4"/>
        </patternFill>
      </fill>
    </dxf>
    <dxf>
      <font>
        <name val="Calibri"/>
        <charset val="1"/>
        <family val="0"/>
        <b val="1"/>
        <color rgb="FF2E7D46"/>
        <sz val="10"/>
      </font>
      <fill>
        <patternFill>
          <bgColor rgb="FFE3F1E4"/>
        </patternFill>
      </fill>
    </dxf>
    <dxf>
      <font>
        <name val="Calibri"/>
        <charset val="1"/>
        <family val="0"/>
        <b val="1"/>
        <color rgb="FFB02A2A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7320"/>
      <rgbColor rgb="FF800080"/>
      <rgbColor rgb="FF2E7D8F"/>
      <rgbColor rgb="FFEAF1F3"/>
      <rgbColor rgb="FF9A6B12"/>
      <rgbColor rgb="FF9999FF"/>
      <rgbColor rgb="FF993366"/>
      <rgbColor rgb="FFFFF3C4"/>
      <rgbColor rgb="FFE9F1F3"/>
      <rgbColor rgb="FF660066"/>
      <rgbColor rgb="FFFF8080"/>
      <rgbColor rgb="FF0066CC"/>
      <rgbColor rgb="FFC7D6DB"/>
      <rgbColor rgb="FF000080"/>
      <rgbColor rgb="FFFF00FF"/>
      <rgbColor rgb="FFFFFF00"/>
      <rgbColor rgb="FF00FFFF"/>
      <rgbColor rgb="FF800080"/>
      <rgbColor rgb="FF800000"/>
      <rgbColor rgb="FF16586E"/>
      <rgbColor rgb="FF0000FF"/>
      <rgbColor rgb="FF00CCFF"/>
      <rgbColor rgb="FFE7EEF5"/>
      <rgbColor rgb="FFE3F1E4"/>
      <rgbColor rgb="FFFBEFD6"/>
      <rgbColor rgb="FFF6F9FA"/>
      <rgbColor rgb="FFFF99CC"/>
      <rgbColor rgb="FFCC99FF"/>
      <rgbColor rgb="FFFCE4E4"/>
      <rgbColor rgb="FF3366FF"/>
      <rgbColor rgb="FF33CCCC"/>
      <rgbColor rgb="FF99CC00"/>
      <rgbColor rgb="FFFFCC00"/>
      <rgbColor rgb="FFD99A2B"/>
      <rgbColor rgb="FFFF6600"/>
      <rgbColor rgb="FF5B6B70"/>
      <rgbColor rgb="FF969696"/>
      <rgbColor rgb="FF0F3B4C"/>
      <rgbColor rgb="FF2E7D46"/>
      <rgbColor rgb="FF003300"/>
      <rgbColor rgb="FF333300"/>
      <rgbColor rgb="FFB02A2A"/>
      <rgbColor rgb="FF993366"/>
      <rgbColor rgb="FF2C5C86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3" min="3" style="1" width="14"/>
    <col collapsed="false" customWidth="true" hidden="false" outlineLevel="0" max="4" min="4" style="1" width="19"/>
    <col collapsed="false" customWidth="true" hidden="false" outlineLevel="0" max="5" min="5" style="1" width="15"/>
    <col collapsed="false" customWidth="true" hidden="false" outlineLevel="0" max="6" min="6" style="1" width="18"/>
    <col collapsed="false" customWidth="true" hidden="false" outlineLevel="0" max="7" min="7" style="1" width="14"/>
    <col collapsed="false" customWidth="true" hidden="false" outlineLevel="0" max="8" min="8" style="1" width="18"/>
    <col collapsed="false" customWidth="true" hidden="false" outlineLevel="0" max="9" min="9" style="1" width="14"/>
  </cols>
  <sheetData>
    <row r="1" customFormat="false" ht="33.7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9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</row>
    <row r="3" customFormat="false" ht="7.5" hidden="false" customHeight="true" outlineLevel="0" collapsed="false"/>
    <row r="4" customFormat="false" ht="21.75" hidden="false" customHeight="true" outlineLevel="0" collapsed="false">
      <c r="B4" s="4" t="s">
        <v>2</v>
      </c>
      <c r="C4" s="4"/>
      <c r="D4" s="5" t="n">
        <v>46224</v>
      </c>
      <c r="E4" s="6" t="s">
        <v>3</v>
      </c>
    </row>
    <row r="5" customFormat="false" ht="7.5" hidden="false" customHeight="true" outlineLevel="0" collapsed="false"/>
    <row r="7" customFormat="false" ht="18" hidden="false" customHeight="true" outlineLevel="0" collapsed="false">
      <c r="B7" s="7" t="s">
        <v>4</v>
      </c>
      <c r="C7" s="7"/>
      <c r="D7" s="7" t="s">
        <v>5</v>
      </c>
      <c r="E7" s="7"/>
      <c r="F7" s="7" t="s">
        <v>6</v>
      </c>
      <c r="G7" s="7"/>
      <c r="H7" s="7" t="s">
        <v>7</v>
      </c>
      <c r="I7" s="7"/>
    </row>
    <row r="8" customFormat="false" ht="30" hidden="false" customHeight="true" outlineLevel="0" collapsed="false">
      <c r="B8" s="8" t="n">
        <f aca="false">COUNTIF(Forderungen!H5:H30,"&gt;0")</f>
        <v>12</v>
      </c>
      <c r="C8" s="8"/>
      <c r="D8" s="9" t="n">
        <f aca="false">SUM(Forderungen!H5:H30)</f>
        <v>52006.25</v>
      </c>
      <c r="E8" s="9"/>
      <c r="F8" s="9" t="n">
        <f aca="false">SUMIF(Forderungen!I5:I30,"Überfällig",Forderungen!H5:H30)</f>
        <v>28256.25</v>
      </c>
      <c r="G8" s="9"/>
      <c r="H8" s="10" t="n">
        <f aca="false">IFERROR(SUM(Forderungen!G5:G30)/SUM(Forderungen!F5:F30),0)</f>
        <v>0.378556811901597</v>
      </c>
      <c r="I8" s="10"/>
    </row>
    <row r="9" customFormat="false" ht="9.75" hidden="false" customHeight="true" outlineLevel="0" collapsed="false"/>
    <row r="10" customFormat="false" ht="21.75" hidden="false" customHeight="true" outlineLevel="0" collapsed="false">
      <c r="B10" s="11" t="s">
        <v>8</v>
      </c>
      <c r="C10" s="11"/>
      <c r="D10" s="11"/>
      <c r="E10" s="11"/>
    </row>
    <row r="11" customFormat="false" ht="15" hidden="false" customHeight="true" outlineLevel="0" collapsed="false">
      <c r="B11" s="12" t="s">
        <v>9</v>
      </c>
      <c r="C11" s="13" t="s">
        <v>10</v>
      </c>
      <c r="D11" s="13" t="s">
        <v>11</v>
      </c>
      <c r="E11" s="13"/>
    </row>
    <row r="12" customFormat="false" ht="18" hidden="false" customHeight="true" outlineLevel="0" collapsed="false">
      <c r="B12" s="14" t="s">
        <v>12</v>
      </c>
      <c r="C12" s="15" t="n">
        <f aca="false">COUNTIF(Forderungen!I5:I30,"Offen")</f>
        <v>4</v>
      </c>
      <c r="D12" s="16" t="n">
        <f aca="false">SUMIF(Forderungen!I5:I30,"Offen",Forderungen!H5:H30)</f>
        <v>11850</v>
      </c>
      <c r="E12" s="16"/>
    </row>
    <row r="13" customFormat="false" ht="18" hidden="false" customHeight="true" outlineLevel="0" collapsed="false">
      <c r="B13" s="17" t="s">
        <v>13</v>
      </c>
      <c r="C13" s="15" t="n">
        <f aca="false">COUNTIF(Forderungen!I5:I30,"Teilzahlung")</f>
        <v>1</v>
      </c>
      <c r="D13" s="16" t="n">
        <f aca="false">SUMIF(Forderungen!I5:I30,"Teilzahlung",Forderungen!H5:H30)</f>
        <v>11900</v>
      </c>
      <c r="E13" s="16"/>
    </row>
    <row r="14" customFormat="false" ht="18" hidden="false" customHeight="true" outlineLevel="0" collapsed="false">
      <c r="B14" s="18" t="s">
        <v>14</v>
      </c>
      <c r="C14" s="15" t="n">
        <f aca="false">COUNTIF(Forderungen!I5:I30,"Überfällig")</f>
        <v>7</v>
      </c>
      <c r="D14" s="16" t="n">
        <f aca="false">SUMIF(Forderungen!I5:I30,"Überfällig",Forderungen!H5:H30)</f>
        <v>28256.25</v>
      </c>
      <c r="E14" s="16"/>
    </row>
    <row r="15" customFormat="false" ht="18" hidden="false" customHeight="true" outlineLevel="0" collapsed="false">
      <c r="B15" s="19" t="s">
        <v>15</v>
      </c>
      <c r="C15" s="15" t="n">
        <f aca="false">COUNTIF(Forderungen!I5:I30,"Bezahlt")</f>
        <v>2</v>
      </c>
      <c r="D15" s="16" t="n">
        <f aca="false">SUMIF(Forderungen!I5:I30,"Bezahlt",Forderungen!H5:H30)</f>
        <v>0</v>
      </c>
      <c r="E15" s="16"/>
    </row>
    <row r="16" customFormat="false" ht="15" hidden="false" customHeight="true" outlineLevel="0" collapsed="false">
      <c r="B16" s="20" t="s">
        <v>16</v>
      </c>
      <c r="C16" s="21" t="n">
        <f aca="false">SUM(C12:C15)</f>
        <v>14</v>
      </c>
      <c r="D16" s="22" t="n">
        <f aca="false">SUM(D12:D15)</f>
        <v>52006.25</v>
      </c>
      <c r="E16" s="22"/>
    </row>
    <row r="18" customFormat="false" ht="21.75" hidden="false" customHeight="true" outlineLevel="0" collapsed="false">
      <c r="B18" s="11" t="s">
        <v>17</v>
      </c>
      <c r="C18" s="11"/>
      <c r="D18" s="11"/>
      <c r="E18" s="11"/>
      <c r="F18" s="11"/>
    </row>
    <row r="19" customFormat="false" ht="15" hidden="false" customHeight="true" outlineLevel="0" collapsed="false">
      <c r="B19" s="12" t="s">
        <v>18</v>
      </c>
      <c r="C19" s="13" t="s">
        <v>10</v>
      </c>
      <c r="D19" s="13" t="s">
        <v>11</v>
      </c>
      <c r="E19" s="13"/>
      <c r="F19" s="13" t="s">
        <v>19</v>
      </c>
    </row>
    <row r="20" customFormat="false" ht="18" hidden="false" customHeight="true" outlineLevel="0" collapsed="false">
      <c r="B20" s="12" t="s">
        <v>20</v>
      </c>
      <c r="C20" s="15" t="n">
        <f aca="false">COUNTIF(Forderungen!K5:K30,"Nicht fällig")</f>
        <v>5</v>
      </c>
      <c r="D20" s="16" t="n">
        <f aca="false">SUMIF(Forderungen!K5:K30,"Nicht fällig",Forderungen!H5:H30)</f>
        <v>23750</v>
      </c>
      <c r="E20" s="16"/>
      <c r="F20" s="23" t="n">
        <f aca="false">IFERROR(D20/SUM(Forderungen!H5:H30),0)</f>
        <v>0.456675880302848</v>
      </c>
    </row>
    <row r="21" customFormat="false" ht="18" hidden="false" customHeight="true" outlineLevel="0" collapsed="false">
      <c r="B21" s="12" t="s">
        <v>21</v>
      </c>
      <c r="C21" s="15" t="n">
        <f aca="false">COUNTIF(Forderungen!K5:K30,"1–30 Tage")</f>
        <v>2</v>
      </c>
      <c r="D21" s="16" t="n">
        <f aca="false">SUMIF(Forderungen!K5:K30,"1–30 Tage",Forderungen!H5:H30)</f>
        <v>4115.75</v>
      </c>
      <c r="E21" s="16"/>
      <c r="F21" s="23" t="n">
        <f aca="false">IFERROR(D21/SUM(Forderungen!H5:H30),0)</f>
        <v>0.0791395264992189</v>
      </c>
    </row>
    <row r="22" customFormat="false" ht="18" hidden="false" customHeight="true" outlineLevel="0" collapsed="false">
      <c r="B22" s="12" t="s">
        <v>22</v>
      </c>
      <c r="C22" s="15" t="n">
        <f aca="false">COUNTIF(Forderungen!K5:K30,"31–60 Tage")</f>
        <v>2</v>
      </c>
      <c r="D22" s="16" t="n">
        <f aca="false">SUMIF(Forderungen!K5:K30,"31–60 Tage",Forderungen!H5:H30)</f>
        <v>4980</v>
      </c>
      <c r="E22" s="16"/>
      <c r="F22" s="23" t="n">
        <f aca="false">IFERROR(D22/SUM(Forderungen!H5:H30),0)</f>
        <v>0.095757721427713</v>
      </c>
    </row>
    <row r="23" customFormat="false" ht="18" hidden="false" customHeight="true" outlineLevel="0" collapsed="false">
      <c r="B23" s="12" t="s">
        <v>23</v>
      </c>
      <c r="C23" s="15" t="n">
        <f aca="false">COUNTIF(Forderungen!K5:K30,"61–90 Tage")</f>
        <v>0</v>
      </c>
      <c r="D23" s="16" t="n">
        <f aca="false">SUMIF(Forderungen!K5:K30,"61–90 Tage",Forderungen!H5:H30)</f>
        <v>0</v>
      </c>
      <c r="E23" s="16"/>
      <c r="F23" s="23" t="n">
        <f aca="false">IFERROR(D23/SUM(Forderungen!H5:H30),0)</f>
        <v>0</v>
      </c>
    </row>
    <row r="24" customFormat="false" ht="18" hidden="false" customHeight="true" outlineLevel="0" collapsed="false">
      <c r="B24" s="12" t="s">
        <v>24</v>
      </c>
      <c r="C24" s="15" t="n">
        <f aca="false">COUNTIF(Forderungen!K5:K30,"über 90 Tage")</f>
        <v>3</v>
      </c>
      <c r="D24" s="16" t="n">
        <f aca="false">SUMIF(Forderungen!K5:K30,"über 90 Tage",Forderungen!H5:H30)</f>
        <v>19160.5</v>
      </c>
      <c r="E24" s="16"/>
      <c r="F24" s="23" t="n">
        <f aca="false">IFERROR(D24/SUM(Forderungen!H5:H30),0)</f>
        <v>0.36842687177022</v>
      </c>
    </row>
    <row r="25" customFormat="false" ht="15" hidden="false" customHeight="true" outlineLevel="0" collapsed="false">
      <c r="B25" s="20" t="s">
        <v>16</v>
      </c>
      <c r="C25" s="21" t="n">
        <f aca="false">SUM(C20:C24)</f>
        <v>12</v>
      </c>
      <c r="D25" s="22" t="n">
        <f aca="false">SUM(D20:D24)</f>
        <v>52006.25</v>
      </c>
      <c r="E25" s="22"/>
      <c r="F25" s="24" t="n">
        <f aca="false">SUM(F20:F24)</f>
        <v>1</v>
      </c>
    </row>
    <row r="27" customFormat="false" ht="30" hidden="false" customHeight="true" outlineLevel="0" collapsed="false">
      <c r="B27" s="25" t="s">
        <v>25</v>
      </c>
      <c r="C27" s="25"/>
      <c r="D27" s="25"/>
      <c r="E27" s="25"/>
      <c r="F27" s="25"/>
      <c r="G27" s="25"/>
      <c r="H27" s="25"/>
      <c r="I27" s="25"/>
    </row>
  </sheetData>
  <mergeCells count="27">
    <mergeCell ref="B1:I1"/>
    <mergeCell ref="B2:I2"/>
    <mergeCell ref="B4:C4"/>
    <mergeCell ref="B7:C7"/>
    <mergeCell ref="D7:E7"/>
    <mergeCell ref="F7:G7"/>
    <mergeCell ref="H7:I7"/>
    <mergeCell ref="B8:C8"/>
    <mergeCell ref="D8:E8"/>
    <mergeCell ref="F8:G8"/>
    <mergeCell ref="H8:I8"/>
    <mergeCell ref="B10:E10"/>
    <mergeCell ref="D11:E11"/>
    <mergeCell ref="D12:E12"/>
    <mergeCell ref="D13:E13"/>
    <mergeCell ref="D14:E14"/>
    <mergeCell ref="D15:E15"/>
    <mergeCell ref="D16:E16"/>
    <mergeCell ref="B18:F18"/>
    <mergeCell ref="D19:E19"/>
    <mergeCell ref="D20:E20"/>
    <mergeCell ref="D21:E21"/>
    <mergeCell ref="D22:E22"/>
    <mergeCell ref="D23:E23"/>
    <mergeCell ref="D24:E24"/>
    <mergeCell ref="D25:E25"/>
    <mergeCell ref="B27:I27"/>
  </mergeCells>
  <printOptions headings="false" gridLines="false" gridLinesSet="true" horizontalCentered="true" verticalCentered="false"/>
  <pageMargins left="0.3" right="0.3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5"/>
    <col collapsed="false" customWidth="true" hidden="false" outlineLevel="0" max="3" min="3" style="1" width="30"/>
    <col collapsed="false" customWidth="true" hidden="false" outlineLevel="0" max="5" min="4" style="1" width="16"/>
    <col collapsed="false" customWidth="true" hidden="false" outlineLevel="0" max="7" min="6" style="1" width="17"/>
    <col collapsed="false" customWidth="true" hidden="false" outlineLevel="0" max="8" min="8" style="1" width="15"/>
    <col collapsed="false" customWidth="true" hidden="false" outlineLevel="0" max="9" min="9" style="1" width="14"/>
    <col collapsed="false" customWidth="true" hidden="false" outlineLevel="0" max="10" min="10" style="1" width="13"/>
    <col collapsed="false" customWidth="true" hidden="false" outlineLevel="0" max="11" min="11" style="1" width="17"/>
    <col collapsed="false" customWidth="true" hidden="false" outlineLevel="0" max="12" min="12" style="1" width="11"/>
    <col collapsed="false" customWidth="true" hidden="false" outlineLevel="0" max="13" min="13" style="1" width="34"/>
  </cols>
  <sheetData>
    <row r="1" customFormat="false" ht="33.75" hidden="false" customHeight="true" outlineLevel="0" collapsed="false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9.5" hidden="false" customHeight="true" outlineLevel="0" collapsed="false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5.75" hidden="false" customHeight="true" outlineLevel="0" collapsed="false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customFormat="false" ht="30" hidden="false" customHeight="true" outlineLevel="0" collapsed="false">
      <c r="A4" s="27" t="s">
        <v>29</v>
      </c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7" t="s">
        <v>35</v>
      </c>
      <c r="H4" s="28" t="s">
        <v>36</v>
      </c>
      <c r="I4" s="28" t="s">
        <v>9</v>
      </c>
      <c r="J4" s="28" t="s">
        <v>37</v>
      </c>
      <c r="K4" s="28" t="s">
        <v>18</v>
      </c>
      <c r="L4" s="27" t="s">
        <v>38</v>
      </c>
      <c r="M4" s="27" t="s">
        <v>39</v>
      </c>
    </row>
    <row r="5" customFormat="false" ht="16.5" hidden="false" customHeight="true" outlineLevel="0" collapsed="false">
      <c r="A5" s="29" t="n">
        <f aca="false">IF(B5="","",ROW()-4)</f>
        <v>1</v>
      </c>
      <c r="B5" s="30" t="s">
        <v>40</v>
      </c>
      <c r="C5" s="31" t="s">
        <v>41</v>
      </c>
      <c r="D5" s="32" t="n">
        <v>45979</v>
      </c>
      <c r="E5" s="32" t="n">
        <v>46009</v>
      </c>
      <c r="F5" s="33" t="n">
        <v>12480</v>
      </c>
      <c r="G5" s="33" t="n">
        <v>0</v>
      </c>
      <c r="H5" s="34" t="n">
        <f aca="false">IF(B5="","",F5-G5)</f>
        <v>12480</v>
      </c>
      <c r="I5" s="35" t="str">
        <f aca="false">IF(B5="","",IF(H5&lt;=0,"Bezahlt",IF(Übersicht!$D$4&gt;E5,"Überfällig",IF(G5&gt;0,"Teilzahlung","Offen"))))</f>
        <v>Überfällig</v>
      </c>
      <c r="J5" s="36" t="n">
        <f aca="false">IF(B5="","",IF(AND(H5&gt;0,Übersicht!$D$4&gt;E5),Übersicht!$D$4-E5,0))</f>
        <v>215</v>
      </c>
      <c r="K5" s="35" t="str">
        <f aca="false">IF(B5="","",IF(H5&lt;=0,"Bezahlt",IF(J5=0,"Nicht fällig",IF(J5&lt;=30,"1–30 Tage",IF(J5&lt;=60,"31–60 Tage",IF(J5&lt;=90,"61–90 Tage","über 90 Tage"))))))</f>
        <v>über 90 Tage</v>
      </c>
      <c r="L5" s="29" t="n">
        <v>3</v>
      </c>
      <c r="M5" s="31" t="s">
        <v>42</v>
      </c>
    </row>
    <row r="6" customFormat="false" ht="16.5" hidden="false" customHeight="true" outlineLevel="0" collapsed="false">
      <c r="A6" s="37" t="n">
        <f aca="false">IF(B6="","",ROW()-4)</f>
        <v>2</v>
      </c>
      <c r="B6" s="38" t="s">
        <v>43</v>
      </c>
      <c r="C6" s="39" t="s">
        <v>44</v>
      </c>
      <c r="D6" s="40" t="n">
        <v>45993</v>
      </c>
      <c r="E6" s="40" t="n">
        <v>46023</v>
      </c>
      <c r="F6" s="41" t="n">
        <v>3250</v>
      </c>
      <c r="G6" s="41" t="n">
        <v>3250</v>
      </c>
      <c r="H6" s="34" t="n">
        <f aca="false">IF(B6="","",F6-G6)</f>
        <v>0</v>
      </c>
      <c r="I6" s="35" t="str">
        <f aca="false">IF(B6="","",IF(H6&lt;=0,"Bezahlt",IF(Übersicht!$D$4&gt;E6,"Überfällig",IF(G6&gt;0,"Teilzahlung","Offen"))))</f>
        <v>Bezahlt</v>
      </c>
      <c r="J6" s="36" t="n">
        <f aca="false">IF(B6="","",IF(AND(H6&gt;0,Übersicht!$D$4&gt;E6),Übersicht!$D$4-E6,0))</f>
        <v>0</v>
      </c>
      <c r="K6" s="35" t="str">
        <f aca="false">IF(B6="","",IF(H6&lt;=0,"Bezahlt",IF(J6=0,"Nicht fällig",IF(J6&lt;=30,"1–30 Tage",IF(J6&lt;=60,"31–60 Tage",IF(J6&lt;=90,"61–90 Tage","über 90 Tage"))))))</f>
        <v>Bezahlt</v>
      </c>
      <c r="L6" s="37" t="n">
        <v>0</v>
      </c>
      <c r="M6" s="39"/>
    </row>
    <row r="7" customFormat="false" ht="16.5" hidden="false" customHeight="true" outlineLevel="0" collapsed="false">
      <c r="A7" s="29" t="n">
        <f aca="false">IF(B7="","",ROW()-4)</f>
        <v>3</v>
      </c>
      <c r="B7" s="30" t="s">
        <v>45</v>
      </c>
      <c r="C7" s="31" t="s">
        <v>46</v>
      </c>
      <c r="D7" s="32" t="n">
        <v>46037</v>
      </c>
      <c r="E7" s="32" t="n">
        <v>46067</v>
      </c>
      <c r="F7" s="33" t="n">
        <v>8900</v>
      </c>
      <c r="G7" s="33" t="n">
        <v>4000</v>
      </c>
      <c r="H7" s="34" t="n">
        <f aca="false">IF(B7="","",F7-G7)</f>
        <v>4900</v>
      </c>
      <c r="I7" s="35" t="str">
        <f aca="false">IF(B7="","",IF(H7&lt;=0,"Bezahlt",IF(Übersicht!$D$4&gt;E7,"Überfällig",IF(G7&gt;0,"Teilzahlung","Offen"))))</f>
        <v>Überfällig</v>
      </c>
      <c r="J7" s="36" t="n">
        <f aca="false">IF(B7="","",IF(AND(H7&gt;0,Übersicht!$D$4&gt;E7),Übersicht!$D$4-E7,0))</f>
        <v>157</v>
      </c>
      <c r="K7" s="35" t="str">
        <f aca="false">IF(B7="","",IF(H7&lt;=0,"Bezahlt",IF(J7=0,"Nicht fällig",IF(J7&lt;=30,"1–30 Tage",IF(J7&lt;=60,"31–60 Tage",IF(J7&lt;=90,"61–90 Tage","über 90 Tage"))))))</f>
        <v>über 90 Tage</v>
      </c>
      <c r="L7" s="29" t="n">
        <v>3</v>
      </c>
      <c r="M7" s="31" t="s">
        <v>47</v>
      </c>
    </row>
    <row r="8" customFormat="false" ht="16.5" hidden="false" customHeight="true" outlineLevel="0" collapsed="false">
      <c r="A8" s="37" t="n">
        <f aca="false">IF(B8="","",ROW()-4)</f>
        <v>4</v>
      </c>
      <c r="B8" s="38" t="s">
        <v>48</v>
      </c>
      <c r="C8" s="39" t="s">
        <v>49</v>
      </c>
      <c r="D8" s="40" t="n">
        <v>46084</v>
      </c>
      <c r="E8" s="40" t="n">
        <v>46114</v>
      </c>
      <c r="F8" s="41" t="n">
        <v>1780.5</v>
      </c>
      <c r="G8" s="41" t="n">
        <v>0</v>
      </c>
      <c r="H8" s="34" t="n">
        <f aca="false">IF(B8="","",F8-G8)</f>
        <v>1780.5</v>
      </c>
      <c r="I8" s="35" t="str">
        <f aca="false">IF(B8="","",IF(H8&lt;=0,"Bezahlt",IF(Übersicht!$D$4&gt;E8,"Überfällig",IF(G8&gt;0,"Teilzahlung","Offen"))))</f>
        <v>Überfällig</v>
      </c>
      <c r="J8" s="36" t="n">
        <f aca="false">IF(B8="","",IF(AND(H8&gt;0,Übersicht!$D$4&gt;E8),Übersicht!$D$4-E8,0))</f>
        <v>110</v>
      </c>
      <c r="K8" s="35" t="str">
        <f aca="false">IF(B8="","",IF(H8&lt;=0,"Bezahlt",IF(J8=0,"Nicht fällig",IF(J8&lt;=30,"1–30 Tage",IF(J8&lt;=60,"31–60 Tage",IF(J8&lt;=90,"61–90 Tage","über 90 Tage"))))))</f>
        <v>über 90 Tage</v>
      </c>
      <c r="L8" s="37" t="n">
        <v>2</v>
      </c>
      <c r="M8" s="39" t="s">
        <v>50</v>
      </c>
    </row>
    <row r="9" customFormat="false" ht="16.5" hidden="false" customHeight="true" outlineLevel="0" collapsed="false">
      <c r="A9" s="29" t="n">
        <f aca="false">IF(B9="","",ROW()-4)</f>
        <v>5</v>
      </c>
      <c r="B9" s="30" t="s">
        <v>51</v>
      </c>
      <c r="C9" s="31" t="s">
        <v>52</v>
      </c>
      <c r="D9" s="32" t="n">
        <v>46140</v>
      </c>
      <c r="E9" s="32" t="n">
        <v>46170</v>
      </c>
      <c r="F9" s="33" t="n">
        <v>7450</v>
      </c>
      <c r="G9" s="33" t="n">
        <v>7450</v>
      </c>
      <c r="H9" s="34" t="n">
        <f aca="false">IF(B9="","",F9-G9)</f>
        <v>0</v>
      </c>
      <c r="I9" s="35" t="str">
        <f aca="false">IF(B9="","",IF(H9&lt;=0,"Bezahlt",IF(Übersicht!$D$4&gt;E9,"Überfällig",IF(G9&gt;0,"Teilzahlung","Offen"))))</f>
        <v>Bezahlt</v>
      </c>
      <c r="J9" s="36" t="n">
        <f aca="false">IF(B9="","",IF(AND(H9&gt;0,Übersicht!$D$4&gt;E9),Übersicht!$D$4-E9,0))</f>
        <v>0</v>
      </c>
      <c r="K9" s="35" t="str">
        <f aca="false">IF(B9="","",IF(H9&lt;=0,"Bezahlt",IF(J9=0,"Nicht fällig",IF(J9&lt;=30,"1–30 Tage",IF(J9&lt;=60,"31–60 Tage",IF(J9&lt;=90,"61–90 Tage","über 90 Tage"))))))</f>
        <v>Bezahlt</v>
      </c>
      <c r="L9" s="29" t="n">
        <v>0</v>
      </c>
      <c r="M9" s="31"/>
    </row>
    <row r="10" customFormat="false" ht="16.5" hidden="false" customHeight="true" outlineLevel="0" collapsed="false">
      <c r="A10" s="37" t="n">
        <f aca="false">IF(B10="","",ROW()-4)</f>
        <v>6</v>
      </c>
      <c r="B10" s="38" t="s">
        <v>53</v>
      </c>
      <c r="C10" s="39" t="s">
        <v>54</v>
      </c>
      <c r="D10" s="40" t="n">
        <v>46147</v>
      </c>
      <c r="E10" s="40" t="n">
        <v>46177</v>
      </c>
      <c r="F10" s="41" t="n">
        <v>640</v>
      </c>
      <c r="G10" s="41" t="n">
        <v>0</v>
      </c>
      <c r="H10" s="34" t="n">
        <f aca="false">IF(B10="","",F10-G10)</f>
        <v>640</v>
      </c>
      <c r="I10" s="35" t="str">
        <f aca="false">IF(B10="","",IF(H10&lt;=0,"Bezahlt",IF(Übersicht!$D$4&gt;E10,"Überfällig",IF(G10&gt;0,"Teilzahlung","Offen"))))</f>
        <v>Überfällig</v>
      </c>
      <c r="J10" s="36" t="n">
        <f aca="false">IF(B10="","",IF(AND(H10&gt;0,Übersicht!$D$4&gt;E10),Übersicht!$D$4-E10,0))</f>
        <v>47</v>
      </c>
      <c r="K10" s="35" t="str">
        <f aca="false">IF(B10="","",IF(H10&lt;=0,"Bezahlt",IF(J10=0,"Nicht fällig",IF(J10&lt;=30,"1–30 Tage",IF(J10&lt;=60,"31–60 Tage",IF(J10&lt;=90,"61–90 Tage","über 90 Tage"))))))</f>
        <v>31–60 Tage</v>
      </c>
      <c r="L10" s="37" t="n">
        <v>1</v>
      </c>
      <c r="M10" s="39"/>
    </row>
    <row r="11" customFormat="false" ht="16.5" hidden="false" customHeight="true" outlineLevel="0" collapsed="false">
      <c r="A11" s="29" t="n">
        <f aca="false">IF(B11="","",ROW()-4)</f>
        <v>7</v>
      </c>
      <c r="B11" s="30" t="s">
        <v>55</v>
      </c>
      <c r="C11" s="31" t="s">
        <v>56</v>
      </c>
      <c r="D11" s="32" t="n">
        <v>46162</v>
      </c>
      <c r="E11" s="32" t="n">
        <v>46192</v>
      </c>
      <c r="F11" s="33" t="n">
        <v>9340</v>
      </c>
      <c r="G11" s="33" t="n">
        <v>5000</v>
      </c>
      <c r="H11" s="34" t="n">
        <f aca="false">IF(B11="","",F11-G11)</f>
        <v>4340</v>
      </c>
      <c r="I11" s="35" t="str">
        <f aca="false">IF(B11="","",IF(H11&lt;=0,"Bezahlt",IF(Übersicht!$D$4&gt;E11,"Überfällig",IF(G11&gt;0,"Teilzahlung","Offen"))))</f>
        <v>Überfällig</v>
      </c>
      <c r="J11" s="36" t="n">
        <f aca="false">IF(B11="","",IF(AND(H11&gt;0,Übersicht!$D$4&gt;E11),Übersicht!$D$4-E11,0))</f>
        <v>32</v>
      </c>
      <c r="K11" s="35" t="str">
        <f aca="false">IF(B11="","",IF(H11&lt;=0,"Bezahlt",IF(J11=0,"Nicht fällig",IF(J11&lt;=30,"1–30 Tage",IF(J11&lt;=60,"31–60 Tage",IF(J11&lt;=90,"61–90 Tage","über 90 Tage"))))))</f>
        <v>31–60 Tage</v>
      </c>
      <c r="L11" s="29" t="n">
        <v>1</v>
      </c>
      <c r="M11" s="31" t="s">
        <v>57</v>
      </c>
    </row>
    <row r="12" customFormat="false" ht="16.5" hidden="false" customHeight="true" outlineLevel="0" collapsed="false">
      <c r="A12" s="37" t="n">
        <f aca="false">IF(B12="","",ROW()-4)</f>
        <v>8</v>
      </c>
      <c r="B12" s="38" t="s">
        <v>58</v>
      </c>
      <c r="C12" s="39" t="s">
        <v>59</v>
      </c>
      <c r="D12" s="40" t="n">
        <v>46178</v>
      </c>
      <c r="E12" s="40" t="n">
        <v>46208</v>
      </c>
      <c r="F12" s="41" t="n">
        <v>3980</v>
      </c>
      <c r="G12" s="41" t="n">
        <v>1980</v>
      </c>
      <c r="H12" s="34" t="n">
        <f aca="false">IF(B12="","",F12-G12)</f>
        <v>2000</v>
      </c>
      <c r="I12" s="35" t="str">
        <f aca="false">IF(B12="","",IF(H12&lt;=0,"Bezahlt",IF(Übersicht!$D$4&gt;E12,"Überfällig",IF(G12&gt;0,"Teilzahlung","Offen"))))</f>
        <v>Überfällig</v>
      </c>
      <c r="J12" s="36" t="n">
        <f aca="false">IF(B12="","",IF(AND(H12&gt;0,Übersicht!$D$4&gt;E12),Übersicht!$D$4-E12,0))</f>
        <v>16</v>
      </c>
      <c r="K12" s="35" t="str">
        <f aca="false">IF(B12="","",IF(H12&lt;=0,"Bezahlt",IF(J12=0,"Nicht fällig",IF(J12&lt;=30,"1–30 Tage",IF(J12&lt;=60,"31–60 Tage",IF(J12&lt;=90,"61–90 Tage","über 90 Tage"))))))</f>
        <v>1–30 Tage</v>
      </c>
      <c r="L12" s="37" t="n">
        <v>1</v>
      </c>
      <c r="M12" s="39" t="s">
        <v>60</v>
      </c>
    </row>
    <row r="13" customFormat="false" ht="16.5" hidden="false" customHeight="true" outlineLevel="0" collapsed="false">
      <c r="A13" s="29" t="n">
        <f aca="false">IF(B13="","",ROW()-4)</f>
        <v>9</v>
      </c>
      <c r="B13" s="30" t="s">
        <v>61</v>
      </c>
      <c r="C13" s="31" t="s">
        <v>62</v>
      </c>
      <c r="D13" s="32" t="n">
        <v>46185</v>
      </c>
      <c r="E13" s="32" t="n">
        <v>46215</v>
      </c>
      <c r="F13" s="33" t="n">
        <v>2115.75</v>
      </c>
      <c r="G13" s="33" t="n">
        <v>0</v>
      </c>
      <c r="H13" s="34" t="n">
        <f aca="false">IF(B13="","",F13-G13)</f>
        <v>2115.75</v>
      </c>
      <c r="I13" s="35" t="str">
        <f aca="false">IF(B13="","",IF(H13&lt;=0,"Bezahlt",IF(Übersicht!$D$4&gt;E13,"Überfällig",IF(G13&gt;0,"Teilzahlung","Offen"))))</f>
        <v>Überfällig</v>
      </c>
      <c r="J13" s="36" t="n">
        <f aca="false">IF(B13="","",IF(AND(H13&gt;0,Übersicht!$D$4&gt;E13),Übersicht!$D$4-E13,0))</f>
        <v>9</v>
      </c>
      <c r="K13" s="35" t="str">
        <f aca="false">IF(B13="","",IF(H13&lt;=0,"Bezahlt",IF(J13=0,"Nicht fällig",IF(J13&lt;=30,"1–30 Tage",IF(J13&lt;=60,"31–60 Tage",IF(J13&lt;=90,"61–90 Tage","über 90 Tage"))))))</f>
        <v>1–30 Tage</v>
      </c>
      <c r="L13" s="29" t="n">
        <v>1</v>
      </c>
      <c r="M13" s="31"/>
    </row>
    <row r="14" customFormat="false" ht="16.5" hidden="false" customHeight="true" outlineLevel="0" collapsed="false">
      <c r="A14" s="37" t="n">
        <f aca="false">IF(B14="","",ROW()-4)</f>
        <v>10</v>
      </c>
      <c r="B14" s="38" t="s">
        <v>63</v>
      </c>
      <c r="C14" s="39" t="s">
        <v>64</v>
      </c>
      <c r="D14" s="40" t="n">
        <v>46198</v>
      </c>
      <c r="E14" s="40" t="n">
        <v>46228</v>
      </c>
      <c r="F14" s="41" t="n">
        <v>21900</v>
      </c>
      <c r="G14" s="41" t="n">
        <v>10000</v>
      </c>
      <c r="H14" s="34" t="n">
        <f aca="false">IF(B14="","",F14-G14)</f>
        <v>11900</v>
      </c>
      <c r="I14" s="35" t="str">
        <f aca="false">IF(B14="","",IF(H14&lt;=0,"Bezahlt",IF(Übersicht!$D$4&gt;E14,"Überfällig",IF(G14&gt;0,"Teilzahlung","Offen"))))</f>
        <v>Teilzahlung</v>
      </c>
      <c r="J14" s="36" t="n">
        <f aca="false">IF(B14="","",IF(AND(H14&gt;0,Übersicht!$D$4&gt;E14),Übersicht!$D$4-E14,0))</f>
        <v>0</v>
      </c>
      <c r="K14" s="35" t="str">
        <f aca="false">IF(B14="","",IF(H14&lt;=0,"Bezahlt",IF(J14=0,"Nicht fällig",IF(J14&lt;=30,"1–30 Tage",IF(J14&lt;=60,"31–60 Tage",IF(J14&lt;=90,"61–90 Tage","über 90 Tage"))))))</f>
        <v>Nicht fällig</v>
      </c>
      <c r="L14" s="37" t="n">
        <v>0</v>
      </c>
      <c r="M14" s="39" t="s">
        <v>65</v>
      </c>
    </row>
    <row r="15" customFormat="false" ht="16.5" hidden="false" customHeight="true" outlineLevel="0" collapsed="false">
      <c r="A15" s="29" t="n">
        <f aca="false">IF(B15="","",ROW()-4)</f>
        <v>11</v>
      </c>
      <c r="B15" s="30" t="s">
        <v>66</v>
      </c>
      <c r="C15" s="31" t="s">
        <v>67</v>
      </c>
      <c r="D15" s="32" t="n">
        <v>46204</v>
      </c>
      <c r="E15" s="32" t="n">
        <v>46234</v>
      </c>
      <c r="F15" s="33" t="n">
        <v>480</v>
      </c>
      <c r="G15" s="33" t="n">
        <v>0</v>
      </c>
      <c r="H15" s="34" t="n">
        <f aca="false">IF(B15="","",F15-G15)</f>
        <v>480</v>
      </c>
      <c r="I15" s="35" t="str">
        <f aca="false">IF(B15="","",IF(H15&lt;=0,"Bezahlt",IF(Übersicht!$D$4&gt;E15,"Überfällig",IF(G15&gt;0,"Teilzahlung","Offen"))))</f>
        <v>Offen</v>
      </c>
      <c r="J15" s="36" t="n">
        <f aca="false">IF(B15="","",IF(AND(H15&gt;0,Übersicht!$D$4&gt;E15),Übersicht!$D$4-E15,0))</f>
        <v>0</v>
      </c>
      <c r="K15" s="35" t="str">
        <f aca="false">IF(B15="","",IF(H15&lt;=0,"Bezahlt",IF(J15=0,"Nicht fällig",IF(J15&lt;=30,"1–30 Tage",IF(J15&lt;=60,"31–60 Tage",IF(J15&lt;=90,"61–90 Tage","über 90 Tage"))))))</f>
        <v>Nicht fällig</v>
      </c>
      <c r="L15" s="29" t="n">
        <v>0</v>
      </c>
      <c r="M15" s="31"/>
    </row>
    <row r="16" customFormat="false" ht="16.5" hidden="false" customHeight="true" outlineLevel="0" collapsed="false">
      <c r="A16" s="37" t="n">
        <f aca="false">IF(B16="","",ROW()-4)</f>
        <v>12</v>
      </c>
      <c r="B16" s="38" t="s">
        <v>68</v>
      </c>
      <c r="C16" s="39" t="s">
        <v>69</v>
      </c>
      <c r="D16" s="40" t="n">
        <v>46211</v>
      </c>
      <c r="E16" s="40" t="n">
        <v>46241</v>
      </c>
      <c r="F16" s="41" t="n">
        <v>5720</v>
      </c>
      <c r="G16" s="41" t="n">
        <v>0</v>
      </c>
      <c r="H16" s="34" t="n">
        <f aca="false">IF(B16="","",F16-G16)</f>
        <v>5720</v>
      </c>
      <c r="I16" s="35" t="str">
        <f aca="false">IF(B16="","",IF(H16&lt;=0,"Bezahlt",IF(Übersicht!$D$4&gt;E16,"Überfällig",IF(G16&gt;0,"Teilzahlung","Offen"))))</f>
        <v>Offen</v>
      </c>
      <c r="J16" s="36" t="n">
        <f aca="false">IF(B16="","",IF(AND(H16&gt;0,Übersicht!$D$4&gt;E16),Übersicht!$D$4-E16,0))</f>
        <v>0</v>
      </c>
      <c r="K16" s="35" t="str">
        <f aca="false">IF(B16="","",IF(H16&lt;=0,"Bezahlt",IF(J16=0,"Nicht fällig",IF(J16&lt;=30,"1–30 Tage",IF(J16&lt;=60,"31–60 Tage",IF(J16&lt;=90,"61–90 Tage","über 90 Tage"))))))</f>
        <v>Nicht fällig</v>
      </c>
      <c r="L16" s="37" t="n">
        <v>0</v>
      </c>
      <c r="M16" s="39"/>
    </row>
    <row r="17" customFormat="false" ht="16.5" hidden="false" customHeight="true" outlineLevel="0" collapsed="false">
      <c r="A17" s="29" t="n">
        <f aca="false">IF(B17="","",ROW()-4)</f>
        <v>13</v>
      </c>
      <c r="B17" s="30" t="s">
        <v>70</v>
      </c>
      <c r="C17" s="31" t="s">
        <v>71</v>
      </c>
      <c r="D17" s="32" t="n">
        <v>46217</v>
      </c>
      <c r="E17" s="32" t="n">
        <v>46247</v>
      </c>
      <c r="F17" s="33" t="n">
        <v>1260</v>
      </c>
      <c r="G17" s="33" t="n">
        <v>0</v>
      </c>
      <c r="H17" s="34" t="n">
        <f aca="false">IF(B17="","",F17-G17)</f>
        <v>1260</v>
      </c>
      <c r="I17" s="35" t="str">
        <f aca="false">IF(B17="","",IF(H17&lt;=0,"Bezahlt",IF(Übersicht!$D$4&gt;E17,"Überfällig",IF(G17&gt;0,"Teilzahlung","Offen"))))</f>
        <v>Offen</v>
      </c>
      <c r="J17" s="36" t="n">
        <f aca="false">IF(B17="","",IF(AND(H17&gt;0,Übersicht!$D$4&gt;E17),Übersicht!$D$4-E17,0))</f>
        <v>0</v>
      </c>
      <c r="K17" s="35" t="str">
        <f aca="false">IF(B17="","",IF(H17&lt;=0,"Bezahlt",IF(J17=0,"Nicht fällig",IF(J17&lt;=30,"1–30 Tage",IF(J17&lt;=60,"31–60 Tage",IF(J17&lt;=90,"61–90 Tage","über 90 Tage"))))))</f>
        <v>Nicht fällig</v>
      </c>
      <c r="L17" s="29" t="n">
        <v>0</v>
      </c>
      <c r="M17" s="31"/>
    </row>
    <row r="18" customFormat="false" ht="16.5" hidden="false" customHeight="true" outlineLevel="0" collapsed="false">
      <c r="A18" s="37" t="n">
        <f aca="false">IF(B18="","",ROW()-4)</f>
        <v>14</v>
      </c>
      <c r="B18" s="38" t="s">
        <v>72</v>
      </c>
      <c r="C18" s="39" t="s">
        <v>73</v>
      </c>
      <c r="D18" s="40" t="n">
        <v>46219</v>
      </c>
      <c r="E18" s="40" t="n">
        <v>46249</v>
      </c>
      <c r="F18" s="41" t="n">
        <v>4390</v>
      </c>
      <c r="G18" s="41" t="n">
        <v>0</v>
      </c>
      <c r="H18" s="34" t="n">
        <f aca="false">IF(B18="","",F18-G18)</f>
        <v>4390</v>
      </c>
      <c r="I18" s="35" t="str">
        <f aca="false">IF(B18="","",IF(H18&lt;=0,"Bezahlt",IF(Übersicht!$D$4&gt;E18,"Überfällig",IF(G18&gt;0,"Teilzahlung","Offen"))))</f>
        <v>Offen</v>
      </c>
      <c r="J18" s="36" t="n">
        <f aca="false">IF(B18="","",IF(AND(H18&gt;0,Übersicht!$D$4&gt;E18),Übersicht!$D$4-E18,0))</f>
        <v>0</v>
      </c>
      <c r="K18" s="35" t="str">
        <f aca="false">IF(B18="","",IF(H18&lt;=0,"Bezahlt",IF(J18=0,"Nicht fällig",IF(J18&lt;=30,"1–30 Tage",IF(J18&lt;=60,"31–60 Tage",IF(J18&lt;=90,"61–90 Tage","über 90 Tage"))))))</f>
        <v>Nicht fällig</v>
      </c>
      <c r="L18" s="37" t="n">
        <v>0</v>
      </c>
      <c r="M18" s="39"/>
    </row>
    <row r="19" customFormat="false" ht="16.5" hidden="false" customHeight="true" outlineLevel="0" collapsed="false">
      <c r="A19" s="29" t="str">
        <f aca="false">IF(B19="","",ROW()-4)</f>
        <v/>
      </c>
      <c r="B19" s="30"/>
      <c r="C19" s="31"/>
      <c r="D19" s="32"/>
      <c r="E19" s="32"/>
      <c r="F19" s="33"/>
      <c r="G19" s="33"/>
      <c r="H19" s="34" t="str">
        <f aca="false">IF(B19="","",F19-G19)</f>
        <v/>
      </c>
      <c r="I19" s="35" t="str">
        <f aca="false">IF(B19="","",IF(H19&lt;=0,"Bezahlt",IF(Übersicht!$D$4&gt;E19,"Überfällig",IF(G19&gt;0,"Teilzahlung","Offen"))))</f>
        <v/>
      </c>
      <c r="J19" s="36" t="str">
        <f aca="false">IF(B19="","",IF(AND(H19&gt;0,Übersicht!$D$4&gt;E19),Übersicht!$D$4-E19,0))</f>
        <v/>
      </c>
      <c r="K19" s="35" t="str">
        <f aca="false">IF(B19="","",IF(H19&lt;=0,"Bezahlt",IF(J19=0,"Nicht fällig",IF(J19&lt;=30,"1–30 Tage",IF(J19&lt;=60,"31–60 Tage",IF(J19&lt;=90,"61–90 Tage","über 90 Tage"))))))</f>
        <v/>
      </c>
      <c r="L19" s="29"/>
      <c r="M19" s="31"/>
    </row>
    <row r="20" customFormat="false" ht="16.5" hidden="false" customHeight="true" outlineLevel="0" collapsed="false">
      <c r="A20" s="37" t="str">
        <f aca="false">IF(B20="","",ROW()-4)</f>
        <v/>
      </c>
      <c r="B20" s="38"/>
      <c r="C20" s="39"/>
      <c r="D20" s="40"/>
      <c r="E20" s="40"/>
      <c r="F20" s="41"/>
      <c r="G20" s="41"/>
      <c r="H20" s="34" t="str">
        <f aca="false">IF(B20="","",F20-G20)</f>
        <v/>
      </c>
      <c r="I20" s="35" t="str">
        <f aca="false">IF(B20="","",IF(H20&lt;=0,"Bezahlt",IF(Übersicht!$D$4&gt;E20,"Überfällig",IF(G20&gt;0,"Teilzahlung","Offen"))))</f>
        <v/>
      </c>
      <c r="J20" s="36" t="str">
        <f aca="false">IF(B20="","",IF(AND(H20&gt;0,Übersicht!$D$4&gt;E20),Übersicht!$D$4-E20,0))</f>
        <v/>
      </c>
      <c r="K20" s="35" t="str">
        <f aca="false">IF(B20="","",IF(H20&lt;=0,"Bezahlt",IF(J20=0,"Nicht fällig",IF(J20&lt;=30,"1–30 Tage",IF(J20&lt;=60,"31–60 Tage",IF(J20&lt;=90,"61–90 Tage","über 90 Tage"))))))</f>
        <v/>
      </c>
      <c r="L20" s="37"/>
      <c r="M20" s="39"/>
    </row>
    <row r="21" customFormat="false" ht="16.5" hidden="false" customHeight="true" outlineLevel="0" collapsed="false">
      <c r="A21" s="29" t="str">
        <f aca="false">IF(B21="","",ROW()-4)</f>
        <v/>
      </c>
      <c r="B21" s="30"/>
      <c r="C21" s="31"/>
      <c r="D21" s="32"/>
      <c r="E21" s="32"/>
      <c r="F21" s="33"/>
      <c r="G21" s="33"/>
      <c r="H21" s="34" t="str">
        <f aca="false">IF(B21="","",F21-G21)</f>
        <v/>
      </c>
      <c r="I21" s="35" t="str">
        <f aca="false">IF(B21="","",IF(H21&lt;=0,"Bezahlt",IF(Übersicht!$D$4&gt;E21,"Überfällig",IF(G21&gt;0,"Teilzahlung","Offen"))))</f>
        <v/>
      </c>
      <c r="J21" s="36" t="str">
        <f aca="false">IF(B21="","",IF(AND(H21&gt;0,Übersicht!$D$4&gt;E21),Übersicht!$D$4-E21,0))</f>
        <v/>
      </c>
      <c r="K21" s="35" t="str">
        <f aca="false">IF(B21="","",IF(H21&lt;=0,"Bezahlt",IF(J21=0,"Nicht fällig",IF(J21&lt;=30,"1–30 Tage",IF(J21&lt;=60,"31–60 Tage",IF(J21&lt;=90,"61–90 Tage","über 90 Tage"))))))</f>
        <v/>
      </c>
      <c r="L21" s="29"/>
      <c r="M21" s="31"/>
    </row>
    <row r="22" customFormat="false" ht="16.5" hidden="false" customHeight="true" outlineLevel="0" collapsed="false">
      <c r="A22" s="37" t="str">
        <f aca="false">IF(B22="","",ROW()-4)</f>
        <v/>
      </c>
      <c r="B22" s="38"/>
      <c r="C22" s="39"/>
      <c r="D22" s="40"/>
      <c r="E22" s="40"/>
      <c r="F22" s="41"/>
      <c r="G22" s="41"/>
      <c r="H22" s="34" t="str">
        <f aca="false">IF(B22="","",F22-G22)</f>
        <v/>
      </c>
      <c r="I22" s="35" t="str">
        <f aca="false">IF(B22="","",IF(H22&lt;=0,"Bezahlt",IF(Übersicht!$D$4&gt;E22,"Überfällig",IF(G22&gt;0,"Teilzahlung","Offen"))))</f>
        <v/>
      </c>
      <c r="J22" s="36" t="str">
        <f aca="false">IF(B22="","",IF(AND(H22&gt;0,Übersicht!$D$4&gt;E22),Übersicht!$D$4-E22,0))</f>
        <v/>
      </c>
      <c r="K22" s="35" t="str">
        <f aca="false">IF(B22="","",IF(H22&lt;=0,"Bezahlt",IF(J22=0,"Nicht fällig",IF(J22&lt;=30,"1–30 Tage",IF(J22&lt;=60,"31–60 Tage",IF(J22&lt;=90,"61–90 Tage","über 90 Tage"))))))</f>
        <v/>
      </c>
      <c r="L22" s="37"/>
      <c r="M22" s="39"/>
    </row>
    <row r="23" customFormat="false" ht="16.5" hidden="false" customHeight="true" outlineLevel="0" collapsed="false">
      <c r="A23" s="29" t="str">
        <f aca="false">IF(B23="","",ROW()-4)</f>
        <v/>
      </c>
      <c r="B23" s="30"/>
      <c r="C23" s="31"/>
      <c r="D23" s="32"/>
      <c r="E23" s="32"/>
      <c r="F23" s="33"/>
      <c r="G23" s="33"/>
      <c r="H23" s="34" t="str">
        <f aca="false">IF(B23="","",F23-G23)</f>
        <v/>
      </c>
      <c r="I23" s="35" t="str">
        <f aca="false">IF(B23="","",IF(H23&lt;=0,"Bezahlt",IF(Übersicht!$D$4&gt;E23,"Überfällig",IF(G23&gt;0,"Teilzahlung","Offen"))))</f>
        <v/>
      </c>
      <c r="J23" s="36" t="str">
        <f aca="false">IF(B23="","",IF(AND(H23&gt;0,Übersicht!$D$4&gt;E23),Übersicht!$D$4-E23,0))</f>
        <v/>
      </c>
      <c r="K23" s="35" t="str">
        <f aca="false">IF(B23="","",IF(H23&lt;=0,"Bezahlt",IF(J23=0,"Nicht fällig",IF(J23&lt;=30,"1–30 Tage",IF(J23&lt;=60,"31–60 Tage",IF(J23&lt;=90,"61–90 Tage","über 90 Tage"))))))</f>
        <v/>
      </c>
      <c r="L23" s="29"/>
      <c r="M23" s="31"/>
    </row>
    <row r="24" customFormat="false" ht="16.5" hidden="false" customHeight="true" outlineLevel="0" collapsed="false">
      <c r="A24" s="37" t="str">
        <f aca="false">IF(B24="","",ROW()-4)</f>
        <v/>
      </c>
      <c r="B24" s="38"/>
      <c r="C24" s="39"/>
      <c r="D24" s="40"/>
      <c r="E24" s="40"/>
      <c r="F24" s="41"/>
      <c r="G24" s="41"/>
      <c r="H24" s="34" t="str">
        <f aca="false">IF(B24="","",F24-G24)</f>
        <v/>
      </c>
      <c r="I24" s="35" t="str">
        <f aca="false">IF(B24="","",IF(H24&lt;=0,"Bezahlt",IF(Übersicht!$D$4&gt;E24,"Überfällig",IF(G24&gt;0,"Teilzahlung","Offen"))))</f>
        <v/>
      </c>
      <c r="J24" s="36" t="str">
        <f aca="false">IF(B24="","",IF(AND(H24&gt;0,Übersicht!$D$4&gt;E24),Übersicht!$D$4-E24,0))</f>
        <v/>
      </c>
      <c r="K24" s="35" t="str">
        <f aca="false">IF(B24="","",IF(H24&lt;=0,"Bezahlt",IF(J24=0,"Nicht fällig",IF(J24&lt;=30,"1–30 Tage",IF(J24&lt;=60,"31–60 Tage",IF(J24&lt;=90,"61–90 Tage","über 90 Tage"))))))</f>
        <v/>
      </c>
      <c r="L24" s="37"/>
      <c r="M24" s="39"/>
    </row>
    <row r="25" customFormat="false" ht="16.5" hidden="false" customHeight="true" outlineLevel="0" collapsed="false">
      <c r="A25" s="29" t="str">
        <f aca="false">IF(B25="","",ROW()-4)</f>
        <v/>
      </c>
      <c r="B25" s="30"/>
      <c r="C25" s="31"/>
      <c r="D25" s="32"/>
      <c r="E25" s="32"/>
      <c r="F25" s="33"/>
      <c r="G25" s="33"/>
      <c r="H25" s="34" t="str">
        <f aca="false">IF(B25="","",F25-G25)</f>
        <v/>
      </c>
      <c r="I25" s="35" t="str">
        <f aca="false">IF(B25="","",IF(H25&lt;=0,"Bezahlt",IF(Übersicht!$D$4&gt;E25,"Überfällig",IF(G25&gt;0,"Teilzahlung","Offen"))))</f>
        <v/>
      </c>
      <c r="J25" s="36" t="str">
        <f aca="false">IF(B25="","",IF(AND(H25&gt;0,Übersicht!$D$4&gt;E25),Übersicht!$D$4-E25,0))</f>
        <v/>
      </c>
      <c r="K25" s="35" t="str">
        <f aca="false">IF(B25="","",IF(H25&lt;=0,"Bezahlt",IF(J25=0,"Nicht fällig",IF(J25&lt;=30,"1–30 Tage",IF(J25&lt;=60,"31–60 Tage",IF(J25&lt;=90,"61–90 Tage","über 90 Tage"))))))</f>
        <v/>
      </c>
      <c r="L25" s="29"/>
      <c r="M25" s="31"/>
    </row>
    <row r="26" customFormat="false" ht="16.5" hidden="false" customHeight="true" outlineLevel="0" collapsed="false">
      <c r="A26" s="37" t="str">
        <f aca="false">IF(B26="","",ROW()-4)</f>
        <v/>
      </c>
      <c r="B26" s="38"/>
      <c r="C26" s="39"/>
      <c r="D26" s="40"/>
      <c r="E26" s="40"/>
      <c r="F26" s="41"/>
      <c r="G26" s="41"/>
      <c r="H26" s="34" t="str">
        <f aca="false">IF(B26="","",F26-G26)</f>
        <v/>
      </c>
      <c r="I26" s="35" t="str">
        <f aca="false">IF(B26="","",IF(H26&lt;=0,"Bezahlt",IF(Übersicht!$D$4&gt;E26,"Überfällig",IF(G26&gt;0,"Teilzahlung","Offen"))))</f>
        <v/>
      </c>
      <c r="J26" s="36" t="str">
        <f aca="false">IF(B26="","",IF(AND(H26&gt;0,Übersicht!$D$4&gt;E26),Übersicht!$D$4-E26,0))</f>
        <v/>
      </c>
      <c r="K26" s="35" t="str">
        <f aca="false">IF(B26="","",IF(H26&lt;=0,"Bezahlt",IF(J26=0,"Nicht fällig",IF(J26&lt;=30,"1–30 Tage",IF(J26&lt;=60,"31–60 Tage",IF(J26&lt;=90,"61–90 Tage","über 90 Tage"))))))</f>
        <v/>
      </c>
      <c r="L26" s="37"/>
      <c r="M26" s="39"/>
    </row>
    <row r="27" customFormat="false" ht="16.5" hidden="false" customHeight="true" outlineLevel="0" collapsed="false">
      <c r="A27" s="29" t="str">
        <f aca="false">IF(B27="","",ROW()-4)</f>
        <v/>
      </c>
      <c r="B27" s="30"/>
      <c r="C27" s="31"/>
      <c r="D27" s="32"/>
      <c r="E27" s="32"/>
      <c r="F27" s="33"/>
      <c r="G27" s="33"/>
      <c r="H27" s="34" t="str">
        <f aca="false">IF(B27="","",F27-G27)</f>
        <v/>
      </c>
      <c r="I27" s="35" t="str">
        <f aca="false">IF(B27="","",IF(H27&lt;=0,"Bezahlt",IF(Übersicht!$D$4&gt;E27,"Überfällig",IF(G27&gt;0,"Teilzahlung","Offen"))))</f>
        <v/>
      </c>
      <c r="J27" s="36" t="str">
        <f aca="false">IF(B27="","",IF(AND(H27&gt;0,Übersicht!$D$4&gt;E27),Übersicht!$D$4-E27,0))</f>
        <v/>
      </c>
      <c r="K27" s="35" t="str">
        <f aca="false">IF(B27="","",IF(H27&lt;=0,"Bezahlt",IF(J27=0,"Nicht fällig",IF(J27&lt;=30,"1–30 Tage",IF(J27&lt;=60,"31–60 Tage",IF(J27&lt;=90,"61–90 Tage","über 90 Tage"))))))</f>
        <v/>
      </c>
      <c r="L27" s="29"/>
      <c r="M27" s="31"/>
    </row>
    <row r="28" customFormat="false" ht="16.5" hidden="false" customHeight="true" outlineLevel="0" collapsed="false">
      <c r="A28" s="37" t="str">
        <f aca="false">IF(B28="","",ROW()-4)</f>
        <v/>
      </c>
      <c r="B28" s="38"/>
      <c r="C28" s="39"/>
      <c r="D28" s="40"/>
      <c r="E28" s="40"/>
      <c r="F28" s="41"/>
      <c r="G28" s="41"/>
      <c r="H28" s="34" t="str">
        <f aca="false">IF(B28="","",F28-G28)</f>
        <v/>
      </c>
      <c r="I28" s="35" t="str">
        <f aca="false">IF(B28="","",IF(H28&lt;=0,"Bezahlt",IF(Übersicht!$D$4&gt;E28,"Überfällig",IF(G28&gt;0,"Teilzahlung","Offen"))))</f>
        <v/>
      </c>
      <c r="J28" s="36" t="str">
        <f aca="false">IF(B28="","",IF(AND(H28&gt;0,Übersicht!$D$4&gt;E28),Übersicht!$D$4-E28,0))</f>
        <v/>
      </c>
      <c r="K28" s="35" t="str">
        <f aca="false">IF(B28="","",IF(H28&lt;=0,"Bezahlt",IF(J28=0,"Nicht fällig",IF(J28&lt;=30,"1–30 Tage",IF(J28&lt;=60,"31–60 Tage",IF(J28&lt;=90,"61–90 Tage","über 90 Tage"))))))</f>
        <v/>
      </c>
      <c r="L28" s="37"/>
      <c r="M28" s="39"/>
    </row>
    <row r="29" customFormat="false" ht="16.5" hidden="false" customHeight="true" outlineLevel="0" collapsed="false">
      <c r="A29" s="29" t="str">
        <f aca="false">IF(B29="","",ROW()-4)</f>
        <v/>
      </c>
      <c r="B29" s="30"/>
      <c r="C29" s="31"/>
      <c r="D29" s="32"/>
      <c r="E29" s="32"/>
      <c r="F29" s="33"/>
      <c r="G29" s="33"/>
      <c r="H29" s="34" t="str">
        <f aca="false">IF(B29="","",F29-G29)</f>
        <v/>
      </c>
      <c r="I29" s="35" t="str">
        <f aca="false">IF(B29="","",IF(H29&lt;=0,"Bezahlt",IF(Übersicht!$D$4&gt;E29,"Überfällig",IF(G29&gt;0,"Teilzahlung","Offen"))))</f>
        <v/>
      </c>
      <c r="J29" s="36" t="str">
        <f aca="false">IF(B29="","",IF(AND(H29&gt;0,Übersicht!$D$4&gt;E29),Übersicht!$D$4-E29,0))</f>
        <v/>
      </c>
      <c r="K29" s="35" t="str">
        <f aca="false">IF(B29="","",IF(H29&lt;=0,"Bezahlt",IF(J29=0,"Nicht fällig",IF(J29&lt;=30,"1–30 Tage",IF(J29&lt;=60,"31–60 Tage",IF(J29&lt;=90,"61–90 Tage","über 90 Tage"))))))</f>
        <v/>
      </c>
      <c r="L29" s="29"/>
      <c r="M29" s="31"/>
    </row>
    <row r="30" customFormat="false" ht="16.5" hidden="false" customHeight="true" outlineLevel="0" collapsed="false">
      <c r="A30" s="37" t="str">
        <f aca="false">IF(B30="","",ROW()-4)</f>
        <v/>
      </c>
      <c r="B30" s="38"/>
      <c r="C30" s="39"/>
      <c r="D30" s="40"/>
      <c r="E30" s="40"/>
      <c r="F30" s="41"/>
      <c r="G30" s="41"/>
      <c r="H30" s="34" t="str">
        <f aca="false">IF(B30="","",F30-G30)</f>
        <v/>
      </c>
      <c r="I30" s="35" t="str">
        <f aca="false">IF(B30="","",IF(H30&lt;=0,"Bezahlt",IF(Übersicht!$D$4&gt;E30,"Überfällig",IF(G30&gt;0,"Teilzahlung","Offen"))))</f>
        <v/>
      </c>
      <c r="J30" s="36" t="str">
        <f aca="false">IF(B30="","",IF(AND(H30&gt;0,Übersicht!$D$4&gt;E30),Übersicht!$D$4-E30,0))</f>
        <v/>
      </c>
      <c r="K30" s="35" t="str">
        <f aca="false">IF(B30="","",IF(H30&lt;=0,"Bezahlt",IF(J30=0,"Nicht fällig",IF(J30&lt;=30,"1–30 Tage",IF(J30&lt;=60,"31–60 Tage",IF(J30&lt;=90,"61–90 Tage","über 90 Tage"))))))</f>
        <v/>
      </c>
      <c r="L30" s="37"/>
      <c r="M30" s="39"/>
    </row>
    <row r="32" customFormat="false" ht="21.75" hidden="false" customHeight="true" outlineLevel="0" collapsed="false">
      <c r="A32" s="42"/>
      <c r="B32" s="42"/>
      <c r="C32" s="43" t="s">
        <v>16</v>
      </c>
      <c r="D32" s="42"/>
      <c r="E32" s="42"/>
      <c r="F32" s="44" t="n">
        <f aca="false">SUM(F5:F30)</f>
        <v>83686.25</v>
      </c>
      <c r="G32" s="44" t="n">
        <f aca="false">SUM(G5:G30)</f>
        <v>31680</v>
      </c>
      <c r="H32" s="44" t="n">
        <f aca="false">SUM(H5:H30)</f>
        <v>52006.25</v>
      </c>
      <c r="I32" s="42"/>
      <c r="J32" s="42"/>
      <c r="K32" s="42"/>
      <c r="L32" s="42"/>
      <c r="M32" s="42"/>
    </row>
  </sheetData>
  <autoFilter ref="A4:M30"/>
  <mergeCells count="3">
    <mergeCell ref="A1:M1"/>
    <mergeCell ref="A2:M2"/>
    <mergeCell ref="A3:M3"/>
  </mergeCells>
  <conditionalFormatting sqref="I5:I30">
    <cfRule type="cellIs" priority="2" operator="equal" aboveAverage="0" equalAverage="0" bottom="0" percent="0" rank="0" text="" dxfId="14">
      <formula>"Offen"</formula>
    </cfRule>
    <cfRule type="cellIs" priority="3" operator="equal" aboveAverage="0" equalAverage="0" bottom="0" percent="0" rank="0" text="" dxfId="15">
      <formula>"Teilzahlung"</formula>
    </cfRule>
    <cfRule type="cellIs" priority="4" operator="equal" aboveAverage="0" equalAverage="0" bottom="0" percent="0" rank="0" text="" dxfId="16">
      <formula>"Überfällig"</formula>
    </cfRule>
    <cfRule type="cellIs" priority="5" operator="equal" aboveAverage="0" equalAverage="0" bottom="0" percent="0" rank="0" text="" dxfId="17">
      <formula>"Bezahlt"</formula>
    </cfRule>
  </conditionalFormatting>
  <conditionalFormatting sqref="J5:J30">
    <cfRule type="cellIs" priority="6" operator="greaterThan" aboveAverage="0" equalAverage="0" bottom="0" percent="0" rank="0" text="" dxfId="18">
      <formula>90</formula>
    </cfRule>
  </conditionalFormatting>
  <dataValidations count="1">
    <dataValidation allowBlank="true" error="Bitte 0, 1, 2 oder 3 wählen." errorStyle="stop" errorTitle="Ungültige Mahnstufe" operator="between" showDropDown="false" showErrorMessage="false" showInputMessage="false" sqref="L5:L30" type="list">
      <formula1>"0,1,2,3"</formula1>
      <formula2>0</formula2>
    </dataValidation>
  </dataValidations>
  <printOptions headings="false" gridLines="false" gridLinesSet="true" horizontalCentered="true" verticalCentered="false"/>
  <pageMargins left="0.3" right="0.3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2026-07-21T11:21:18Z</dcterms:created>
  <dc:creator>openpyxl</dc:creator>
  <dc:description/>
  <dc:language>en-US</dc:language>
  <cp:lastModifiedBy/>
  <dcterms:modified xsi:type="dcterms:W3CDTF">2026-07-21T11:21:54Z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