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D2A9FF6-AACE-4930-A83A-49C6406E711B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2" r:id="rId1"/>
    <sheet name="Gästeliste" sheetId="1" r:id="rId2"/>
  </sheets>
  <definedNames>
    <definedName name="_xlnm._FilterDatabase" localSheetId="1" hidden="1">Gästeliste!$A$19:$S$55</definedName>
    <definedName name="_xlnm.Print_Titles" localSheetId="1">Gästeliste!$19:$19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6" i="2" l="1"/>
  <c r="A45" i="2"/>
  <c r="A44" i="2"/>
  <c r="C44" i="2" s="1"/>
  <c r="A43" i="2"/>
  <c r="A42" i="2"/>
  <c r="A41" i="2"/>
  <c r="A40" i="2"/>
  <c r="A39" i="2"/>
  <c r="A38" i="2"/>
  <c r="A37" i="2"/>
  <c r="A36" i="2"/>
  <c r="C31" i="2"/>
  <c r="B31" i="2"/>
  <c r="A31" i="2"/>
  <c r="C30" i="2"/>
  <c r="A30" i="2"/>
  <c r="A29" i="2"/>
  <c r="A28" i="2"/>
  <c r="C28" i="2" s="1"/>
  <c r="A27" i="2"/>
  <c r="B26" i="2"/>
  <c r="A26" i="2"/>
  <c r="E21" i="2"/>
  <c r="D21" i="2"/>
  <c r="A21" i="2"/>
  <c r="B21" i="2" s="1"/>
  <c r="A20" i="2"/>
  <c r="F20" i="2" s="1"/>
  <c r="E19" i="2"/>
  <c r="B19" i="2"/>
  <c r="A19" i="2"/>
  <c r="E18" i="2"/>
  <c r="A18" i="2"/>
  <c r="A17" i="2"/>
  <c r="A16" i="2"/>
  <c r="B16" i="2" s="1"/>
  <c r="F15" i="2"/>
  <c r="E15" i="2"/>
  <c r="A15" i="2"/>
  <c r="B15" i="2" s="1"/>
  <c r="A10" i="2"/>
  <c r="A9" i="2"/>
  <c r="A8" i="2"/>
  <c r="C7" i="2"/>
  <c r="B7" i="2"/>
  <c r="A7" i="2"/>
  <c r="H56" i="1"/>
  <c r="G56" i="1"/>
  <c r="R55" i="1"/>
  <c r="Q55" i="1"/>
  <c r="N55" i="1"/>
  <c r="I55" i="1"/>
  <c r="A55" i="1"/>
  <c r="R54" i="1"/>
  <c r="Q54" i="1"/>
  <c r="N54" i="1"/>
  <c r="I54" i="1"/>
  <c r="A54" i="1"/>
  <c r="R53" i="1"/>
  <c r="Q53" i="1"/>
  <c r="N53" i="1"/>
  <c r="I53" i="1"/>
  <c r="A53" i="1"/>
  <c r="R52" i="1"/>
  <c r="Q52" i="1"/>
  <c r="N52" i="1"/>
  <c r="I52" i="1"/>
  <c r="A52" i="1"/>
  <c r="R51" i="1"/>
  <c r="Q51" i="1"/>
  <c r="N51" i="1"/>
  <c r="I51" i="1"/>
  <c r="A51" i="1"/>
  <c r="R50" i="1"/>
  <c r="Q50" i="1"/>
  <c r="N50" i="1"/>
  <c r="I50" i="1"/>
  <c r="A50" i="1"/>
  <c r="R49" i="1"/>
  <c r="Q49" i="1"/>
  <c r="N49" i="1"/>
  <c r="I49" i="1"/>
  <c r="A49" i="1"/>
  <c r="R48" i="1"/>
  <c r="Q48" i="1"/>
  <c r="N48" i="1"/>
  <c r="I48" i="1"/>
  <c r="A48" i="1"/>
  <c r="R47" i="1"/>
  <c r="Q47" i="1"/>
  <c r="N47" i="1"/>
  <c r="I47" i="1"/>
  <c r="A47" i="1"/>
  <c r="R46" i="1"/>
  <c r="Q46" i="1"/>
  <c r="N46" i="1"/>
  <c r="I46" i="1"/>
  <c r="A46" i="1"/>
  <c r="R45" i="1"/>
  <c r="Q45" i="1"/>
  <c r="N45" i="1"/>
  <c r="I45" i="1"/>
  <c r="A45" i="1"/>
  <c r="R44" i="1"/>
  <c r="Q44" i="1"/>
  <c r="N44" i="1"/>
  <c r="I44" i="1"/>
  <c r="A44" i="1"/>
  <c r="R43" i="1"/>
  <c r="Q43" i="1"/>
  <c r="N43" i="1"/>
  <c r="I43" i="1"/>
  <c r="A43" i="1"/>
  <c r="R42" i="1"/>
  <c r="Q42" i="1"/>
  <c r="N42" i="1"/>
  <c r="I42" i="1"/>
  <c r="A42" i="1"/>
  <c r="R41" i="1"/>
  <c r="Q41" i="1"/>
  <c r="N41" i="1"/>
  <c r="I41" i="1"/>
  <c r="A41" i="1"/>
  <c r="R40" i="1"/>
  <c r="Q40" i="1"/>
  <c r="N40" i="1"/>
  <c r="I40" i="1"/>
  <c r="A40" i="1"/>
  <c r="R39" i="1"/>
  <c r="Q39" i="1"/>
  <c r="N39" i="1"/>
  <c r="I39" i="1"/>
  <c r="A39" i="1"/>
  <c r="R38" i="1"/>
  <c r="Q38" i="1"/>
  <c r="I38" i="1"/>
  <c r="N38" i="1" s="1"/>
  <c r="A38" i="1"/>
  <c r="R37" i="1"/>
  <c r="Q37" i="1"/>
  <c r="I37" i="1"/>
  <c r="N37" i="1" s="1"/>
  <c r="A37" i="1"/>
  <c r="R36" i="1"/>
  <c r="Q36" i="1"/>
  <c r="N36" i="1"/>
  <c r="I36" i="1"/>
  <c r="F21" i="2" s="1"/>
  <c r="A36" i="1"/>
  <c r="R35" i="1"/>
  <c r="Q35" i="1"/>
  <c r="I35" i="1"/>
  <c r="N35" i="1" s="1"/>
  <c r="A35" i="1"/>
  <c r="R34" i="1"/>
  <c r="Q34" i="1"/>
  <c r="N34" i="1"/>
  <c r="I34" i="1"/>
  <c r="F16" i="2" s="1"/>
  <c r="A34" i="1"/>
  <c r="R33" i="1"/>
  <c r="Q33" i="1"/>
  <c r="I33" i="1"/>
  <c r="D16" i="2" s="1"/>
  <c r="A33" i="1"/>
  <c r="R32" i="1"/>
  <c r="Q32" i="1"/>
  <c r="N32" i="1"/>
  <c r="I32" i="1"/>
  <c r="A32" i="1"/>
  <c r="R31" i="1"/>
  <c r="Q31" i="1"/>
  <c r="I31" i="1"/>
  <c r="N31" i="1" s="1"/>
  <c r="A31" i="1"/>
  <c r="R30" i="1"/>
  <c r="Q30" i="1"/>
  <c r="N30" i="1"/>
  <c r="I30" i="1"/>
  <c r="A30" i="1"/>
  <c r="R29" i="1"/>
  <c r="Q29" i="1"/>
  <c r="I29" i="1"/>
  <c r="A29" i="1"/>
  <c r="R28" i="1"/>
  <c r="Q28" i="1"/>
  <c r="I28" i="1"/>
  <c r="N28" i="1" s="1"/>
  <c r="A28" i="1"/>
  <c r="R27" i="1"/>
  <c r="Q27" i="1"/>
  <c r="N27" i="1"/>
  <c r="I27" i="1"/>
  <c r="A27" i="1"/>
  <c r="R26" i="1"/>
  <c r="Q26" i="1"/>
  <c r="I26" i="1"/>
  <c r="N26" i="1" s="1"/>
  <c r="A26" i="1"/>
  <c r="R25" i="1"/>
  <c r="Q25" i="1"/>
  <c r="N25" i="1"/>
  <c r="I25" i="1"/>
  <c r="A25" i="1"/>
  <c r="R24" i="1"/>
  <c r="Q24" i="1"/>
  <c r="I24" i="1"/>
  <c r="N24" i="1" s="1"/>
  <c r="A24" i="1"/>
  <c r="R23" i="1"/>
  <c r="Q23" i="1"/>
  <c r="N23" i="1"/>
  <c r="I23" i="1"/>
  <c r="E16" i="2" s="1"/>
  <c r="A23" i="1"/>
  <c r="R22" i="1"/>
  <c r="Q22" i="1"/>
  <c r="I22" i="1"/>
  <c r="N22" i="1" s="1"/>
  <c r="A22" i="1"/>
  <c r="R21" i="1"/>
  <c r="Q21" i="1"/>
  <c r="I21" i="1"/>
  <c r="A21" i="1"/>
  <c r="R20" i="1"/>
  <c r="Q20" i="1"/>
  <c r="I20" i="1"/>
  <c r="A20" i="1"/>
  <c r="J14" i="1"/>
  <c r="Q12" i="1"/>
  <c r="Q8" i="1"/>
  <c r="Q7" i="1"/>
  <c r="J6" i="1"/>
  <c r="F18" i="2" l="1"/>
  <c r="C26" i="2"/>
  <c r="J8" i="1"/>
  <c r="F17" i="2"/>
  <c r="J10" i="1"/>
  <c r="J11" i="1"/>
  <c r="D18" i="2"/>
  <c r="C29" i="2"/>
  <c r="C15" i="2"/>
  <c r="Q11" i="1"/>
  <c r="Q13" i="1" s="1"/>
  <c r="F19" i="2"/>
  <c r="C39" i="2"/>
  <c r="Q56" i="1"/>
  <c r="E37" i="2"/>
  <c r="E39" i="2"/>
  <c r="D39" i="2"/>
  <c r="E42" i="2"/>
  <c r="D44" i="2"/>
  <c r="E44" i="2"/>
  <c r="I56" i="1"/>
  <c r="B18" i="2"/>
  <c r="C37" i="2"/>
  <c r="C42" i="2"/>
  <c r="D42" i="2" s="1"/>
  <c r="N20" i="1"/>
  <c r="C21" i="2"/>
  <c r="J7" i="1"/>
  <c r="C18" i="2"/>
  <c r="B29" i="2"/>
  <c r="D37" i="2"/>
  <c r="N21" i="1"/>
  <c r="N29" i="1"/>
  <c r="N33" i="1"/>
  <c r="D15" i="2"/>
  <c r="C38" i="2"/>
  <c r="E38" i="2" s="1"/>
  <c r="C43" i="2"/>
  <c r="E43" i="2" s="1"/>
  <c r="B30" i="2"/>
  <c r="B8" i="2"/>
  <c r="B11" i="2" s="1"/>
  <c r="C19" i="2"/>
  <c r="C8" i="2"/>
  <c r="D19" i="2"/>
  <c r="C16" i="2"/>
  <c r="B9" i="2"/>
  <c r="C9" i="2"/>
  <c r="B20" i="2"/>
  <c r="C40" i="2"/>
  <c r="D40" i="2" s="1"/>
  <c r="B27" i="2"/>
  <c r="D20" i="2"/>
  <c r="C45" i="2"/>
  <c r="E45" i="2" s="1"/>
  <c r="C20" i="2"/>
  <c r="B17" i="2"/>
  <c r="C27" i="2"/>
  <c r="B10" i="2"/>
  <c r="C17" i="2"/>
  <c r="E20" i="2"/>
  <c r="C10" i="2"/>
  <c r="D17" i="2"/>
  <c r="C36" i="2"/>
  <c r="D36" i="2" s="1"/>
  <c r="C41" i="2"/>
  <c r="E41" i="2" s="1"/>
  <c r="E17" i="2"/>
  <c r="B28" i="2"/>
  <c r="B22" i="2" l="1"/>
  <c r="F22" i="2"/>
  <c r="D41" i="2"/>
  <c r="E40" i="2"/>
  <c r="B32" i="2"/>
  <c r="C22" i="2"/>
  <c r="D22" i="2"/>
  <c r="C11" i="2"/>
  <c r="D45" i="2"/>
  <c r="D7" i="2"/>
  <c r="D9" i="2"/>
  <c r="D8" i="2"/>
  <c r="D10" i="2"/>
  <c r="J9" i="1"/>
  <c r="N56" i="1"/>
  <c r="E22" i="2"/>
  <c r="C46" i="2"/>
  <c r="E46" i="2" s="1"/>
  <c r="C32" i="2"/>
  <c r="D43" i="2"/>
  <c r="D38" i="2"/>
  <c r="D46" i="2" s="1"/>
  <c r="E36" i="2"/>
  <c r="D30" i="2" l="1"/>
  <c r="D26" i="2"/>
  <c r="D28" i="2"/>
  <c r="D29" i="2"/>
  <c r="D31" i="2"/>
  <c r="J13" i="1"/>
  <c r="J12" i="1"/>
  <c r="Q6" i="1"/>
  <c r="D11" i="2"/>
  <c r="D27" i="2"/>
  <c r="Q10" i="1" l="1"/>
  <c r="Q9" i="1"/>
  <c r="Q14" i="1"/>
  <c r="D32" i="2"/>
</calcChain>
</file>

<file path=xl/sharedStrings.xml><?xml version="1.0" encoding="utf-8"?>
<sst xmlns="http://schemas.openxmlformats.org/spreadsheetml/2006/main" count="350" uniqueCount="220">
  <si>
    <t>GÄSTELISTE 2026</t>
  </si>
  <si>
    <t>Einladungs- und Rückmeldungsverwaltung  ·  für Feiern, Firmenanlässe, Vereinsveranstaltungen und private Events  ·  Vorlage</t>
  </si>
  <si>
    <t>ECKDATEN DER VERANSTALTUNG</t>
  </si>
  <si>
    <t>RÜCKMELDUNGEN</t>
  </si>
  <si>
    <t>KAPAZITÄT UND KOSTEN</t>
  </si>
  <si>
    <t>Bezeichnung der Veranstaltung</t>
  </si>
  <si>
    <t>Jahresveranstaltung 2026</t>
  </si>
  <si>
    <t>Gäste-Einträge (Zeilen)</t>
  </si>
  <si>
    <t>Erwartete Teilnehmer (Personen)</t>
  </si>
  <si>
    <t>Datum der Veranstaltung</t>
  </si>
  <si>
    <t>Personen gesamt (geplant)</t>
  </si>
  <si>
    <t>davon Erwachsene</t>
  </si>
  <si>
    <t>Uhrzeit</t>
  </si>
  <si>
    <t>18:00 – 23:00 Uhr</t>
  </si>
  <si>
    <t>davon bereits eingeladen</t>
  </si>
  <si>
    <t>davon Kinder</t>
  </si>
  <si>
    <t>Veranstaltungsort</t>
  </si>
  <si>
    <t>Stadthalle Musterstadt, Festsaal</t>
  </si>
  <si>
    <t>Zusagen (Personen)</t>
  </si>
  <si>
    <t>Freie Plätze</t>
  </si>
  <si>
    <t>Antwort erbeten bis (RSVP)</t>
  </si>
  <si>
    <t>Absagen (Personen)</t>
  </si>
  <si>
    <t>Auslastung der Kapazität</t>
  </si>
  <si>
    <t>Maximale Kapazität (Personen)</t>
  </si>
  <si>
    <t>Offen / ohne Rückmeldung</t>
  </si>
  <si>
    <t>Erwartete Kosten</t>
  </si>
  <si>
    <t>Kosten je Erwachsener</t>
  </si>
  <si>
    <t>Rücklaufquote</t>
  </si>
  <si>
    <t>Budget gesamt</t>
  </si>
  <si>
    <t>Kosten je Kind</t>
  </si>
  <si>
    <t>Zusagequote der Antworten</t>
  </si>
  <si>
    <t>Budgetabweichung</t>
  </si>
  <si>
    <t>Noch nicht eingeladen (Personen)</t>
  </si>
  <si>
    <t>Ø Kosten je Teilnehmer</t>
  </si>
  <si>
    <t>Bedienung:  Felder mit sandfarbenem Hintergrund und blauer Schrift sind Eingabefelder – alle übrigen Werte berechnen sich automatisch.   ·   Die Auswahllisten für Gästegruppe, Einladungsweg, Status, Verpflegung und Tisch passen Sie im Blatt „Übersicht“ unter Punkt 5 an.   ·   Farbcode Status:  grün = Zugesagt   ·   rot = Abgesagt   ·   gelb = Eingeladen, Antwort offen   ·   grau = noch nicht eingeladen.</t>
  </si>
  <si>
    <t>TEILNEHMERERFASSUNG</t>
  </si>
  <si>
    <t>Nr.</t>
  </si>
  <si>
    <t>Nachname</t>
  </si>
  <si>
    <t>Vorname</t>
  </si>
  <si>
    <t>Gästegruppe</t>
  </si>
  <si>
    <t>E-Mail</t>
  </si>
  <si>
    <t>Telefon</t>
  </si>
  <si>
    <t>Erwach-
sene</t>
  </si>
  <si>
    <t>Kinder</t>
  </si>
  <si>
    <t>Personen
gesamt</t>
  </si>
  <si>
    <t>Einladung
versendet am</t>
  </si>
  <si>
    <t>Einladungs-
weg</t>
  </si>
  <si>
    <t>Rückmelde-
status</t>
  </si>
  <si>
    <t>Rückmeldung
am</t>
  </si>
  <si>
    <t>Zugesagte
Personen</t>
  </si>
  <si>
    <t>Verpflegung</t>
  </si>
  <si>
    <t>Tisch /
Bereich</t>
  </si>
  <si>
    <t>Kosten
(kalkuliert)</t>
  </si>
  <si>
    <t>Nächste Aktion</t>
  </si>
  <si>
    <t>Bemerkung</t>
  </si>
  <si>
    <t>Albrecht</t>
  </si>
  <si>
    <t>Katrin</t>
  </si>
  <si>
    <t>Familie</t>
  </si>
  <si>
    <t>k.albrecht@musterpost.de</t>
  </si>
  <si>
    <t>+49 170 1234501</t>
  </si>
  <si>
    <t>Zugesagt</t>
  </si>
  <si>
    <t>Standard</t>
  </si>
  <si>
    <t>Tisch 1</t>
  </si>
  <si>
    <t>Anreise mit der Bahn</t>
  </si>
  <si>
    <t>Bergmann</t>
  </si>
  <si>
    <t>Tobias</t>
  </si>
  <si>
    <t>t.bergmann@musterpost.de</t>
  </si>
  <si>
    <t>+49 171 1234502</t>
  </si>
  <si>
    <t>Kinderstuhl benötigt</t>
  </si>
  <si>
    <t>Cordes</t>
  </si>
  <si>
    <t>Miriam</t>
  </si>
  <si>
    <t>Freunde</t>
  </si>
  <si>
    <t>m.cordes@beispielmail.de</t>
  </si>
  <si>
    <t>+49 152 1234503</t>
  </si>
  <si>
    <t>Vegetarisch</t>
  </si>
  <si>
    <t>Tisch 2</t>
  </si>
  <si>
    <t>Dahlmann</t>
  </si>
  <si>
    <t>Jörg</t>
  </si>
  <si>
    <t>j.dahlmann@beispielmail.de</t>
  </si>
  <si>
    <t>+49 152 1234504</t>
  </si>
  <si>
    <t>Abgesagt</t>
  </si>
  <si>
    <t>Ohne Verpflegung</t>
  </si>
  <si>
    <t>–</t>
  </si>
  <si>
    <t>Terminkollision</t>
  </si>
  <si>
    <t>Ebner</t>
  </si>
  <si>
    <t>Sandra</t>
  </si>
  <si>
    <t>Kollegen</t>
  </si>
  <si>
    <t>s.ebner@musterfirma.de</t>
  </si>
  <si>
    <t>+49 30 1234505</t>
  </si>
  <si>
    <t>Vegan</t>
  </si>
  <si>
    <t>Tisch 3</t>
  </si>
  <si>
    <t>Frenzel</t>
  </si>
  <si>
    <t>Marcus</t>
  </si>
  <si>
    <t>m.frenzel@musterfirma.de</t>
  </si>
  <si>
    <t>+49 30 1234506</t>
  </si>
  <si>
    <t>Eingeladen</t>
  </si>
  <si>
    <t>Gerlach</t>
  </si>
  <si>
    <t>Anja</t>
  </si>
  <si>
    <t>a.gerlach@musterfirma.de</t>
  </si>
  <si>
    <t>+49 30 1234507</t>
  </si>
  <si>
    <t>Hübner</t>
  </si>
  <si>
    <t>Daniel</t>
  </si>
  <si>
    <t>Geschäftspartner</t>
  </si>
  <si>
    <t>d.huebner@beispiel-gmbh.de</t>
  </si>
  <si>
    <t>+49 89 1234508</t>
  </si>
  <si>
    <t>Post</t>
  </si>
  <si>
    <t>Tisch 4</t>
  </si>
  <si>
    <t>Einladung per Post versendet</t>
  </si>
  <si>
    <t>Ilic</t>
  </si>
  <si>
    <t>Nina</t>
  </si>
  <si>
    <t>n.ilic@beispiel-gmbh.de</t>
  </si>
  <si>
    <t>+49 89 1234509</t>
  </si>
  <si>
    <t>Glutenfrei</t>
  </si>
  <si>
    <t>Jansen</t>
  </si>
  <si>
    <t>Peter</t>
  </si>
  <si>
    <t>Verein/Club</t>
  </si>
  <si>
    <t>p.jansen@musterpost.de</t>
  </si>
  <si>
    <t>+49 40 1234510</t>
  </si>
  <si>
    <t>Persönlich</t>
  </si>
  <si>
    <t>Tisch 5</t>
  </si>
  <si>
    <t>Kranz</t>
  </si>
  <si>
    <t>Lena</t>
  </si>
  <si>
    <t>l.kranz@musterpost.de</t>
  </si>
  <si>
    <t>+49 40 1234511</t>
  </si>
  <si>
    <t>Lindner</t>
  </si>
  <si>
    <t>Georg</t>
  </si>
  <si>
    <t>Nachbarn</t>
  </si>
  <si>
    <t>g.lindner@beispielmail.de</t>
  </si>
  <si>
    <t>+49 221 1234512</t>
  </si>
  <si>
    <t>Tisch 6</t>
  </si>
  <si>
    <t>Möller</t>
  </si>
  <si>
    <t>Sabine</t>
  </si>
  <si>
    <t>s.moeller@beispielmail.de</t>
  </si>
  <si>
    <t>+49 221 1234513</t>
  </si>
  <si>
    <t>Urlaub</t>
  </si>
  <si>
    <t>Neumann</t>
  </si>
  <si>
    <t>Felix</t>
  </si>
  <si>
    <t>f.neumann@beispielmail.de</t>
  </si>
  <si>
    <t>+49 152 1234514</t>
  </si>
  <si>
    <t>Messenger</t>
  </si>
  <si>
    <t>Ortmann</t>
  </si>
  <si>
    <t>Julia</t>
  </si>
  <si>
    <t>j.ortmann@beispielmail.de</t>
  </si>
  <si>
    <t>+49 152 1234515</t>
  </si>
  <si>
    <t>Pfeiffer</t>
  </si>
  <si>
    <t>Rainer</t>
  </si>
  <si>
    <t>r.pfeiffer@musterfirma.de</t>
  </si>
  <si>
    <t>+49 30 1234516</t>
  </si>
  <si>
    <t>Tisch 7</t>
  </si>
  <si>
    <t>Quandt</t>
  </si>
  <si>
    <t>Heike</t>
  </si>
  <si>
    <t>Sonstige</t>
  </si>
  <si>
    <t>h.quandt@musterpost.de</t>
  </si>
  <si>
    <t>+49 511 1234517</t>
  </si>
  <si>
    <t>Laktosefrei</t>
  </si>
  <si>
    <t>Roth</t>
  </si>
  <si>
    <t>Simon</t>
  </si>
  <si>
    <t>s.roth@musterpost.de</t>
  </si>
  <si>
    <t>+49 170 1234518</t>
  </si>
  <si>
    <t>Tisch 8</t>
  </si>
  <si>
    <t>Hochstuhl benötigt</t>
  </si>
  <si>
    <t>Schäfer</t>
  </si>
  <si>
    <t>Carolin</t>
  </si>
  <si>
    <t>c.schaefer@musterpost.de</t>
  </si>
  <si>
    <t>+49 170 1234519</t>
  </si>
  <si>
    <t>Tanner</t>
  </si>
  <si>
    <t>Michael</t>
  </si>
  <si>
    <t>m.tanner@beispiel-gmbh.de</t>
  </si>
  <si>
    <t>+49 89 1234520</t>
  </si>
  <si>
    <t>Ullrich</t>
  </si>
  <si>
    <t>Beate</t>
  </si>
  <si>
    <t>b.ullrich@musterpost.de</t>
  </si>
  <si>
    <t>+49 40 1234521</t>
  </si>
  <si>
    <t>Vogt</t>
  </si>
  <si>
    <t>Andreas</t>
  </si>
  <si>
    <t>a.vogt@musterfirma.de</t>
  </si>
  <si>
    <t>+49 30 1234522</t>
  </si>
  <si>
    <t>Tisch 9</t>
  </si>
  <si>
    <t>Wendland</t>
  </si>
  <si>
    <t>Petra</t>
  </si>
  <si>
    <t>p.wendland@beispielmail.de</t>
  </si>
  <si>
    <t>+49 511 1234523</t>
  </si>
  <si>
    <t>Nicht eingeladen</t>
  </si>
  <si>
    <t>Anschrift noch prüfen</t>
  </si>
  <si>
    <t>Zimmer</t>
  </si>
  <si>
    <t>Klaus</t>
  </si>
  <si>
    <t>k.zimmer@beispielmail.de</t>
  </si>
  <si>
    <t>+49 221 1234524</t>
  </si>
  <si>
    <t>Einladung folgt</t>
  </si>
  <si>
    <t>SUMME / GESAMT</t>
  </si>
  <si>
    <t>Hinweis: Alle Namen, Adressen und Kontaktdaten dieser Vorlage sind frei erfundene Beispielwerte und dienen nur der Veranschaulichung. Kalkulierte Kosten berücksichtigen ausschließlich Gäste mit dem Status „Zugesagt“.</t>
  </si>
  <si>
    <t>ÜBERSICHT UND AUSWERTUNG</t>
  </si>
  <si>
    <t>Alle Werte werden automatisch aus dem Blatt „Gästeliste“ berechnet  ·  Eingabefelder: sandfarben mit blauer Schrift</t>
  </si>
  <si>
    <t>1  |  RÜCKMELDESTATUS</t>
  </si>
  <si>
    <t>Status</t>
  </si>
  <si>
    <t>Einträge</t>
  </si>
  <si>
    <t>Personen</t>
  </si>
  <si>
    <t>Anteil an Personen</t>
  </si>
  <si>
    <t>Gesamt</t>
  </si>
  <si>
    <t>2  |  GÄSTEGRUPPEN</t>
  </si>
  <si>
    <t>Personen geplant</t>
  </si>
  <si>
    <t>Zusagen</t>
  </si>
  <si>
    <t>Absagen</t>
  </si>
  <si>
    <t>Offen</t>
  </si>
  <si>
    <t>3  |  VERPFLEGUNG  –  Grundlage für die Catering-Bestellung (nur Zusagen)</t>
  </si>
  <si>
    <t>Verpflegungsart</t>
  </si>
  <si>
    <t>Zugesagte Personen</t>
  </si>
  <si>
    <t>Anteil</t>
  </si>
  <si>
    <t>4  |  TISCH- UND SITZPLANUNG</t>
  </si>
  <si>
    <t>Tisch / Bereich</t>
  </si>
  <si>
    <t>Plätze</t>
  </si>
  <si>
    <t>Belegt</t>
  </si>
  <si>
    <t>Frei</t>
  </si>
  <si>
    <t>Auslastung</t>
  </si>
  <si>
    <t>Gäste ohne Tischzuordnung („–“) sowie Absagen erscheinen bewusst nicht in dieser Tabelle. Die Spalte „Plätze“ ist ein Eingabefeld.</t>
  </si>
  <si>
    <t>5  |  AUSWAHLLISTEN  –  hier anpassen, die Dropdowns aktualisieren sich automatisch</t>
  </si>
  <si>
    <t>Einladungsweg</t>
  </si>
  <si>
    <t>Rückmeldestatus</t>
  </si>
  <si>
    <t>Tisch 10</t>
  </si>
  <si>
    <t>Neue Einträge bitte innerhalb der farbigen Bereiche ergänzen, damit die Dropdown-Listen und die Auswertungen oben weiterhin greifen.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</si>
</sst>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%"/>
    <numFmt numFmtId="166" formatCode="#,##0.00&quot; €&quot;"/>
  </numFmts>
  <fonts count="12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1A1A1A"/>
      <name val="Calibri"/>
      <charset val="1"/>
    </font>
    <font>
      <b/>
      <sz val="10"/>
      <color rgb="FF1F4E79"/>
      <name val="Calibri"/>
      <charset val="1"/>
    </font>
    <font>
      <b/>
      <sz val="10"/>
      <color rgb="FF1A1A1A"/>
      <name val="Calibri"/>
      <charset val="1"/>
    </font>
    <font>
      <sz val="9"/>
      <color rgb="FF2E3440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sz val="10"/>
      <color rgb="FF30536E"/>
      <name val="Calibri"/>
      <charset val="1"/>
    </font>
    <font>
      <i/>
      <sz val="9"/>
      <color rgb="FF5C5C5C"/>
      <name val="Calibri"/>
      <charset val="1"/>
    </font>
    <font>
      <b/>
      <sz val="18"/>
      <color rgb="FFFFFFFF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2E3440"/>
        <bgColor rgb="FF1A1A1A"/>
      </patternFill>
    </fill>
    <fill>
      <patternFill patternType="solid">
        <fgColor rgb="FF6E8B74"/>
        <bgColor rgb="FF969696"/>
      </patternFill>
    </fill>
    <fill>
      <patternFill patternType="solid">
        <fgColor rgb="FF4C566A"/>
        <bgColor rgb="FF5C5C5C"/>
      </patternFill>
    </fill>
    <fill>
      <patternFill patternType="solid">
        <fgColor rgb="FFFAF8F4"/>
        <bgColor rgb="FFFFFFFF"/>
      </patternFill>
    </fill>
    <fill>
      <patternFill patternType="solid">
        <fgColor rgb="FFF4F0E7"/>
        <bgColor rgb="FFECEAE6"/>
      </patternFill>
    </fill>
    <fill>
      <patternFill patternType="solid">
        <fgColor rgb="FFFFFFFF"/>
        <bgColor rgb="FFFAF8F4"/>
      </patternFill>
    </fill>
    <fill>
      <patternFill patternType="solid">
        <fgColor rgb="FFDCE6DD"/>
        <bgColor rgb="FFDDEEE1"/>
      </patternFill>
    </fill>
  </fills>
  <borders count="3">
    <border>
      <left/>
      <right/>
      <top/>
      <bottom/>
      <diagonal/>
    </border>
    <border>
      <left style="thin">
        <color rgb="FFCBC5B8"/>
      </left>
      <right style="thin">
        <color rgb="FFCBC5B8"/>
      </right>
      <top style="thin">
        <color rgb="FFCBC5B8"/>
      </top>
      <bottom style="thin">
        <color rgb="FFCBC5B8"/>
      </bottom>
      <diagonal/>
    </border>
    <border>
      <left style="hair">
        <color rgb="FFCBC5B8"/>
      </left>
      <right style="hair">
        <color rgb="FFCBC5B8"/>
      </right>
      <top style="hair">
        <color rgb="FFCBC5B8"/>
      </top>
      <bottom style="hair">
        <color rgb="FFCBC5B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 indent="1"/>
    </xf>
    <xf numFmtId="0" fontId="9" fillId="7" borderId="2" xfId="0" applyFont="1" applyFill="1" applyBorder="1" applyAlignment="1">
      <alignment horizontal="left" vertical="center" indent="1"/>
    </xf>
    <xf numFmtId="164" fontId="3" fillId="7" borderId="2" xfId="0" applyNumberFormat="1" applyFont="1" applyFill="1" applyBorder="1" applyAlignment="1">
      <alignment horizontal="center" vertical="center"/>
    </xf>
    <xf numFmtId="166" fontId="3" fillId="7" borderId="2" xfId="0" applyNumberFormat="1" applyFont="1" applyFill="1" applyBorder="1" applyAlignment="1">
      <alignment horizontal="right" vertical="center" indent="1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left" vertical="center" indent="1"/>
    </xf>
    <xf numFmtId="164" fontId="3" fillId="5" borderId="2" xfId="0" applyNumberFormat="1" applyFont="1" applyFill="1" applyBorder="1" applyAlignment="1">
      <alignment horizontal="center" vertical="center"/>
    </xf>
    <xf numFmtId="166" fontId="3" fillId="5" borderId="2" xfId="0" applyNumberFormat="1" applyFont="1" applyFill="1" applyBorder="1" applyAlignment="1">
      <alignment horizontal="right" vertical="center" indent="1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166" fontId="2" fillId="4" borderId="1" xfId="0" applyNumberFormat="1" applyFont="1" applyFill="1" applyBorder="1" applyAlignment="1">
      <alignment horizontal="right" vertical="center" indent="1"/>
    </xf>
    <xf numFmtId="3" fontId="3" fillId="7" borderId="2" xfId="0" applyNumberFormat="1" applyFont="1" applyFill="1" applyBorder="1" applyAlignment="1">
      <alignment horizontal="center" vertical="center"/>
    </xf>
    <xf numFmtId="165" fontId="3" fillId="7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indent="1"/>
    </xf>
    <xf numFmtId="165" fontId="2" fillId="4" borderId="1" xfId="0" applyNumberFormat="1" applyFont="1" applyFill="1" applyBorder="1" applyAlignment="1">
      <alignment horizontal="center" vertical="center"/>
    </xf>
    <xf numFmtId="3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indent="1"/>
    </xf>
    <xf numFmtId="0" fontId="0" fillId="6" borderId="2" xfId="0" applyFill="1" applyBorder="1"/>
    <xf numFmtId="166" fontId="3" fillId="7" borderId="1" xfId="0" applyNumberFormat="1" applyFont="1" applyFill="1" applyBorder="1" applyAlignment="1">
      <alignment horizontal="right" vertical="center" indent="1"/>
    </xf>
    <xf numFmtId="0" fontId="6" fillId="8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indent="1"/>
    </xf>
    <xf numFmtId="0" fontId="2" fillId="4" borderId="1" xfId="0" applyFont="1" applyFill="1" applyBorder="1" applyAlignment="1">
      <alignment horizontal="right" vertical="center" indent="1"/>
    </xf>
    <xf numFmtId="0" fontId="10" fillId="0" borderId="0" xfId="0" applyFont="1"/>
    <xf numFmtId="0" fontId="3" fillId="5" borderId="1" xfId="0" applyFont="1" applyFill="1" applyBorder="1" applyAlignment="1">
      <alignment horizontal="left" vertical="center" indent="1"/>
    </xf>
    <xf numFmtId="166" fontId="4" fillId="6" borderId="1" xfId="0" applyNumberFormat="1" applyFont="1" applyFill="1" applyBorder="1" applyAlignment="1">
      <alignment horizontal="right" vertical="center" indent="1"/>
    </xf>
    <xf numFmtId="3" fontId="3" fillId="7" borderId="1" xfId="0" applyNumberFormat="1" applyFont="1" applyFill="1" applyBorder="1" applyAlignment="1">
      <alignment horizontal="right" vertical="center" indent="1"/>
    </xf>
    <xf numFmtId="165" fontId="3" fillId="7" borderId="1" xfId="0" applyNumberFormat="1" applyFont="1" applyFill="1" applyBorder="1" applyAlignment="1">
      <alignment horizontal="right" vertical="center" indent="1"/>
    </xf>
    <xf numFmtId="166" fontId="5" fillId="7" borderId="1" xfId="0" applyNumberFormat="1" applyFont="1" applyFill="1" applyBorder="1" applyAlignment="1">
      <alignment horizontal="right" vertical="center" indent="1"/>
    </xf>
    <xf numFmtId="3" fontId="4" fillId="6" borderId="1" xfId="0" applyNumberFormat="1" applyFont="1" applyFill="1" applyBorder="1" applyAlignment="1">
      <alignment horizontal="right" vertical="center" indent="1"/>
    </xf>
    <xf numFmtId="3" fontId="5" fillId="7" borderId="1" xfId="0" applyNumberFormat="1" applyFont="1" applyFill="1" applyBorder="1" applyAlignment="1">
      <alignment horizontal="right" vertical="center" indent="1"/>
    </xf>
    <xf numFmtId="164" fontId="4" fillId="6" borderId="1" xfId="0" applyNumberFormat="1" applyFont="1" applyFill="1" applyBorder="1" applyAlignment="1">
      <alignment horizontal="right" vertical="center" indent="1"/>
    </xf>
    <xf numFmtId="0" fontId="4" fillId="6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13"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sz val="10"/>
        <color rgb="FF5C5C5C"/>
        <name val="Calibri"/>
        <charset val="1"/>
      </font>
    </dxf>
    <dxf>
      <font>
        <b/>
        <sz val="10"/>
        <color rgb="FF1F4E79"/>
        <name val="Calibri"/>
        <charset val="1"/>
      </font>
      <fill>
        <patternFill>
          <bgColor rgb="FFE1EAF4"/>
        </patternFill>
      </fill>
    </dxf>
    <dxf>
      <font>
        <b/>
        <sz val="10"/>
        <color rgb="FF8A5A00"/>
        <name val="Calibri"/>
        <charset val="1"/>
      </font>
      <fill>
        <patternFill>
          <bgColor rgb="FFFBEDD2"/>
        </patternFill>
      </fill>
    </dxf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sz val="10"/>
        <color rgb="FF5C5C5C"/>
        <name val="Calibri"/>
        <charset val="1"/>
      </font>
      <fill>
        <patternFill>
          <bgColor rgb="FFECEAE6"/>
        </patternFill>
      </fill>
    </dxf>
    <dxf>
      <font>
        <b/>
        <sz val="10"/>
        <color rgb="FF8A5A00"/>
        <name val="Calibri"/>
        <charset val="1"/>
      </font>
      <fill>
        <patternFill>
          <bgColor rgb="FFFBEDD2"/>
        </patternFill>
      </fill>
    </dxf>
    <dxf>
      <font>
        <b/>
        <sz val="10"/>
        <color rgb="FF9B2C2C"/>
        <name val="Calibri"/>
        <charset val="1"/>
      </font>
      <fill>
        <patternFill>
          <bgColor rgb="FFF8E1E1"/>
        </patternFill>
      </fill>
    </dxf>
    <dxf>
      <font>
        <b/>
        <sz val="10"/>
        <color rgb="FF2F6B3F"/>
        <name val="Calibri"/>
        <charset val="1"/>
      </font>
      <fill>
        <patternFill>
          <bgColor rgb="FFDDEEE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F6B3F"/>
      <rgbColor rgb="FF000080"/>
      <rgbColor rgb="FF8A5A00"/>
      <rgbColor rgb="FF800080"/>
      <rgbColor rgb="FF008080"/>
      <rgbColor rgb="FFCBC5B8"/>
      <rgbColor rgb="FF6E8B74"/>
      <rgbColor rgb="FF9999FF"/>
      <rgbColor rgb="FF4C566A"/>
      <rgbColor rgb="FFFBEDD2"/>
      <rgbColor rgb="FFE1EAF4"/>
      <rgbColor rgb="FF660066"/>
      <rgbColor rgb="FFFF8080"/>
      <rgbColor rgb="FF0066CC"/>
      <rgbColor rgb="FFECEA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DD"/>
      <rgbColor rgb="FFDDEEE1"/>
      <rgbColor rgb="FFF4F0E7"/>
      <rgbColor rgb="FFFAF8F4"/>
      <rgbColor rgb="FFFF99CC"/>
      <rgbColor rgb="FFCC99FF"/>
      <rgbColor rgb="FFF8E1E1"/>
      <rgbColor rgb="FF3366FF"/>
      <rgbColor rgb="FF33CCCC"/>
      <rgbColor rgb="FF99CC00"/>
      <rgbColor rgb="FFFFCC00"/>
      <rgbColor rgb="FFFF9900"/>
      <rgbColor rgb="FFFF6600"/>
      <rgbColor rgb="FF5C5C5C"/>
      <rgbColor rgb="FF969696"/>
      <rgbColor rgb="FF30536E"/>
      <rgbColor rgb="FF339966"/>
      <rgbColor rgb="FF003300"/>
      <rgbColor rgb="FF1A1A1A"/>
      <rgbColor rgb="FF9B2C2C"/>
      <rgbColor rgb="FF993366"/>
      <rgbColor rgb="FF1F4E79"/>
      <rgbColor rgb="FF2E34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showGridLines="0" tabSelected="1" zoomScaleNormal="100" workbookViewId="0"/>
  </sheetViews>
  <sheetFormatPr baseColWidth="10" defaultColWidth="8.7109375" defaultRowHeight="15" x14ac:dyDescent="0.25"/>
  <cols>
    <col min="1" max="1" width="30" customWidth="1"/>
    <col min="2" max="2" width="18" customWidth="1"/>
    <col min="3" max="3" width="22" customWidth="1"/>
    <col min="4" max="5" width="18" customWidth="1"/>
    <col min="6" max="6" width="16" customWidth="1"/>
    <col min="7" max="7" width="4" customWidth="1"/>
    <col min="8" max="8" width="14" customWidth="1"/>
  </cols>
  <sheetData>
    <row r="1" spans="1:6" ht="7.5" customHeight="1" x14ac:dyDescent="0.25"/>
    <row r="2" spans="1:6" ht="30" customHeight="1" x14ac:dyDescent="0.25">
      <c r="A2" s="41" t="s">
        <v>191</v>
      </c>
      <c r="B2" s="41"/>
      <c r="C2" s="41"/>
      <c r="D2" s="41"/>
      <c r="E2" s="41"/>
      <c r="F2" s="41"/>
    </row>
    <row r="3" spans="1:6" ht="19.5" customHeight="1" x14ac:dyDescent="0.25">
      <c r="A3" s="39" t="s">
        <v>192</v>
      </c>
      <c r="B3" s="39"/>
      <c r="C3" s="39"/>
      <c r="D3" s="39"/>
      <c r="E3" s="39"/>
      <c r="F3" s="39"/>
    </row>
    <row r="5" spans="1:6" ht="19.5" customHeight="1" x14ac:dyDescent="0.25">
      <c r="A5" s="40" t="s">
        <v>193</v>
      </c>
      <c r="B5" s="40"/>
      <c r="C5" s="40"/>
      <c r="D5" s="40"/>
    </row>
    <row r="6" spans="1:6" ht="25.5" customHeight="1" x14ac:dyDescent="0.25">
      <c r="A6" s="1" t="s">
        <v>194</v>
      </c>
      <c r="B6" s="1" t="s">
        <v>195</v>
      </c>
      <c r="C6" s="1" t="s">
        <v>196</v>
      </c>
      <c r="D6" s="1" t="s">
        <v>197</v>
      </c>
    </row>
    <row r="7" spans="1:6" ht="15.75" customHeight="1" x14ac:dyDescent="0.25">
      <c r="A7" s="3" t="str">
        <f>IF($C$50="","",$C$50)</f>
        <v>Nicht eingeladen</v>
      </c>
      <c r="B7" s="15">
        <f>IF($A7="","",COUNTIF(Gästeliste!$L$20:$L$55,$A7))</f>
        <v>2</v>
      </c>
      <c r="C7" s="15">
        <f>IF($A7="","",SUMIF(Gästeliste!$L$20:$L$55,$A7,Gästeliste!$I$20:$I$55))</f>
        <v>3</v>
      </c>
      <c r="D7" s="16">
        <f>IF($A7="","",IFERROR($C7/$C$11,0))</f>
        <v>6.25E-2</v>
      </c>
    </row>
    <row r="8" spans="1:6" ht="15.75" customHeight="1" x14ac:dyDescent="0.25">
      <c r="A8" s="8" t="str">
        <f>IF($C$51="","",$C$51)</f>
        <v>Eingeladen</v>
      </c>
      <c r="B8" s="17">
        <f>IF($A8="","",COUNTIF(Gästeliste!$L$20:$L$55,$A8))</f>
        <v>7</v>
      </c>
      <c r="C8" s="17">
        <f>IF($A8="","",SUMIF(Gästeliste!$L$20:$L$55,$A8,Gästeliste!$I$20:$I$55))</f>
        <v>14</v>
      </c>
      <c r="D8" s="18">
        <f>IF($A8="","",IFERROR($C8/$C$11,0))</f>
        <v>0.29166666666666669</v>
      </c>
    </row>
    <row r="9" spans="1:6" ht="15.75" customHeight="1" x14ac:dyDescent="0.25">
      <c r="A9" s="3" t="str">
        <f>IF($C$52="","",$C$52)</f>
        <v>Zugesagt</v>
      </c>
      <c r="B9" s="15">
        <f>IF($A9="","",COUNTIF(Gästeliste!$L$20:$L$55,$A9))</f>
        <v>12</v>
      </c>
      <c r="C9" s="15">
        <f>IF($A9="","",SUMIF(Gästeliste!$L$20:$L$55,$A9,Gästeliste!$I$20:$I$55))</f>
        <v>28</v>
      </c>
      <c r="D9" s="16">
        <f>IF($A9="","",IFERROR($C9/$C$11,0))</f>
        <v>0.58333333333333337</v>
      </c>
    </row>
    <row r="10" spans="1:6" ht="15.75" customHeight="1" x14ac:dyDescent="0.25">
      <c r="A10" s="8" t="str">
        <f>IF($C$53="","",$C$53)</f>
        <v>Abgesagt</v>
      </c>
      <c r="B10" s="17">
        <f>IF($A10="","",COUNTIF(Gästeliste!$L$20:$L$55,$A10))</f>
        <v>3</v>
      </c>
      <c r="C10" s="17">
        <f>IF($A10="","",SUMIF(Gästeliste!$L$20:$L$55,$A10,Gästeliste!$I$20:$I$55))</f>
        <v>3</v>
      </c>
      <c r="D10" s="18">
        <f>IF($A10="","",IFERROR($C10/$C$11,0))</f>
        <v>6.25E-2</v>
      </c>
    </row>
    <row r="11" spans="1:6" ht="15.75" customHeight="1" x14ac:dyDescent="0.25">
      <c r="A11" s="19" t="s">
        <v>198</v>
      </c>
      <c r="B11" s="12">
        <f>SUM(B7:B10)</f>
        <v>24</v>
      </c>
      <c r="C11" s="12">
        <f>SUM(C7:C10)</f>
        <v>48</v>
      </c>
      <c r="D11" s="20">
        <f>SUM(D7:D10)</f>
        <v>1</v>
      </c>
    </row>
    <row r="13" spans="1:6" ht="19.5" customHeight="1" x14ac:dyDescent="0.25">
      <c r="A13" s="40" t="s">
        <v>199</v>
      </c>
      <c r="B13" s="40"/>
      <c r="C13" s="40"/>
      <c r="D13" s="40"/>
      <c r="E13" s="40"/>
      <c r="F13" s="40"/>
    </row>
    <row r="14" spans="1:6" ht="25.5" customHeight="1" x14ac:dyDescent="0.25">
      <c r="A14" s="1" t="s">
        <v>39</v>
      </c>
      <c r="B14" s="1" t="s">
        <v>195</v>
      </c>
      <c r="C14" s="1" t="s">
        <v>200</v>
      </c>
      <c r="D14" s="1" t="s">
        <v>201</v>
      </c>
      <c r="E14" s="1" t="s">
        <v>202</v>
      </c>
      <c r="F14" s="1" t="s">
        <v>203</v>
      </c>
    </row>
    <row r="15" spans="1:6" ht="15.75" customHeight="1" x14ac:dyDescent="0.25">
      <c r="A15" s="3" t="str">
        <f>IF($A$50="","",$A$50)</f>
        <v>Familie</v>
      </c>
      <c r="B15" s="15">
        <f>IF($A15="","",COUNTIF(Gästeliste!$D$20:$D$55,$A15))</f>
        <v>4</v>
      </c>
      <c r="C15" s="15">
        <f>IF($A15="","",SUMIF(Gästeliste!$D$20:$D$55,$A15,Gästeliste!$I$20:$I$55))</f>
        <v>12</v>
      </c>
      <c r="D15" s="15">
        <f>IF($A15="","",SUMIFS(Gästeliste!$I$20:$I$55,Gästeliste!$D$20:$D$55,$A15,Gästeliste!$L$20:$L$55,"Zugesagt"))</f>
        <v>12</v>
      </c>
      <c r="E15" s="15">
        <f>IF($A15="","",SUMIFS(Gästeliste!$I$20:$I$55,Gästeliste!$D$20:$D$55,$A15,Gästeliste!$L$20:$L$55,"Abgesagt"))</f>
        <v>0</v>
      </c>
      <c r="F15" s="15">
        <f>IF($A15="","",SUMIFS(Gästeliste!$I$20:$I$55,Gästeliste!$D$20:$D$55,$A15,Gästeliste!$L$20:$L$55,"Eingeladen"))</f>
        <v>0</v>
      </c>
    </row>
    <row r="16" spans="1:6" ht="15.75" customHeight="1" x14ac:dyDescent="0.25">
      <c r="A16" s="8" t="str">
        <f>IF($A$51="","",$A$51)</f>
        <v>Freunde</v>
      </c>
      <c r="B16" s="17">
        <f>IF($A16="","",COUNTIF(Gästeliste!$D$20:$D$55,$A16))</f>
        <v>4</v>
      </c>
      <c r="C16" s="17">
        <f>IF($A16="","",SUMIF(Gästeliste!$D$20:$D$55,$A16,Gästeliste!$I$20:$I$55))</f>
        <v>6</v>
      </c>
      <c r="D16" s="17">
        <f>IF($A16="","",SUMIFS(Gästeliste!$I$20:$I$55,Gästeliste!$D$20:$D$55,$A16,Gästeliste!$L$20:$L$55,"Zugesagt"))</f>
        <v>4</v>
      </c>
      <c r="E16" s="17">
        <f>IF($A16="","",SUMIFS(Gästeliste!$I$20:$I$55,Gästeliste!$D$20:$D$55,$A16,Gästeliste!$L$20:$L$55,"Abgesagt"))</f>
        <v>1</v>
      </c>
      <c r="F16" s="17">
        <f>IF($A16="","",SUMIFS(Gästeliste!$I$20:$I$55,Gästeliste!$D$20:$D$55,$A16,Gästeliste!$L$20:$L$55,"Eingeladen"))</f>
        <v>1</v>
      </c>
    </row>
    <row r="17" spans="1:6" ht="15.75" customHeight="1" x14ac:dyDescent="0.25">
      <c r="A17" s="3" t="str">
        <f>IF($A$52="","",$A$52)</f>
        <v>Kollegen</v>
      </c>
      <c r="B17" s="15">
        <f>IF($A17="","",COUNTIF(Gästeliste!$D$20:$D$55,$A17))</f>
        <v>5</v>
      </c>
      <c r="C17" s="15">
        <f>IF($A17="","",SUMIF(Gästeliste!$D$20:$D$55,$A17,Gästeliste!$I$20:$I$55))</f>
        <v>12</v>
      </c>
      <c r="D17" s="15">
        <f>IF($A17="","",SUMIFS(Gästeliste!$I$20:$I$55,Gästeliste!$D$20:$D$55,$A17,Gästeliste!$L$20:$L$55,"Zugesagt"))</f>
        <v>7</v>
      </c>
      <c r="E17" s="15">
        <f>IF($A17="","",SUMIFS(Gästeliste!$I$20:$I$55,Gästeliste!$D$20:$D$55,$A17,Gästeliste!$L$20:$L$55,"Abgesagt"))</f>
        <v>0</v>
      </c>
      <c r="F17" s="15">
        <f>IF($A17="","",SUMIFS(Gästeliste!$I$20:$I$55,Gästeliste!$D$20:$D$55,$A17,Gästeliste!$L$20:$L$55,"Eingeladen"))</f>
        <v>5</v>
      </c>
    </row>
    <row r="18" spans="1:6" ht="15.75" customHeight="1" x14ac:dyDescent="0.25">
      <c r="A18" s="8" t="str">
        <f>IF($A$53="","",$A$53)</f>
        <v>Geschäftspartner</v>
      </c>
      <c r="B18" s="17">
        <f>IF($A18="","",COUNTIF(Gästeliste!$D$20:$D$55,$A18))</f>
        <v>3</v>
      </c>
      <c r="C18" s="17">
        <f>IF($A18="","",SUMIF(Gästeliste!$D$20:$D$55,$A18,Gästeliste!$I$20:$I$55))</f>
        <v>5</v>
      </c>
      <c r="D18" s="17">
        <f>IF($A18="","",SUMIFS(Gästeliste!$I$20:$I$55,Gästeliste!$D$20:$D$55,$A18,Gästeliste!$L$20:$L$55,"Zugesagt"))</f>
        <v>1</v>
      </c>
      <c r="E18" s="17">
        <f>IF($A18="","",SUMIFS(Gästeliste!$I$20:$I$55,Gästeliste!$D$20:$D$55,$A18,Gästeliste!$L$20:$L$55,"Abgesagt"))</f>
        <v>0</v>
      </c>
      <c r="F18" s="17">
        <f>IF($A18="","",SUMIFS(Gästeliste!$I$20:$I$55,Gästeliste!$D$20:$D$55,$A18,Gästeliste!$L$20:$L$55,"Eingeladen"))</f>
        <v>4</v>
      </c>
    </row>
    <row r="19" spans="1:6" ht="15.75" customHeight="1" x14ac:dyDescent="0.25">
      <c r="A19" s="3" t="str">
        <f>IF($A$54="","",$A$54)</f>
        <v>Verein/Club</v>
      </c>
      <c r="B19" s="15">
        <f>IF($A19="","",COUNTIF(Gästeliste!$D$20:$D$55,$A19))</f>
        <v>3</v>
      </c>
      <c r="C19" s="15">
        <f>IF($A19="","",SUMIF(Gästeliste!$D$20:$D$55,$A19,Gästeliste!$I$20:$I$55))</f>
        <v>6</v>
      </c>
      <c r="D19" s="15">
        <f>IF($A19="","",SUMIFS(Gästeliste!$I$20:$I$55,Gästeliste!$D$20:$D$55,$A19,Gästeliste!$L$20:$L$55,"Zugesagt"))</f>
        <v>2</v>
      </c>
      <c r="E19" s="15">
        <f>IF($A19="","",SUMIFS(Gästeliste!$I$20:$I$55,Gästeliste!$D$20:$D$55,$A19,Gästeliste!$L$20:$L$55,"Abgesagt"))</f>
        <v>1</v>
      </c>
      <c r="F19" s="15">
        <f>IF($A19="","",SUMIFS(Gästeliste!$I$20:$I$55,Gästeliste!$D$20:$D$55,$A19,Gästeliste!$L$20:$L$55,"Eingeladen"))</f>
        <v>3</v>
      </c>
    </row>
    <row r="20" spans="1:6" ht="15.75" customHeight="1" x14ac:dyDescent="0.25">
      <c r="A20" s="8" t="str">
        <f>IF($A$55="","",$A$55)</f>
        <v>Nachbarn</v>
      </c>
      <c r="B20" s="17">
        <f>IF($A20="","",COUNTIF(Gästeliste!$D$20:$D$55,$A20))</f>
        <v>3</v>
      </c>
      <c r="C20" s="17">
        <f>IF($A20="","",SUMIF(Gästeliste!$D$20:$D$55,$A20,Gästeliste!$I$20:$I$55))</f>
        <v>5</v>
      </c>
      <c r="D20" s="17">
        <f>IF($A20="","",SUMIFS(Gästeliste!$I$20:$I$55,Gästeliste!$D$20:$D$55,$A20,Gästeliste!$L$20:$L$55,"Zugesagt"))</f>
        <v>2</v>
      </c>
      <c r="E20" s="17">
        <f>IF($A20="","",SUMIFS(Gästeliste!$I$20:$I$55,Gästeliste!$D$20:$D$55,$A20,Gästeliste!$L$20:$L$55,"Abgesagt"))</f>
        <v>1</v>
      </c>
      <c r="F20" s="17">
        <f>IF($A20="","",SUMIFS(Gästeliste!$I$20:$I$55,Gästeliste!$D$20:$D$55,$A20,Gästeliste!$L$20:$L$55,"Eingeladen"))</f>
        <v>0</v>
      </c>
    </row>
    <row r="21" spans="1:6" ht="15.75" customHeight="1" x14ac:dyDescent="0.25">
      <c r="A21" s="3" t="str">
        <f>IF($A$56="","",$A$56)</f>
        <v>Sonstige</v>
      </c>
      <c r="B21" s="15">
        <f>IF($A21="","",COUNTIF(Gästeliste!$D$20:$D$55,$A21))</f>
        <v>2</v>
      </c>
      <c r="C21" s="15">
        <f>IF($A21="","",SUMIF(Gästeliste!$D$20:$D$55,$A21,Gästeliste!$I$20:$I$55))</f>
        <v>2</v>
      </c>
      <c r="D21" s="15">
        <f>IF($A21="","",SUMIFS(Gästeliste!$I$20:$I$55,Gästeliste!$D$20:$D$55,$A21,Gästeliste!$L$20:$L$55,"Zugesagt"))</f>
        <v>0</v>
      </c>
      <c r="E21" s="15">
        <f>IF($A21="","",SUMIFS(Gästeliste!$I$20:$I$55,Gästeliste!$D$20:$D$55,$A21,Gästeliste!$L$20:$L$55,"Abgesagt"))</f>
        <v>0</v>
      </c>
      <c r="F21" s="15">
        <f>IF($A21="","",SUMIFS(Gästeliste!$I$20:$I$55,Gästeliste!$D$20:$D$55,$A21,Gästeliste!$L$20:$L$55,"Eingeladen"))</f>
        <v>1</v>
      </c>
    </row>
    <row r="22" spans="1:6" ht="15.75" customHeight="1" x14ac:dyDescent="0.25">
      <c r="A22" s="19" t="s">
        <v>198</v>
      </c>
      <c r="B22" s="12">
        <f>SUM(B15:B21)</f>
        <v>24</v>
      </c>
      <c r="C22" s="12">
        <f>SUM(C15:C21)</f>
        <v>48</v>
      </c>
      <c r="D22" s="12">
        <f>SUM(D15:D21)</f>
        <v>28</v>
      </c>
      <c r="E22" s="12">
        <f>SUM(E15:E21)</f>
        <v>3</v>
      </c>
      <c r="F22" s="12">
        <f>SUM(F15:F21)</f>
        <v>14</v>
      </c>
    </row>
    <row r="24" spans="1:6" ht="19.5" customHeight="1" x14ac:dyDescent="0.25">
      <c r="A24" s="40" t="s">
        <v>204</v>
      </c>
      <c r="B24" s="40"/>
      <c r="C24" s="40"/>
      <c r="D24" s="40"/>
    </row>
    <row r="25" spans="1:6" ht="25.5" customHeight="1" x14ac:dyDescent="0.25">
      <c r="A25" s="1" t="s">
        <v>205</v>
      </c>
      <c r="B25" s="1" t="s">
        <v>195</v>
      </c>
      <c r="C25" s="1" t="s">
        <v>206</v>
      </c>
      <c r="D25" s="1" t="s">
        <v>207</v>
      </c>
    </row>
    <row r="26" spans="1:6" ht="15.75" customHeight="1" x14ac:dyDescent="0.25">
      <c r="A26" s="3" t="str">
        <f>IF($D$50="","",$D$50)</f>
        <v>Standard</v>
      </c>
      <c r="B26" s="15">
        <f>IF($A26="","",COUNTIFS(Gästeliste!$O$20:$O$55,$A26,Gästeliste!$L$20:$L$55,"Zugesagt"))</f>
        <v>8</v>
      </c>
      <c r="C26" s="15">
        <f>IF($A26="","",SUMIFS(Gästeliste!$I$20:$I$55,Gästeliste!$O$20:$O$55,$A26,Gästeliste!$L$20:$L$55,"Zugesagt"))</f>
        <v>23</v>
      </c>
      <c r="D26" s="16">
        <f t="shared" ref="D26:D31" si="0">IF($A26="","",IFERROR($C26/$C$32,0))</f>
        <v>0.8214285714285714</v>
      </c>
    </row>
    <row r="27" spans="1:6" ht="15.75" customHeight="1" x14ac:dyDescent="0.25">
      <c r="A27" s="8" t="str">
        <f>IF($D$51="","",$D$51)</f>
        <v>Vegetarisch</v>
      </c>
      <c r="B27" s="17">
        <f>IF($A27="","",COUNTIFS(Gästeliste!$O$20:$O$55,$A27,Gästeliste!$L$20:$L$55,"Zugesagt"))</f>
        <v>2</v>
      </c>
      <c r="C27" s="17">
        <f>IF($A27="","",SUMIFS(Gästeliste!$I$20:$I$55,Gästeliste!$O$20:$O$55,$A27,Gästeliste!$L$20:$L$55,"Zugesagt"))</f>
        <v>2</v>
      </c>
      <c r="D27" s="18">
        <f t="shared" si="0"/>
        <v>7.1428571428571425E-2</v>
      </c>
    </row>
    <row r="28" spans="1:6" ht="15.75" customHeight="1" x14ac:dyDescent="0.25">
      <c r="A28" s="3" t="str">
        <f>IF($D$52="","",$D$52)</f>
        <v>Vegan</v>
      </c>
      <c r="B28" s="15">
        <f>IF($A28="","",COUNTIFS(Gästeliste!$O$20:$O$55,$A28,Gästeliste!$L$20:$L$55,"Zugesagt"))</f>
        <v>1</v>
      </c>
      <c r="C28" s="15">
        <f>IF($A28="","",SUMIFS(Gästeliste!$I$20:$I$55,Gästeliste!$O$20:$O$55,$A28,Gästeliste!$L$20:$L$55,"Zugesagt"))</f>
        <v>2</v>
      </c>
      <c r="D28" s="16">
        <f t="shared" si="0"/>
        <v>7.1428571428571425E-2</v>
      </c>
    </row>
    <row r="29" spans="1:6" ht="15.75" customHeight="1" x14ac:dyDescent="0.25">
      <c r="A29" s="8" t="str">
        <f>IF($D$53="","",$D$53)</f>
        <v>Glutenfrei</v>
      </c>
      <c r="B29" s="17">
        <f>IF($A29="","",COUNTIFS(Gästeliste!$O$20:$O$55,$A29,Gästeliste!$L$20:$L$55,"Zugesagt"))</f>
        <v>1</v>
      </c>
      <c r="C29" s="17">
        <f>IF($A29="","",SUMIFS(Gästeliste!$I$20:$I$55,Gästeliste!$O$20:$O$55,$A29,Gästeliste!$L$20:$L$55,"Zugesagt"))</f>
        <v>1</v>
      </c>
      <c r="D29" s="18">
        <f t="shared" si="0"/>
        <v>3.5714285714285712E-2</v>
      </c>
    </row>
    <row r="30" spans="1:6" ht="15.75" customHeight="1" x14ac:dyDescent="0.25">
      <c r="A30" s="3" t="str">
        <f>IF($D$54="","",$D$54)</f>
        <v>Laktosefrei</v>
      </c>
      <c r="B30" s="15">
        <f>IF($A30="","",COUNTIFS(Gästeliste!$O$20:$O$55,$A30,Gästeliste!$L$20:$L$55,"Zugesagt"))</f>
        <v>0</v>
      </c>
      <c r="C30" s="15">
        <f>IF($A30="","",SUMIFS(Gästeliste!$I$20:$I$55,Gästeliste!$O$20:$O$55,$A30,Gästeliste!$L$20:$L$55,"Zugesagt"))</f>
        <v>0</v>
      </c>
      <c r="D30" s="16">
        <f t="shared" si="0"/>
        <v>0</v>
      </c>
    </row>
    <row r="31" spans="1:6" ht="15.75" customHeight="1" x14ac:dyDescent="0.25">
      <c r="A31" s="8" t="str">
        <f>IF($D$55="","",$D$55)</f>
        <v>Ohne Verpflegung</v>
      </c>
      <c r="B31" s="17">
        <f>IF($A31="","",COUNTIFS(Gästeliste!$O$20:$O$55,$A31,Gästeliste!$L$20:$L$55,"Zugesagt"))</f>
        <v>0</v>
      </c>
      <c r="C31" s="17">
        <f>IF($A31="","",SUMIFS(Gästeliste!$I$20:$I$55,Gästeliste!$O$20:$O$55,$A31,Gästeliste!$L$20:$L$55,"Zugesagt"))</f>
        <v>0</v>
      </c>
      <c r="D31" s="18">
        <f t="shared" si="0"/>
        <v>0</v>
      </c>
    </row>
    <row r="32" spans="1:6" ht="15.75" customHeight="1" x14ac:dyDescent="0.25">
      <c r="A32" s="19" t="s">
        <v>198</v>
      </c>
      <c r="B32" s="12">
        <f>SUM(B26:B31)</f>
        <v>12</v>
      </c>
      <c r="C32" s="12">
        <f>SUM(C26:C31)</f>
        <v>28</v>
      </c>
      <c r="D32" s="20">
        <f>SUM(D26:D31)</f>
        <v>0.99999999999999989</v>
      </c>
    </row>
    <row r="34" spans="1:5" ht="19.5" customHeight="1" x14ac:dyDescent="0.25">
      <c r="A34" s="40" t="s">
        <v>208</v>
      </c>
      <c r="B34" s="40"/>
      <c r="C34" s="40"/>
      <c r="D34" s="40"/>
      <c r="E34" s="40"/>
    </row>
    <row r="35" spans="1:5" ht="25.5" customHeight="1" x14ac:dyDescent="0.25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</row>
    <row r="36" spans="1:5" ht="15.75" customHeight="1" x14ac:dyDescent="0.25">
      <c r="A36" s="3" t="str">
        <f>IF($E$51="","",$E$51)</f>
        <v>Tisch 1</v>
      </c>
      <c r="B36" s="21">
        <v>10</v>
      </c>
      <c r="C36" s="15">
        <f>IF($A36="","",SUMIFS(Gästeliste!$I$20:$I$55,Gästeliste!$P$20:$P$55,$A36,Gästeliste!$L$20:$L$55,"Zugesagt"))</f>
        <v>6</v>
      </c>
      <c r="D36" s="15">
        <f t="shared" ref="D36:D45" si="1">IF($A36="","",$B36-$C36)</f>
        <v>4</v>
      </c>
      <c r="E36" s="16">
        <f t="shared" ref="E36:E45" si="2">IF($A36="","",IFERROR($C36/$B36,0))</f>
        <v>0.6</v>
      </c>
    </row>
    <row r="37" spans="1:5" ht="15.75" customHeight="1" x14ac:dyDescent="0.25">
      <c r="A37" s="8" t="str">
        <f>IF($E$52="","",$E$52)</f>
        <v>Tisch 2</v>
      </c>
      <c r="B37" s="21">
        <v>10</v>
      </c>
      <c r="C37" s="17">
        <f>IF($A37="","",SUMIFS(Gästeliste!$I$20:$I$55,Gästeliste!$P$20:$P$55,$A37,Gästeliste!$L$20:$L$55,"Zugesagt"))</f>
        <v>4</v>
      </c>
      <c r="D37" s="17">
        <f t="shared" si="1"/>
        <v>6</v>
      </c>
      <c r="E37" s="18">
        <f t="shared" si="2"/>
        <v>0.4</v>
      </c>
    </row>
    <row r="38" spans="1:5" ht="15.75" customHeight="1" x14ac:dyDescent="0.25">
      <c r="A38" s="3" t="str">
        <f>IF($E$53="","",$E$53)</f>
        <v>Tisch 3</v>
      </c>
      <c r="B38" s="21">
        <v>10</v>
      </c>
      <c r="C38" s="15">
        <f>IF($A38="","",SUMIFS(Gästeliste!$I$20:$I$55,Gästeliste!$P$20:$P$55,$A38,Gästeliste!$L$20:$L$55,"Zugesagt"))</f>
        <v>5</v>
      </c>
      <c r="D38" s="15">
        <f t="shared" si="1"/>
        <v>5</v>
      </c>
      <c r="E38" s="16">
        <f t="shared" si="2"/>
        <v>0.5</v>
      </c>
    </row>
    <row r="39" spans="1:5" ht="15.75" customHeight="1" x14ac:dyDescent="0.25">
      <c r="A39" s="8" t="str">
        <f>IF($E$54="","",$E$54)</f>
        <v>Tisch 4</v>
      </c>
      <c r="B39" s="21">
        <v>10</v>
      </c>
      <c r="C39" s="17">
        <f>IF($A39="","",SUMIFS(Gästeliste!$I$20:$I$55,Gästeliste!$P$20:$P$55,$A39,Gästeliste!$L$20:$L$55,"Zugesagt"))</f>
        <v>1</v>
      </c>
      <c r="D39" s="17">
        <f t="shared" si="1"/>
        <v>9</v>
      </c>
      <c r="E39" s="18">
        <f t="shared" si="2"/>
        <v>0.1</v>
      </c>
    </row>
    <row r="40" spans="1:5" ht="15.75" customHeight="1" x14ac:dyDescent="0.25">
      <c r="A40" s="3" t="str">
        <f>IF($E$55="","",$E$55)</f>
        <v>Tisch 5</v>
      </c>
      <c r="B40" s="21">
        <v>10</v>
      </c>
      <c r="C40" s="15">
        <f>IF($A40="","",SUMIFS(Gästeliste!$I$20:$I$55,Gästeliste!$P$20:$P$55,$A40,Gästeliste!$L$20:$L$55,"Zugesagt"))</f>
        <v>2</v>
      </c>
      <c r="D40" s="15">
        <f t="shared" si="1"/>
        <v>8</v>
      </c>
      <c r="E40" s="16">
        <f t="shared" si="2"/>
        <v>0.2</v>
      </c>
    </row>
    <row r="41" spans="1:5" ht="15.75" customHeight="1" x14ac:dyDescent="0.25">
      <c r="A41" s="8" t="str">
        <f>IF($E$56="","",$E$56)</f>
        <v>Tisch 6</v>
      </c>
      <c r="B41" s="21">
        <v>8</v>
      </c>
      <c r="C41" s="17">
        <f>IF($A41="","",SUMIFS(Gästeliste!$I$20:$I$55,Gästeliste!$P$20:$P$55,$A41,Gästeliste!$L$20:$L$55,"Zugesagt"))</f>
        <v>2</v>
      </c>
      <c r="D41" s="17">
        <f t="shared" si="1"/>
        <v>6</v>
      </c>
      <c r="E41" s="18">
        <f t="shared" si="2"/>
        <v>0.25</v>
      </c>
    </row>
    <row r="42" spans="1:5" ht="15.75" customHeight="1" x14ac:dyDescent="0.25">
      <c r="A42" s="3" t="str">
        <f>IF($E$57="","",$E$57)</f>
        <v>Tisch 7</v>
      </c>
      <c r="B42" s="21">
        <v>8</v>
      </c>
      <c r="C42" s="15">
        <f>IF($A42="","",SUMIFS(Gästeliste!$I$20:$I$55,Gästeliste!$P$20:$P$55,$A42,Gästeliste!$L$20:$L$55,"Zugesagt"))</f>
        <v>2</v>
      </c>
      <c r="D42" s="15">
        <f t="shared" si="1"/>
        <v>6</v>
      </c>
      <c r="E42" s="16">
        <f t="shared" si="2"/>
        <v>0.25</v>
      </c>
    </row>
    <row r="43" spans="1:5" ht="15.75" customHeight="1" x14ac:dyDescent="0.25">
      <c r="A43" s="8" t="str">
        <f>IF($E$58="","",$E$58)</f>
        <v>Tisch 8</v>
      </c>
      <c r="B43" s="21">
        <v>8</v>
      </c>
      <c r="C43" s="17">
        <f>IF($A43="","",SUMIFS(Gästeliste!$I$20:$I$55,Gästeliste!$P$20:$P$55,$A43,Gästeliste!$L$20:$L$55,"Zugesagt"))</f>
        <v>6</v>
      </c>
      <c r="D43" s="17">
        <f t="shared" si="1"/>
        <v>2</v>
      </c>
      <c r="E43" s="18">
        <f t="shared" si="2"/>
        <v>0.75</v>
      </c>
    </row>
    <row r="44" spans="1:5" ht="15.75" customHeight="1" x14ac:dyDescent="0.25">
      <c r="A44" s="3" t="str">
        <f>IF($E$59="","",$E$59)</f>
        <v>Tisch 9</v>
      </c>
      <c r="B44" s="21">
        <v>8</v>
      </c>
      <c r="C44" s="15">
        <f>IF($A44="","",SUMIFS(Gästeliste!$I$20:$I$55,Gästeliste!$P$20:$P$55,$A44,Gästeliste!$L$20:$L$55,"Zugesagt"))</f>
        <v>0</v>
      </c>
      <c r="D44" s="15">
        <f t="shared" si="1"/>
        <v>8</v>
      </c>
      <c r="E44" s="16">
        <f t="shared" si="2"/>
        <v>0</v>
      </c>
    </row>
    <row r="45" spans="1:5" ht="15.75" customHeight="1" x14ac:dyDescent="0.25">
      <c r="A45" s="8" t="str">
        <f>IF($E$60="","",$E$60)</f>
        <v>Tisch 10</v>
      </c>
      <c r="B45" s="21">
        <v>8</v>
      </c>
      <c r="C45" s="17">
        <f>IF($A45="","",SUMIFS(Gästeliste!$I$20:$I$55,Gästeliste!$P$20:$P$55,$A45,Gästeliste!$L$20:$L$55,"Zugesagt"))</f>
        <v>0</v>
      </c>
      <c r="D45" s="17">
        <f t="shared" si="1"/>
        <v>8</v>
      </c>
      <c r="E45" s="18">
        <f t="shared" si="2"/>
        <v>0</v>
      </c>
    </row>
    <row r="46" spans="1:5" ht="15.75" customHeight="1" x14ac:dyDescent="0.25">
      <c r="A46" s="19" t="s">
        <v>198</v>
      </c>
      <c r="B46" s="12">
        <f>SUM(B36:B45)</f>
        <v>90</v>
      </c>
      <c r="C46" s="12">
        <f>SUM(C36:C45)</f>
        <v>28</v>
      </c>
      <c r="D46" s="12">
        <f>SUM(D36:D45)</f>
        <v>62</v>
      </c>
      <c r="E46" s="20">
        <f>IFERROR(C46/B46,0)</f>
        <v>0.31111111111111112</v>
      </c>
    </row>
    <row r="47" spans="1:5" x14ac:dyDescent="0.25">
      <c r="A47" s="28" t="s">
        <v>214</v>
      </c>
      <c r="B47" s="28"/>
      <c r="C47" s="28"/>
      <c r="D47" s="28"/>
      <c r="E47" s="28"/>
    </row>
    <row r="48" spans="1:5" ht="19.5" customHeight="1" x14ac:dyDescent="0.25">
      <c r="A48" s="40" t="s">
        <v>215</v>
      </c>
      <c r="B48" s="40"/>
      <c r="C48" s="40"/>
      <c r="D48" s="40"/>
      <c r="E48" s="40"/>
    </row>
    <row r="49" spans="1:5" ht="25.5" customHeight="1" x14ac:dyDescent="0.25">
      <c r="A49" s="1" t="s">
        <v>39</v>
      </c>
      <c r="B49" s="1" t="s">
        <v>216</v>
      </c>
      <c r="C49" s="1" t="s">
        <v>217</v>
      </c>
      <c r="D49" s="1" t="s">
        <v>50</v>
      </c>
      <c r="E49" s="1" t="s">
        <v>209</v>
      </c>
    </row>
    <row r="50" spans="1:5" ht="15.75" customHeight="1" x14ac:dyDescent="0.25">
      <c r="A50" s="22" t="s">
        <v>57</v>
      </c>
      <c r="B50" s="22" t="s">
        <v>40</v>
      </c>
      <c r="C50" s="22" t="s">
        <v>182</v>
      </c>
      <c r="D50" s="22" t="s">
        <v>61</v>
      </c>
      <c r="E50" s="22" t="s">
        <v>82</v>
      </c>
    </row>
    <row r="51" spans="1:5" ht="15.75" customHeight="1" x14ac:dyDescent="0.25">
      <c r="A51" s="22" t="s">
        <v>71</v>
      </c>
      <c r="B51" s="22" t="s">
        <v>105</v>
      </c>
      <c r="C51" s="22" t="s">
        <v>95</v>
      </c>
      <c r="D51" s="22" t="s">
        <v>74</v>
      </c>
      <c r="E51" s="22" t="s">
        <v>62</v>
      </c>
    </row>
    <row r="52" spans="1:5" ht="15.75" customHeight="1" x14ac:dyDescent="0.25">
      <c r="A52" s="22" t="s">
        <v>86</v>
      </c>
      <c r="B52" s="22" t="s">
        <v>118</v>
      </c>
      <c r="C52" s="22" t="s">
        <v>60</v>
      </c>
      <c r="D52" s="22" t="s">
        <v>89</v>
      </c>
      <c r="E52" s="22" t="s">
        <v>75</v>
      </c>
    </row>
    <row r="53" spans="1:5" ht="15.75" customHeight="1" x14ac:dyDescent="0.25">
      <c r="A53" s="22" t="s">
        <v>102</v>
      </c>
      <c r="B53" s="22" t="s">
        <v>41</v>
      </c>
      <c r="C53" s="22" t="s">
        <v>80</v>
      </c>
      <c r="D53" s="22" t="s">
        <v>112</v>
      </c>
      <c r="E53" s="22" t="s">
        <v>90</v>
      </c>
    </row>
    <row r="54" spans="1:5" ht="15.75" customHeight="1" x14ac:dyDescent="0.25">
      <c r="A54" s="22" t="s">
        <v>115</v>
      </c>
      <c r="B54" s="22" t="s">
        <v>139</v>
      </c>
      <c r="C54" s="23"/>
      <c r="D54" s="22" t="s">
        <v>154</v>
      </c>
      <c r="E54" s="22" t="s">
        <v>106</v>
      </c>
    </row>
    <row r="55" spans="1:5" ht="15.75" customHeight="1" x14ac:dyDescent="0.25">
      <c r="A55" s="22" t="s">
        <v>126</v>
      </c>
      <c r="B55" s="23"/>
      <c r="C55" s="23"/>
      <c r="D55" s="22" t="s">
        <v>81</v>
      </c>
      <c r="E55" s="22" t="s">
        <v>119</v>
      </c>
    </row>
    <row r="56" spans="1:5" ht="15.75" customHeight="1" x14ac:dyDescent="0.25">
      <c r="A56" s="22" t="s">
        <v>151</v>
      </c>
      <c r="B56" s="23"/>
      <c r="C56" s="23"/>
      <c r="D56" s="23"/>
      <c r="E56" s="22" t="s">
        <v>129</v>
      </c>
    </row>
    <row r="57" spans="1:5" ht="15.75" customHeight="1" x14ac:dyDescent="0.25">
      <c r="A57" s="23"/>
      <c r="B57" s="23"/>
      <c r="C57" s="23"/>
      <c r="D57" s="23"/>
      <c r="E57" s="22" t="s">
        <v>148</v>
      </c>
    </row>
    <row r="58" spans="1:5" ht="15.75" customHeight="1" x14ac:dyDescent="0.25">
      <c r="A58" s="23"/>
      <c r="B58" s="23"/>
      <c r="C58" s="23"/>
      <c r="D58" s="23"/>
      <c r="E58" s="22" t="s">
        <v>159</v>
      </c>
    </row>
    <row r="59" spans="1:5" ht="15.75" customHeight="1" x14ac:dyDescent="0.25">
      <c r="A59" s="23"/>
      <c r="B59" s="23"/>
      <c r="C59" s="23"/>
      <c r="D59" s="23"/>
      <c r="E59" s="22" t="s">
        <v>177</v>
      </c>
    </row>
    <row r="60" spans="1:5" ht="15.75" customHeight="1" x14ac:dyDescent="0.25">
      <c r="A60" s="23"/>
      <c r="B60" s="23"/>
      <c r="C60" s="23"/>
      <c r="D60" s="23"/>
      <c r="E60" s="22" t="s">
        <v>218</v>
      </c>
    </row>
    <row r="62" spans="1:5" x14ac:dyDescent="0.25">
      <c r="A62" s="28" t="s">
        <v>219</v>
      </c>
      <c r="B62" s="28"/>
      <c r="C62" s="28"/>
      <c r="D62" s="28"/>
      <c r="E62" s="28"/>
    </row>
  </sheetData>
  <mergeCells count="9">
    <mergeCell ref="A34:E34"/>
    <mergeCell ref="A47:E47"/>
    <mergeCell ref="A48:E48"/>
    <mergeCell ref="A62:E62"/>
    <mergeCell ref="A2:F2"/>
    <mergeCell ref="A3:F3"/>
    <mergeCell ref="A5:D5"/>
    <mergeCell ref="A13:F13"/>
    <mergeCell ref="A24:D24"/>
  </mergeCells>
  <conditionalFormatting sqref="D36:D45">
    <cfRule type="cellIs" dxfId="1" priority="2" operator="lessThan">
      <formula>0</formula>
    </cfRule>
  </conditionalFormatting>
  <conditionalFormatting sqref="E36:E45">
    <cfRule type="cellIs" dxfId="0" priority="3" operator="greaterThan">
      <formula>1</formula>
    </cfRule>
  </conditionalFormatting>
  <pageMargins left="0.75" right="0.75" top="1" bottom="1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showGridLines="0" topLeftCell="A20" zoomScaleNormal="100" workbookViewId="0">
      <pane ySplit="19" topLeftCell="A39" activePane="bottomLeft" state="frozen"/>
      <selection pane="bottomLeft" sqref="A1:XFD19"/>
    </sheetView>
  </sheetViews>
  <sheetFormatPr baseColWidth="10" defaultColWidth="8.7109375" defaultRowHeight="15" x14ac:dyDescent="0.25"/>
  <cols>
    <col min="1" max="1" width="5" customWidth="1"/>
    <col min="2" max="2" width="15" customWidth="1"/>
    <col min="3" max="3" width="13" customWidth="1"/>
    <col min="4" max="4" width="16" customWidth="1"/>
    <col min="5" max="5" width="26" customWidth="1"/>
    <col min="6" max="6" width="16" customWidth="1"/>
    <col min="7" max="7" width="10" customWidth="1"/>
    <col min="8" max="8" width="8" customWidth="1"/>
    <col min="9" max="9" width="10" customWidth="1"/>
    <col min="10" max="11" width="13" customWidth="1"/>
    <col min="12" max="12" width="15" customWidth="1"/>
    <col min="13" max="13" width="14" customWidth="1"/>
    <col min="14" max="14" width="12" customWidth="1"/>
    <col min="15" max="15" width="15" customWidth="1"/>
    <col min="16" max="16" width="11" customWidth="1"/>
    <col min="17" max="17" width="13" customWidth="1"/>
    <col min="18" max="18" width="24" customWidth="1"/>
    <col min="19" max="19" width="30" customWidth="1"/>
  </cols>
  <sheetData>
    <row r="1" spans="1:19" ht="7.5" customHeight="1" x14ac:dyDescent="0.25"/>
    <row r="2" spans="1:19" ht="33.7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9.5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7.5" customHeight="1" x14ac:dyDescent="0.25"/>
    <row r="5" spans="1:19" ht="19.5" customHeight="1" x14ac:dyDescent="0.25">
      <c r="A5" s="40" t="s">
        <v>2</v>
      </c>
      <c r="B5" s="40"/>
      <c r="C5" s="40"/>
      <c r="D5" s="40"/>
      <c r="E5" s="40"/>
      <c r="G5" s="40" t="s">
        <v>3</v>
      </c>
      <c r="H5" s="40"/>
      <c r="I5" s="40"/>
      <c r="J5" s="40"/>
      <c r="K5" s="40"/>
      <c r="M5" s="40" t="s">
        <v>4</v>
      </c>
      <c r="N5" s="40"/>
      <c r="O5" s="40"/>
      <c r="P5" s="40"/>
      <c r="Q5" s="40"/>
      <c r="R5" s="40"/>
      <c r="S5" s="40"/>
    </row>
    <row r="6" spans="1:19" ht="16.5" customHeight="1" x14ac:dyDescent="0.25">
      <c r="A6" s="29" t="s">
        <v>5</v>
      </c>
      <c r="B6" s="29"/>
      <c r="C6" s="29"/>
      <c r="D6" s="37" t="s">
        <v>6</v>
      </c>
      <c r="E6" s="37"/>
      <c r="G6" s="29" t="s">
        <v>7</v>
      </c>
      <c r="H6" s="29"/>
      <c r="I6" s="29"/>
      <c r="J6" s="31">
        <f>COUNTA($B$20:$B$55)</f>
        <v>24</v>
      </c>
      <c r="K6" s="31"/>
      <c r="M6" s="29" t="s">
        <v>8</v>
      </c>
      <c r="N6" s="29"/>
      <c r="O6" s="29"/>
      <c r="P6" s="29"/>
      <c r="Q6" s="35">
        <f>$J$9</f>
        <v>28</v>
      </c>
      <c r="R6" s="35"/>
      <c r="S6" s="35"/>
    </row>
    <row r="7" spans="1:19" ht="16.5" customHeight="1" x14ac:dyDescent="0.25">
      <c r="A7" s="29" t="s">
        <v>9</v>
      </c>
      <c r="B7" s="29"/>
      <c r="C7" s="29"/>
      <c r="D7" s="36">
        <v>46277</v>
      </c>
      <c r="E7" s="36"/>
      <c r="G7" s="29" t="s">
        <v>10</v>
      </c>
      <c r="H7" s="29"/>
      <c r="I7" s="29"/>
      <c r="J7" s="31">
        <f>SUM($I$20:$I$55)</f>
        <v>48</v>
      </c>
      <c r="K7" s="31"/>
      <c r="M7" s="29" t="s">
        <v>11</v>
      </c>
      <c r="N7" s="29"/>
      <c r="O7" s="29"/>
      <c r="P7" s="29"/>
      <c r="Q7" s="31">
        <f>SUMIF($L$20:$L$55,"Zugesagt",$G$20:$G$55)</f>
        <v>21</v>
      </c>
      <c r="R7" s="31"/>
      <c r="S7" s="31"/>
    </row>
    <row r="8" spans="1:19" ht="16.5" customHeight="1" x14ac:dyDescent="0.25">
      <c r="A8" s="29" t="s">
        <v>12</v>
      </c>
      <c r="B8" s="29"/>
      <c r="C8" s="29"/>
      <c r="D8" s="37" t="s">
        <v>13</v>
      </c>
      <c r="E8" s="37"/>
      <c r="G8" s="29" t="s">
        <v>14</v>
      </c>
      <c r="H8" s="29"/>
      <c r="I8" s="29"/>
      <c r="J8" s="31">
        <f>SUM($I$20:$I$55)-SUMIF($L$20:$L$55,"Nicht eingeladen",$I$20:$I$55)</f>
        <v>45</v>
      </c>
      <c r="K8" s="31"/>
      <c r="M8" s="29" t="s">
        <v>15</v>
      </c>
      <c r="N8" s="29"/>
      <c r="O8" s="29"/>
      <c r="P8" s="29"/>
      <c r="Q8" s="31">
        <f>SUMIF($L$20:$L$55,"Zugesagt",$H$20:$H$55)</f>
        <v>7</v>
      </c>
      <c r="R8" s="31"/>
      <c r="S8" s="31"/>
    </row>
    <row r="9" spans="1:19" ht="16.5" customHeight="1" x14ac:dyDescent="0.25">
      <c r="A9" s="29" t="s">
        <v>16</v>
      </c>
      <c r="B9" s="29"/>
      <c r="C9" s="29"/>
      <c r="D9" s="37" t="s">
        <v>17</v>
      </c>
      <c r="E9" s="37"/>
      <c r="G9" s="29" t="s">
        <v>18</v>
      </c>
      <c r="H9" s="29"/>
      <c r="I9" s="29"/>
      <c r="J9" s="35">
        <f>SUM($N$20:$N$55)</f>
        <v>28</v>
      </c>
      <c r="K9" s="35"/>
      <c r="M9" s="29" t="s">
        <v>19</v>
      </c>
      <c r="N9" s="29"/>
      <c r="O9" s="29"/>
      <c r="P9" s="29"/>
      <c r="Q9" s="31">
        <f>$D$11-$Q$6</f>
        <v>62</v>
      </c>
      <c r="R9" s="31"/>
      <c r="S9" s="31"/>
    </row>
    <row r="10" spans="1:19" ht="16.5" customHeight="1" x14ac:dyDescent="0.25">
      <c r="A10" s="29" t="s">
        <v>20</v>
      </c>
      <c r="B10" s="29"/>
      <c r="C10" s="29"/>
      <c r="D10" s="36">
        <v>46255</v>
      </c>
      <c r="E10" s="36"/>
      <c r="G10" s="29" t="s">
        <v>21</v>
      </c>
      <c r="H10" s="29"/>
      <c r="I10" s="29"/>
      <c r="J10" s="31">
        <f>SUMIF($L$20:$L$55,"Abgesagt",$I$20:$I$55)</f>
        <v>3</v>
      </c>
      <c r="K10" s="31"/>
      <c r="M10" s="29" t="s">
        <v>22</v>
      </c>
      <c r="N10" s="29"/>
      <c r="O10" s="29"/>
      <c r="P10" s="29"/>
      <c r="Q10" s="32">
        <f>IFERROR($Q$6/$D$11,0)</f>
        <v>0.31111111111111112</v>
      </c>
      <c r="R10" s="32"/>
      <c r="S10" s="32"/>
    </row>
    <row r="11" spans="1:19" ht="16.5" customHeight="1" x14ac:dyDescent="0.25">
      <c r="A11" s="29" t="s">
        <v>23</v>
      </c>
      <c r="B11" s="29"/>
      <c r="C11" s="29"/>
      <c r="D11" s="34">
        <v>90</v>
      </c>
      <c r="E11" s="34"/>
      <c r="G11" s="29" t="s">
        <v>24</v>
      </c>
      <c r="H11" s="29"/>
      <c r="I11" s="29"/>
      <c r="J11" s="35">
        <f>SUMIF($L$20:$L$55,"Eingeladen",$I$20:$I$55)</f>
        <v>14</v>
      </c>
      <c r="K11" s="35"/>
      <c r="M11" s="29" t="s">
        <v>25</v>
      </c>
      <c r="N11" s="29"/>
      <c r="O11" s="29"/>
      <c r="P11" s="29"/>
      <c r="Q11" s="33">
        <f>SUM($Q$20:$Q$55)</f>
        <v>1652</v>
      </c>
      <c r="R11" s="33"/>
      <c r="S11" s="33"/>
    </row>
    <row r="12" spans="1:19" ht="16.5" customHeight="1" x14ac:dyDescent="0.25">
      <c r="A12" s="29" t="s">
        <v>26</v>
      </c>
      <c r="B12" s="29"/>
      <c r="C12" s="29"/>
      <c r="D12" s="30">
        <v>68</v>
      </c>
      <c r="E12" s="30"/>
      <c r="G12" s="29" t="s">
        <v>27</v>
      </c>
      <c r="H12" s="29"/>
      <c r="I12" s="29"/>
      <c r="J12" s="32">
        <f>IFERROR(($J$9+$J$10)/$J$8,0)</f>
        <v>0.68888888888888888</v>
      </c>
      <c r="K12" s="32"/>
      <c r="M12" s="29" t="s">
        <v>28</v>
      </c>
      <c r="N12" s="29"/>
      <c r="O12" s="29"/>
      <c r="P12" s="29"/>
      <c r="Q12" s="24">
        <f>$D$14</f>
        <v>7500</v>
      </c>
      <c r="R12" s="24"/>
      <c r="S12" s="24"/>
    </row>
    <row r="13" spans="1:19" ht="16.5" customHeight="1" x14ac:dyDescent="0.25">
      <c r="A13" s="29" t="s">
        <v>29</v>
      </c>
      <c r="B13" s="29"/>
      <c r="C13" s="29"/>
      <c r="D13" s="30">
        <v>32</v>
      </c>
      <c r="E13" s="30"/>
      <c r="G13" s="29" t="s">
        <v>30</v>
      </c>
      <c r="H13" s="29"/>
      <c r="I13" s="29"/>
      <c r="J13" s="32">
        <f>IFERROR($J$9/($J$9+$J$10),0)</f>
        <v>0.90322580645161288</v>
      </c>
      <c r="K13" s="32"/>
      <c r="M13" s="29" t="s">
        <v>31</v>
      </c>
      <c r="N13" s="29"/>
      <c r="O13" s="29"/>
      <c r="P13" s="29"/>
      <c r="Q13" s="33">
        <f>$D$14-$Q$11</f>
        <v>5848</v>
      </c>
      <c r="R13" s="33"/>
      <c r="S13" s="33"/>
    </row>
    <row r="14" spans="1:19" ht="16.5" customHeight="1" x14ac:dyDescent="0.25">
      <c r="A14" s="29" t="s">
        <v>28</v>
      </c>
      <c r="B14" s="29"/>
      <c r="C14" s="29"/>
      <c r="D14" s="30">
        <v>7500</v>
      </c>
      <c r="E14" s="30"/>
      <c r="G14" s="29" t="s">
        <v>32</v>
      </c>
      <c r="H14" s="29"/>
      <c r="I14" s="29"/>
      <c r="J14" s="31">
        <f>SUMIF($L$20:$L$55,"Nicht eingeladen",$I$20:$I$55)</f>
        <v>3</v>
      </c>
      <c r="K14" s="31"/>
      <c r="M14" s="29" t="s">
        <v>33</v>
      </c>
      <c r="N14" s="29"/>
      <c r="O14" s="29"/>
      <c r="P14" s="29"/>
      <c r="Q14" s="24">
        <f>IFERROR($Q$11/$Q$6,0)</f>
        <v>59</v>
      </c>
      <c r="R14" s="24"/>
      <c r="S14" s="24"/>
    </row>
    <row r="15" spans="1:19" ht="7.5" customHeight="1" x14ac:dyDescent="0.25"/>
    <row r="16" spans="1:19" ht="30" customHeight="1" x14ac:dyDescent="0.25">
      <c r="A16" s="25" t="s">
        <v>34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ht="7.5" customHeight="1" x14ac:dyDescent="0.25"/>
    <row r="18" spans="1:19" ht="21.75" customHeight="1" x14ac:dyDescent="0.25">
      <c r="A18" s="26" t="s">
        <v>35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1:19" ht="33.75" customHeight="1" x14ac:dyDescent="0.25">
      <c r="A19" s="1" t="s">
        <v>36</v>
      </c>
      <c r="B19" s="1" t="s">
        <v>37</v>
      </c>
      <c r="C19" s="1" t="s">
        <v>38</v>
      </c>
      <c r="D19" s="1" t="s">
        <v>39</v>
      </c>
      <c r="E19" s="1" t="s">
        <v>40</v>
      </c>
      <c r="F19" s="1" t="s">
        <v>41</v>
      </c>
      <c r="G19" s="1" t="s">
        <v>42</v>
      </c>
      <c r="H19" s="1" t="s">
        <v>43</v>
      </c>
      <c r="I19" s="1" t="s">
        <v>44</v>
      </c>
      <c r="J19" s="1" t="s">
        <v>45</v>
      </c>
      <c r="K19" s="1" t="s">
        <v>46</v>
      </c>
      <c r="L19" s="1" t="s">
        <v>47</v>
      </c>
      <c r="M19" s="1" t="s">
        <v>48</v>
      </c>
      <c r="N19" s="1" t="s">
        <v>49</v>
      </c>
      <c r="O19" s="1" t="s">
        <v>50</v>
      </c>
      <c r="P19" s="1" t="s">
        <v>51</v>
      </c>
      <c r="Q19" s="1" t="s">
        <v>52</v>
      </c>
      <c r="R19" s="1" t="s">
        <v>53</v>
      </c>
      <c r="S19" s="1" t="s">
        <v>54</v>
      </c>
    </row>
    <row r="20" spans="1:19" ht="15.75" customHeight="1" x14ac:dyDescent="0.25">
      <c r="A20" s="2">
        <f t="shared" ref="A20:A55" si="0">IF($B20="","",ROW()-19)</f>
        <v>1</v>
      </c>
      <c r="B20" s="3" t="s">
        <v>55</v>
      </c>
      <c r="C20" s="3" t="s">
        <v>56</v>
      </c>
      <c r="D20" s="3" t="s">
        <v>57</v>
      </c>
      <c r="E20" s="4" t="s">
        <v>58</v>
      </c>
      <c r="F20" s="3" t="s">
        <v>59</v>
      </c>
      <c r="G20" s="2">
        <v>2</v>
      </c>
      <c r="H20" s="2">
        <v>0</v>
      </c>
      <c r="I20" s="2">
        <f t="shared" ref="I20:I55" si="1">IF($B20="","",$G20+$H20)</f>
        <v>2</v>
      </c>
      <c r="J20" s="5">
        <v>46209</v>
      </c>
      <c r="K20" s="3" t="s">
        <v>40</v>
      </c>
      <c r="L20" s="2" t="s">
        <v>60</v>
      </c>
      <c r="M20" s="5">
        <v>46213</v>
      </c>
      <c r="N20" s="2">
        <f t="shared" ref="N20:N55" si="2">IF($B20="","",IF($L20="Zugesagt",$I20,0))</f>
        <v>2</v>
      </c>
      <c r="O20" s="3" t="s">
        <v>61</v>
      </c>
      <c r="P20" s="2" t="s">
        <v>62</v>
      </c>
      <c r="Q20" s="6">
        <f t="shared" ref="Q20:Q55" si="3">IF($B20="","",IF($L20="Zugesagt",$G20*$D$12+$H20*$D$13,0))</f>
        <v>136</v>
      </c>
      <c r="R20" s="3" t="str">
        <f t="shared" ref="R20:R55" ca="1" si="4">IF($B20="","",IF($L20="Zugesagt","Erledigt · Zusage",IF($L20="Abgesagt","Erledigt · Absage",IF($L20="Nicht eingeladen","Einladung versenden",IF($D$10-TODAY()&lt;0,"Überfällig · nachfassen",IF($D$10-TODAY()&lt;=7,"Frist läuft ab · nachfassen","Rückmeldung abwarten"))))))</f>
        <v>Erledigt · Zusage</v>
      </c>
      <c r="S20" s="3" t="s">
        <v>63</v>
      </c>
    </row>
    <row r="21" spans="1:19" ht="15.75" customHeight="1" x14ac:dyDescent="0.25">
      <c r="A21" s="7">
        <f t="shared" si="0"/>
        <v>2</v>
      </c>
      <c r="B21" s="8" t="s">
        <v>64</v>
      </c>
      <c r="C21" s="8" t="s">
        <v>65</v>
      </c>
      <c r="D21" s="8" t="s">
        <v>57</v>
      </c>
      <c r="E21" s="9" t="s">
        <v>66</v>
      </c>
      <c r="F21" s="8" t="s">
        <v>67</v>
      </c>
      <c r="G21" s="7">
        <v>2</v>
      </c>
      <c r="H21" s="7">
        <v>2</v>
      </c>
      <c r="I21" s="7">
        <f t="shared" si="1"/>
        <v>4</v>
      </c>
      <c r="J21" s="10">
        <v>46209</v>
      </c>
      <c r="K21" s="8" t="s">
        <v>40</v>
      </c>
      <c r="L21" s="7" t="s">
        <v>60</v>
      </c>
      <c r="M21" s="10">
        <v>46215</v>
      </c>
      <c r="N21" s="7">
        <f t="shared" si="2"/>
        <v>4</v>
      </c>
      <c r="O21" s="8" t="s">
        <v>61</v>
      </c>
      <c r="P21" s="7" t="s">
        <v>62</v>
      </c>
      <c r="Q21" s="11">
        <f t="shared" si="3"/>
        <v>200</v>
      </c>
      <c r="R21" s="8" t="str">
        <f t="shared" ca="1" si="4"/>
        <v>Erledigt · Zusage</v>
      </c>
      <c r="S21" s="8" t="s">
        <v>68</v>
      </c>
    </row>
    <row r="22" spans="1:19" ht="15.75" customHeight="1" x14ac:dyDescent="0.25">
      <c r="A22" s="2">
        <f t="shared" si="0"/>
        <v>3</v>
      </c>
      <c r="B22" s="3" t="s">
        <v>69</v>
      </c>
      <c r="C22" s="3" t="s">
        <v>70</v>
      </c>
      <c r="D22" s="3" t="s">
        <v>71</v>
      </c>
      <c r="E22" s="4" t="s">
        <v>72</v>
      </c>
      <c r="F22" s="3" t="s">
        <v>73</v>
      </c>
      <c r="G22" s="2">
        <v>1</v>
      </c>
      <c r="H22" s="2">
        <v>0</v>
      </c>
      <c r="I22" s="2">
        <f t="shared" si="1"/>
        <v>1</v>
      </c>
      <c r="J22" s="5">
        <v>46209</v>
      </c>
      <c r="K22" s="3" t="s">
        <v>40</v>
      </c>
      <c r="L22" s="2" t="s">
        <v>60</v>
      </c>
      <c r="M22" s="5">
        <v>46212</v>
      </c>
      <c r="N22" s="2">
        <f t="shared" si="2"/>
        <v>1</v>
      </c>
      <c r="O22" s="3" t="s">
        <v>74</v>
      </c>
      <c r="P22" s="2" t="s">
        <v>75</v>
      </c>
      <c r="Q22" s="6">
        <f t="shared" si="3"/>
        <v>68</v>
      </c>
      <c r="R22" s="3" t="str">
        <f t="shared" ca="1" si="4"/>
        <v>Erledigt · Zusage</v>
      </c>
      <c r="S22" s="3"/>
    </row>
    <row r="23" spans="1:19" ht="15.75" customHeight="1" x14ac:dyDescent="0.25">
      <c r="A23" s="7">
        <f t="shared" si="0"/>
        <v>4</v>
      </c>
      <c r="B23" s="8" t="s">
        <v>76</v>
      </c>
      <c r="C23" s="8" t="s">
        <v>77</v>
      </c>
      <c r="D23" s="8" t="s">
        <v>71</v>
      </c>
      <c r="E23" s="9" t="s">
        <v>78</v>
      </c>
      <c r="F23" s="8" t="s">
        <v>79</v>
      </c>
      <c r="G23" s="7">
        <v>1</v>
      </c>
      <c r="H23" s="7">
        <v>0</v>
      </c>
      <c r="I23" s="7">
        <f t="shared" si="1"/>
        <v>1</v>
      </c>
      <c r="J23" s="10">
        <v>46209</v>
      </c>
      <c r="K23" s="8" t="s">
        <v>40</v>
      </c>
      <c r="L23" s="7" t="s">
        <v>80</v>
      </c>
      <c r="M23" s="10">
        <v>46217</v>
      </c>
      <c r="N23" s="7">
        <f t="shared" si="2"/>
        <v>0</v>
      </c>
      <c r="O23" s="8" t="s">
        <v>81</v>
      </c>
      <c r="P23" s="7" t="s">
        <v>82</v>
      </c>
      <c r="Q23" s="11">
        <f t="shared" si="3"/>
        <v>0</v>
      </c>
      <c r="R23" s="8" t="str">
        <f t="shared" ca="1" si="4"/>
        <v>Erledigt · Absage</v>
      </c>
      <c r="S23" s="8" t="s">
        <v>83</v>
      </c>
    </row>
    <row r="24" spans="1:19" ht="15.75" customHeight="1" x14ac:dyDescent="0.25">
      <c r="A24" s="2">
        <f t="shared" si="0"/>
        <v>5</v>
      </c>
      <c r="B24" s="3" t="s">
        <v>84</v>
      </c>
      <c r="C24" s="3" t="s">
        <v>85</v>
      </c>
      <c r="D24" s="3" t="s">
        <v>86</v>
      </c>
      <c r="E24" s="4" t="s">
        <v>87</v>
      </c>
      <c r="F24" s="3" t="s">
        <v>88</v>
      </c>
      <c r="G24" s="2">
        <v>2</v>
      </c>
      <c r="H24" s="2">
        <v>0</v>
      </c>
      <c r="I24" s="2">
        <f t="shared" si="1"/>
        <v>2</v>
      </c>
      <c r="J24" s="5">
        <v>46210</v>
      </c>
      <c r="K24" s="3" t="s">
        <v>40</v>
      </c>
      <c r="L24" s="2" t="s">
        <v>60</v>
      </c>
      <c r="M24" s="5">
        <v>46216</v>
      </c>
      <c r="N24" s="2">
        <f t="shared" si="2"/>
        <v>2</v>
      </c>
      <c r="O24" s="3" t="s">
        <v>89</v>
      </c>
      <c r="P24" s="2" t="s">
        <v>90</v>
      </c>
      <c r="Q24" s="6">
        <f t="shared" si="3"/>
        <v>136</v>
      </c>
      <c r="R24" s="3" t="str">
        <f t="shared" ca="1" si="4"/>
        <v>Erledigt · Zusage</v>
      </c>
      <c r="S24" s="3"/>
    </row>
    <row r="25" spans="1:19" ht="15.75" customHeight="1" x14ac:dyDescent="0.25">
      <c r="A25" s="7">
        <f t="shared" si="0"/>
        <v>6</v>
      </c>
      <c r="B25" s="8" t="s">
        <v>91</v>
      </c>
      <c r="C25" s="8" t="s">
        <v>92</v>
      </c>
      <c r="D25" s="8" t="s">
        <v>86</v>
      </c>
      <c r="E25" s="9" t="s">
        <v>93</v>
      </c>
      <c r="F25" s="8" t="s">
        <v>94</v>
      </c>
      <c r="G25" s="7">
        <v>1</v>
      </c>
      <c r="H25" s="7">
        <v>0</v>
      </c>
      <c r="I25" s="7">
        <f t="shared" si="1"/>
        <v>1</v>
      </c>
      <c r="J25" s="10">
        <v>46210</v>
      </c>
      <c r="K25" s="8" t="s">
        <v>40</v>
      </c>
      <c r="L25" s="7" t="s">
        <v>95</v>
      </c>
      <c r="M25" s="10"/>
      <c r="N25" s="7">
        <f t="shared" si="2"/>
        <v>0</v>
      </c>
      <c r="O25" s="8" t="s">
        <v>61</v>
      </c>
      <c r="P25" s="7" t="s">
        <v>90</v>
      </c>
      <c r="Q25" s="11">
        <f t="shared" si="3"/>
        <v>0</v>
      </c>
      <c r="R25" s="8" t="str">
        <f t="shared" ca="1" si="4"/>
        <v>Rückmeldung abwarten</v>
      </c>
      <c r="S25" s="8"/>
    </row>
    <row r="26" spans="1:19" ht="15.75" customHeight="1" x14ac:dyDescent="0.25">
      <c r="A26" s="2">
        <f t="shared" si="0"/>
        <v>7</v>
      </c>
      <c r="B26" s="3" t="s">
        <v>96</v>
      </c>
      <c r="C26" s="3" t="s">
        <v>97</v>
      </c>
      <c r="D26" s="3" t="s">
        <v>86</v>
      </c>
      <c r="E26" s="4" t="s">
        <v>98</v>
      </c>
      <c r="F26" s="3" t="s">
        <v>99</v>
      </c>
      <c r="G26" s="2">
        <v>2</v>
      </c>
      <c r="H26" s="2">
        <v>1</v>
      </c>
      <c r="I26" s="2">
        <f t="shared" si="1"/>
        <v>3</v>
      </c>
      <c r="J26" s="5">
        <v>46210</v>
      </c>
      <c r="K26" s="3" t="s">
        <v>40</v>
      </c>
      <c r="L26" s="2" t="s">
        <v>60</v>
      </c>
      <c r="M26" s="5">
        <v>46218</v>
      </c>
      <c r="N26" s="2">
        <f t="shared" si="2"/>
        <v>3</v>
      </c>
      <c r="O26" s="3" t="s">
        <v>61</v>
      </c>
      <c r="P26" s="2" t="s">
        <v>90</v>
      </c>
      <c r="Q26" s="6">
        <f t="shared" si="3"/>
        <v>168</v>
      </c>
      <c r="R26" s="3" t="str">
        <f t="shared" ca="1" si="4"/>
        <v>Erledigt · Zusage</v>
      </c>
      <c r="S26" s="3"/>
    </row>
    <row r="27" spans="1:19" ht="15.75" customHeight="1" x14ac:dyDescent="0.25">
      <c r="A27" s="7">
        <f t="shared" si="0"/>
        <v>8</v>
      </c>
      <c r="B27" s="8" t="s">
        <v>100</v>
      </c>
      <c r="C27" s="8" t="s">
        <v>101</v>
      </c>
      <c r="D27" s="8" t="s">
        <v>102</v>
      </c>
      <c r="E27" s="9" t="s">
        <v>103</v>
      </c>
      <c r="F27" s="8" t="s">
        <v>104</v>
      </c>
      <c r="G27" s="7">
        <v>2</v>
      </c>
      <c r="H27" s="7">
        <v>0</v>
      </c>
      <c r="I27" s="7">
        <f t="shared" si="1"/>
        <v>2</v>
      </c>
      <c r="J27" s="10">
        <v>46210</v>
      </c>
      <c r="K27" s="8" t="s">
        <v>105</v>
      </c>
      <c r="L27" s="7" t="s">
        <v>95</v>
      </c>
      <c r="M27" s="10"/>
      <c r="N27" s="7">
        <f t="shared" si="2"/>
        <v>0</v>
      </c>
      <c r="O27" s="8" t="s">
        <v>61</v>
      </c>
      <c r="P27" s="7" t="s">
        <v>106</v>
      </c>
      <c r="Q27" s="11">
        <f t="shared" si="3"/>
        <v>0</v>
      </c>
      <c r="R27" s="8" t="str">
        <f t="shared" ca="1" si="4"/>
        <v>Rückmeldung abwarten</v>
      </c>
      <c r="S27" s="8" t="s">
        <v>107</v>
      </c>
    </row>
    <row r="28" spans="1:19" ht="15.75" customHeight="1" x14ac:dyDescent="0.25">
      <c r="A28" s="2">
        <f t="shared" si="0"/>
        <v>9</v>
      </c>
      <c r="B28" s="3" t="s">
        <v>108</v>
      </c>
      <c r="C28" s="3" t="s">
        <v>109</v>
      </c>
      <c r="D28" s="3" t="s">
        <v>102</v>
      </c>
      <c r="E28" s="4" t="s">
        <v>110</v>
      </c>
      <c r="F28" s="3" t="s">
        <v>111</v>
      </c>
      <c r="G28" s="2">
        <v>1</v>
      </c>
      <c r="H28" s="2">
        <v>0</v>
      </c>
      <c r="I28" s="2">
        <f t="shared" si="1"/>
        <v>1</v>
      </c>
      <c r="J28" s="5">
        <v>46210</v>
      </c>
      <c r="K28" s="3" t="s">
        <v>40</v>
      </c>
      <c r="L28" s="2" t="s">
        <v>60</v>
      </c>
      <c r="M28" s="5">
        <v>46219</v>
      </c>
      <c r="N28" s="2">
        <f t="shared" si="2"/>
        <v>1</v>
      </c>
      <c r="O28" s="3" t="s">
        <v>112</v>
      </c>
      <c r="P28" s="2" t="s">
        <v>106</v>
      </c>
      <c r="Q28" s="6">
        <f t="shared" si="3"/>
        <v>68</v>
      </c>
      <c r="R28" s="3" t="str">
        <f t="shared" ca="1" si="4"/>
        <v>Erledigt · Zusage</v>
      </c>
      <c r="S28" s="3"/>
    </row>
    <row r="29" spans="1:19" ht="15.75" customHeight="1" x14ac:dyDescent="0.25">
      <c r="A29" s="7">
        <f t="shared" si="0"/>
        <v>10</v>
      </c>
      <c r="B29" s="8" t="s">
        <v>113</v>
      </c>
      <c r="C29" s="8" t="s">
        <v>114</v>
      </c>
      <c r="D29" s="8" t="s">
        <v>115</v>
      </c>
      <c r="E29" s="9" t="s">
        <v>116</v>
      </c>
      <c r="F29" s="8" t="s">
        <v>117</v>
      </c>
      <c r="G29" s="7">
        <v>2</v>
      </c>
      <c r="H29" s="7">
        <v>0</v>
      </c>
      <c r="I29" s="7">
        <f t="shared" si="1"/>
        <v>2</v>
      </c>
      <c r="J29" s="10">
        <v>46211</v>
      </c>
      <c r="K29" s="8" t="s">
        <v>118</v>
      </c>
      <c r="L29" s="7" t="s">
        <v>60</v>
      </c>
      <c r="M29" s="10">
        <v>46211</v>
      </c>
      <c r="N29" s="7">
        <f t="shared" si="2"/>
        <v>2</v>
      </c>
      <c r="O29" s="8" t="s">
        <v>61</v>
      </c>
      <c r="P29" s="7" t="s">
        <v>119</v>
      </c>
      <c r="Q29" s="11">
        <f t="shared" si="3"/>
        <v>136</v>
      </c>
      <c r="R29" s="8" t="str">
        <f t="shared" ca="1" si="4"/>
        <v>Erledigt · Zusage</v>
      </c>
      <c r="S29" s="8"/>
    </row>
    <row r="30" spans="1:19" ht="15.75" customHeight="1" x14ac:dyDescent="0.25">
      <c r="A30" s="2">
        <f t="shared" si="0"/>
        <v>11</v>
      </c>
      <c r="B30" s="3" t="s">
        <v>120</v>
      </c>
      <c r="C30" s="3" t="s">
        <v>121</v>
      </c>
      <c r="D30" s="3" t="s">
        <v>115</v>
      </c>
      <c r="E30" s="4" t="s">
        <v>122</v>
      </c>
      <c r="F30" s="3" t="s">
        <v>123</v>
      </c>
      <c r="G30" s="2">
        <v>1</v>
      </c>
      <c r="H30" s="2">
        <v>2</v>
      </c>
      <c r="I30" s="2">
        <f t="shared" si="1"/>
        <v>3</v>
      </c>
      <c r="J30" s="5">
        <v>46211</v>
      </c>
      <c r="K30" s="3" t="s">
        <v>40</v>
      </c>
      <c r="L30" s="2" t="s">
        <v>95</v>
      </c>
      <c r="M30" s="5"/>
      <c r="N30" s="2">
        <f t="shared" si="2"/>
        <v>0</v>
      </c>
      <c r="O30" s="3" t="s">
        <v>61</v>
      </c>
      <c r="P30" s="2" t="s">
        <v>119</v>
      </c>
      <c r="Q30" s="6">
        <f t="shared" si="3"/>
        <v>0</v>
      </c>
      <c r="R30" s="3" t="str">
        <f t="shared" ca="1" si="4"/>
        <v>Rückmeldung abwarten</v>
      </c>
      <c r="S30" s="3"/>
    </row>
    <row r="31" spans="1:19" ht="15.75" customHeight="1" x14ac:dyDescent="0.25">
      <c r="A31" s="7">
        <f t="shared" si="0"/>
        <v>12</v>
      </c>
      <c r="B31" s="8" t="s">
        <v>124</v>
      </c>
      <c r="C31" s="8" t="s">
        <v>125</v>
      </c>
      <c r="D31" s="8" t="s">
        <v>126</v>
      </c>
      <c r="E31" s="9" t="s">
        <v>127</v>
      </c>
      <c r="F31" s="8" t="s">
        <v>128</v>
      </c>
      <c r="G31" s="7">
        <v>2</v>
      </c>
      <c r="H31" s="7">
        <v>0</v>
      </c>
      <c r="I31" s="7">
        <f t="shared" si="1"/>
        <v>2</v>
      </c>
      <c r="J31" s="10">
        <v>46211</v>
      </c>
      <c r="K31" s="8" t="s">
        <v>118</v>
      </c>
      <c r="L31" s="7" t="s">
        <v>60</v>
      </c>
      <c r="M31" s="10">
        <v>46214</v>
      </c>
      <c r="N31" s="7">
        <f t="shared" si="2"/>
        <v>2</v>
      </c>
      <c r="O31" s="8" t="s">
        <v>61</v>
      </c>
      <c r="P31" s="7" t="s">
        <v>129</v>
      </c>
      <c r="Q31" s="11">
        <f t="shared" si="3"/>
        <v>136</v>
      </c>
      <c r="R31" s="8" t="str">
        <f t="shared" ca="1" si="4"/>
        <v>Erledigt · Zusage</v>
      </c>
      <c r="S31" s="8"/>
    </row>
    <row r="32" spans="1:19" ht="15.75" customHeight="1" x14ac:dyDescent="0.25">
      <c r="A32" s="2">
        <f t="shared" si="0"/>
        <v>13</v>
      </c>
      <c r="B32" s="3" t="s">
        <v>130</v>
      </c>
      <c r="C32" s="3" t="s">
        <v>131</v>
      </c>
      <c r="D32" s="3" t="s">
        <v>126</v>
      </c>
      <c r="E32" s="4" t="s">
        <v>132</v>
      </c>
      <c r="F32" s="3" t="s">
        <v>133</v>
      </c>
      <c r="G32" s="2">
        <v>1</v>
      </c>
      <c r="H32" s="2">
        <v>0</v>
      </c>
      <c r="I32" s="2">
        <f t="shared" si="1"/>
        <v>1</v>
      </c>
      <c r="J32" s="5">
        <v>46211</v>
      </c>
      <c r="K32" s="3" t="s">
        <v>41</v>
      </c>
      <c r="L32" s="2" t="s">
        <v>80</v>
      </c>
      <c r="M32" s="5">
        <v>46215</v>
      </c>
      <c r="N32" s="2">
        <f t="shared" si="2"/>
        <v>0</v>
      </c>
      <c r="O32" s="3" t="s">
        <v>81</v>
      </c>
      <c r="P32" s="2" t="s">
        <v>82</v>
      </c>
      <c r="Q32" s="6">
        <f t="shared" si="3"/>
        <v>0</v>
      </c>
      <c r="R32" s="3" t="str">
        <f t="shared" ca="1" si="4"/>
        <v>Erledigt · Absage</v>
      </c>
      <c r="S32" s="3" t="s">
        <v>134</v>
      </c>
    </row>
    <row r="33" spans="1:19" ht="15.75" customHeight="1" x14ac:dyDescent="0.25">
      <c r="A33" s="7">
        <f t="shared" si="0"/>
        <v>14</v>
      </c>
      <c r="B33" s="8" t="s">
        <v>135</v>
      </c>
      <c r="C33" s="8" t="s">
        <v>136</v>
      </c>
      <c r="D33" s="8" t="s">
        <v>71</v>
      </c>
      <c r="E33" s="9" t="s">
        <v>137</v>
      </c>
      <c r="F33" s="8" t="s">
        <v>138</v>
      </c>
      <c r="G33" s="7">
        <v>2</v>
      </c>
      <c r="H33" s="7">
        <v>1</v>
      </c>
      <c r="I33" s="7">
        <f t="shared" si="1"/>
        <v>3</v>
      </c>
      <c r="J33" s="10">
        <v>46211</v>
      </c>
      <c r="K33" s="8" t="s">
        <v>139</v>
      </c>
      <c r="L33" s="7" t="s">
        <v>60</v>
      </c>
      <c r="M33" s="10">
        <v>46212</v>
      </c>
      <c r="N33" s="7">
        <f t="shared" si="2"/>
        <v>3</v>
      </c>
      <c r="O33" s="8" t="s">
        <v>61</v>
      </c>
      <c r="P33" s="7" t="s">
        <v>75</v>
      </c>
      <c r="Q33" s="11">
        <f t="shared" si="3"/>
        <v>168</v>
      </c>
      <c r="R33" s="8" t="str">
        <f t="shared" ca="1" si="4"/>
        <v>Erledigt · Zusage</v>
      </c>
      <c r="S33" s="8"/>
    </row>
    <row r="34" spans="1:19" ht="15.75" customHeight="1" x14ac:dyDescent="0.25">
      <c r="A34" s="2">
        <f t="shared" si="0"/>
        <v>15</v>
      </c>
      <c r="B34" s="3" t="s">
        <v>140</v>
      </c>
      <c r="C34" s="3" t="s">
        <v>141</v>
      </c>
      <c r="D34" s="3" t="s">
        <v>71</v>
      </c>
      <c r="E34" s="4" t="s">
        <v>142</v>
      </c>
      <c r="F34" s="3" t="s">
        <v>143</v>
      </c>
      <c r="G34" s="2">
        <v>1</v>
      </c>
      <c r="H34" s="2">
        <v>0</v>
      </c>
      <c r="I34" s="2">
        <f t="shared" si="1"/>
        <v>1</v>
      </c>
      <c r="J34" s="5">
        <v>46211</v>
      </c>
      <c r="K34" s="3" t="s">
        <v>139</v>
      </c>
      <c r="L34" s="2" t="s">
        <v>95</v>
      </c>
      <c r="M34" s="5"/>
      <c r="N34" s="2">
        <f t="shared" si="2"/>
        <v>0</v>
      </c>
      <c r="O34" s="3" t="s">
        <v>74</v>
      </c>
      <c r="P34" s="2" t="s">
        <v>75</v>
      </c>
      <c r="Q34" s="6">
        <f t="shared" si="3"/>
        <v>0</v>
      </c>
      <c r="R34" s="3" t="str">
        <f t="shared" ca="1" si="4"/>
        <v>Rückmeldung abwarten</v>
      </c>
      <c r="S34" s="3"/>
    </row>
    <row r="35" spans="1:19" ht="15.75" customHeight="1" x14ac:dyDescent="0.25">
      <c r="A35" s="7">
        <f t="shared" si="0"/>
        <v>16</v>
      </c>
      <c r="B35" s="8" t="s">
        <v>144</v>
      </c>
      <c r="C35" s="8" t="s">
        <v>145</v>
      </c>
      <c r="D35" s="8" t="s">
        <v>86</v>
      </c>
      <c r="E35" s="9" t="s">
        <v>146</v>
      </c>
      <c r="F35" s="8" t="s">
        <v>147</v>
      </c>
      <c r="G35" s="7">
        <v>2</v>
      </c>
      <c r="H35" s="7">
        <v>0</v>
      </c>
      <c r="I35" s="7">
        <f t="shared" si="1"/>
        <v>2</v>
      </c>
      <c r="J35" s="10">
        <v>46212</v>
      </c>
      <c r="K35" s="8" t="s">
        <v>40</v>
      </c>
      <c r="L35" s="7" t="s">
        <v>60</v>
      </c>
      <c r="M35" s="10">
        <v>46220</v>
      </c>
      <c r="N35" s="7">
        <f t="shared" si="2"/>
        <v>2</v>
      </c>
      <c r="O35" s="8" t="s">
        <v>61</v>
      </c>
      <c r="P35" s="7" t="s">
        <v>148</v>
      </c>
      <c r="Q35" s="11">
        <f t="shared" si="3"/>
        <v>136</v>
      </c>
      <c r="R35" s="8" t="str">
        <f t="shared" ca="1" si="4"/>
        <v>Erledigt · Zusage</v>
      </c>
      <c r="S35" s="8"/>
    </row>
    <row r="36" spans="1:19" ht="15.75" customHeight="1" x14ac:dyDescent="0.25">
      <c r="A36" s="2">
        <f t="shared" si="0"/>
        <v>17</v>
      </c>
      <c r="B36" s="3" t="s">
        <v>149</v>
      </c>
      <c r="C36" s="3" t="s">
        <v>150</v>
      </c>
      <c r="D36" s="3" t="s">
        <v>151</v>
      </c>
      <c r="E36" s="4" t="s">
        <v>152</v>
      </c>
      <c r="F36" s="3" t="s">
        <v>153</v>
      </c>
      <c r="G36" s="2">
        <v>1</v>
      </c>
      <c r="H36" s="2">
        <v>0</v>
      </c>
      <c r="I36" s="2">
        <f t="shared" si="1"/>
        <v>1</v>
      </c>
      <c r="J36" s="5">
        <v>46212</v>
      </c>
      <c r="K36" s="3" t="s">
        <v>40</v>
      </c>
      <c r="L36" s="2" t="s">
        <v>95</v>
      </c>
      <c r="M36" s="5"/>
      <c r="N36" s="2">
        <f t="shared" si="2"/>
        <v>0</v>
      </c>
      <c r="O36" s="3" t="s">
        <v>154</v>
      </c>
      <c r="P36" s="2" t="s">
        <v>148</v>
      </c>
      <c r="Q36" s="6">
        <f t="shared" si="3"/>
        <v>0</v>
      </c>
      <c r="R36" s="3" t="str">
        <f t="shared" ca="1" si="4"/>
        <v>Rückmeldung abwarten</v>
      </c>
      <c r="S36" s="3"/>
    </row>
    <row r="37" spans="1:19" ht="15.75" customHeight="1" x14ac:dyDescent="0.25">
      <c r="A37" s="7">
        <f t="shared" si="0"/>
        <v>18</v>
      </c>
      <c r="B37" s="8" t="s">
        <v>155</v>
      </c>
      <c r="C37" s="8" t="s">
        <v>156</v>
      </c>
      <c r="D37" s="8" t="s">
        <v>57</v>
      </c>
      <c r="E37" s="9" t="s">
        <v>157</v>
      </c>
      <c r="F37" s="8" t="s">
        <v>158</v>
      </c>
      <c r="G37" s="7">
        <v>2</v>
      </c>
      <c r="H37" s="7">
        <v>3</v>
      </c>
      <c r="I37" s="7">
        <f t="shared" si="1"/>
        <v>5</v>
      </c>
      <c r="J37" s="10">
        <v>46212</v>
      </c>
      <c r="K37" s="8" t="s">
        <v>41</v>
      </c>
      <c r="L37" s="7" t="s">
        <v>60</v>
      </c>
      <c r="M37" s="10">
        <v>46213</v>
      </c>
      <c r="N37" s="7">
        <f t="shared" si="2"/>
        <v>5</v>
      </c>
      <c r="O37" s="8" t="s">
        <v>61</v>
      </c>
      <c r="P37" s="7" t="s">
        <v>159</v>
      </c>
      <c r="Q37" s="11">
        <f t="shared" si="3"/>
        <v>232</v>
      </c>
      <c r="R37" s="8" t="str">
        <f t="shared" ca="1" si="4"/>
        <v>Erledigt · Zusage</v>
      </c>
      <c r="S37" s="8" t="s">
        <v>160</v>
      </c>
    </row>
    <row r="38" spans="1:19" ht="15.75" customHeight="1" x14ac:dyDescent="0.25">
      <c r="A38" s="2">
        <f t="shared" si="0"/>
        <v>19</v>
      </c>
      <c r="B38" s="3" t="s">
        <v>161</v>
      </c>
      <c r="C38" s="3" t="s">
        <v>162</v>
      </c>
      <c r="D38" s="3" t="s">
        <v>57</v>
      </c>
      <c r="E38" s="4" t="s">
        <v>163</v>
      </c>
      <c r="F38" s="3" t="s">
        <v>164</v>
      </c>
      <c r="G38" s="2">
        <v>1</v>
      </c>
      <c r="H38" s="2">
        <v>0</v>
      </c>
      <c r="I38" s="2">
        <f t="shared" si="1"/>
        <v>1</v>
      </c>
      <c r="J38" s="5">
        <v>46212</v>
      </c>
      <c r="K38" s="3" t="s">
        <v>40</v>
      </c>
      <c r="L38" s="2" t="s">
        <v>60</v>
      </c>
      <c r="M38" s="5">
        <v>46217</v>
      </c>
      <c r="N38" s="2">
        <f t="shared" si="2"/>
        <v>1</v>
      </c>
      <c r="O38" s="3" t="s">
        <v>74</v>
      </c>
      <c r="P38" s="2" t="s">
        <v>159</v>
      </c>
      <c r="Q38" s="6">
        <f t="shared" si="3"/>
        <v>68</v>
      </c>
      <c r="R38" s="3" t="str">
        <f t="shared" ca="1" si="4"/>
        <v>Erledigt · Zusage</v>
      </c>
      <c r="S38" s="3"/>
    </row>
    <row r="39" spans="1:19" ht="15.75" customHeight="1" x14ac:dyDescent="0.25">
      <c r="A39" s="7">
        <f t="shared" si="0"/>
        <v>20</v>
      </c>
      <c r="B39" s="8" t="s">
        <v>165</v>
      </c>
      <c r="C39" s="8" t="s">
        <v>166</v>
      </c>
      <c r="D39" s="8" t="s">
        <v>102</v>
      </c>
      <c r="E39" s="9" t="s">
        <v>167</v>
      </c>
      <c r="F39" s="8" t="s">
        <v>168</v>
      </c>
      <c r="G39" s="7">
        <v>2</v>
      </c>
      <c r="H39" s="7">
        <v>0</v>
      </c>
      <c r="I39" s="7">
        <f t="shared" si="1"/>
        <v>2</v>
      </c>
      <c r="J39" s="10">
        <v>46213</v>
      </c>
      <c r="K39" s="8" t="s">
        <v>105</v>
      </c>
      <c r="L39" s="7" t="s">
        <v>95</v>
      </c>
      <c r="M39" s="10"/>
      <c r="N39" s="7">
        <f t="shared" si="2"/>
        <v>0</v>
      </c>
      <c r="O39" s="8" t="s">
        <v>61</v>
      </c>
      <c r="P39" s="7" t="s">
        <v>106</v>
      </c>
      <c r="Q39" s="11">
        <f t="shared" si="3"/>
        <v>0</v>
      </c>
      <c r="R39" s="8" t="str">
        <f t="shared" ca="1" si="4"/>
        <v>Rückmeldung abwarten</v>
      </c>
      <c r="S39" s="8"/>
    </row>
    <row r="40" spans="1:19" ht="15.75" customHeight="1" x14ac:dyDescent="0.25">
      <c r="A40" s="2">
        <f t="shared" si="0"/>
        <v>21</v>
      </c>
      <c r="B40" s="3" t="s">
        <v>169</v>
      </c>
      <c r="C40" s="3" t="s">
        <v>170</v>
      </c>
      <c r="D40" s="3" t="s">
        <v>115</v>
      </c>
      <c r="E40" s="4" t="s">
        <v>171</v>
      </c>
      <c r="F40" s="3" t="s">
        <v>172</v>
      </c>
      <c r="G40" s="2">
        <v>1</v>
      </c>
      <c r="H40" s="2">
        <v>0</v>
      </c>
      <c r="I40" s="2">
        <f t="shared" si="1"/>
        <v>1</v>
      </c>
      <c r="J40" s="5">
        <v>46213</v>
      </c>
      <c r="K40" s="3" t="s">
        <v>40</v>
      </c>
      <c r="L40" s="2" t="s">
        <v>80</v>
      </c>
      <c r="M40" s="5">
        <v>46221</v>
      </c>
      <c r="N40" s="2">
        <f t="shared" si="2"/>
        <v>0</v>
      </c>
      <c r="O40" s="3" t="s">
        <v>81</v>
      </c>
      <c r="P40" s="2" t="s">
        <v>82</v>
      </c>
      <c r="Q40" s="6">
        <f t="shared" si="3"/>
        <v>0</v>
      </c>
      <c r="R40" s="3" t="str">
        <f t="shared" ca="1" si="4"/>
        <v>Erledigt · Absage</v>
      </c>
      <c r="S40" s="3"/>
    </row>
    <row r="41" spans="1:19" ht="15.75" customHeight="1" x14ac:dyDescent="0.25">
      <c r="A41" s="7">
        <f t="shared" si="0"/>
        <v>22</v>
      </c>
      <c r="B41" s="8" t="s">
        <v>173</v>
      </c>
      <c r="C41" s="8" t="s">
        <v>174</v>
      </c>
      <c r="D41" s="8" t="s">
        <v>86</v>
      </c>
      <c r="E41" s="9" t="s">
        <v>175</v>
      </c>
      <c r="F41" s="8" t="s">
        <v>176</v>
      </c>
      <c r="G41" s="7">
        <v>2</v>
      </c>
      <c r="H41" s="7">
        <v>2</v>
      </c>
      <c r="I41" s="7">
        <f t="shared" si="1"/>
        <v>4</v>
      </c>
      <c r="J41" s="10">
        <v>46213</v>
      </c>
      <c r="K41" s="8" t="s">
        <v>40</v>
      </c>
      <c r="L41" s="7" t="s">
        <v>95</v>
      </c>
      <c r="M41" s="10"/>
      <c r="N41" s="7">
        <f t="shared" si="2"/>
        <v>0</v>
      </c>
      <c r="O41" s="8" t="s">
        <v>61</v>
      </c>
      <c r="P41" s="7" t="s">
        <v>177</v>
      </c>
      <c r="Q41" s="11">
        <f t="shared" si="3"/>
        <v>0</v>
      </c>
      <c r="R41" s="8" t="str">
        <f t="shared" ca="1" si="4"/>
        <v>Rückmeldung abwarten</v>
      </c>
      <c r="S41" s="8"/>
    </row>
    <row r="42" spans="1:19" ht="15.75" customHeight="1" x14ac:dyDescent="0.25">
      <c r="A42" s="2">
        <f t="shared" si="0"/>
        <v>23</v>
      </c>
      <c r="B42" s="3" t="s">
        <v>178</v>
      </c>
      <c r="C42" s="3" t="s">
        <v>179</v>
      </c>
      <c r="D42" s="3" t="s">
        <v>151</v>
      </c>
      <c r="E42" s="4" t="s">
        <v>180</v>
      </c>
      <c r="F42" s="3" t="s">
        <v>181</v>
      </c>
      <c r="G42" s="2">
        <v>1</v>
      </c>
      <c r="H42" s="2">
        <v>0</v>
      </c>
      <c r="I42" s="2">
        <f t="shared" si="1"/>
        <v>1</v>
      </c>
      <c r="J42" s="5"/>
      <c r="K42" s="3"/>
      <c r="L42" s="2" t="s">
        <v>182</v>
      </c>
      <c r="M42" s="5"/>
      <c r="N42" s="2">
        <f t="shared" si="2"/>
        <v>0</v>
      </c>
      <c r="O42" s="3" t="s">
        <v>61</v>
      </c>
      <c r="P42" s="2" t="s">
        <v>82</v>
      </c>
      <c r="Q42" s="6">
        <f t="shared" si="3"/>
        <v>0</v>
      </c>
      <c r="R42" s="3" t="str">
        <f t="shared" ca="1" si="4"/>
        <v>Einladung versenden</v>
      </c>
      <c r="S42" s="3" t="s">
        <v>183</v>
      </c>
    </row>
    <row r="43" spans="1:19" ht="15.75" customHeight="1" x14ac:dyDescent="0.25">
      <c r="A43" s="7">
        <f t="shared" si="0"/>
        <v>24</v>
      </c>
      <c r="B43" s="8" t="s">
        <v>184</v>
      </c>
      <c r="C43" s="8" t="s">
        <v>185</v>
      </c>
      <c r="D43" s="8" t="s">
        <v>126</v>
      </c>
      <c r="E43" s="9" t="s">
        <v>186</v>
      </c>
      <c r="F43" s="8" t="s">
        <v>187</v>
      </c>
      <c r="G43" s="7">
        <v>2</v>
      </c>
      <c r="H43" s="7">
        <v>0</v>
      </c>
      <c r="I43" s="7">
        <f t="shared" si="1"/>
        <v>2</v>
      </c>
      <c r="J43" s="10"/>
      <c r="K43" s="8"/>
      <c r="L43" s="7" t="s">
        <v>182</v>
      </c>
      <c r="M43" s="10"/>
      <c r="N43" s="7">
        <f t="shared" si="2"/>
        <v>0</v>
      </c>
      <c r="O43" s="8" t="s">
        <v>61</v>
      </c>
      <c r="P43" s="7" t="s">
        <v>82</v>
      </c>
      <c r="Q43" s="11">
        <f t="shared" si="3"/>
        <v>0</v>
      </c>
      <c r="R43" s="8" t="str">
        <f t="shared" ca="1" si="4"/>
        <v>Einladung versenden</v>
      </c>
      <c r="S43" s="8" t="s">
        <v>188</v>
      </c>
    </row>
    <row r="44" spans="1:19" ht="15.75" customHeight="1" x14ac:dyDescent="0.25">
      <c r="A44" s="2" t="str">
        <f t="shared" si="0"/>
        <v/>
      </c>
      <c r="B44" s="3"/>
      <c r="C44" s="3"/>
      <c r="D44" s="3"/>
      <c r="E44" s="4"/>
      <c r="F44" s="3"/>
      <c r="G44" s="2"/>
      <c r="H44" s="2"/>
      <c r="I44" s="2" t="str">
        <f t="shared" si="1"/>
        <v/>
      </c>
      <c r="J44" s="5"/>
      <c r="K44" s="3"/>
      <c r="L44" s="2"/>
      <c r="M44" s="5"/>
      <c r="N44" s="2" t="str">
        <f t="shared" si="2"/>
        <v/>
      </c>
      <c r="O44" s="3"/>
      <c r="P44" s="2"/>
      <c r="Q44" s="6" t="str">
        <f t="shared" si="3"/>
        <v/>
      </c>
      <c r="R44" s="3" t="str">
        <f t="shared" ca="1" si="4"/>
        <v/>
      </c>
      <c r="S44" s="3"/>
    </row>
    <row r="45" spans="1:19" ht="15.75" customHeight="1" x14ac:dyDescent="0.25">
      <c r="A45" s="7" t="str">
        <f t="shared" si="0"/>
        <v/>
      </c>
      <c r="B45" s="8"/>
      <c r="C45" s="8"/>
      <c r="D45" s="8"/>
      <c r="E45" s="9"/>
      <c r="F45" s="8"/>
      <c r="G45" s="7"/>
      <c r="H45" s="7"/>
      <c r="I45" s="7" t="str">
        <f t="shared" si="1"/>
        <v/>
      </c>
      <c r="J45" s="10"/>
      <c r="K45" s="8"/>
      <c r="L45" s="7"/>
      <c r="M45" s="10"/>
      <c r="N45" s="7" t="str">
        <f t="shared" si="2"/>
        <v/>
      </c>
      <c r="O45" s="8"/>
      <c r="P45" s="7"/>
      <c r="Q45" s="11" t="str">
        <f t="shared" si="3"/>
        <v/>
      </c>
      <c r="R45" s="8" t="str">
        <f t="shared" ca="1" si="4"/>
        <v/>
      </c>
      <c r="S45" s="8"/>
    </row>
    <row r="46" spans="1:19" ht="15.75" customHeight="1" x14ac:dyDescent="0.25">
      <c r="A46" s="2" t="str">
        <f t="shared" si="0"/>
        <v/>
      </c>
      <c r="B46" s="3"/>
      <c r="C46" s="3"/>
      <c r="D46" s="3"/>
      <c r="E46" s="4"/>
      <c r="F46" s="3"/>
      <c r="G46" s="2"/>
      <c r="H46" s="2"/>
      <c r="I46" s="2" t="str">
        <f t="shared" si="1"/>
        <v/>
      </c>
      <c r="J46" s="5"/>
      <c r="K46" s="3"/>
      <c r="L46" s="2"/>
      <c r="M46" s="5"/>
      <c r="N46" s="2" t="str">
        <f t="shared" si="2"/>
        <v/>
      </c>
      <c r="O46" s="3"/>
      <c r="P46" s="2"/>
      <c r="Q46" s="6" t="str">
        <f t="shared" si="3"/>
        <v/>
      </c>
      <c r="R46" s="3" t="str">
        <f t="shared" ca="1" si="4"/>
        <v/>
      </c>
      <c r="S46" s="3"/>
    </row>
    <row r="47" spans="1:19" ht="15.75" customHeight="1" x14ac:dyDescent="0.25">
      <c r="A47" s="7" t="str">
        <f t="shared" si="0"/>
        <v/>
      </c>
      <c r="B47" s="8"/>
      <c r="C47" s="8"/>
      <c r="D47" s="8"/>
      <c r="E47" s="9"/>
      <c r="F47" s="8"/>
      <c r="G47" s="7"/>
      <c r="H47" s="7"/>
      <c r="I47" s="7" t="str">
        <f t="shared" si="1"/>
        <v/>
      </c>
      <c r="J47" s="10"/>
      <c r="K47" s="8"/>
      <c r="L47" s="7"/>
      <c r="M47" s="10"/>
      <c r="N47" s="7" t="str">
        <f t="shared" si="2"/>
        <v/>
      </c>
      <c r="O47" s="8"/>
      <c r="P47" s="7"/>
      <c r="Q47" s="11" t="str">
        <f t="shared" si="3"/>
        <v/>
      </c>
      <c r="R47" s="8" t="str">
        <f t="shared" ca="1" si="4"/>
        <v/>
      </c>
      <c r="S47" s="8"/>
    </row>
    <row r="48" spans="1:19" ht="15.75" customHeight="1" x14ac:dyDescent="0.25">
      <c r="A48" s="2" t="str">
        <f t="shared" si="0"/>
        <v/>
      </c>
      <c r="B48" s="3"/>
      <c r="C48" s="3"/>
      <c r="D48" s="3"/>
      <c r="E48" s="4"/>
      <c r="F48" s="3"/>
      <c r="G48" s="2"/>
      <c r="H48" s="2"/>
      <c r="I48" s="2" t="str">
        <f t="shared" si="1"/>
        <v/>
      </c>
      <c r="J48" s="5"/>
      <c r="K48" s="3"/>
      <c r="L48" s="2"/>
      <c r="M48" s="5"/>
      <c r="N48" s="2" t="str">
        <f t="shared" si="2"/>
        <v/>
      </c>
      <c r="O48" s="3"/>
      <c r="P48" s="2"/>
      <c r="Q48" s="6" t="str">
        <f t="shared" si="3"/>
        <v/>
      </c>
      <c r="R48" s="3" t="str">
        <f t="shared" ca="1" si="4"/>
        <v/>
      </c>
      <c r="S48" s="3"/>
    </row>
    <row r="49" spans="1:19" ht="15.75" customHeight="1" x14ac:dyDescent="0.25">
      <c r="A49" s="7" t="str">
        <f t="shared" si="0"/>
        <v/>
      </c>
      <c r="B49" s="8"/>
      <c r="C49" s="8"/>
      <c r="D49" s="8"/>
      <c r="E49" s="9"/>
      <c r="F49" s="8"/>
      <c r="G49" s="7"/>
      <c r="H49" s="7"/>
      <c r="I49" s="7" t="str">
        <f t="shared" si="1"/>
        <v/>
      </c>
      <c r="J49" s="10"/>
      <c r="K49" s="8"/>
      <c r="L49" s="7"/>
      <c r="M49" s="10"/>
      <c r="N49" s="7" t="str">
        <f t="shared" si="2"/>
        <v/>
      </c>
      <c r="O49" s="8"/>
      <c r="P49" s="7"/>
      <c r="Q49" s="11" t="str">
        <f t="shared" si="3"/>
        <v/>
      </c>
      <c r="R49" s="8" t="str">
        <f t="shared" ca="1" si="4"/>
        <v/>
      </c>
      <c r="S49" s="8"/>
    </row>
    <row r="50" spans="1:19" ht="15.75" customHeight="1" x14ac:dyDescent="0.25">
      <c r="A50" s="2" t="str">
        <f t="shared" si="0"/>
        <v/>
      </c>
      <c r="B50" s="3"/>
      <c r="C50" s="3"/>
      <c r="D50" s="3"/>
      <c r="E50" s="4"/>
      <c r="F50" s="3"/>
      <c r="G50" s="2"/>
      <c r="H50" s="2"/>
      <c r="I50" s="2" t="str">
        <f t="shared" si="1"/>
        <v/>
      </c>
      <c r="J50" s="5"/>
      <c r="K50" s="3"/>
      <c r="L50" s="2"/>
      <c r="M50" s="5"/>
      <c r="N50" s="2" t="str">
        <f t="shared" si="2"/>
        <v/>
      </c>
      <c r="O50" s="3"/>
      <c r="P50" s="2"/>
      <c r="Q50" s="6" t="str">
        <f t="shared" si="3"/>
        <v/>
      </c>
      <c r="R50" s="3" t="str">
        <f t="shared" ca="1" si="4"/>
        <v/>
      </c>
      <c r="S50" s="3"/>
    </row>
    <row r="51" spans="1:19" ht="15.75" customHeight="1" x14ac:dyDescent="0.25">
      <c r="A51" s="7" t="str">
        <f t="shared" si="0"/>
        <v/>
      </c>
      <c r="B51" s="8"/>
      <c r="C51" s="8"/>
      <c r="D51" s="8"/>
      <c r="E51" s="9"/>
      <c r="F51" s="8"/>
      <c r="G51" s="7"/>
      <c r="H51" s="7"/>
      <c r="I51" s="7" t="str">
        <f t="shared" si="1"/>
        <v/>
      </c>
      <c r="J51" s="10"/>
      <c r="K51" s="8"/>
      <c r="L51" s="7"/>
      <c r="M51" s="10"/>
      <c r="N51" s="7" t="str">
        <f t="shared" si="2"/>
        <v/>
      </c>
      <c r="O51" s="8"/>
      <c r="P51" s="7"/>
      <c r="Q51" s="11" t="str">
        <f t="shared" si="3"/>
        <v/>
      </c>
      <c r="R51" s="8" t="str">
        <f t="shared" ca="1" si="4"/>
        <v/>
      </c>
      <c r="S51" s="8"/>
    </row>
    <row r="52" spans="1:19" ht="15.75" customHeight="1" x14ac:dyDescent="0.25">
      <c r="A52" s="2" t="str">
        <f t="shared" si="0"/>
        <v/>
      </c>
      <c r="B52" s="3"/>
      <c r="C52" s="3"/>
      <c r="D52" s="3"/>
      <c r="E52" s="4"/>
      <c r="F52" s="3"/>
      <c r="G52" s="2"/>
      <c r="H52" s="2"/>
      <c r="I52" s="2" t="str">
        <f t="shared" si="1"/>
        <v/>
      </c>
      <c r="J52" s="5"/>
      <c r="K52" s="3"/>
      <c r="L52" s="2"/>
      <c r="M52" s="5"/>
      <c r="N52" s="2" t="str">
        <f t="shared" si="2"/>
        <v/>
      </c>
      <c r="O52" s="3"/>
      <c r="P52" s="2"/>
      <c r="Q52" s="6" t="str">
        <f t="shared" si="3"/>
        <v/>
      </c>
      <c r="R52" s="3" t="str">
        <f t="shared" ca="1" si="4"/>
        <v/>
      </c>
      <c r="S52" s="3"/>
    </row>
    <row r="53" spans="1:19" ht="15.75" customHeight="1" x14ac:dyDescent="0.25">
      <c r="A53" s="7" t="str">
        <f t="shared" si="0"/>
        <v/>
      </c>
      <c r="B53" s="8"/>
      <c r="C53" s="8"/>
      <c r="D53" s="8"/>
      <c r="E53" s="9"/>
      <c r="F53" s="8"/>
      <c r="G53" s="7"/>
      <c r="H53" s="7"/>
      <c r="I53" s="7" t="str">
        <f t="shared" si="1"/>
        <v/>
      </c>
      <c r="J53" s="10"/>
      <c r="K53" s="8"/>
      <c r="L53" s="7"/>
      <c r="M53" s="10"/>
      <c r="N53" s="7" t="str">
        <f t="shared" si="2"/>
        <v/>
      </c>
      <c r="O53" s="8"/>
      <c r="P53" s="7"/>
      <c r="Q53" s="11" t="str">
        <f t="shared" si="3"/>
        <v/>
      </c>
      <c r="R53" s="8" t="str">
        <f t="shared" ca="1" si="4"/>
        <v/>
      </c>
      <c r="S53" s="8"/>
    </row>
    <row r="54" spans="1:19" ht="15.75" customHeight="1" x14ac:dyDescent="0.25">
      <c r="A54" s="2" t="str">
        <f t="shared" si="0"/>
        <v/>
      </c>
      <c r="B54" s="3"/>
      <c r="C54" s="3"/>
      <c r="D54" s="3"/>
      <c r="E54" s="4"/>
      <c r="F54" s="3"/>
      <c r="G54" s="2"/>
      <c r="H54" s="2"/>
      <c r="I54" s="2" t="str">
        <f t="shared" si="1"/>
        <v/>
      </c>
      <c r="J54" s="5"/>
      <c r="K54" s="3"/>
      <c r="L54" s="2"/>
      <c r="M54" s="5"/>
      <c r="N54" s="2" t="str">
        <f t="shared" si="2"/>
        <v/>
      </c>
      <c r="O54" s="3"/>
      <c r="P54" s="2"/>
      <c r="Q54" s="6" t="str">
        <f t="shared" si="3"/>
        <v/>
      </c>
      <c r="R54" s="3" t="str">
        <f t="shared" ca="1" si="4"/>
        <v/>
      </c>
      <c r="S54" s="3"/>
    </row>
    <row r="55" spans="1:19" ht="15.75" customHeight="1" x14ac:dyDescent="0.25">
      <c r="A55" s="7" t="str">
        <f t="shared" si="0"/>
        <v/>
      </c>
      <c r="B55" s="8"/>
      <c r="C55" s="8"/>
      <c r="D55" s="8"/>
      <c r="E55" s="9"/>
      <c r="F55" s="8"/>
      <c r="G55" s="7"/>
      <c r="H55" s="7"/>
      <c r="I55" s="7" t="str">
        <f t="shared" si="1"/>
        <v/>
      </c>
      <c r="J55" s="10"/>
      <c r="K55" s="8"/>
      <c r="L55" s="7"/>
      <c r="M55" s="10"/>
      <c r="N55" s="7" t="str">
        <f t="shared" si="2"/>
        <v/>
      </c>
      <c r="O55" s="8"/>
      <c r="P55" s="7"/>
      <c r="Q55" s="11" t="str">
        <f t="shared" si="3"/>
        <v/>
      </c>
      <c r="R55" s="8" t="str">
        <f t="shared" ca="1" si="4"/>
        <v/>
      </c>
      <c r="S55" s="8"/>
    </row>
    <row r="56" spans="1:19" ht="19.5" customHeight="1" x14ac:dyDescent="0.25">
      <c r="A56" s="27" t="s">
        <v>189</v>
      </c>
      <c r="B56" s="27"/>
      <c r="C56" s="27"/>
      <c r="D56" s="27"/>
      <c r="E56" s="27"/>
      <c r="F56" s="27"/>
      <c r="G56" s="12">
        <f>SUM(G20:G55)</f>
        <v>37</v>
      </c>
      <c r="H56" s="12">
        <f>SUM(H20:H55)</f>
        <v>11</v>
      </c>
      <c r="I56" s="12">
        <f>SUM(I20:I55)</f>
        <v>48</v>
      </c>
      <c r="J56" s="13"/>
      <c r="K56" s="13"/>
      <c r="L56" s="13"/>
      <c r="M56" s="13"/>
      <c r="N56" s="12">
        <f>SUM(N20:N55)</f>
        <v>28</v>
      </c>
      <c r="O56" s="13"/>
      <c r="P56" s="13"/>
      <c r="Q56" s="14">
        <f>SUM(Q20:Q55)</f>
        <v>1652</v>
      </c>
      <c r="R56" s="13"/>
      <c r="S56" s="13"/>
    </row>
    <row r="58" spans="1:19" x14ac:dyDescent="0.25">
      <c r="A58" s="28" t="s">
        <v>190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</sheetData>
  <autoFilter ref="A19:S55" xr:uid="{00000000-0009-0000-0000-000000000000}"/>
  <mergeCells count="63">
    <mergeCell ref="A2:S2"/>
    <mergeCell ref="A3:S3"/>
    <mergeCell ref="A5:E5"/>
    <mergeCell ref="G5:K5"/>
    <mergeCell ref="M5:S5"/>
    <mergeCell ref="Q6:S6"/>
    <mergeCell ref="A7:C7"/>
    <mergeCell ref="D7:E7"/>
    <mergeCell ref="G7:I7"/>
    <mergeCell ref="J7:K7"/>
    <mergeCell ref="M7:P7"/>
    <mergeCell ref="Q7:S7"/>
    <mergeCell ref="A6:C6"/>
    <mergeCell ref="D6:E6"/>
    <mergeCell ref="G6:I6"/>
    <mergeCell ref="J6:K6"/>
    <mergeCell ref="M6:P6"/>
    <mergeCell ref="Q8:S8"/>
    <mergeCell ref="A9:C9"/>
    <mergeCell ref="D9:E9"/>
    <mergeCell ref="G9:I9"/>
    <mergeCell ref="J9:K9"/>
    <mergeCell ref="M9:P9"/>
    <mergeCell ref="Q9:S9"/>
    <mergeCell ref="A8:C8"/>
    <mergeCell ref="D8:E8"/>
    <mergeCell ref="G8:I8"/>
    <mergeCell ref="J8:K8"/>
    <mergeCell ref="M8:P8"/>
    <mergeCell ref="Q10:S10"/>
    <mergeCell ref="A11:C11"/>
    <mergeCell ref="D11:E11"/>
    <mergeCell ref="G11:I11"/>
    <mergeCell ref="J11:K11"/>
    <mergeCell ref="M11:P11"/>
    <mergeCell ref="Q11:S11"/>
    <mergeCell ref="A10:C10"/>
    <mergeCell ref="D10:E10"/>
    <mergeCell ref="G10:I10"/>
    <mergeCell ref="J10:K10"/>
    <mergeCell ref="M10:P10"/>
    <mergeCell ref="Q12:S12"/>
    <mergeCell ref="A13:C13"/>
    <mergeCell ref="D13:E13"/>
    <mergeCell ref="G13:I13"/>
    <mergeCell ref="J13:K13"/>
    <mergeCell ref="M13:P13"/>
    <mergeCell ref="Q13:S13"/>
    <mergeCell ref="A12:C12"/>
    <mergeCell ref="D12:E12"/>
    <mergeCell ref="G12:I12"/>
    <mergeCell ref="J12:K12"/>
    <mergeCell ref="M12:P12"/>
    <mergeCell ref="Q14:S14"/>
    <mergeCell ref="A16:S16"/>
    <mergeCell ref="A18:S18"/>
    <mergeCell ref="A56:F56"/>
    <mergeCell ref="A58:S58"/>
    <mergeCell ref="A14:C14"/>
    <mergeCell ref="D14:E14"/>
    <mergeCell ref="G14:I14"/>
    <mergeCell ref="J14:K14"/>
    <mergeCell ref="M14:P14"/>
  </mergeCells>
  <conditionalFormatting sqref="L20:L55">
    <cfRule type="cellIs" dxfId="12" priority="2" operator="equal">
      <formula>"Zugesagt"</formula>
    </cfRule>
    <cfRule type="cellIs" dxfId="11" priority="3" operator="equal">
      <formula>"Abgesagt"</formula>
    </cfRule>
    <cfRule type="cellIs" dxfId="10" priority="4" operator="equal">
      <formula>"Eingeladen"</formula>
    </cfRule>
    <cfRule type="cellIs" dxfId="9" priority="5" operator="equal">
      <formula>"Nicht eingeladen"</formula>
    </cfRule>
  </conditionalFormatting>
  <conditionalFormatting sqref="Q9">
    <cfRule type="cellIs" dxfId="8" priority="10" operator="lessThan">
      <formula>0</formula>
    </cfRule>
  </conditionalFormatting>
  <conditionalFormatting sqref="Q10">
    <cfRule type="cellIs" dxfId="7" priority="12" operator="greaterThan">
      <formula>1</formula>
    </cfRule>
  </conditionalFormatting>
  <conditionalFormatting sqref="Q13">
    <cfRule type="cellIs" dxfId="6" priority="11" operator="lessThan">
      <formula>0</formula>
    </cfRule>
  </conditionalFormatting>
  <conditionalFormatting sqref="R20:R55">
    <cfRule type="expression" dxfId="5" priority="6">
      <formula>ISNUMBER(SEARCH("Überfällig",$R20))</formula>
    </cfRule>
    <cfRule type="expression" dxfId="4" priority="7">
      <formula>ISNUMBER(SEARCH("Frist läuft ab",$R20))</formula>
    </cfRule>
    <cfRule type="expression" dxfId="3" priority="8">
      <formula>ISNUMBER(SEARCH("Einladung versenden",$R20))</formula>
    </cfRule>
    <cfRule type="expression" dxfId="2" priority="9">
      <formula>ISNUMBER(SEARCH("Erledigt",$R20))</formula>
    </cfRule>
  </conditionalFormatting>
  <dataValidations count="1">
    <dataValidation type="whole" operator="greaterThanOrEqual" allowBlank="1" showErrorMessage="1" errorTitle="Ungültiger Wert" error="Bitte eine ganze Zahl ab 0 eintragen." sqref="G20:H55" xr:uid="{00000000-0002-0000-0000-000005000000}">
      <formula1>0</formula1>
      <formula2>0</formula2>
    </dataValidation>
  </dataValidations>
  <printOptions horizontalCentered="1"/>
  <pageMargins left="0.75" right="0.75" top="1" bottom="1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000-000000000000}">
          <x14:formula1>
            <xm:f>Übersicht!$A$50:$A$56</xm:f>
          </x14:formula1>
          <x14:formula2>
            <xm:f>0</xm:f>
          </x14:formula2>
          <xm:sqref>D20:D55</xm:sqref>
        </x14:dataValidation>
        <x14:dataValidation type="list" allowBlank="1" xr:uid="{00000000-0002-0000-0000-000001000000}">
          <x14:formula1>
            <xm:f>Übersicht!$B$50:$B$54</xm:f>
          </x14:formula1>
          <x14:formula2>
            <xm:f>0</xm:f>
          </x14:formula2>
          <xm:sqref>K20:K55</xm:sqref>
        </x14:dataValidation>
        <x14:dataValidation type="list" allowBlank="1" xr:uid="{00000000-0002-0000-0000-000002000000}">
          <x14:formula1>
            <xm:f>Übersicht!$C$50:$C$53</xm:f>
          </x14:formula1>
          <x14:formula2>
            <xm:f>0</xm:f>
          </x14:formula2>
          <xm:sqref>L20:L55</xm:sqref>
        </x14:dataValidation>
        <x14:dataValidation type="list" allowBlank="1" xr:uid="{00000000-0002-0000-0000-000003000000}">
          <x14:formula1>
            <xm:f>Übersicht!$D$50:$D$55</xm:f>
          </x14:formula1>
          <x14:formula2>
            <xm:f>0</xm:f>
          </x14:formula2>
          <xm:sqref>O20:O55</xm:sqref>
        </x14:dataValidation>
        <x14:dataValidation type="list" allowBlank="1" xr:uid="{00000000-0002-0000-0000-000004000000}">
          <x14:formula1>
            <xm:f>Übersicht!$E$50:$E$60</xm:f>
          </x14:formula1>
          <x14:formula2>
            <xm:f>0</xm:f>
          </x14:formula2>
          <xm:sqref>P20:P55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Übersicht</vt:lpstr>
      <vt:lpstr>Gästeliste</vt:lpstr>
      <vt:lpstr>Gästeliste!Drucktitel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Gästeliste Vorlage 2026</dc:title>
  <dc:subject/>
  <dc:creator>Vorlage</dc:creator>
  <dc:description/>
  <cp:lastModifiedBy>Sergio Jiménez Canales</cp:lastModifiedBy>
  <cp:revision>0</cp:revision>
  <dcterms:created xsi:type="dcterms:W3CDTF">2026-07-23T10:16:18Z</dcterms:created>
  <dcterms:modified xsi:type="dcterms:W3CDTF">2026-07-23T10:37:17Z</dcterms:modified>
  <dc:language>en-US</dc:language>
</cp:coreProperties>
</file>