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D4D8548-0301-4B28-A6B1-A6713D6C590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Gästeliste" sheetId="1" r:id="rId1"/>
    <sheet name="Auswertung" sheetId="2" r:id="rId2"/>
  </sheets>
  <definedNames>
    <definedName name="_xlnm._FilterDatabase" localSheetId="0" hidden="1">Gästeliste!$B$8:$Q$48</definedName>
    <definedName name="_xlnm.Print_Titles" localSheetId="0">Gästeliste!$8:$8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" i="2" l="1"/>
  <c r="D29" i="2"/>
  <c r="F29" i="2" s="1"/>
  <c r="F28" i="2"/>
  <c r="D28" i="2"/>
  <c r="E28" i="2" s="1"/>
  <c r="H14" i="2"/>
  <c r="H13" i="2"/>
  <c r="H12" i="2"/>
  <c r="C12" i="2"/>
  <c r="H11" i="2"/>
  <c r="C11" i="2"/>
  <c r="H10" i="2"/>
  <c r="C10" i="2"/>
  <c r="C13" i="2" s="1"/>
  <c r="H9" i="2"/>
  <c r="H15" i="2" s="1"/>
  <c r="C9" i="2"/>
  <c r="B2" i="2"/>
  <c r="M49" i="1"/>
  <c r="J49" i="1"/>
  <c r="H49" i="1"/>
  <c r="G49" i="1"/>
  <c r="P48" i="1"/>
  <c r="O48" i="1"/>
  <c r="L48" i="1"/>
  <c r="I48" i="1"/>
  <c r="P47" i="1"/>
  <c r="O47" i="1"/>
  <c r="L47" i="1"/>
  <c r="I47" i="1"/>
  <c r="P46" i="1"/>
  <c r="O46" i="1"/>
  <c r="L46" i="1"/>
  <c r="I46" i="1"/>
  <c r="P45" i="1"/>
  <c r="O45" i="1"/>
  <c r="L45" i="1"/>
  <c r="I45" i="1"/>
  <c r="P44" i="1"/>
  <c r="O44" i="1"/>
  <c r="L44" i="1"/>
  <c r="I44" i="1"/>
  <c r="P43" i="1"/>
  <c r="O43" i="1"/>
  <c r="L43" i="1"/>
  <c r="I43" i="1"/>
  <c r="P42" i="1"/>
  <c r="O42" i="1"/>
  <c r="L42" i="1"/>
  <c r="I42" i="1"/>
  <c r="P41" i="1"/>
  <c r="O41" i="1"/>
  <c r="L41" i="1"/>
  <c r="I41" i="1"/>
  <c r="P40" i="1"/>
  <c r="O40" i="1"/>
  <c r="L40" i="1"/>
  <c r="I40" i="1"/>
  <c r="P39" i="1"/>
  <c r="O39" i="1"/>
  <c r="L39" i="1"/>
  <c r="I39" i="1"/>
  <c r="P38" i="1"/>
  <c r="O38" i="1"/>
  <c r="L38" i="1"/>
  <c r="I38" i="1"/>
  <c r="P37" i="1"/>
  <c r="O37" i="1"/>
  <c r="L37" i="1"/>
  <c r="I37" i="1"/>
  <c r="P36" i="1"/>
  <c r="O36" i="1"/>
  <c r="L36" i="1"/>
  <c r="I36" i="1"/>
  <c r="D12" i="2" s="1"/>
  <c r="P35" i="1"/>
  <c r="O35" i="1"/>
  <c r="I35" i="1"/>
  <c r="L35" i="1" s="1"/>
  <c r="D27" i="2" s="1"/>
  <c r="P34" i="1"/>
  <c r="O34" i="1"/>
  <c r="L34" i="1"/>
  <c r="I34" i="1"/>
  <c r="P33" i="1"/>
  <c r="O33" i="1"/>
  <c r="I33" i="1"/>
  <c r="I14" i="2" s="1"/>
  <c r="P32" i="1"/>
  <c r="O32" i="1"/>
  <c r="L32" i="1"/>
  <c r="I32" i="1"/>
  <c r="P31" i="1"/>
  <c r="O31" i="1"/>
  <c r="I31" i="1"/>
  <c r="L31" i="1" s="1"/>
  <c r="P30" i="1"/>
  <c r="O30" i="1"/>
  <c r="L30" i="1"/>
  <c r="I30" i="1"/>
  <c r="P29" i="1"/>
  <c r="O29" i="1"/>
  <c r="I29" i="1"/>
  <c r="I13" i="2" s="1"/>
  <c r="P28" i="1"/>
  <c r="O28" i="1"/>
  <c r="L28" i="1"/>
  <c r="I28" i="1"/>
  <c r="P27" i="1"/>
  <c r="O27" i="1"/>
  <c r="I27" i="1"/>
  <c r="L27" i="1" s="1"/>
  <c r="P26" i="1"/>
  <c r="O26" i="1"/>
  <c r="L26" i="1"/>
  <c r="I26" i="1"/>
  <c r="P25" i="1"/>
  <c r="O25" i="1"/>
  <c r="I25" i="1"/>
  <c r="L25" i="1" s="1"/>
  <c r="P24" i="1"/>
  <c r="O24" i="1"/>
  <c r="I24" i="1"/>
  <c r="I11" i="2" s="1"/>
  <c r="P23" i="1"/>
  <c r="O23" i="1"/>
  <c r="L23" i="1"/>
  <c r="I23" i="1"/>
  <c r="P22" i="1"/>
  <c r="O22" i="1"/>
  <c r="L22" i="1"/>
  <c r="I22" i="1"/>
  <c r="P21" i="1"/>
  <c r="O21" i="1"/>
  <c r="I21" i="1"/>
  <c r="L21" i="1" s="1"/>
  <c r="P20" i="1"/>
  <c r="O20" i="1"/>
  <c r="I20" i="1"/>
  <c r="L20" i="1" s="1"/>
  <c r="P19" i="1"/>
  <c r="O19" i="1"/>
  <c r="L19" i="1"/>
  <c r="I19" i="1"/>
  <c r="P18" i="1"/>
  <c r="O18" i="1"/>
  <c r="L18" i="1"/>
  <c r="I18" i="1"/>
  <c r="P17" i="1"/>
  <c r="O17" i="1"/>
  <c r="I17" i="1"/>
  <c r="L17" i="1" s="1"/>
  <c r="M12" i="2" s="1"/>
  <c r="P16" i="1"/>
  <c r="O16" i="1"/>
  <c r="I16" i="1"/>
  <c r="L16" i="1" s="1"/>
  <c r="D22" i="2" s="1"/>
  <c r="P15" i="1"/>
  <c r="O15" i="1"/>
  <c r="L15" i="1"/>
  <c r="I15" i="1"/>
  <c r="D11" i="2" s="1"/>
  <c r="P14" i="1"/>
  <c r="O14" i="1"/>
  <c r="I14" i="1"/>
  <c r="I10" i="2" s="1"/>
  <c r="P13" i="1"/>
  <c r="O13" i="1"/>
  <c r="I13" i="1"/>
  <c r="L13" i="1" s="1"/>
  <c r="P12" i="1"/>
  <c r="O12" i="1"/>
  <c r="L12" i="1"/>
  <c r="I12" i="1"/>
  <c r="D10" i="2" s="1"/>
  <c r="P11" i="1"/>
  <c r="O11" i="1"/>
  <c r="I11" i="1"/>
  <c r="L11" i="1" s="1"/>
  <c r="P10" i="1"/>
  <c r="O10" i="1"/>
  <c r="I10" i="1"/>
  <c r="L10" i="1" s="1"/>
  <c r="M10" i="2" s="1"/>
  <c r="P9" i="1"/>
  <c r="O9" i="1"/>
  <c r="O49" i="1" s="1"/>
  <c r="I9" i="1"/>
  <c r="I9" i="2" s="1"/>
  <c r="O6" i="1"/>
  <c r="G6" i="1"/>
  <c r="B2" i="1"/>
  <c r="P49" i="1" l="1"/>
  <c r="D23" i="2"/>
  <c r="J12" i="2"/>
  <c r="F22" i="2"/>
  <c r="E22" i="2"/>
  <c r="D21" i="2"/>
  <c r="I15" i="2"/>
  <c r="F27" i="2"/>
  <c r="E27" i="2"/>
  <c r="D25" i="2"/>
  <c r="I6" i="1"/>
  <c r="H25" i="2"/>
  <c r="H26" i="2" s="1"/>
  <c r="K6" i="1"/>
  <c r="M6" i="1"/>
  <c r="L33" i="1"/>
  <c r="D26" i="2" s="1"/>
  <c r="I12" i="2"/>
  <c r="Q6" i="1"/>
  <c r="L9" i="1"/>
  <c r="L14" i="1"/>
  <c r="L24" i="1"/>
  <c r="L29" i="1"/>
  <c r="J13" i="2" s="1"/>
  <c r="I49" i="1"/>
  <c r="E29" i="2"/>
  <c r="D9" i="2"/>
  <c r="F26" i="2" l="1"/>
  <c r="E26" i="2"/>
  <c r="F21" i="2"/>
  <c r="E21" i="2"/>
  <c r="F25" i="2"/>
  <c r="E25" i="2"/>
  <c r="J11" i="2"/>
  <c r="D24" i="2"/>
  <c r="H28" i="2"/>
  <c r="H27" i="2"/>
  <c r="F23" i="2"/>
  <c r="E23" i="2"/>
  <c r="M11" i="2"/>
  <c r="J10" i="2"/>
  <c r="J9" i="2"/>
  <c r="L49" i="1"/>
  <c r="D20" i="2"/>
  <c r="M9" i="2"/>
  <c r="J14" i="2"/>
  <c r="M13" i="2"/>
  <c r="D13" i="2"/>
  <c r="M14" i="2" l="1"/>
  <c r="N9" i="2"/>
  <c r="F24" i="2"/>
  <c r="E24" i="2"/>
  <c r="J15" i="2"/>
  <c r="E13" i="2"/>
  <c r="E12" i="2"/>
  <c r="E10" i="2"/>
  <c r="E11" i="2"/>
  <c r="F30" i="2"/>
  <c r="D30" i="2"/>
  <c r="F20" i="2"/>
  <c r="E20" i="2"/>
  <c r="E30" i="2" s="1"/>
  <c r="N11" i="2"/>
  <c r="E9" i="2"/>
  <c r="N14" i="2" l="1"/>
  <c r="N10" i="2"/>
  <c r="N12" i="2"/>
  <c r="N13" i="2"/>
</calcChain>
</file>

<file path=xl/sharedStrings.xml><?xml version="1.0" encoding="utf-8"?>
<sst xmlns="http://schemas.openxmlformats.org/spreadsheetml/2006/main" count="344" uniqueCount="203">
  <si>
    <t>VORLAGE · FREI ANPASSBAR</t>
  </si>
  <si>
    <t>Einladungen, Rückmeldungen, Tisch- und Menüplanung für Veranstaltungen jeder Art</t>
  </si>
  <si>
    <t>Auswertung, Tischplanung und Auswahllisten im Blatt „Auswertung“</t>
  </si>
  <si>
    <t>VERANSTALTUNG</t>
  </si>
  <si>
    <t>ORT</t>
  </si>
  <si>
    <t>DATUM</t>
  </si>
  <si>
    <t>TAGE BIS ZUM TERMIN</t>
  </si>
  <si>
    <t>PERSONEN GESAMT</t>
  </si>
  <si>
    <t>ZUGESAGT (PERSONEN)</t>
  </si>
  <si>
    <t>OFFEN (PERSONEN)</t>
  </si>
  <si>
    <t>RÜCKLAUFQUOTE</t>
  </si>
  <si>
    <t>KOSTEN ZUSAGEN</t>
  </si>
  <si>
    <t>Musterveranstaltung 2026</t>
  </si>
  <si>
    <t>Musterstadt · Veranstaltungsräume</t>
  </si>
  <si>
    <t>NR.</t>
  </si>
  <si>
    <t>NAME / HAUSHALT</t>
  </si>
  <si>
    <t>KATEGORIE</t>
  </si>
  <si>
    <t>KONTAKT</t>
  </si>
  <si>
    <t>EINLADUNG AM</t>
  </si>
  <si>
    <t>ERWACHSENE</t>
  </si>
  <si>
    <t>KINDER</t>
  </si>
  <si>
    <t>PERSONEN</t>
  </si>
  <si>
    <t>STATUS</t>
  </si>
  <si>
    <t>RÜCKMELDUNG AM</t>
  </si>
  <si>
    <t>ZUGESAGTE PERS.</t>
  </si>
  <si>
    <t>TISCH</t>
  </si>
  <si>
    <t>VERPFLEGUNG</t>
  </si>
  <si>
    <t>KOSTEN</t>
  </si>
  <si>
    <t>AKTION</t>
  </si>
  <si>
    <t>BEMERKUNG</t>
  </si>
  <si>
    <t>G-01</t>
  </si>
  <si>
    <t>Familie Bergmann</t>
  </si>
  <si>
    <t>Familie</t>
  </si>
  <si>
    <t>m.bergmann@beispiel.de</t>
  </si>
  <si>
    <t>Zugesagt</t>
  </si>
  <si>
    <t>Tisch 1</t>
  </si>
  <si>
    <t>Standard</t>
  </si>
  <si>
    <t>Kinderstuhl wird benötigt</t>
  </si>
  <si>
    <t>G-02</t>
  </si>
  <si>
    <t>A. Winkler</t>
  </si>
  <si>
    <t>a.winkler@beispiel.de</t>
  </si>
  <si>
    <t>Vegetarisch</t>
  </si>
  <si>
    <t>G-03</t>
  </si>
  <si>
    <t>Familie Kastner</t>
  </si>
  <si>
    <t>+49 30 1234502</t>
  </si>
  <si>
    <t>Anreise bereits am Vortag</t>
  </si>
  <si>
    <t>G-04</t>
  </si>
  <si>
    <t>H. Lindner</t>
  </si>
  <si>
    <t>h.lindner@beispiel.de</t>
  </si>
  <si>
    <t>Abgesagt</t>
  </si>
  <si>
    <t>Terminkollision</t>
  </si>
  <si>
    <t>G-05</t>
  </si>
  <si>
    <t>Familie Vogt</t>
  </si>
  <si>
    <t>s.vogt@beispiel.de</t>
  </si>
  <si>
    <t>Tisch 2</t>
  </si>
  <si>
    <t>Drei Kinder am Tisch einplanen</t>
  </si>
  <si>
    <t>G-06</t>
  </si>
  <si>
    <t>R. Sommer</t>
  </si>
  <si>
    <t>Freunde</t>
  </si>
  <si>
    <t>r.sommer@beispiel.de</t>
  </si>
  <si>
    <t>Vegan</t>
  </si>
  <si>
    <t>G-07</t>
  </si>
  <si>
    <t>T. Reuter</t>
  </si>
  <si>
    <t>+49 40 9876543</t>
  </si>
  <si>
    <t>Eingeladen</t>
  </si>
  <si>
    <t>Rückmeldung steht aus</t>
  </si>
  <si>
    <t>G-08</t>
  </si>
  <si>
    <t>Familie Falk</t>
  </si>
  <si>
    <t>j.falk@beispiel.de</t>
  </si>
  <si>
    <t>Tisch 3</t>
  </si>
  <si>
    <t>G-09</t>
  </si>
  <si>
    <t>K. Hertzog</t>
  </si>
  <si>
    <t>k.hertzog@beispiel.de</t>
  </si>
  <si>
    <t>Glutenfrei</t>
  </si>
  <si>
    <t>Unverträglichkeit an Catering melden</t>
  </si>
  <si>
    <t>G-10</t>
  </si>
  <si>
    <t>M. Steiger</t>
  </si>
  <si>
    <t>m.steiger@beispiel.de</t>
  </si>
  <si>
    <t>Ortsabwesend</t>
  </si>
  <si>
    <t>G-11</t>
  </si>
  <si>
    <t>Familie Brenner</t>
  </si>
  <si>
    <t>l.brenner@beispiel.de</t>
  </si>
  <si>
    <t>Tisch vorläufig vorgemerkt</t>
  </si>
  <si>
    <t>G-12</t>
  </si>
  <si>
    <t>Dr. S. Kastner</t>
  </si>
  <si>
    <t>Geschäftspartner</t>
  </si>
  <si>
    <t>s.kastner@beispiel-ag.de</t>
  </si>
  <si>
    <t>Tisch 4</t>
  </si>
  <si>
    <t>Parkplatz reservieren</t>
  </si>
  <si>
    <t>G-13</t>
  </si>
  <si>
    <t>Musterfirma GmbH</t>
  </si>
  <si>
    <t>kontakt@musterfirma.de</t>
  </si>
  <si>
    <t>Zwei Vertreter angekündigt</t>
  </si>
  <si>
    <t>G-14</t>
  </si>
  <si>
    <t>Beispiel AG</t>
  </si>
  <si>
    <t>info@beispiel-ag.de</t>
  </si>
  <si>
    <t>Telefonisch nachfassen</t>
  </si>
  <si>
    <t>G-15</t>
  </si>
  <si>
    <t>P. Naumann</t>
  </si>
  <si>
    <t>p.naumann@beispiel.de</t>
  </si>
  <si>
    <t>G-16</t>
  </si>
  <si>
    <t>Team Nord (Sammelzusage)</t>
  </si>
  <si>
    <t>Kollegen</t>
  </si>
  <si>
    <t>team.nord@beispiel.de</t>
  </si>
  <si>
    <t>Tisch 5</t>
  </si>
  <si>
    <t>Sammelanmeldung, Namen folgen</t>
  </si>
  <si>
    <t>G-17</t>
  </si>
  <si>
    <t>C. Ebert</t>
  </si>
  <si>
    <t>c.ebert@beispiel.de</t>
  </si>
  <si>
    <t>G-18</t>
  </si>
  <si>
    <t>F. Reinhardt</t>
  </si>
  <si>
    <t>f.reinhardt@beispiel.de</t>
  </si>
  <si>
    <t>G-19</t>
  </si>
  <si>
    <t>N. Osterloh</t>
  </si>
  <si>
    <t>n.osterloh@beispiel.de</t>
  </si>
  <si>
    <t>Tisch 6</t>
  </si>
  <si>
    <t>G-20</t>
  </si>
  <si>
    <t>B. Wendt</t>
  </si>
  <si>
    <t>b.wendt@beispiel.de</t>
  </si>
  <si>
    <t>G-21</t>
  </si>
  <si>
    <t>Vorstand Beispielverein</t>
  </si>
  <si>
    <t>Verein / Club</t>
  </si>
  <si>
    <t>vorstand@beispiel-verein.de</t>
  </si>
  <si>
    <t>Grußwort zu Beginn eingeplant</t>
  </si>
  <si>
    <t>G-22</t>
  </si>
  <si>
    <t>U. Kellermann</t>
  </si>
  <si>
    <t>u.kellermann@beispiel.de</t>
  </si>
  <si>
    <t>G-23</t>
  </si>
  <si>
    <t>Familie Peters</t>
  </si>
  <si>
    <t>d.peters@beispiel.de</t>
  </si>
  <si>
    <t>Tisch 7</t>
  </si>
  <si>
    <t>G-24</t>
  </si>
  <si>
    <t>O. Rademacher</t>
  </si>
  <si>
    <t>o.rademacher@beispiel.de</t>
  </si>
  <si>
    <t>G-25</t>
  </si>
  <si>
    <t>I. Sander</t>
  </si>
  <si>
    <t>Sonstige</t>
  </si>
  <si>
    <t>i.sander@beispiel.de</t>
  </si>
  <si>
    <t>Sonderwunsch</t>
  </si>
  <si>
    <t>Laktosefrei</t>
  </si>
  <si>
    <t>G-26</t>
  </si>
  <si>
    <t>V. Thiele</t>
  </si>
  <si>
    <t>+49 89 5551234</t>
  </si>
  <si>
    <t>G-27</t>
  </si>
  <si>
    <t>Familie Ahrens</t>
  </si>
  <si>
    <t>g.ahrens@beispiel.de</t>
  </si>
  <si>
    <t>Tisch 8</t>
  </si>
  <si>
    <t>G-28</t>
  </si>
  <si>
    <t>L. Marquardt</t>
  </si>
  <si>
    <t>Geplant</t>
  </si>
  <si>
    <t>Kontaktdaten noch klären</t>
  </si>
  <si>
    <t>G-29</t>
  </si>
  <si>
    <t>Familie Gerhardt</t>
  </si>
  <si>
    <t>t.gerhardt@beispiel.de</t>
  </si>
  <si>
    <t>Einladung wird noch versendet</t>
  </si>
  <si>
    <t>SUMME</t>
  </si>
  <si>
    <t>HINWEISE ZUR NUTZUNG</t>
  </si>
  <si>
    <t>•   Eingabefelder: Name/Haushalt, Kategorie, Kontakt, Einladung am, Erwachsene, Kinder, Status, Rückmeldung am, Tisch, Verpflegung und Bemerkung.</t>
  </si>
  <si>
    <t>•   Automatisch berechnet: Personen, zugesagte Personen, Kosten und Aktion – diese Spalten bitte nicht überschreiben.</t>
  </si>
  <si>
    <t>•   Status-Ablauf: „Geplant“ (noch nicht eingeladen) → „Eingeladen“ (wartet auf Antwort) → „Zugesagt“ oder „Abgesagt“.</t>
  </si>
  <si>
    <t>•   Die Spalte „Aktion“ meldet automatisch „Nachfassen“, sobald die Einladung länger als die eingestellte Frist ohne Rückmeldung ist (Frist im Blatt „Auswertung“).</t>
  </si>
  <si>
    <t>•   Kategorien, Status, Verpflegung und Tische stammen aus den Auswahllisten im Blatt „Auswertung“ und lassen sich dort jederzeit erweitern.</t>
  </si>
  <si>
    <t>•   Für mehr Gäste die letzte Zeile kopieren und einfügen; anschließend die Bereiche $9:$48 in den Formeln erweitern.</t>
  </si>
  <si>
    <t>STEUERZENTRALE DER VORLAGE</t>
  </si>
  <si>
    <t>Rückmeldungen, Kategorien, Verpflegung, Tischplanung, Budget und Auswahllisten</t>
  </si>
  <si>
    <t>Alle Werte berechnen sich aus dem Blatt „Gästeliste“</t>
  </si>
  <si>
    <t>RÜCKMELDUNGEN</t>
  </si>
  <si>
    <t>NACH KATEGORIE</t>
  </si>
  <si>
    <t>VERPFLEGUNG (NUR ZUSAGEN)</t>
  </si>
  <si>
    <t>EINTRÄGE</t>
  </si>
  <si>
    <t>ANTEIL</t>
  </si>
  <si>
    <t>ZUGESAGT</t>
  </si>
  <si>
    <t>GESAMT</t>
  </si>
  <si>
    <t>TISCHPLANUNG</t>
  </si>
  <si>
    <t>KOSTEN, BUDGET &amp; FRISTEN</t>
  </si>
  <si>
    <t>AUSWAHLLISTEN</t>
  </si>
  <si>
    <t>KAPAZITÄT</t>
  </si>
  <si>
    <t>FREI</t>
  </si>
  <si>
    <t>POSITION</t>
  </si>
  <si>
    <t>WERT</t>
  </si>
  <si>
    <t>HINWEIS</t>
  </si>
  <si>
    <t>KATEGORIEN</t>
  </si>
  <si>
    <t>Kosten pro Erwachsenem</t>
  </si>
  <si>
    <t>Eingabe</t>
  </si>
  <si>
    <t>Kosten pro Kind</t>
  </si>
  <si>
    <t>Frist Nachfassen (Tage)</t>
  </si>
  <si>
    <t>Sonstige Fixkosten</t>
  </si>
  <si>
    <t>Gesamtbudget</t>
  </si>
  <si>
    <t>Kosten der Zusagen</t>
  </si>
  <si>
    <t>berechnet</t>
  </si>
  <si>
    <t>Kosten inkl. Fixkosten</t>
  </si>
  <si>
    <t>Verbleibendes Budget</t>
  </si>
  <si>
    <t>Einträge frei ändern oder ergänzen. Neue Kategorien und Verpflegungsarten bitte zusätzlich in den Auswertungstabellen oben eintragen, damit sie mitgezählt werden.</t>
  </si>
  <si>
    <t>Tisch 9</t>
  </si>
  <si>
    <t>Kosten je zugesagter Person</t>
  </si>
  <si>
    <t>Tisch 10</t>
  </si>
  <si>
    <t>Gelb hinterlegte Felder sind Eingaben. Die Kosten der Zusagen entstehen automatisch aus Erwachsenen und Kindern je Zusage in der Gästeliste.</t>
  </si>
  <si>
    <t>Tische, Bezeichnungen und Kapazitäten frei überschreiben – die Liste versorgt gleichzeitig das Auswahlfeld „Tisch“ in der Gästeliste. Gezählt werden nur zugesagte Personen.</t>
  </si>
  <si>
    <t>AUFBAU DER VORLAGE</t>
  </si>
  <si>
    <t>•   Gästeliste  ·  eine Zeile je Einladung bzw. Haushalt, mit Personenzahl, Status, Tisch, Verpflegung und automatischer Nachfass-Erinnerung.</t>
  </si>
  <si>
    <t>•   Auswertung  ·  Rückmeldequote, Kategorien, Catering-Zahlen, Tischbelegung und Budget – alles formelbasiert, keine Eingabe nötig außer den gelben Feldern.</t>
  </si>
  <si>
    <t>•   Die Vorlage eignet sich für Feiern, Firmenevents, Jubiläen, Tagungen, Vereinsveranstaltungen oder Empfänge – Kategorien und Verpflegung einfach umbenennen.</t>
  </si>
  <si>
    <t>•   Neues Jahr oder neue Veranstaltung: Veranstaltungsname und Datum oben in der Gästeliste ändern, Daten löschen, Struktur bleibt bestehen.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</si>
</sst>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\ %"/>
    <numFmt numFmtId="166" formatCode="#,##0&quot; €&quot;"/>
    <numFmt numFmtId="167" formatCode="#,##0.00&quot; €&quot;"/>
  </numFmts>
  <fonts count="2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1"/>
      <color rgb="FFC9A66B"/>
      <name val="Calibri"/>
      <charset val="1"/>
    </font>
    <font>
      <sz val="10"/>
      <color rgb="FFDCC3CB"/>
      <name val="Calibri"/>
      <charset val="1"/>
    </font>
    <font>
      <sz val="9"/>
      <color rgb="FFDCC3CB"/>
      <name val="Calibri"/>
      <charset val="1"/>
    </font>
    <font>
      <b/>
      <sz val="8"/>
      <color rgb="FF8A827F"/>
      <name val="Calibri"/>
      <charset val="1"/>
    </font>
    <font>
      <b/>
      <sz val="12"/>
      <color rgb="FF4A1F2C"/>
      <name val="Calibri"/>
      <charset val="1"/>
    </font>
    <font>
      <b/>
      <sz val="14"/>
      <color rgb="FF6E2C41"/>
      <name val="Calibri"/>
      <charset val="1"/>
    </font>
    <font>
      <b/>
      <sz val="12"/>
      <color rgb="FF6E2C41"/>
      <name val="Calibri"/>
      <charset val="1"/>
    </font>
    <font>
      <b/>
      <sz val="9"/>
      <color rgb="FFFFFFFF"/>
      <name val="Calibri"/>
      <charset val="1"/>
    </font>
    <font>
      <b/>
      <sz val="10"/>
      <color rgb="FFA0687C"/>
      <name val="Calibri"/>
      <charset val="1"/>
    </font>
    <font>
      <b/>
      <sz val="10"/>
      <color rgb="FF2E2A2B"/>
      <name val="Calibri"/>
      <charset val="1"/>
    </font>
    <font>
      <sz val="10"/>
      <color rgb="FF2E2A2B"/>
      <name val="Calibri"/>
      <charset val="1"/>
    </font>
    <font>
      <sz val="9"/>
      <color rgb="FF8A827F"/>
      <name val="Calibri"/>
      <charset val="1"/>
    </font>
    <font>
      <b/>
      <sz val="10"/>
      <color rgb="FF3F6B4A"/>
      <name val="Calibri"/>
      <charset val="1"/>
    </font>
    <font>
      <b/>
      <sz val="10"/>
      <color rgb="FFFFFFFF"/>
      <name val="Calibri"/>
      <charset val="1"/>
    </font>
    <font>
      <b/>
      <sz val="10"/>
      <color rgb="FFC9A66B"/>
      <name val="Calibri"/>
      <charset val="1"/>
    </font>
    <font>
      <b/>
      <sz val="10"/>
      <color rgb="FF4A1F2C"/>
      <name val="Calibri"/>
      <charset val="1"/>
    </font>
    <font>
      <sz val="9"/>
      <color rgb="FF2E2A2B"/>
      <name val="Calibri"/>
      <charset val="1"/>
    </font>
    <font>
      <b/>
      <sz val="10"/>
      <color rgb="FF6E2C4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4A1F2C"/>
        <bgColor rgb="FF2E2A2B"/>
      </patternFill>
    </fill>
    <fill>
      <patternFill patternType="solid">
        <fgColor rgb="FF6E2C41"/>
        <bgColor rgb="FF4A1F2C"/>
      </patternFill>
    </fill>
    <fill>
      <patternFill patternType="solid">
        <fgColor rgb="FFC9A66B"/>
        <bgColor rgb="FFDCC3CB"/>
      </patternFill>
    </fill>
    <fill>
      <patternFill patternType="solid">
        <fgColor rgb="FFF5EBD8"/>
        <bgColor rgb="FFF8E8C6"/>
      </patternFill>
    </fill>
    <fill>
      <patternFill patternType="solid">
        <fgColor rgb="FFF6F3F0"/>
        <bgColor rgb="FFF5EBD8"/>
      </patternFill>
    </fill>
    <fill>
      <patternFill patternType="solid">
        <fgColor rgb="FFFFFFFF"/>
        <bgColor rgb="FFF6F3F0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C9A66B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A0687C"/>
      </bottom>
      <diagonal/>
    </border>
    <border>
      <left style="thin">
        <color rgb="FF4A1F2C"/>
      </left>
      <right style="thin">
        <color rgb="FF4A1F2C"/>
      </right>
      <top style="thin">
        <color rgb="FF4A1F2C"/>
      </top>
      <bottom style="thin">
        <color rgb="FF4A1F2C"/>
      </bottom>
      <diagonal/>
    </border>
    <border>
      <left style="thin">
        <color rgb="FFE5DFD9"/>
      </left>
      <right style="thin">
        <color rgb="FFE5DFD9"/>
      </right>
      <top style="thin">
        <color rgb="FFE5DFD9"/>
      </top>
      <bottom style="thin">
        <color rgb="FFE5DFD9"/>
      </bottom>
      <diagonal/>
    </border>
    <border>
      <left style="thin">
        <color rgb="FFC9A66B"/>
      </left>
      <right style="thin">
        <color rgb="FFC9A66B"/>
      </right>
      <top style="thin">
        <color rgb="FFC9A66B"/>
      </top>
      <bottom style="thin">
        <color rgb="FFC9A66B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3" fillId="6" borderId="5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/>
    </xf>
    <xf numFmtId="0" fontId="15" fillId="2" borderId="4" xfId="0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3" fontId="7" fillId="6" borderId="3" xfId="0" applyNumberFormat="1" applyFont="1" applyFill="1" applyBorder="1" applyAlignment="1">
      <alignment horizontal="left" vertical="center" indent="1"/>
    </xf>
    <xf numFmtId="0" fontId="6" fillId="5" borderId="2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left" indent="1"/>
    </xf>
    <xf numFmtId="0" fontId="4" fillId="3" borderId="0" xfId="0" applyFont="1" applyFill="1" applyAlignment="1">
      <alignment horizontal="right" vertical="center" indent="1"/>
    </xf>
    <xf numFmtId="0" fontId="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0" fillId="4" borderId="0" xfId="0" applyFill="1"/>
    <xf numFmtId="0" fontId="5" fillId="5" borderId="1" xfId="0" applyFont="1" applyFill="1" applyBorder="1" applyAlignment="1">
      <alignment horizontal="left" indent="1"/>
    </xf>
    <xf numFmtId="0" fontId="5" fillId="6" borderId="1" xfId="0" applyFont="1" applyFill="1" applyBorder="1" applyAlignment="1">
      <alignment horizontal="left" indent="1"/>
    </xf>
    <xf numFmtId="0" fontId="6" fillId="5" borderId="2" xfId="0" applyFont="1" applyFill="1" applyBorder="1" applyAlignment="1">
      <alignment horizontal="left" vertical="center" indent="1"/>
    </xf>
    <xf numFmtId="164" fontId="6" fillId="5" borderId="2" xfId="0" applyNumberFormat="1" applyFont="1" applyFill="1" applyBorder="1" applyAlignment="1">
      <alignment horizontal="left" vertical="center" indent="1"/>
    </xf>
    <xf numFmtId="166" fontId="8" fillId="6" borderId="3" xfId="0" applyNumberFormat="1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left" vertical="center" indent="1"/>
    </xf>
    <xf numFmtId="0" fontId="12" fillId="7" borderId="5" xfId="0" applyFont="1" applyFill="1" applyBorder="1" applyAlignment="1">
      <alignment horizontal="left" vertical="center" indent="1"/>
    </xf>
    <xf numFmtId="0" fontId="13" fillId="7" borderId="5" xfId="0" applyFont="1" applyFill="1" applyBorder="1" applyAlignment="1">
      <alignment horizontal="left" vertical="center" indent="1"/>
    </xf>
    <xf numFmtId="164" fontId="12" fillId="7" borderId="5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167" fontId="12" fillId="7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indent="1"/>
    </xf>
    <xf numFmtId="0" fontId="12" fillId="6" borderId="5" xfId="0" applyFont="1" applyFill="1" applyBorder="1" applyAlignment="1">
      <alignment horizontal="left" vertical="center" indent="1"/>
    </xf>
    <xf numFmtId="0" fontId="13" fillId="6" borderId="5" xfId="0" applyFont="1" applyFill="1" applyBorder="1" applyAlignment="1">
      <alignment horizontal="left" vertical="center" indent="1"/>
    </xf>
    <xf numFmtId="164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 indent="1"/>
    </xf>
    <xf numFmtId="0" fontId="15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67" fontId="16" fillId="2" borderId="4" xfId="0" applyNumberFormat="1" applyFont="1" applyFill="1" applyBorder="1" applyAlignment="1">
      <alignment horizontal="center" vertical="center"/>
    </xf>
    <xf numFmtId="165" fontId="12" fillId="7" borderId="5" xfId="0" applyNumberFormat="1" applyFont="1" applyFill="1" applyBorder="1" applyAlignment="1">
      <alignment horizontal="center" vertical="center"/>
    </xf>
    <xf numFmtId="165" fontId="12" fillId="6" borderId="5" xfId="0" applyNumberFormat="1" applyFont="1" applyFill="1" applyBorder="1" applyAlignment="1">
      <alignment horizontal="center" vertical="center"/>
    </xf>
    <xf numFmtId="165" fontId="15" fillId="2" borderId="4" xfId="0" applyNumberFormat="1" applyFont="1" applyFill="1" applyBorder="1" applyAlignment="1">
      <alignment horizontal="center" vertical="center"/>
    </xf>
    <xf numFmtId="167" fontId="17" fillId="5" borderId="6" xfId="0" applyNumberFormat="1" applyFont="1" applyFill="1" applyBorder="1" applyAlignment="1">
      <alignment horizontal="center" vertical="center"/>
    </xf>
    <xf numFmtId="1" fontId="17" fillId="5" borderId="6" xfId="0" applyNumberFormat="1" applyFont="1" applyFill="1" applyBorder="1" applyAlignment="1">
      <alignment horizontal="center" vertical="center"/>
    </xf>
    <xf numFmtId="167" fontId="19" fillId="7" borderId="5" xfId="0" applyNumberFormat="1" applyFont="1" applyFill="1" applyBorder="1" applyAlignment="1">
      <alignment horizontal="center" vertical="center"/>
    </xf>
    <xf numFmtId="167" fontId="19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17">
    <dxf>
      <font>
        <b/>
        <color rgb="FF3F6B4A"/>
        <name val="Calibri"/>
        <charset val="1"/>
      </font>
      <fill>
        <patternFill>
          <bgColor rgb="FFDFE9DE"/>
        </patternFill>
      </fill>
    </dxf>
    <dxf>
      <font>
        <b/>
        <color rgb="FF94382A"/>
        <name val="Calibri"/>
        <charset val="1"/>
      </font>
      <fill>
        <patternFill>
          <bgColor rgb="FFF4DAD3"/>
        </patternFill>
      </fill>
    </dxf>
    <dxf>
      <font>
        <b/>
        <color rgb="FF8A827F"/>
        <name val="Calibri"/>
        <charset val="1"/>
      </font>
      <fill>
        <patternFill>
          <bgColor rgb="FFE5DFD9"/>
        </patternFill>
      </fill>
    </dxf>
    <dxf>
      <font>
        <b/>
        <color rgb="FF3F6B4A"/>
        <name val="Calibri"/>
        <charset val="1"/>
      </font>
      <fill>
        <patternFill>
          <bgColor rgb="FFDFE9DE"/>
        </patternFill>
      </fill>
    </dxf>
    <dxf>
      <font>
        <b/>
        <color rgb="FF8A6520"/>
        <name val="Calibri"/>
        <charset val="1"/>
      </font>
      <fill>
        <patternFill>
          <bgColor rgb="FFF8E8C6"/>
        </patternFill>
      </fill>
    </dxf>
    <dxf>
      <font>
        <b/>
        <color rgb="FF94382A"/>
        <name val="Calibri"/>
        <charset val="1"/>
      </font>
      <fill>
        <patternFill>
          <bgColor rgb="FFF4DAD3"/>
        </patternFill>
      </fill>
    </dxf>
    <dxf>
      <font>
        <i/>
        <color rgb="FF8A827F"/>
        <name val="Calibri"/>
        <charset val="1"/>
      </font>
    </dxf>
    <dxf>
      <font>
        <color rgb="FF3F6B4A"/>
        <name val="Calibri"/>
        <charset val="1"/>
      </font>
      <fill>
        <patternFill>
          <bgColor rgb="FFDFE9DE"/>
        </patternFill>
      </fill>
    </dxf>
    <dxf>
      <font>
        <b/>
        <color rgb="FF8A6520"/>
        <name val="Calibri"/>
        <charset val="1"/>
      </font>
      <fill>
        <patternFill>
          <bgColor rgb="FFF8E8C6"/>
        </patternFill>
      </fill>
    </dxf>
    <dxf>
      <font>
        <b/>
        <color rgb="FF94382A"/>
        <name val="Calibri"/>
        <charset val="1"/>
      </font>
      <fill>
        <patternFill>
          <bgColor rgb="FFF4DAD3"/>
        </patternFill>
      </fill>
    </dxf>
    <dxf>
      <font>
        <b/>
        <color rgb="FF94382A"/>
        <name val="Calibri"/>
        <charset val="1"/>
      </font>
      <fill>
        <patternFill>
          <bgColor rgb="FFF4DAD3"/>
        </patternFill>
      </fill>
    </dxf>
    <dxf>
      <font>
        <color rgb="FFE5DFD9"/>
        <name val="Calibri"/>
        <charset val="1"/>
      </font>
    </dxf>
    <dxf>
      <font>
        <b/>
        <color rgb="FF8A827F"/>
        <name val="Calibri"/>
        <charset val="1"/>
      </font>
      <fill>
        <patternFill>
          <bgColor rgb="FFE5DFD9"/>
        </patternFill>
      </fill>
    </dxf>
    <dxf>
      <font>
        <b/>
        <color rgb="FF8A6520"/>
        <name val="Calibri"/>
        <charset val="1"/>
      </font>
      <fill>
        <patternFill>
          <bgColor rgb="FFF8E8C6"/>
        </patternFill>
      </fill>
    </dxf>
    <dxf>
      <font>
        <b/>
        <color rgb="FF94382A"/>
        <name val="Calibri"/>
        <charset val="1"/>
      </font>
      <fill>
        <patternFill>
          <bgColor rgb="FFF4DAD3"/>
        </patternFill>
      </fill>
    </dxf>
    <dxf>
      <font>
        <b/>
        <color rgb="FF3F6B4A"/>
        <name val="Calibri"/>
        <charset val="1"/>
      </font>
      <fill>
        <patternFill>
          <bgColor rgb="FFDFE9DE"/>
        </patternFill>
      </fill>
    </dxf>
    <dxf>
      <font>
        <i/>
        <color rgb="FF8A827F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520"/>
      <rgbColor rgb="FF800080"/>
      <rgbColor rgb="FF008080"/>
      <rgbColor rgb="FFDCC3CB"/>
      <rgbColor rgb="FF8A827F"/>
      <rgbColor rgb="FF9999FF"/>
      <rgbColor rgb="FF6E2C41"/>
      <rgbColor rgb="FFF6F3F0"/>
      <rgbColor rgb="FFF5EBD8"/>
      <rgbColor rgb="FF660066"/>
      <rgbColor rgb="FFFF8080"/>
      <rgbColor rgb="FF0066CC"/>
      <rgbColor rgb="FFE5DF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E9DE"/>
      <rgbColor rgb="FFF8E8C6"/>
      <rgbColor rgb="FF99CCFF"/>
      <rgbColor rgb="FFFF99CC"/>
      <rgbColor rgb="FFCC99FF"/>
      <rgbColor rgb="FFF4DAD3"/>
      <rgbColor rgb="FF3366FF"/>
      <rgbColor rgb="FF33CCCC"/>
      <rgbColor rgb="FF99CC00"/>
      <rgbColor rgb="FFFFCC00"/>
      <rgbColor rgb="FFFF9900"/>
      <rgbColor rgb="FFFF6600"/>
      <rgbColor rgb="FFA0687C"/>
      <rgbColor rgb="FFC9A66B"/>
      <rgbColor rgb="FF003366"/>
      <rgbColor rgb="FF3F6B4A"/>
      <rgbColor rgb="FF003300"/>
      <rgbColor rgb="FF4A1F2C"/>
      <rgbColor rgb="FF94382A"/>
      <rgbColor rgb="FF993366"/>
      <rgbColor rgb="FF333399"/>
      <rgbColor rgb="FF2E2A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E2C41"/>
    <pageSetUpPr fitToPage="1"/>
  </sheetPr>
  <dimension ref="B1:Q58"/>
  <sheetViews>
    <sheetView showGridLines="0" tabSelected="1"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42" sqref="K42"/>
    </sheetView>
  </sheetViews>
  <sheetFormatPr baseColWidth="10" defaultColWidth="8.7109375" defaultRowHeight="15" x14ac:dyDescent="0.25"/>
  <cols>
    <col min="1" max="1" width="1.5703125" customWidth="1"/>
    <col min="2" max="2" width="7" customWidth="1"/>
    <col min="3" max="3" width="27" customWidth="1"/>
    <col min="4" max="4" width="17" customWidth="1"/>
    <col min="5" max="5" width="25" customWidth="1"/>
    <col min="6" max="6" width="13" customWidth="1"/>
    <col min="7" max="7" width="11" customWidth="1"/>
    <col min="8" max="8" width="8" customWidth="1"/>
    <col min="9" max="9" width="10" customWidth="1"/>
    <col min="10" max="11" width="14" customWidth="1"/>
    <col min="12" max="12" width="12" customWidth="1"/>
    <col min="13" max="13" width="10" customWidth="1"/>
    <col min="14" max="14" width="15" customWidth="1"/>
    <col min="15" max="15" width="12" customWidth="1"/>
    <col min="16" max="16" width="15" customWidth="1"/>
    <col min="17" max="17" width="32" customWidth="1"/>
    <col min="18" max="18" width="1.5703125" customWidth="1"/>
  </cols>
  <sheetData>
    <row r="1" spans="2:17" ht="7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ht="27.75" customHeight="1" x14ac:dyDescent="0.25">
      <c r="B2" s="14" t="str">
        <f>"GÄSTELISTE "&amp;IFERROR(YEAR($F$6),"")</f>
        <v>GÄSTELISTE 2027</v>
      </c>
      <c r="C2" s="14"/>
      <c r="D2" s="14"/>
      <c r="E2" s="14"/>
      <c r="F2" s="14"/>
      <c r="G2" s="14"/>
      <c r="H2" s="14"/>
      <c r="I2" s="14"/>
      <c r="J2" s="14"/>
      <c r="K2" s="13" t="s">
        <v>0</v>
      </c>
      <c r="L2" s="13"/>
      <c r="M2" s="13"/>
      <c r="N2" s="13"/>
      <c r="O2" s="13"/>
      <c r="P2" s="13"/>
      <c r="Q2" s="13"/>
    </row>
    <row r="3" spans="2:17" ht="15.75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1" t="s">
        <v>2</v>
      </c>
      <c r="L3" s="11"/>
      <c r="M3" s="11"/>
      <c r="N3" s="11"/>
      <c r="O3" s="11"/>
      <c r="P3" s="11"/>
      <c r="Q3" s="11"/>
    </row>
    <row r="4" spans="2:17" ht="4.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17" ht="15" customHeight="1" x14ac:dyDescent="0.25">
      <c r="B5" s="10" t="s">
        <v>3</v>
      </c>
      <c r="C5" s="10"/>
      <c r="D5" s="10"/>
      <c r="E5" s="17" t="s">
        <v>4</v>
      </c>
      <c r="F5" s="17" t="s">
        <v>5</v>
      </c>
      <c r="G5" s="9" t="s">
        <v>6</v>
      </c>
      <c r="H5" s="9"/>
      <c r="I5" s="9" t="s">
        <v>7</v>
      </c>
      <c r="J5" s="9"/>
      <c r="K5" s="9" t="s">
        <v>8</v>
      </c>
      <c r="L5" s="9"/>
      <c r="M5" s="9" t="s">
        <v>9</v>
      </c>
      <c r="N5" s="9"/>
      <c r="O5" s="9" t="s">
        <v>10</v>
      </c>
      <c r="P5" s="9"/>
      <c r="Q5" s="18" t="s">
        <v>11</v>
      </c>
    </row>
    <row r="6" spans="2:17" ht="27.75" customHeight="1" x14ac:dyDescent="0.25">
      <c r="B6" s="8" t="s">
        <v>12</v>
      </c>
      <c r="C6" s="8"/>
      <c r="D6" s="8"/>
      <c r="E6" s="19" t="s">
        <v>13</v>
      </c>
      <c r="F6" s="20">
        <v>46642</v>
      </c>
      <c r="G6" s="7">
        <f ca="1">IF($F$6="","",MAX(0,$F$6-TODAY()))</f>
        <v>416</v>
      </c>
      <c r="H6" s="7"/>
      <c r="I6" s="7">
        <f>SUM($I$9:$I$48)</f>
        <v>71</v>
      </c>
      <c r="J6" s="7"/>
      <c r="K6" s="7">
        <f>SUMIF($J$9:$J$48,"Zugesagt",$I$9:$I$48)</f>
        <v>46</v>
      </c>
      <c r="L6" s="7"/>
      <c r="M6" s="7">
        <f>SUMIF($J$9:$J$48,"Eingeladen",$I$9:$I$48)+SUMIF($J$9:$J$48,"Geplant",$I$9:$I$48)</f>
        <v>20</v>
      </c>
      <c r="N6" s="7"/>
      <c r="O6" s="6">
        <f>IFERROR((COUNTIF($J$9:$J$48,"Zugesagt")+COUNTIF($J$9:$J$48,"Abgesagt"))/(COUNTIF($C$9:$C$48,"?*")-COUNTIF($J$9:$J$48,"Geplant")),0)</f>
        <v>0.7407407407407407</v>
      </c>
      <c r="P6" s="6"/>
      <c r="Q6" s="21">
        <f>SUM($O$9:$O$48)</f>
        <v>2732</v>
      </c>
    </row>
    <row r="7" spans="2:17" ht="9.75" customHeight="1" x14ac:dyDescent="0.25"/>
    <row r="8" spans="2:17" ht="31.5" customHeight="1" x14ac:dyDescent="0.25">
      <c r="B8" s="22" t="s">
        <v>14</v>
      </c>
      <c r="C8" s="22" t="s">
        <v>15</v>
      </c>
      <c r="D8" s="22" t="s">
        <v>16</v>
      </c>
      <c r="E8" s="22" t="s">
        <v>17</v>
      </c>
      <c r="F8" s="22" t="s">
        <v>18</v>
      </c>
      <c r="G8" s="22" t="s">
        <v>19</v>
      </c>
      <c r="H8" s="22" t="s">
        <v>20</v>
      </c>
      <c r="I8" s="22" t="s">
        <v>21</v>
      </c>
      <c r="J8" s="22" t="s">
        <v>22</v>
      </c>
      <c r="K8" s="22" t="s">
        <v>23</v>
      </c>
      <c r="L8" s="22" t="s">
        <v>24</v>
      </c>
      <c r="M8" s="22" t="s">
        <v>25</v>
      </c>
      <c r="N8" s="22" t="s">
        <v>26</v>
      </c>
      <c r="O8" s="22" t="s">
        <v>27</v>
      </c>
      <c r="P8" s="22" t="s">
        <v>28</v>
      </c>
      <c r="Q8" s="22" t="s">
        <v>29</v>
      </c>
    </row>
    <row r="9" spans="2:17" ht="16.5" customHeight="1" x14ac:dyDescent="0.25">
      <c r="B9" s="23" t="s">
        <v>30</v>
      </c>
      <c r="C9" s="24" t="s">
        <v>31</v>
      </c>
      <c r="D9" s="25" t="s">
        <v>32</v>
      </c>
      <c r="E9" s="26" t="s">
        <v>33</v>
      </c>
      <c r="F9" s="27">
        <v>46178</v>
      </c>
      <c r="G9" s="28">
        <v>2</v>
      </c>
      <c r="H9" s="28">
        <v>2</v>
      </c>
      <c r="I9" s="29">
        <f t="shared" ref="I9:I48" si="0">IF($C9="","",N($G9)+N($H9))</f>
        <v>4</v>
      </c>
      <c r="J9" s="28" t="s">
        <v>34</v>
      </c>
      <c r="K9" s="27">
        <v>46185</v>
      </c>
      <c r="L9" s="30">
        <f t="shared" ref="L9:L48" si="1">IF($C9="","",IF($J9="Zugesagt",$I9,0))</f>
        <v>4</v>
      </c>
      <c r="M9" s="28" t="s">
        <v>35</v>
      </c>
      <c r="N9" s="28" t="s">
        <v>36</v>
      </c>
      <c r="O9" s="31">
        <f>IF($C9="","",IF($J9&lt;&gt;"Zugesagt",0,N($G9)*Auswertung!$H$20+N($H9)*Auswertung!$H$21))</f>
        <v>200</v>
      </c>
      <c r="P9" s="28" t="str">
        <f ca="1">IF($C9="","",IF($J9="Geplant","Einladung offen",IF($J9&lt;&gt;"Eingeladen","",IF($F9="","Datum fehlt",IF(TODAY()-$F9&gt;Auswertung!$H$22,"Nachfassen","läuft")))))</f>
        <v/>
      </c>
      <c r="Q9" s="26" t="s">
        <v>37</v>
      </c>
    </row>
    <row r="10" spans="2:17" ht="16.5" customHeight="1" x14ac:dyDescent="0.25">
      <c r="B10" s="32" t="s">
        <v>38</v>
      </c>
      <c r="C10" s="33" t="s">
        <v>39</v>
      </c>
      <c r="D10" s="34" t="s">
        <v>32</v>
      </c>
      <c r="E10" s="35" t="s">
        <v>40</v>
      </c>
      <c r="F10" s="36">
        <v>46178</v>
      </c>
      <c r="G10" s="37">
        <v>1</v>
      </c>
      <c r="H10" s="37">
        <v>0</v>
      </c>
      <c r="I10" s="38">
        <f t="shared" si="0"/>
        <v>1</v>
      </c>
      <c r="J10" s="37" t="s">
        <v>34</v>
      </c>
      <c r="K10" s="36">
        <v>46182</v>
      </c>
      <c r="L10" s="39">
        <f t="shared" si="1"/>
        <v>1</v>
      </c>
      <c r="M10" s="37" t="s">
        <v>35</v>
      </c>
      <c r="N10" s="37" t="s">
        <v>41</v>
      </c>
      <c r="O10" s="40">
        <f>IF($C10="","",IF($J10&lt;&gt;"Zugesagt",0,N($G10)*Auswertung!$H$20+N($H10)*Auswertung!$H$21))</f>
        <v>68</v>
      </c>
      <c r="P10" s="37" t="str">
        <f ca="1">IF($C10="","",IF($J10="Geplant","Einladung offen",IF($J10&lt;&gt;"Eingeladen","",IF($F10="","Datum fehlt",IF(TODAY()-$F10&gt;Auswertung!$H$22,"Nachfassen","läuft")))))</f>
        <v/>
      </c>
      <c r="Q10" s="35"/>
    </row>
    <row r="11" spans="2:17" ht="16.5" customHeight="1" x14ac:dyDescent="0.25">
      <c r="B11" s="23" t="s">
        <v>42</v>
      </c>
      <c r="C11" s="24" t="s">
        <v>43</v>
      </c>
      <c r="D11" s="25" t="s">
        <v>32</v>
      </c>
      <c r="E11" s="26" t="s">
        <v>44</v>
      </c>
      <c r="F11" s="27">
        <v>46178</v>
      </c>
      <c r="G11" s="28">
        <v>2</v>
      </c>
      <c r="H11" s="28">
        <v>1</v>
      </c>
      <c r="I11" s="29">
        <f t="shared" si="0"/>
        <v>3</v>
      </c>
      <c r="J11" s="28" t="s">
        <v>34</v>
      </c>
      <c r="K11" s="27">
        <v>46188</v>
      </c>
      <c r="L11" s="30">
        <f t="shared" si="1"/>
        <v>3</v>
      </c>
      <c r="M11" s="28" t="s">
        <v>35</v>
      </c>
      <c r="N11" s="28" t="s">
        <v>36</v>
      </c>
      <c r="O11" s="31">
        <f>IF($C11="","",IF($J11&lt;&gt;"Zugesagt",0,N($G11)*Auswertung!$H$20+N($H11)*Auswertung!$H$21))</f>
        <v>168</v>
      </c>
      <c r="P11" s="28" t="str">
        <f ca="1">IF($C11="","",IF($J11="Geplant","Einladung offen",IF($J11&lt;&gt;"Eingeladen","",IF($F11="","Datum fehlt",IF(TODAY()-$F11&gt;Auswertung!$H$22,"Nachfassen","läuft")))))</f>
        <v/>
      </c>
      <c r="Q11" s="26" t="s">
        <v>45</v>
      </c>
    </row>
    <row r="12" spans="2:17" ht="16.5" customHeight="1" x14ac:dyDescent="0.25">
      <c r="B12" s="32" t="s">
        <v>46</v>
      </c>
      <c r="C12" s="33" t="s">
        <v>47</v>
      </c>
      <c r="D12" s="34" t="s">
        <v>32</v>
      </c>
      <c r="E12" s="35" t="s">
        <v>48</v>
      </c>
      <c r="F12" s="36">
        <v>46178</v>
      </c>
      <c r="G12" s="37">
        <v>1</v>
      </c>
      <c r="H12" s="37">
        <v>0</v>
      </c>
      <c r="I12" s="38">
        <f t="shared" si="0"/>
        <v>1</v>
      </c>
      <c r="J12" s="37" t="s">
        <v>49</v>
      </c>
      <c r="K12" s="36">
        <v>46191</v>
      </c>
      <c r="L12" s="39">
        <f t="shared" si="1"/>
        <v>0</v>
      </c>
      <c r="M12" s="37"/>
      <c r="N12" s="37"/>
      <c r="O12" s="40">
        <f>IF($C12="","",IF($J12&lt;&gt;"Zugesagt",0,N($G12)*Auswertung!$H$20+N($H12)*Auswertung!$H$21))</f>
        <v>0</v>
      </c>
      <c r="P12" s="37" t="str">
        <f ca="1">IF($C12="","",IF($J12="Geplant","Einladung offen",IF($J12&lt;&gt;"Eingeladen","",IF($F12="","Datum fehlt",IF(TODAY()-$F12&gt;Auswertung!$H$22,"Nachfassen","läuft")))))</f>
        <v/>
      </c>
      <c r="Q12" s="35" t="s">
        <v>50</v>
      </c>
    </row>
    <row r="13" spans="2:17" ht="16.5" customHeight="1" x14ac:dyDescent="0.25">
      <c r="B13" s="23" t="s">
        <v>51</v>
      </c>
      <c r="C13" s="24" t="s">
        <v>52</v>
      </c>
      <c r="D13" s="25" t="s">
        <v>32</v>
      </c>
      <c r="E13" s="26" t="s">
        <v>53</v>
      </c>
      <c r="F13" s="27">
        <v>46178</v>
      </c>
      <c r="G13" s="28">
        <v>2</v>
      </c>
      <c r="H13" s="28">
        <v>3</v>
      </c>
      <c r="I13" s="29">
        <f t="shared" si="0"/>
        <v>5</v>
      </c>
      <c r="J13" s="28" t="s">
        <v>34</v>
      </c>
      <c r="K13" s="27">
        <v>46193</v>
      </c>
      <c r="L13" s="30">
        <f t="shared" si="1"/>
        <v>5</v>
      </c>
      <c r="M13" s="28" t="s">
        <v>54</v>
      </c>
      <c r="N13" s="28" t="s">
        <v>36</v>
      </c>
      <c r="O13" s="31">
        <f>IF($C13="","",IF($J13&lt;&gt;"Zugesagt",0,N($G13)*Auswertung!$H$20+N($H13)*Auswertung!$H$21))</f>
        <v>232</v>
      </c>
      <c r="P13" s="28" t="str">
        <f ca="1">IF($C13="","",IF($J13="Geplant","Einladung offen",IF($J13&lt;&gt;"Eingeladen","",IF($F13="","Datum fehlt",IF(TODAY()-$F13&gt;Auswertung!$H$22,"Nachfassen","läuft")))))</f>
        <v/>
      </c>
      <c r="Q13" s="26" t="s">
        <v>55</v>
      </c>
    </row>
    <row r="14" spans="2:17" ht="16.5" customHeight="1" x14ac:dyDescent="0.25">
      <c r="B14" s="32" t="s">
        <v>56</v>
      </c>
      <c r="C14" s="33" t="s">
        <v>57</v>
      </c>
      <c r="D14" s="34" t="s">
        <v>58</v>
      </c>
      <c r="E14" s="35" t="s">
        <v>59</v>
      </c>
      <c r="F14" s="36">
        <v>46183</v>
      </c>
      <c r="G14" s="37">
        <v>2</v>
      </c>
      <c r="H14" s="37">
        <v>0</v>
      </c>
      <c r="I14" s="38">
        <f t="shared" si="0"/>
        <v>2</v>
      </c>
      <c r="J14" s="37" t="s">
        <v>34</v>
      </c>
      <c r="K14" s="36">
        <v>46187</v>
      </c>
      <c r="L14" s="39">
        <f t="shared" si="1"/>
        <v>2</v>
      </c>
      <c r="M14" s="37" t="s">
        <v>54</v>
      </c>
      <c r="N14" s="37" t="s">
        <v>60</v>
      </c>
      <c r="O14" s="40">
        <f>IF($C14="","",IF($J14&lt;&gt;"Zugesagt",0,N($G14)*Auswertung!$H$20+N($H14)*Auswertung!$H$21))</f>
        <v>136</v>
      </c>
      <c r="P14" s="37" t="str">
        <f ca="1">IF($C14="","",IF($J14="Geplant","Einladung offen",IF($J14&lt;&gt;"Eingeladen","",IF($F14="","Datum fehlt",IF(TODAY()-$F14&gt;Auswertung!$H$22,"Nachfassen","läuft")))))</f>
        <v/>
      </c>
      <c r="Q14" s="35"/>
    </row>
    <row r="15" spans="2:17" ht="16.5" customHeight="1" x14ac:dyDescent="0.25">
      <c r="B15" s="23" t="s">
        <v>61</v>
      </c>
      <c r="C15" s="24" t="s">
        <v>62</v>
      </c>
      <c r="D15" s="25" t="s">
        <v>58</v>
      </c>
      <c r="E15" s="26" t="s">
        <v>63</v>
      </c>
      <c r="F15" s="27">
        <v>46183</v>
      </c>
      <c r="G15" s="28">
        <v>1</v>
      </c>
      <c r="H15" s="28">
        <v>0</v>
      </c>
      <c r="I15" s="29">
        <f t="shared" si="0"/>
        <v>1</v>
      </c>
      <c r="J15" s="28" t="s">
        <v>64</v>
      </c>
      <c r="K15" s="27"/>
      <c r="L15" s="30">
        <f t="shared" si="1"/>
        <v>0</v>
      </c>
      <c r="M15" s="28"/>
      <c r="N15" s="28" t="s">
        <v>36</v>
      </c>
      <c r="O15" s="31">
        <f>IF($C15="","",IF($J15&lt;&gt;"Zugesagt",0,N($G15)*Auswertung!$H$20+N($H15)*Auswertung!$H$21))</f>
        <v>0</v>
      </c>
      <c r="P15" s="28" t="str">
        <f ca="1">IF($C15="","",IF($J15="Geplant","Einladung offen",IF($J15&lt;&gt;"Eingeladen","",IF($F15="","Datum fehlt",IF(TODAY()-$F15&gt;Auswertung!$H$22,"Nachfassen","läuft")))))</f>
        <v>Nachfassen</v>
      </c>
      <c r="Q15" s="26" t="s">
        <v>65</v>
      </c>
    </row>
    <row r="16" spans="2:17" ht="16.5" customHeight="1" x14ac:dyDescent="0.25">
      <c r="B16" s="32" t="s">
        <v>66</v>
      </c>
      <c r="C16" s="33" t="s">
        <v>67</v>
      </c>
      <c r="D16" s="34" t="s">
        <v>58</v>
      </c>
      <c r="E16" s="35" t="s">
        <v>68</v>
      </c>
      <c r="F16" s="36">
        <v>46183</v>
      </c>
      <c r="G16" s="37">
        <v>2</v>
      </c>
      <c r="H16" s="37">
        <v>2</v>
      </c>
      <c r="I16" s="38">
        <f t="shared" si="0"/>
        <v>4</v>
      </c>
      <c r="J16" s="37" t="s">
        <v>34</v>
      </c>
      <c r="K16" s="36">
        <v>46194</v>
      </c>
      <c r="L16" s="39">
        <f t="shared" si="1"/>
        <v>4</v>
      </c>
      <c r="M16" s="37" t="s">
        <v>69</v>
      </c>
      <c r="N16" s="37" t="s">
        <v>36</v>
      </c>
      <c r="O16" s="40">
        <f>IF($C16="","",IF($J16&lt;&gt;"Zugesagt",0,N($G16)*Auswertung!$H$20+N($H16)*Auswertung!$H$21))</f>
        <v>200</v>
      </c>
      <c r="P16" s="37" t="str">
        <f ca="1">IF($C16="","",IF($J16="Geplant","Einladung offen",IF($J16&lt;&gt;"Eingeladen","",IF($F16="","Datum fehlt",IF(TODAY()-$F16&gt;Auswertung!$H$22,"Nachfassen","läuft")))))</f>
        <v/>
      </c>
      <c r="Q16" s="35"/>
    </row>
    <row r="17" spans="2:17" ht="16.5" customHeight="1" x14ac:dyDescent="0.25">
      <c r="B17" s="23" t="s">
        <v>70</v>
      </c>
      <c r="C17" s="24" t="s">
        <v>71</v>
      </c>
      <c r="D17" s="25" t="s">
        <v>58</v>
      </c>
      <c r="E17" s="26" t="s">
        <v>72</v>
      </c>
      <c r="F17" s="27">
        <v>46183</v>
      </c>
      <c r="G17" s="28">
        <v>2</v>
      </c>
      <c r="H17" s="28">
        <v>0</v>
      </c>
      <c r="I17" s="29">
        <f t="shared" si="0"/>
        <v>2</v>
      </c>
      <c r="J17" s="28" t="s">
        <v>34</v>
      </c>
      <c r="K17" s="27">
        <v>46189</v>
      </c>
      <c r="L17" s="30">
        <f t="shared" si="1"/>
        <v>2</v>
      </c>
      <c r="M17" s="28" t="s">
        <v>69</v>
      </c>
      <c r="N17" s="28" t="s">
        <v>73</v>
      </c>
      <c r="O17" s="31">
        <f>IF($C17="","",IF($J17&lt;&gt;"Zugesagt",0,N($G17)*Auswertung!$H$20+N($H17)*Auswertung!$H$21))</f>
        <v>136</v>
      </c>
      <c r="P17" s="28" t="str">
        <f ca="1">IF($C17="","",IF($J17="Geplant","Einladung offen",IF($J17&lt;&gt;"Eingeladen","",IF($F17="","Datum fehlt",IF(TODAY()-$F17&gt;Auswertung!$H$22,"Nachfassen","läuft")))))</f>
        <v/>
      </c>
      <c r="Q17" s="26" t="s">
        <v>74</v>
      </c>
    </row>
    <row r="18" spans="2:17" ht="16.5" customHeight="1" x14ac:dyDescent="0.25">
      <c r="B18" s="32" t="s">
        <v>75</v>
      </c>
      <c r="C18" s="33" t="s">
        <v>76</v>
      </c>
      <c r="D18" s="34" t="s">
        <v>58</v>
      </c>
      <c r="E18" s="35" t="s">
        <v>77</v>
      </c>
      <c r="F18" s="36">
        <v>46183</v>
      </c>
      <c r="G18" s="37">
        <v>1</v>
      </c>
      <c r="H18" s="37">
        <v>0</v>
      </c>
      <c r="I18" s="38">
        <f t="shared" si="0"/>
        <v>1</v>
      </c>
      <c r="J18" s="37" t="s">
        <v>49</v>
      </c>
      <c r="K18" s="36">
        <v>46195</v>
      </c>
      <c r="L18" s="39">
        <f t="shared" si="1"/>
        <v>0</v>
      </c>
      <c r="M18" s="37"/>
      <c r="N18" s="37"/>
      <c r="O18" s="40">
        <f>IF($C18="","",IF($J18&lt;&gt;"Zugesagt",0,N($G18)*Auswertung!$H$20+N($H18)*Auswertung!$H$21))</f>
        <v>0</v>
      </c>
      <c r="P18" s="37" t="str">
        <f ca="1">IF($C18="","",IF($J18="Geplant","Einladung offen",IF($J18&lt;&gt;"Eingeladen","",IF($F18="","Datum fehlt",IF(TODAY()-$F18&gt;Auswertung!$H$22,"Nachfassen","läuft")))))</f>
        <v/>
      </c>
      <c r="Q18" s="35" t="s">
        <v>78</v>
      </c>
    </row>
    <row r="19" spans="2:17" ht="16.5" customHeight="1" x14ac:dyDescent="0.25">
      <c r="B19" s="23" t="s">
        <v>79</v>
      </c>
      <c r="C19" s="24" t="s">
        <v>80</v>
      </c>
      <c r="D19" s="25" t="s">
        <v>58</v>
      </c>
      <c r="E19" s="26" t="s">
        <v>81</v>
      </c>
      <c r="F19" s="27">
        <v>46183</v>
      </c>
      <c r="G19" s="28">
        <v>2</v>
      </c>
      <c r="H19" s="28">
        <v>1</v>
      </c>
      <c r="I19" s="29">
        <f t="shared" si="0"/>
        <v>3</v>
      </c>
      <c r="J19" s="28" t="s">
        <v>64</v>
      </c>
      <c r="K19" s="27"/>
      <c r="L19" s="30">
        <f t="shared" si="1"/>
        <v>0</v>
      </c>
      <c r="M19" s="28" t="s">
        <v>69</v>
      </c>
      <c r="N19" s="28" t="s">
        <v>36</v>
      </c>
      <c r="O19" s="31">
        <f>IF($C19="","",IF($J19&lt;&gt;"Zugesagt",0,N($G19)*Auswertung!$H$20+N($H19)*Auswertung!$H$21))</f>
        <v>0</v>
      </c>
      <c r="P19" s="28" t="str">
        <f ca="1">IF($C19="","",IF($J19="Geplant","Einladung offen",IF($J19&lt;&gt;"Eingeladen","",IF($F19="","Datum fehlt",IF(TODAY()-$F19&gt;Auswertung!$H$22,"Nachfassen","läuft")))))</f>
        <v>Nachfassen</v>
      </c>
      <c r="Q19" s="26" t="s">
        <v>82</v>
      </c>
    </row>
    <row r="20" spans="2:17" ht="16.5" customHeight="1" x14ac:dyDescent="0.25">
      <c r="B20" s="32" t="s">
        <v>83</v>
      </c>
      <c r="C20" s="33" t="s">
        <v>84</v>
      </c>
      <c r="D20" s="34" t="s">
        <v>85</v>
      </c>
      <c r="E20" s="35" t="s">
        <v>86</v>
      </c>
      <c r="F20" s="36">
        <v>46188</v>
      </c>
      <c r="G20" s="37">
        <v>2</v>
      </c>
      <c r="H20" s="37">
        <v>0</v>
      </c>
      <c r="I20" s="38">
        <f t="shared" si="0"/>
        <v>2</v>
      </c>
      <c r="J20" s="37" t="s">
        <v>34</v>
      </c>
      <c r="K20" s="36">
        <v>46198</v>
      </c>
      <c r="L20" s="39">
        <f t="shared" si="1"/>
        <v>2</v>
      </c>
      <c r="M20" s="37" t="s">
        <v>87</v>
      </c>
      <c r="N20" s="37" t="s">
        <v>36</v>
      </c>
      <c r="O20" s="40">
        <f>IF($C20="","",IF($J20&lt;&gt;"Zugesagt",0,N($G20)*Auswertung!$H$20+N($H20)*Auswertung!$H$21))</f>
        <v>136</v>
      </c>
      <c r="P20" s="37" t="str">
        <f ca="1">IF($C20="","",IF($J20="Geplant","Einladung offen",IF($J20&lt;&gt;"Eingeladen","",IF($F20="","Datum fehlt",IF(TODAY()-$F20&gt;Auswertung!$H$22,"Nachfassen","läuft")))))</f>
        <v/>
      </c>
      <c r="Q20" s="35" t="s">
        <v>88</v>
      </c>
    </row>
    <row r="21" spans="2:17" ht="16.5" customHeight="1" x14ac:dyDescent="0.25">
      <c r="B21" s="23" t="s">
        <v>89</v>
      </c>
      <c r="C21" s="24" t="s">
        <v>90</v>
      </c>
      <c r="D21" s="25" t="s">
        <v>85</v>
      </c>
      <c r="E21" s="26" t="s">
        <v>91</v>
      </c>
      <c r="F21" s="27">
        <v>46188</v>
      </c>
      <c r="G21" s="28">
        <v>2</v>
      </c>
      <c r="H21" s="28">
        <v>0</v>
      </c>
      <c r="I21" s="29">
        <f t="shared" si="0"/>
        <v>2</v>
      </c>
      <c r="J21" s="28" t="s">
        <v>34</v>
      </c>
      <c r="K21" s="27">
        <v>46199</v>
      </c>
      <c r="L21" s="30">
        <f t="shared" si="1"/>
        <v>2</v>
      </c>
      <c r="M21" s="28" t="s">
        <v>87</v>
      </c>
      <c r="N21" s="28" t="s">
        <v>41</v>
      </c>
      <c r="O21" s="31">
        <f>IF($C21="","",IF($J21&lt;&gt;"Zugesagt",0,N($G21)*Auswertung!$H$20+N($H21)*Auswertung!$H$21))</f>
        <v>136</v>
      </c>
      <c r="P21" s="28" t="str">
        <f ca="1">IF($C21="","",IF($J21="Geplant","Einladung offen",IF($J21&lt;&gt;"Eingeladen","",IF($F21="","Datum fehlt",IF(TODAY()-$F21&gt;Auswertung!$H$22,"Nachfassen","läuft")))))</f>
        <v/>
      </c>
      <c r="Q21" s="26" t="s">
        <v>92</v>
      </c>
    </row>
    <row r="22" spans="2:17" ht="16.5" customHeight="1" x14ac:dyDescent="0.25">
      <c r="B22" s="32" t="s">
        <v>93</v>
      </c>
      <c r="C22" s="33" t="s">
        <v>94</v>
      </c>
      <c r="D22" s="34" t="s">
        <v>85</v>
      </c>
      <c r="E22" s="35" t="s">
        <v>95</v>
      </c>
      <c r="F22" s="36">
        <v>46188</v>
      </c>
      <c r="G22" s="37">
        <v>3</v>
      </c>
      <c r="H22" s="37">
        <v>0</v>
      </c>
      <c r="I22" s="38">
        <f t="shared" si="0"/>
        <v>3</v>
      </c>
      <c r="J22" s="37" t="s">
        <v>64</v>
      </c>
      <c r="K22" s="36"/>
      <c r="L22" s="39">
        <f t="shared" si="1"/>
        <v>0</v>
      </c>
      <c r="M22" s="37" t="s">
        <v>87</v>
      </c>
      <c r="N22" s="37" t="s">
        <v>36</v>
      </c>
      <c r="O22" s="40">
        <f>IF($C22="","",IF($J22&lt;&gt;"Zugesagt",0,N($G22)*Auswertung!$H$20+N($H22)*Auswertung!$H$21))</f>
        <v>0</v>
      </c>
      <c r="P22" s="37" t="str">
        <f ca="1">IF($C22="","",IF($J22="Geplant","Einladung offen",IF($J22&lt;&gt;"Eingeladen","",IF($F22="","Datum fehlt",IF(TODAY()-$F22&gt;Auswertung!$H$22,"Nachfassen","läuft")))))</f>
        <v>Nachfassen</v>
      </c>
      <c r="Q22" s="35" t="s">
        <v>96</v>
      </c>
    </row>
    <row r="23" spans="2:17" ht="16.5" customHeight="1" x14ac:dyDescent="0.25">
      <c r="B23" s="23" t="s">
        <v>97</v>
      </c>
      <c r="C23" s="24" t="s">
        <v>98</v>
      </c>
      <c r="D23" s="25" t="s">
        <v>85</v>
      </c>
      <c r="E23" s="26" t="s">
        <v>99</v>
      </c>
      <c r="F23" s="27">
        <v>46188</v>
      </c>
      <c r="G23" s="28">
        <v>1</v>
      </c>
      <c r="H23" s="28">
        <v>0</v>
      </c>
      <c r="I23" s="29">
        <f t="shared" si="0"/>
        <v>1</v>
      </c>
      <c r="J23" s="28" t="s">
        <v>49</v>
      </c>
      <c r="K23" s="27">
        <v>46203</v>
      </c>
      <c r="L23" s="30">
        <f t="shared" si="1"/>
        <v>0</v>
      </c>
      <c r="M23" s="28"/>
      <c r="N23" s="28"/>
      <c r="O23" s="31">
        <f>IF($C23="","",IF($J23&lt;&gt;"Zugesagt",0,N($G23)*Auswertung!$H$20+N($H23)*Auswertung!$H$21))</f>
        <v>0</v>
      </c>
      <c r="P23" s="28" t="str">
        <f ca="1">IF($C23="","",IF($J23="Geplant","Einladung offen",IF($J23&lt;&gt;"Eingeladen","",IF($F23="","Datum fehlt",IF(TODAY()-$F23&gt;Auswertung!$H$22,"Nachfassen","läuft")))))</f>
        <v/>
      </c>
      <c r="Q23" s="26"/>
    </row>
    <row r="24" spans="2:17" ht="16.5" customHeight="1" x14ac:dyDescent="0.25">
      <c r="B24" s="32" t="s">
        <v>100</v>
      </c>
      <c r="C24" s="33" t="s">
        <v>101</v>
      </c>
      <c r="D24" s="34" t="s">
        <v>102</v>
      </c>
      <c r="E24" s="35" t="s">
        <v>103</v>
      </c>
      <c r="F24" s="36">
        <v>46191</v>
      </c>
      <c r="G24" s="37">
        <v>6</v>
      </c>
      <c r="H24" s="37">
        <v>0</v>
      </c>
      <c r="I24" s="38">
        <f t="shared" si="0"/>
        <v>6</v>
      </c>
      <c r="J24" s="37" t="s">
        <v>34</v>
      </c>
      <c r="K24" s="36">
        <v>46204</v>
      </c>
      <c r="L24" s="39">
        <f t="shared" si="1"/>
        <v>6</v>
      </c>
      <c r="M24" s="37" t="s">
        <v>104</v>
      </c>
      <c r="N24" s="37" t="s">
        <v>36</v>
      </c>
      <c r="O24" s="40">
        <f>IF($C24="","",IF($J24&lt;&gt;"Zugesagt",0,N($G24)*Auswertung!$H$20+N($H24)*Auswertung!$H$21))</f>
        <v>408</v>
      </c>
      <c r="P24" s="37" t="str">
        <f ca="1">IF($C24="","",IF($J24="Geplant","Einladung offen",IF($J24&lt;&gt;"Eingeladen","",IF($F24="","Datum fehlt",IF(TODAY()-$F24&gt;Auswertung!$H$22,"Nachfassen","läuft")))))</f>
        <v/>
      </c>
      <c r="Q24" s="35" t="s">
        <v>105</v>
      </c>
    </row>
    <row r="25" spans="2:17" ht="16.5" customHeight="1" x14ac:dyDescent="0.25">
      <c r="B25" s="23" t="s">
        <v>106</v>
      </c>
      <c r="C25" s="24" t="s">
        <v>107</v>
      </c>
      <c r="D25" s="25" t="s">
        <v>102</v>
      </c>
      <c r="E25" s="26" t="s">
        <v>108</v>
      </c>
      <c r="F25" s="27">
        <v>46191</v>
      </c>
      <c r="G25" s="28">
        <v>1</v>
      </c>
      <c r="H25" s="28">
        <v>0</v>
      </c>
      <c r="I25" s="29">
        <f t="shared" si="0"/>
        <v>1</v>
      </c>
      <c r="J25" s="28" t="s">
        <v>34</v>
      </c>
      <c r="K25" s="27">
        <v>46197</v>
      </c>
      <c r="L25" s="30">
        <f t="shared" si="1"/>
        <v>1</v>
      </c>
      <c r="M25" s="28" t="s">
        <v>104</v>
      </c>
      <c r="N25" s="28" t="s">
        <v>41</v>
      </c>
      <c r="O25" s="31">
        <f>IF($C25="","",IF($J25&lt;&gt;"Zugesagt",0,N($G25)*Auswertung!$H$20+N($H25)*Auswertung!$H$21))</f>
        <v>68</v>
      </c>
      <c r="P25" s="28" t="str">
        <f ca="1">IF($C25="","",IF($J25="Geplant","Einladung offen",IF($J25&lt;&gt;"Eingeladen","",IF($F25="","Datum fehlt",IF(TODAY()-$F25&gt;Auswertung!$H$22,"Nachfassen","läuft")))))</f>
        <v/>
      </c>
      <c r="Q25" s="26"/>
    </row>
    <row r="26" spans="2:17" ht="16.5" customHeight="1" x14ac:dyDescent="0.25">
      <c r="B26" s="32" t="s">
        <v>109</v>
      </c>
      <c r="C26" s="33" t="s">
        <v>110</v>
      </c>
      <c r="D26" s="34" t="s">
        <v>102</v>
      </c>
      <c r="E26" s="35" t="s">
        <v>111</v>
      </c>
      <c r="F26" s="36">
        <v>46191</v>
      </c>
      <c r="G26" s="37">
        <v>2</v>
      </c>
      <c r="H26" s="37">
        <v>1</v>
      </c>
      <c r="I26" s="38">
        <f t="shared" si="0"/>
        <v>3</v>
      </c>
      <c r="J26" s="37" t="s">
        <v>64</v>
      </c>
      <c r="K26" s="36"/>
      <c r="L26" s="39">
        <f t="shared" si="1"/>
        <v>0</v>
      </c>
      <c r="M26" s="37" t="s">
        <v>104</v>
      </c>
      <c r="N26" s="37" t="s">
        <v>36</v>
      </c>
      <c r="O26" s="40">
        <f>IF($C26="","",IF($J26&lt;&gt;"Zugesagt",0,N($G26)*Auswertung!$H$20+N($H26)*Auswertung!$H$21))</f>
        <v>0</v>
      </c>
      <c r="P26" s="37" t="str">
        <f ca="1">IF($C26="","",IF($J26="Geplant","Einladung offen",IF($J26&lt;&gt;"Eingeladen","",IF($F26="","Datum fehlt",IF(TODAY()-$F26&gt;Auswertung!$H$22,"Nachfassen","läuft")))))</f>
        <v>Nachfassen</v>
      </c>
      <c r="Q26" s="35"/>
    </row>
    <row r="27" spans="2:17" ht="16.5" customHeight="1" x14ac:dyDescent="0.25">
      <c r="B27" s="23" t="s">
        <v>112</v>
      </c>
      <c r="C27" s="24" t="s">
        <v>113</v>
      </c>
      <c r="D27" s="25" t="s">
        <v>102</v>
      </c>
      <c r="E27" s="26" t="s">
        <v>114</v>
      </c>
      <c r="F27" s="27">
        <v>46191</v>
      </c>
      <c r="G27" s="28">
        <v>1</v>
      </c>
      <c r="H27" s="28">
        <v>0</v>
      </c>
      <c r="I27" s="29">
        <f t="shared" si="0"/>
        <v>1</v>
      </c>
      <c r="J27" s="28" t="s">
        <v>34</v>
      </c>
      <c r="K27" s="27">
        <v>46201</v>
      </c>
      <c r="L27" s="30">
        <f t="shared" si="1"/>
        <v>1</v>
      </c>
      <c r="M27" s="28" t="s">
        <v>115</v>
      </c>
      <c r="N27" s="28" t="s">
        <v>60</v>
      </c>
      <c r="O27" s="31">
        <f>IF($C27="","",IF($J27&lt;&gt;"Zugesagt",0,N($G27)*Auswertung!$H$20+N($H27)*Auswertung!$H$21))</f>
        <v>68</v>
      </c>
      <c r="P27" s="28" t="str">
        <f ca="1">IF($C27="","",IF($J27="Geplant","Einladung offen",IF($J27&lt;&gt;"Eingeladen","",IF($F27="","Datum fehlt",IF(TODAY()-$F27&gt;Auswertung!$H$22,"Nachfassen","läuft")))))</f>
        <v/>
      </c>
      <c r="Q27" s="26"/>
    </row>
    <row r="28" spans="2:17" ht="16.5" customHeight="1" x14ac:dyDescent="0.25">
      <c r="B28" s="32" t="s">
        <v>116</v>
      </c>
      <c r="C28" s="33" t="s">
        <v>117</v>
      </c>
      <c r="D28" s="34" t="s">
        <v>102</v>
      </c>
      <c r="E28" s="35" t="s">
        <v>118</v>
      </c>
      <c r="F28" s="36">
        <v>46191</v>
      </c>
      <c r="G28" s="37">
        <v>2</v>
      </c>
      <c r="H28" s="37">
        <v>0</v>
      </c>
      <c r="I28" s="38">
        <f t="shared" si="0"/>
        <v>2</v>
      </c>
      <c r="J28" s="37" t="s">
        <v>49</v>
      </c>
      <c r="K28" s="36">
        <v>46205</v>
      </c>
      <c r="L28" s="39">
        <f t="shared" si="1"/>
        <v>0</v>
      </c>
      <c r="M28" s="37"/>
      <c r="N28" s="37"/>
      <c r="O28" s="40">
        <f>IF($C28="","",IF($J28&lt;&gt;"Zugesagt",0,N($G28)*Auswertung!$H$20+N($H28)*Auswertung!$H$21))</f>
        <v>0</v>
      </c>
      <c r="P28" s="37" t="str">
        <f ca="1">IF($C28="","",IF($J28="Geplant","Einladung offen",IF($J28&lt;&gt;"Eingeladen","",IF($F28="","Datum fehlt",IF(TODAY()-$F28&gt;Auswertung!$H$22,"Nachfassen","läuft")))))</f>
        <v/>
      </c>
      <c r="Q28" s="35"/>
    </row>
    <row r="29" spans="2:17" ht="16.5" customHeight="1" x14ac:dyDescent="0.25">
      <c r="B29" s="23" t="s">
        <v>119</v>
      </c>
      <c r="C29" s="24" t="s">
        <v>120</v>
      </c>
      <c r="D29" s="25" t="s">
        <v>121</v>
      </c>
      <c r="E29" s="26" t="s">
        <v>122</v>
      </c>
      <c r="F29" s="27">
        <v>46195</v>
      </c>
      <c r="G29" s="28">
        <v>4</v>
      </c>
      <c r="H29" s="28">
        <v>0</v>
      </c>
      <c r="I29" s="29">
        <f t="shared" si="0"/>
        <v>4</v>
      </c>
      <c r="J29" s="28" t="s">
        <v>34</v>
      </c>
      <c r="K29" s="27">
        <v>46206</v>
      </c>
      <c r="L29" s="30">
        <f t="shared" si="1"/>
        <v>4</v>
      </c>
      <c r="M29" s="28" t="s">
        <v>115</v>
      </c>
      <c r="N29" s="28" t="s">
        <v>36</v>
      </c>
      <c r="O29" s="31">
        <f>IF($C29="","",IF($J29&lt;&gt;"Zugesagt",0,N($G29)*Auswertung!$H$20+N($H29)*Auswertung!$H$21))</f>
        <v>272</v>
      </c>
      <c r="P29" s="28" t="str">
        <f ca="1">IF($C29="","",IF($J29="Geplant","Einladung offen",IF($J29&lt;&gt;"Eingeladen","",IF($F29="","Datum fehlt",IF(TODAY()-$F29&gt;Auswertung!$H$22,"Nachfassen","läuft")))))</f>
        <v/>
      </c>
      <c r="Q29" s="26" t="s">
        <v>123</v>
      </c>
    </row>
    <row r="30" spans="2:17" ht="16.5" customHeight="1" x14ac:dyDescent="0.25">
      <c r="B30" s="32" t="s">
        <v>124</v>
      </c>
      <c r="C30" s="33" t="s">
        <v>125</v>
      </c>
      <c r="D30" s="34" t="s">
        <v>121</v>
      </c>
      <c r="E30" s="35" t="s">
        <v>126</v>
      </c>
      <c r="F30" s="36">
        <v>46195</v>
      </c>
      <c r="G30" s="37">
        <v>2</v>
      </c>
      <c r="H30" s="37">
        <v>2</v>
      </c>
      <c r="I30" s="38">
        <f t="shared" si="0"/>
        <v>4</v>
      </c>
      <c r="J30" s="37" t="s">
        <v>64</v>
      </c>
      <c r="K30" s="36"/>
      <c r="L30" s="39">
        <f t="shared" si="1"/>
        <v>0</v>
      </c>
      <c r="M30" s="37" t="s">
        <v>115</v>
      </c>
      <c r="N30" s="37" t="s">
        <v>36</v>
      </c>
      <c r="O30" s="40">
        <f>IF($C30="","",IF($J30&lt;&gt;"Zugesagt",0,N($G30)*Auswertung!$H$20+N($H30)*Auswertung!$H$21))</f>
        <v>0</v>
      </c>
      <c r="P30" s="37" t="str">
        <f ca="1">IF($C30="","",IF($J30="Geplant","Einladung offen",IF($J30&lt;&gt;"Eingeladen","",IF($F30="","Datum fehlt",IF(TODAY()-$F30&gt;Auswertung!$H$22,"Nachfassen","läuft")))))</f>
        <v>Nachfassen</v>
      </c>
      <c r="Q30" s="35"/>
    </row>
    <row r="31" spans="2:17" ht="16.5" customHeight="1" x14ac:dyDescent="0.25">
      <c r="B31" s="23" t="s">
        <v>127</v>
      </c>
      <c r="C31" s="24" t="s">
        <v>128</v>
      </c>
      <c r="D31" s="25" t="s">
        <v>121</v>
      </c>
      <c r="E31" s="26" t="s">
        <v>129</v>
      </c>
      <c r="F31" s="27">
        <v>46195</v>
      </c>
      <c r="G31" s="28">
        <v>2</v>
      </c>
      <c r="H31" s="28">
        <v>1</v>
      </c>
      <c r="I31" s="29">
        <f t="shared" si="0"/>
        <v>3</v>
      </c>
      <c r="J31" s="28" t="s">
        <v>34</v>
      </c>
      <c r="K31" s="27">
        <v>46208</v>
      </c>
      <c r="L31" s="30">
        <f t="shared" si="1"/>
        <v>3</v>
      </c>
      <c r="M31" s="28" t="s">
        <v>130</v>
      </c>
      <c r="N31" s="28" t="s">
        <v>36</v>
      </c>
      <c r="O31" s="31">
        <f>IF($C31="","",IF($J31&lt;&gt;"Zugesagt",0,N($G31)*Auswertung!$H$20+N($H31)*Auswertung!$H$21))</f>
        <v>168</v>
      </c>
      <c r="P31" s="28" t="str">
        <f ca="1">IF($C31="","",IF($J31="Geplant","Einladung offen",IF($J31&lt;&gt;"Eingeladen","",IF($F31="","Datum fehlt",IF(TODAY()-$F31&gt;Auswertung!$H$22,"Nachfassen","läuft")))))</f>
        <v/>
      </c>
      <c r="Q31" s="26"/>
    </row>
    <row r="32" spans="2:17" ht="16.5" customHeight="1" x14ac:dyDescent="0.25">
      <c r="B32" s="32" t="s">
        <v>131</v>
      </c>
      <c r="C32" s="33" t="s">
        <v>132</v>
      </c>
      <c r="D32" s="34" t="s">
        <v>121</v>
      </c>
      <c r="E32" s="35" t="s">
        <v>133</v>
      </c>
      <c r="F32" s="36">
        <v>46195</v>
      </c>
      <c r="G32" s="37">
        <v>1</v>
      </c>
      <c r="H32" s="37">
        <v>0</v>
      </c>
      <c r="I32" s="38">
        <f t="shared" si="0"/>
        <v>1</v>
      </c>
      <c r="J32" s="37" t="s">
        <v>64</v>
      </c>
      <c r="K32" s="36"/>
      <c r="L32" s="39">
        <f t="shared" si="1"/>
        <v>0</v>
      </c>
      <c r="M32" s="37"/>
      <c r="N32" s="37" t="s">
        <v>36</v>
      </c>
      <c r="O32" s="40">
        <f>IF($C32="","",IF($J32&lt;&gt;"Zugesagt",0,N($G32)*Auswertung!$H$20+N($H32)*Auswertung!$H$21))</f>
        <v>0</v>
      </c>
      <c r="P32" s="37" t="str">
        <f ca="1">IF($C32="","",IF($J32="Geplant","Einladung offen",IF($J32&lt;&gt;"Eingeladen","",IF($F32="","Datum fehlt",IF(TODAY()-$F32&gt;Auswertung!$H$22,"Nachfassen","läuft")))))</f>
        <v>Nachfassen</v>
      </c>
      <c r="Q32" s="35"/>
    </row>
    <row r="33" spans="2:17" ht="16.5" customHeight="1" x14ac:dyDescent="0.25">
      <c r="B33" s="23" t="s">
        <v>134</v>
      </c>
      <c r="C33" s="24" t="s">
        <v>135</v>
      </c>
      <c r="D33" s="25" t="s">
        <v>136</v>
      </c>
      <c r="E33" s="26" t="s">
        <v>137</v>
      </c>
      <c r="F33" s="27">
        <v>46201</v>
      </c>
      <c r="G33" s="28">
        <v>2</v>
      </c>
      <c r="H33" s="28">
        <v>0</v>
      </c>
      <c r="I33" s="29">
        <f t="shared" si="0"/>
        <v>2</v>
      </c>
      <c r="J33" s="28" t="s">
        <v>34</v>
      </c>
      <c r="K33" s="27">
        <v>46211</v>
      </c>
      <c r="L33" s="30">
        <f t="shared" si="1"/>
        <v>2</v>
      </c>
      <c r="M33" s="28" t="s">
        <v>130</v>
      </c>
      <c r="N33" s="28" t="s">
        <v>138</v>
      </c>
      <c r="O33" s="31">
        <f>IF($C33="","",IF($J33&lt;&gt;"Zugesagt",0,N($G33)*Auswertung!$H$20+N($H33)*Auswertung!$H$21))</f>
        <v>136</v>
      </c>
      <c r="P33" s="28" t="str">
        <f ca="1">IF($C33="","",IF($J33="Geplant","Einladung offen",IF($J33&lt;&gt;"Eingeladen","",IF($F33="","Datum fehlt",IF(TODAY()-$F33&gt;Auswertung!$H$22,"Nachfassen","läuft")))))</f>
        <v/>
      </c>
      <c r="Q33" s="26" t="s">
        <v>139</v>
      </c>
    </row>
    <row r="34" spans="2:17" ht="16.5" customHeight="1" x14ac:dyDescent="0.25">
      <c r="B34" s="32" t="s">
        <v>140</v>
      </c>
      <c r="C34" s="33" t="s">
        <v>141</v>
      </c>
      <c r="D34" s="34" t="s">
        <v>136</v>
      </c>
      <c r="E34" s="35" t="s">
        <v>142</v>
      </c>
      <c r="F34" s="36">
        <v>46201</v>
      </c>
      <c r="G34" s="37">
        <v>1</v>
      </c>
      <c r="H34" s="37">
        <v>0</v>
      </c>
      <c r="I34" s="38">
        <f t="shared" si="0"/>
        <v>1</v>
      </c>
      <c r="J34" s="37" t="s">
        <v>64</v>
      </c>
      <c r="K34" s="36"/>
      <c r="L34" s="39">
        <f t="shared" si="1"/>
        <v>0</v>
      </c>
      <c r="M34" s="37"/>
      <c r="N34" s="37" t="s">
        <v>36</v>
      </c>
      <c r="O34" s="40">
        <f>IF($C34="","",IF($J34&lt;&gt;"Zugesagt",0,N($G34)*Auswertung!$H$20+N($H34)*Auswertung!$H$21))</f>
        <v>0</v>
      </c>
      <c r="P34" s="37" t="str">
        <f ca="1">IF($C34="","",IF($J34="Geplant","Einladung offen",IF($J34&lt;&gt;"Eingeladen","",IF($F34="","Datum fehlt",IF(TODAY()-$F34&gt;Auswertung!$H$22,"Nachfassen","läuft")))))</f>
        <v>Nachfassen</v>
      </c>
      <c r="Q34" s="35"/>
    </row>
    <row r="35" spans="2:17" ht="16.5" customHeight="1" x14ac:dyDescent="0.25">
      <c r="B35" s="23" t="s">
        <v>143</v>
      </c>
      <c r="C35" s="24" t="s">
        <v>144</v>
      </c>
      <c r="D35" s="25" t="s">
        <v>136</v>
      </c>
      <c r="E35" s="26" t="s">
        <v>145</v>
      </c>
      <c r="F35" s="27">
        <v>46205</v>
      </c>
      <c r="G35" s="28">
        <v>2</v>
      </c>
      <c r="H35" s="28">
        <v>2</v>
      </c>
      <c r="I35" s="29">
        <f t="shared" si="0"/>
        <v>4</v>
      </c>
      <c r="J35" s="28" t="s">
        <v>34</v>
      </c>
      <c r="K35" s="27">
        <v>46215</v>
      </c>
      <c r="L35" s="30">
        <f t="shared" si="1"/>
        <v>4</v>
      </c>
      <c r="M35" s="28" t="s">
        <v>146</v>
      </c>
      <c r="N35" s="28" t="s">
        <v>36</v>
      </c>
      <c r="O35" s="31">
        <f>IF($C35="","",IF($J35&lt;&gt;"Zugesagt",0,N($G35)*Auswertung!$H$20+N($H35)*Auswertung!$H$21))</f>
        <v>200</v>
      </c>
      <c r="P35" s="28" t="str">
        <f ca="1">IF($C35="","",IF($J35="Geplant","Einladung offen",IF($J35&lt;&gt;"Eingeladen","",IF($F35="","Datum fehlt",IF(TODAY()-$F35&gt;Auswertung!$H$22,"Nachfassen","läuft")))))</f>
        <v/>
      </c>
      <c r="Q35" s="26"/>
    </row>
    <row r="36" spans="2:17" ht="16.5" customHeight="1" x14ac:dyDescent="0.25">
      <c r="B36" s="32" t="s">
        <v>147</v>
      </c>
      <c r="C36" s="33" t="s">
        <v>148</v>
      </c>
      <c r="D36" s="34" t="s">
        <v>136</v>
      </c>
      <c r="E36" s="35"/>
      <c r="F36" s="36"/>
      <c r="G36" s="37">
        <v>1</v>
      </c>
      <c r="H36" s="37">
        <v>0</v>
      </c>
      <c r="I36" s="38">
        <f t="shared" si="0"/>
        <v>1</v>
      </c>
      <c r="J36" s="37" t="s">
        <v>149</v>
      </c>
      <c r="K36" s="36"/>
      <c r="L36" s="39">
        <f t="shared" si="1"/>
        <v>0</v>
      </c>
      <c r="M36" s="37"/>
      <c r="N36" s="37" t="s">
        <v>36</v>
      </c>
      <c r="O36" s="40">
        <f>IF($C36="","",IF($J36&lt;&gt;"Zugesagt",0,N($G36)*Auswertung!$H$20+N($H36)*Auswertung!$H$21))</f>
        <v>0</v>
      </c>
      <c r="P36" s="37" t="str">
        <f ca="1">IF($C36="","",IF($J36="Geplant","Einladung offen",IF($J36&lt;&gt;"Eingeladen","",IF($F36="","Datum fehlt",IF(TODAY()-$F36&gt;Auswertung!$H$22,"Nachfassen","läuft")))))</f>
        <v>Einladung offen</v>
      </c>
      <c r="Q36" s="35" t="s">
        <v>150</v>
      </c>
    </row>
    <row r="37" spans="2:17" ht="16.5" customHeight="1" x14ac:dyDescent="0.25">
      <c r="B37" s="23" t="s">
        <v>151</v>
      </c>
      <c r="C37" s="24" t="s">
        <v>152</v>
      </c>
      <c r="D37" s="25" t="s">
        <v>32</v>
      </c>
      <c r="E37" s="26" t="s">
        <v>153</v>
      </c>
      <c r="F37" s="27"/>
      <c r="G37" s="28">
        <v>2</v>
      </c>
      <c r="H37" s="28">
        <v>1</v>
      </c>
      <c r="I37" s="29">
        <f t="shared" si="0"/>
        <v>3</v>
      </c>
      <c r="J37" s="28" t="s">
        <v>149</v>
      </c>
      <c r="K37" s="27"/>
      <c r="L37" s="30">
        <f t="shared" si="1"/>
        <v>0</v>
      </c>
      <c r="M37" s="28"/>
      <c r="N37" s="28" t="s">
        <v>36</v>
      </c>
      <c r="O37" s="31">
        <f>IF($C37="","",IF($J37&lt;&gt;"Zugesagt",0,N($G37)*Auswertung!$H$20+N($H37)*Auswertung!$H$21))</f>
        <v>0</v>
      </c>
      <c r="P37" s="28" t="str">
        <f ca="1">IF($C37="","",IF($J37="Geplant","Einladung offen",IF($J37&lt;&gt;"Eingeladen","",IF($F37="","Datum fehlt",IF(TODAY()-$F37&gt;Auswertung!$H$22,"Nachfassen","läuft")))))</f>
        <v>Einladung offen</v>
      </c>
      <c r="Q37" s="26" t="s">
        <v>154</v>
      </c>
    </row>
    <row r="38" spans="2:17" ht="16.5" customHeight="1" x14ac:dyDescent="0.25">
      <c r="B38" s="32"/>
      <c r="C38" s="33"/>
      <c r="D38" s="34"/>
      <c r="E38" s="35"/>
      <c r="F38" s="36"/>
      <c r="G38" s="37"/>
      <c r="H38" s="37"/>
      <c r="I38" s="38" t="str">
        <f t="shared" si="0"/>
        <v/>
      </c>
      <c r="J38" s="37"/>
      <c r="K38" s="36"/>
      <c r="L38" s="39" t="str">
        <f t="shared" si="1"/>
        <v/>
      </c>
      <c r="M38" s="37"/>
      <c r="N38" s="37"/>
      <c r="O38" s="40" t="str">
        <f>IF($C38="","",IF($J38&lt;&gt;"Zugesagt",0,N($G38)*Auswertung!$H$20+N($H38)*Auswertung!$H$21))</f>
        <v/>
      </c>
      <c r="P38" s="37" t="str">
        <f ca="1">IF($C38="","",IF($J38="Geplant","Einladung offen",IF($J38&lt;&gt;"Eingeladen","",IF($F38="","Datum fehlt",IF(TODAY()-$F38&gt;Auswertung!$H$22,"Nachfassen","läuft")))))</f>
        <v/>
      </c>
      <c r="Q38" s="35"/>
    </row>
    <row r="39" spans="2:17" ht="16.5" customHeight="1" x14ac:dyDescent="0.25">
      <c r="B39" s="23"/>
      <c r="C39" s="24"/>
      <c r="D39" s="25"/>
      <c r="E39" s="26"/>
      <c r="F39" s="27"/>
      <c r="G39" s="28"/>
      <c r="H39" s="28"/>
      <c r="I39" s="29" t="str">
        <f t="shared" si="0"/>
        <v/>
      </c>
      <c r="J39" s="28"/>
      <c r="K39" s="27"/>
      <c r="L39" s="30" t="str">
        <f t="shared" si="1"/>
        <v/>
      </c>
      <c r="M39" s="28"/>
      <c r="N39" s="28"/>
      <c r="O39" s="31" t="str">
        <f>IF($C39="","",IF($J39&lt;&gt;"Zugesagt",0,N($G39)*Auswertung!$H$20+N($H39)*Auswertung!$H$21))</f>
        <v/>
      </c>
      <c r="P39" s="28" t="str">
        <f ca="1">IF($C39="","",IF($J39="Geplant","Einladung offen",IF($J39&lt;&gt;"Eingeladen","",IF($F39="","Datum fehlt",IF(TODAY()-$F39&gt;Auswertung!$H$22,"Nachfassen","läuft")))))</f>
        <v/>
      </c>
      <c r="Q39" s="26"/>
    </row>
    <row r="40" spans="2:17" ht="16.5" customHeight="1" x14ac:dyDescent="0.25">
      <c r="B40" s="32"/>
      <c r="C40" s="33"/>
      <c r="D40" s="34"/>
      <c r="E40" s="35"/>
      <c r="F40" s="36"/>
      <c r="G40" s="37"/>
      <c r="H40" s="37"/>
      <c r="I40" s="38" t="str">
        <f t="shared" si="0"/>
        <v/>
      </c>
      <c r="J40" s="37"/>
      <c r="K40" s="36"/>
      <c r="L40" s="39" t="str">
        <f t="shared" si="1"/>
        <v/>
      </c>
      <c r="M40" s="37"/>
      <c r="N40" s="37"/>
      <c r="O40" s="40" t="str">
        <f>IF($C40="","",IF($J40&lt;&gt;"Zugesagt",0,N($G40)*Auswertung!$H$20+N($H40)*Auswertung!$H$21))</f>
        <v/>
      </c>
      <c r="P40" s="37" t="str">
        <f ca="1">IF($C40="","",IF($J40="Geplant","Einladung offen",IF($J40&lt;&gt;"Eingeladen","",IF($F40="","Datum fehlt",IF(TODAY()-$F40&gt;Auswertung!$H$22,"Nachfassen","läuft")))))</f>
        <v/>
      </c>
      <c r="Q40" s="35"/>
    </row>
    <row r="41" spans="2:17" ht="16.5" customHeight="1" x14ac:dyDescent="0.25">
      <c r="B41" s="23"/>
      <c r="C41" s="24"/>
      <c r="D41" s="25"/>
      <c r="E41" s="26"/>
      <c r="F41" s="27"/>
      <c r="G41" s="28"/>
      <c r="H41" s="28"/>
      <c r="I41" s="29" t="str">
        <f t="shared" si="0"/>
        <v/>
      </c>
      <c r="J41" s="28"/>
      <c r="K41" s="27"/>
      <c r="L41" s="30" t="str">
        <f t="shared" si="1"/>
        <v/>
      </c>
      <c r="M41" s="28"/>
      <c r="N41" s="28"/>
      <c r="O41" s="31" t="str">
        <f>IF($C41="","",IF($J41&lt;&gt;"Zugesagt",0,N($G41)*Auswertung!$H$20+N($H41)*Auswertung!$H$21))</f>
        <v/>
      </c>
      <c r="P41" s="28" t="str">
        <f ca="1">IF($C41="","",IF($J41="Geplant","Einladung offen",IF($J41&lt;&gt;"Eingeladen","",IF($F41="","Datum fehlt",IF(TODAY()-$F41&gt;Auswertung!$H$22,"Nachfassen","läuft")))))</f>
        <v/>
      </c>
      <c r="Q41" s="26"/>
    </row>
    <row r="42" spans="2:17" ht="16.5" customHeight="1" x14ac:dyDescent="0.25">
      <c r="B42" s="32"/>
      <c r="C42" s="33"/>
      <c r="D42" s="34"/>
      <c r="E42" s="35"/>
      <c r="F42" s="36"/>
      <c r="G42" s="37"/>
      <c r="H42" s="37"/>
      <c r="I42" s="38" t="str">
        <f t="shared" si="0"/>
        <v/>
      </c>
      <c r="J42" s="37"/>
      <c r="K42" s="36"/>
      <c r="L42" s="39" t="str">
        <f t="shared" si="1"/>
        <v/>
      </c>
      <c r="M42" s="37"/>
      <c r="N42" s="37"/>
      <c r="O42" s="40" t="str">
        <f>IF($C42="","",IF($J42&lt;&gt;"Zugesagt",0,N($G42)*Auswertung!$H$20+N($H42)*Auswertung!$H$21))</f>
        <v/>
      </c>
      <c r="P42" s="37" t="str">
        <f ca="1">IF($C42="","",IF($J42="Geplant","Einladung offen",IF($J42&lt;&gt;"Eingeladen","",IF($F42="","Datum fehlt",IF(TODAY()-$F42&gt;Auswertung!$H$22,"Nachfassen","läuft")))))</f>
        <v/>
      </c>
      <c r="Q42" s="35"/>
    </row>
    <row r="43" spans="2:17" ht="16.5" customHeight="1" x14ac:dyDescent="0.25">
      <c r="B43" s="23"/>
      <c r="C43" s="24"/>
      <c r="D43" s="25"/>
      <c r="E43" s="26"/>
      <c r="F43" s="27"/>
      <c r="G43" s="28"/>
      <c r="H43" s="28"/>
      <c r="I43" s="29" t="str">
        <f t="shared" si="0"/>
        <v/>
      </c>
      <c r="J43" s="28"/>
      <c r="K43" s="27"/>
      <c r="L43" s="30" t="str">
        <f t="shared" si="1"/>
        <v/>
      </c>
      <c r="M43" s="28"/>
      <c r="N43" s="28"/>
      <c r="O43" s="31" t="str">
        <f>IF($C43="","",IF($J43&lt;&gt;"Zugesagt",0,N($G43)*Auswertung!$H$20+N($H43)*Auswertung!$H$21))</f>
        <v/>
      </c>
      <c r="P43" s="28" t="str">
        <f ca="1">IF($C43="","",IF($J43="Geplant","Einladung offen",IF($J43&lt;&gt;"Eingeladen","",IF($F43="","Datum fehlt",IF(TODAY()-$F43&gt;Auswertung!$H$22,"Nachfassen","läuft")))))</f>
        <v/>
      </c>
      <c r="Q43" s="26"/>
    </row>
    <row r="44" spans="2:17" ht="16.5" customHeight="1" x14ac:dyDescent="0.25">
      <c r="B44" s="32"/>
      <c r="C44" s="33"/>
      <c r="D44" s="34"/>
      <c r="E44" s="35"/>
      <c r="F44" s="36"/>
      <c r="G44" s="37"/>
      <c r="H44" s="37"/>
      <c r="I44" s="38" t="str">
        <f t="shared" si="0"/>
        <v/>
      </c>
      <c r="J44" s="37"/>
      <c r="K44" s="36"/>
      <c r="L44" s="39" t="str">
        <f t="shared" si="1"/>
        <v/>
      </c>
      <c r="M44" s="37"/>
      <c r="N44" s="37"/>
      <c r="O44" s="40" t="str">
        <f>IF($C44="","",IF($J44&lt;&gt;"Zugesagt",0,N($G44)*Auswertung!$H$20+N($H44)*Auswertung!$H$21))</f>
        <v/>
      </c>
      <c r="P44" s="37" t="str">
        <f ca="1">IF($C44="","",IF($J44="Geplant","Einladung offen",IF($J44&lt;&gt;"Eingeladen","",IF($F44="","Datum fehlt",IF(TODAY()-$F44&gt;Auswertung!$H$22,"Nachfassen","läuft")))))</f>
        <v/>
      </c>
      <c r="Q44" s="35"/>
    </row>
    <row r="45" spans="2:17" ht="16.5" customHeight="1" x14ac:dyDescent="0.25">
      <c r="B45" s="23"/>
      <c r="C45" s="24"/>
      <c r="D45" s="25"/>
      <c r="E45" s="26"/>
      <c r="F45" s="27"/>
      <c r="G45" s="28"/>
      <c r="H45" s="28"/>
      <c r="I45" s="29" t="str">
        <f t="shared" si="0"/>
        <v/>
      </c>
      <c r="J45" s="28"/>
      <c r="K45" s="27"/>
      <c r="L45" s="30" t="str">
        <f t="shared" si="1"/>
        <v/>
      </c>
      <c r="M45" s="28"/>
      <c r="N45" s="28"/>
      <c r="O45" s="31" t="str">
        <f>IF($C45="","",IF($J45&lt;&gt;"Zugesagt",0,N($G45)*Auswertung!$H$20+N($H45)*Auswertung!$H$21))</f>
        <v/>
      </c>
      <c r="P45" s="28" t="str">
        <f ca="1">IF($C45="","",IF($J45="Geplant","Einladung offen",IF($J45&lt;&gt;"Eingeladen","",IF($F45="","Datum fehlt",IF(TODAY()-$F45&gt;Auswertung!$H$22,"Nachfassen","läuft")))))</f>
        <v/>
      </c>
      <c r="Q45" s="26"/>
    </row>
    <row r="46" spans="2:17" ht="16.5" customHeight="1" x14ac:dyDescent="0.25">
      <c r="B46" s="32"/>
      <c r="C46" s="33"/>
      <c r="D46" s="34"/>
      <c r="E46" s="35"/>
      <c r="F46" s="36"/>
      <c r="G46" s="37"/>
      <c r="H46" s="37"/>
      <c r="I46" s="38" t="str">
        <f t="shared" si="0"/>
        <v/>
      </c>
      <c r="J46" s="37"/>
      <c r="K46" s="36"/>
      <c r="L46" s="39" t="str">
        <f t="shared" si="1"/>
        <v/>
      </c>
      <c r="M46" s="37"/>
      <c r="N46" s="37"/>
      <c r="O46" s="40" t="str">
        <f>IF($C46="","",IF($J46&lt;&gt;"Zugesagt",0,N($G46)*Auswertung!$H$20+N($H46)*Auswertung!$H$21))</f>
        <v/>
      </c>
      <c r="P46" s="37" t="str">
        <f ca="1">IF($C46="","",IF($J46="Geplant","Einladung offen",IF($J46&lt;&gt;"Eingeladen","",IF($F46="","Datum fehlt",IF(TODAY()-$F46&gt;Auswertung!$H$22,"Nachfassen","läuft")))))</f>
        <v/>
      </c>
      <c r="Q46" s="35"/>
    </row>
    <row r="47" spans="2:17" ht="16.5" customHeight="1" x14ac:dyDescent="0.25">
      <c r="B47" s="23"/>
      <c r="C47" s="24"/>
      <c r="D47" s="25"/>
      <c r="E47" s="26"/>
      <c r="F47" s="27"/>
      <c r="G47" s="28"/>
      <c r="H47" s="28"/>
      <c r="I47" s="29" t="str">
        <f t="shared" si="0"/>
        <v/>
      </c>
      <c r="J47" s="28"/>
      <c r="K47" s="27"/>
      <c r="L47" s="30" t="str">
        <f t="shared" si="1"/>
        <v/>
      </c>
      <c r="M47" s="28"/>
      <c r="N47" s="28"/>
      <c r="O47" s="31" t="str">
        <f>IF($C47="","",IF($J47&lt;&gt;"Zugesagt",0,N($G47)*Auswertung!$H$20+N($H47)*Auswertung!$H$21))</f>
        <v/>
      </c>
      <c r="P47" s="28" t="str">
        <f ca="1">IF($C47="","",IF($J47="Geplant","Einladung offen",IF($J47&lt;&gt;"Eingeladen","",IF($F47="","Datum fehlt",IF(TODAY()-$F47&gt;Auswertung!$H$22,"Nachfassen","läuft")))))</f>
        <v/>
      </c>
      <c r="Q47" s="26"/>
    </row>
    <row r="48" spans="2:17" ht="16.5" customHeight="1" x14ac:dyDescent="0.25">
      <c r="B48" s="32"/>
      <c r="C48" s="33"/>
      <c r="D48" s="34"/>
      <c r="E48" s="35"/>
      <c r="F48" s="36"/>
      <c r="G48" s="37"/>
      <c r="H48" s="37"/>
      <c r="I48" s="38" t="str">
        <f t="shared" si="0"/>
        <v/>
      </c>
      <c r="J48" s="37"/>
      <c r="K48" s="36"/>
      <c r="L48" s="39" t="str">
        <f t="shared" si="1"/>
        <v/>
      </c>
      <c r="M48" s="37"/>
      <c r="N48" s="37"/>
      <c r="O48" s="40" t="str">
        <f>IF($C48="","",IF($J48&lt;&gt;"Zugesagt",0,N($G48)*Auswertung!$H$20+N($H48)*Auswertung!$H$21))</f>
        <v/>
      </c>
      <c r="P48" s="37" t="str">
        <f ca="1">IF($C48="","",IF($J48="Geplant","Einladung offen",IF($J48&lt;&gt;"Eingeladen","",IF($F48="","Datum fehlt",IF(TODAY()-$F48&gt;Auswertung!$H$22,"Nachfassen","läuft")))))</f>
        <v/>
      </c>
      <c r="Q48" s="35"/>
    </row>
    <row r="49" spans="2:17" ht="19.5" customHeight="1" x14ac:dyDescent="0.25">
      <c r="B49" s="5" t="s">
        <v>155</v>
      </c>
      <c r="C49" s="5"/>
      <c r="D49" s="5"/>
      <c r="E49" s="5"/>
      <c r="F49" s="5"/>
      <c r="G49" s="42">
        <f>SUM($G$9:$G$48)</f>
        <v>55</v>
      </c>
      <c r="H49" s="42">
        <f>SUM($H$9:$H$48)</f>
        <v>16</v>
      </c>
      <c r="I49" s="42">
        <f>SUM($I$9:$I$48)</f>
        <v>71</v>
      </c>
      <c r="J49" s="42" t="str">
        <f>COUNTIF($C$9:$C$48,"?*")&amp;" Einträge"</f>
        <v>29 Einträge</v>
      </c>
      <c r="K49" s="42"/>
      <c r="L49" s="43">
        <f>SUM($L$9:$L$48)</f>
        <v>46</v>
      </c>
      <c r="M49" s="42">
        <f>COUNTIF($M$9:$M$48,"?*")</f>
        <v>20</v>
      </c>
      <c r="N49" s="42"/>
      <c r="O49" s="44">
        <f>SUM($O$9:$O$48)</f>
        <v>2732</v>
      </c>
      <c r="P49" s="42" t="str">
        <f ca="1">COUNTIF($P$9:$P$48,"Nachfassen")&amp;"× nachfassen"</f>
        <v>7× nachfassen</v>
      </c>
      <c r="Q49" s="42"/>
    </row>
    <row r="51" spans="2:17" x14ac:dyDescent="0.25">
      <c r="B51" s="4" t="s">
        <v>156</v>
      </c>
      <c r="C51" s="4"/>
      <c r="D51" s="4"/>
      <c r="E51" s="4"/>
      <c r="F51" s="4"/>
      <c r="G51" s="4"/>
      <c r="H51" s="4"/>
    </row>
    <row r="52" spans="2:17" ht="3" customHeight="1" x14ac:dyDescent="0.25">
      <c r="B52" s="16"/>
      <c r="C52" s="16"/>
      <c r="D52" s="16"/>
      <c r="E52" s="16"/>
      <c r="F52" s="16"/>
      <c r="G52" s="16"/>
      <c r="H52" s="16"/>
    </row>
    <row r="53" spans="2:17" ht="15" customHeight="1" x14ac:dyDescent="0.25">
      <c r="B53" s="3" t="s">
        <v>157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2:17" ht="15" customHeight="1" x14ac:dyDescent="0.25">
      <c r="B54" s="3" t="s">
        <v>158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2:17" ht="15" customHeight="1" x14ac:dyDescent="0.25">
      <c r="B55" s="3" t="s">
        <v>159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2:17" ht="15" customHeight="1" x14ac:dyDescent="0.25">
      <c r="B56" s="3" t="s">
        <v>160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2:17" ht="15" customHeight="1" x14ac:dyDescent="0.25">
      <c r="B57" s="3" t="s">
        <v>161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2:17" ht="15" customHeight="1" x14ac:dyDescent="0.25">
      <c r="B58" s="3" t="s">
        <v>162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</sheetData>
  <autoFilter ref="B8:Q48" xr:uid="{00000000-0009-0000-0000-000000000000}"/>
  <mergeCells count="24">
    <mergeCell ref="B55:Q55"/>
    <mergeCell ref="B56:Q56"/>
    <mergeCell ref="B57:Q57"/>
    <mergeCell ref="B58:Q58"/>
    <mergeCell ref="O6:P6"/>
    <mergeCell ref="B49:F49"/>
    <mergeCell ref="B51:H51"/>
    <mergeCell ref="B53:Q53"/>
    <mergeCell ref="B54:Q54"/>
    <mergeCell ref="B6:D6"/>
    <mergeCell ref="G6:H6"/>
    <mergeCell ref="I6:J6"/>
    <mergeCell ref="K6:L6"/>
    <mergeCell ref="M6:N6"/>
    <mergeCell ref="B2:J2"/>
    <mergeCell ref="K2:Q2"/>
    <mergeCell ref="B3:J3"/>
    <mergeCell ref="K3:Q3"/>
    <mergeCell ref="B5:D5"/>
    <mergeCell ref="G5:H5"/>
    <mergeCell ref="I5:J5"/>
    <mergeCell ref="K5:L5"/>
    <mergeCell ref="M5:N5"/>
    <mergeCell ref="O5:P5"/>
  </mergeCells>
  <conditionalFormatting sqref="C9:I48">
    <cfRule type="expression" dxfId="16" priority="10">
      <formula>$J9="Abgesagt"</formula>
    </cfRule>
  </conditionalFormatting>
  <conditionalFormatting sqref="J9:J48">
    <cfRule type="expression" dxfId="15" priority="2">
      <formula>$J9="Zugesagt"</formula>
    </cfRule>
    <cfRule type="expression" dxfId="14" priority="3">
      <formula>$J9="Abgesagt"</formula>
    </cfRule>
    <cfRule type="expression" dxfId="13" priority="4">
      <formula>$J9="Eingeladen"</formula>
    </cfRule>
    <cfRule type="expression" dxfId="12" priority="5">
      <formula>$J9="Geplant"</formula>
    </cfRule>
  </conditionalFormatting>
  <conditionalFormatting sqref="L9:L48">
    <cfRule type="expression" dxfId="11" priority="12">
      <formula>AND($C9&lt;&gt;"",$L9=0)</formula>
    </cfRule>
  </conditionalFormatting>
  <conditionalFormatting sqref="P9:P48">
    <cfRule type="expression" dxfId="10" priority="6">
      <formula>$P9="Nachfassen"</formula>
    </cfRule>
    <cfRule type="expression" dxfId="9" priority="7">
      <formula>$P9="Datum fehlt"</formula>
    </cfRule>
    <cfRule type="expression" dxfId="8" priority="8">
      <formula>$P9="Einladung offen"</formula>
    </cfRule>
    <cfRule type="expression" dxfId="7" priority="9">
      <formula>$P9="läuft"</formula>
    </cfRule>
  </conditionalFormatting>
  <conditionalFormatting sqref="Q9:Q48">
    <cfRule type="expression" dxfId="6" priority="11">
      <formula>$J9="Abgesagt"</formula>
    </cfRule>
  </conditionalFormatting>
  <dataValidations count="2">
    <dataValidation type="whole" allowBlank="1" errorTitle="Ungültige Anzahl" error="Bitte eine ganze Zahl eingeben." sqref="G9:H48" xr:uid="{00000000-0002-0000-0000-000004000000}">
      <formula1>0</formula1>
      <formula2>500</formula2>
    </dataValidation>
    <dataValidation type="date" allowBlank="1" errorTitle="Ungültiges Datum" error="Bitte ein gültiges Datum eingeben (TT.MM.JJJJ)." sqref="F9:F48 K9:K48" xr:uid="{00000000-0002-0000-0000-000005000000}">
      <formula1>DATE(2020,1,1)</formula1>
      <formula2>DATE(2035,12,31)</formula2>
    </dataValidation>
  </dataValidations>
  <pageMargins left="0.75" right="0.7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errorTitle="Ungültige Auswahl" error="Bitte eine Kategorie aus der Liste wählen." xr:uid="{00000000-0002-0000-0000-000000000000}">
          <x14:formula1>
            <xm:f>Auswertung!$L$20:$L$25</xm:f>
          </x14:formula1>
          <x14:formula2>
            <xm:f>0</xm:f>
          </x14:formula2>
          <xm:sqref>D9:D48</xm:sqref>
        </x14:dataValidation>
        <x14:dataValidation type="list" allowBlank="1" errorTitle="Ungültige Auswahl" error="Bitte einen Status aus der Liste wählen." xr:uid="{00000000-0002-0000-0000-000001000000}">
          <x14:formula1>
            <xm:f>Auswertung!$M$20:$M$23</xm:f>
          </x14:formula1>
          <x14:formula2>
            <xm:f>0</xm:f>
          </x14:formula2>
          <xm:sqref>J9:J48</xm:sqref>
        </x14:dataValidation>
        <x14:dataValidation type="list" allowBlank="1" errorTitle="Ungültige Auswahl" error="Bitte eine Verpflegung aus der Liste wählen." xr:uid="{00000000-0002-0000-0000-000002000000}">
          <x14:formula1>
            <xm:f>Auswertung!$N$20:$N$24</xm:f>
          </x14:formula1>
          <x14:formula2>
            <xm:f>0</xm:f>
          </x14:formula2>
          <xm:sqref>N9:N48</xm:sqref>
        </x14:dataValidation>
        <x14:dataValidation type="list" allowBlank="1" errorTitle="Ungültige Auswahl" error="Bitte einen Tisch aus der Tischplanung wählen." xr:uid="{00000000-0002-0000-0000-000003000000}">
          <x14:formula1>
            <xm:f>Auswertung!$B$20:$B$29</xm:f>
          </x14:formula1>
          <x14:formula2>
            <xm:f>0</xm:f>
          </x14:formula2>
          <xm:sqref>M9:M48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9A66B"/>
    <pageSetUpPr fitToPage="1"/>
  </sheetPr>
  <dimension ref="B1:N40"/>
  <sheetViews>
    <sheetView showGridLines="0" zoomScaleNormal="100" workbookViewId="0"/>
  </sheetViews>
  <sheetFormatPr baseColWidth="10" defaultColWidth="8.7109375" defaultRowHeight="15" x14ac:dyDescent="0.25"/>
  <cols>
    <col min="1" max="1" width="1.5703125" customWidth="1"/>
    <col min="2" max="2" width="22" customWidth="1"/>
    <col min="3" max="5" width="12" customWidth="1"/>
    <col min="6" max="6" width="2.42578125" customWidth="1"/>
    <col min="7" max="7" width="24" customWidth="1"/>
    <col min="8" max="8" width="13" customWidth="1"/>
    <col min="9" max="10" width="12" customWidth="1"/>
    <col min="11" max="11" width="2.42578125" customWidth="1"/>
    <col min="12" max="12" width="20" customWidth="1"/>
    <col min="13" max="13" width="14" customWidth="1"/>
    <col min="14" max="14" width="16" customWidth="1"/>
    <col min="15" max="15" width="1.5703125" customWidth="1"/>
  </cols>
  <sheetData>
    <row r="1" spans="2:14" ht="7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4" ht="27.75" customHeight="1" x14ac:dyDescent="0.25">
      <c r="B2" s="14" t="str">
        <f>"AUSWERTUNG "&amp;IFERROR(YEAR(Gästeliste!$F$6),"")</f>
        <v>AUSWERTUNG 2027</v>
      </c>
      <c r="C2" s="14"/>
      <c r="D2" s="14"/>
      <c r="E2" s="14"/>
      <c r="F2" s="14"/>
      <c r="G2" s="14"/>
      <c r="H2" s="14"/>
      <c r="I2" s="13" t="s">
        <v>163</v>
      </c>
      <c r="J2" s="13"/>
      <c r="K2" s="13"/>
      <c r="L2" s="13"/>
      <c r="M2" s="13"/>
      <c r="N2" s="13"/>
    </row>
    <row r="3" spans="2:14" ht="15.75" customHeight="1" x14ac:dyDescent="0.25">
      <c r="B3" s="12" t="s">
        <v>164</v>
      </c>
      <c r="C3" s="12"/>
      <c r="D3" s="12"/>
      <c r="E3" s="12"/>
      <c r="F3" s="12"/>
      <c r="G3" s="12"/>
      <c r="H3" s="12"/>
      <c r="I3" s="11" t="s">
        <v>165</v>
      </c>
      <c r="J3" s="11"/>
      <c r="K3" s="11"/>
      <c r="L3" s="11"/>
      <c r="M3" s="11"/>
      <c r="N3" s="11"/>
    </row>
    <row r="4" spans="2:14" ht="4.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6" spans="2:14" x14ac:dyDescent="0.25">
      <c r="B6" s="4" t="s">
        <v>166</v>
      </c>
      <c r="C6" s="4"/>
      <c r="D6" s="4"/>
      <c r="E6" s="4"/>
      <c r="G6" s="4" t="s">
        <v>167</v>
      </c>
      <c r="H6" s="4"/>
      <c r="I6" s="4"/>
      <c r="J6" s="4"/>
      <c r="L6" s="4" t="s">
        <v>168</v>
      </c>
      <c r="M6" s="4"/>
      <c r="N6" s="4"/>
    </row>
    <row r="7" spans="2:14" ht="3" customHeight="1" x14ac:dyDescent="0.25">
      <c r="B7" s="16"/>
      <c r="C7" s="16"/>
      <c r="D7" s="16"/>
      <c r="E7" s="16"/>
      <c r="G7" s="16"/>
      <c r="H7" s="16"/>
      <c r="I7" s="16"/>
      <c r="J7" s="16"/>
      <c r="L7" s="16"/>
      <c r="M7" s="16"/>
      <c r="N7" s="16"/>
    </row>
    <row r="8" spans="2:14" ht="25.5" customHeight="1" x14ac:dyDescent="0.25">
      <c r="B8" s="22" t="s">
        <v>22</v>
      </c>
      <c r="C8" s="22" t="s">
        <v>169</v>
      </c>
      <c r="D8" s="22" t="s">
        <v>21</v>
      </c>
      <c r="E8" s="22" t="s">
        <v>170</v>
      </c>
      <c r="G8" s="22" t="s">
        <v>16</v>
      </c>
      <c r="H8" s="22" t="s">
        <v>169</v>
      </c>
      <c r="I8" s="22" t="s">
        <v>21</v>
      </c>
      <c r="J8" s="22" t="s">
        <v>171</v>
      </c>
      <c r="L8" s="22" t="s">
        <v>26</v>
      </c>
      <c r="M8" s="22" t="s">
        <v>21</v>
      </c>
      <c r="N8" s="22" t="s">
        <v>170</v>
      </c>
    </row>
    <row r="9" spans="2:14" ht="16.5" customHeight="1" x14ac:dyDescent="0.25">
      <c r="B9" s="24" t="s">
        <v>34</v>
      </c>
      <c r="C9" s="28">
        <f>COUNTIF(Gästeliste!$J$9:$J$48,$B9)</f>
        <v>16</v>
      </c>
      <c r="D9" s="28">
        <f>SUMIF(Gästeliste!$J$9:$J$48,$B9,Gästeliste!$I$9:$I$48)</f>
        <v>46</v>
      </c>
      <c r="E9" s="45">
        <f>IFERROR($D9/$D$13,0)</f>
        <v>0.647887323943662</v>
      </c>
      <c r="G9" s="24" t="s">
        <v>32</v>
      </c>
      <c r="H9" s="28">
        <f>COUNTIF(Gästeliste!$D$9:$D$48,$G9)</f>
        <v>6</v>
      </c>
      <c r="I9" s="28">
        <f>SUMIF(Gästeliste!$D$9:$D$48,$G9,Gästeliste!$I$9:$I$48)</f>
        <v>17</v>
      </c>
      <c r="J9" s="28">
        <f>SUMIFS(Gästeliste!$L$9:$L$48,Gästeliste!$D$9:$D$48,$G9)</f>
        <v>13</v>
      </c>
      <c r="L9" s="24" t="s">
        <v>36</v>
      </c>
      <c r="M9" s="28">
        <f>SUMIFS(Gästeliste!$L$9:$L$48,Gästeliste!$N$9:$N$48,$L9)</f>
        <v>35</v>
      </c>
      <c r="N9" s="45">
        <f>IFERROR($M9/$M$14,0)</f>
        <v>0.76086956521739135</v>
      </c>
    </row>
    <row r="10" spans="2:14" ht="16.5" customHeight="1" x14ac:dyDescent="0.25">
      <c r="B10" s="33" t="s">
        <v>49</v>
      </c>
      <c r="C10" s="37">
        <f>COUNTIF(Gästeliste!$J$9:$J$48,$B10)</f>
        <v>4</v>
      </c>
      <c r="D10" s="37">
        <f>SUMIF(Gästeliste!$J$9:$J$48,$B10,Gästeliste!$I$9:$I$48)</f>
        <v>5</v>
      </c>
      <c r="E10" s="46">
        <f>IFERROR($D10/$D$13,0)</f>
        <v>7.0422535211267609E-2</v>
      </c>
      <c r="G10" s="33" t="s">
        <v>58</v>
      </c>
      <c r="H10" s="37">
        <f>COUNTIF(Gästeliste!$D$9:$D$48,$G10)</f>
        <v>6</v>
      </c>
      <c r="I10" s="37">
        <f>SUMIF(Gästeliste!$D$9:$D$48,$G10,Gästeliste!$I$9:$I$48)</f>
        <v>13</v>
      </c>
      <c r="J10" s="37">
        <f>SUMIFS(Gästeliste!$L$9:$L$48,Gästeliste!$D$9:$D$48,$G10)</f>
        <v>8</v>
      </c>
      <c r="L10" s="33" t="s">
        <v>41</v>
      </c>
      <c r="M10" s="37">
        <f>SUMIFS(Gästeliste!$L$9:$L$48,Gästeliste!$N$9:$N$48,$L10)</f>
        <v>4</v>
      </c>
      <c r="N10" s="46">
        <f>IFERROR($M10/$M$14,0)</f>
        <v>8.6956521739130432E-2</v>
      </c>
    </row>
    <row r="11" spans="2:14" ht="16.5" customHeight="1" x14ac:dyDescent="0.25">
      <c r="B11" s="24" t="s">
        <v>64</v>
      </c>
      <c r="C11" s="28">
        <f>COUNTIF(Gästeliste!$J$9:$J$48,$B11)</f>
        <v>7</v>
      </c>
      <c r="D11" s="28">
        <f>SUMIF(Gästeliste!$J$9:$J$48,$B11,Gästeliste!$I$9:$I$48)</f>
        <v>16</v>
      </c>
      <c r="E11" s="45">
        <f>IFERROR($D11/$D$13,0)</f>
        <v>0.22535211267605634</v>
      </c>
      <c r="G11" s="24" t="s">
        <v>102</v>
      </c>
      <c r="H11" s="28">
        <f>COUNTIF(Gästeliste!$D$9:$D$48,$G11)</f>
        <v>5</v>
      </c>
      <c r="I11" s="28">
        <f>SUMIF(Gästeliste!$D$9:$D$48,$G11,Gästeliste!$I$9:$I$48)</f>
        <v>13</v>
      </c>
      <c r="J11" s="28">
        <f>SUMIFS(Gästeliste!$L$9:$L$48,Gästeliste!$D$9:$D$48,$G11)</f>
        <v>8</v>
      </c>
      <c r="L11" s="24" t="s">
        <v>60</v>
      </c>
      <c r="M11" s="28">
        <f>SUMIFS(Gästeliste!$L$9:$L$48,Gästeliste!$N$9:$N$48,$L11)</f>
        <v>3</v>
      </c>
      <c r="N11" s="45">
        <f>IFERROR($M11/$M$14,0)</f>
        <v>6.5217391304347824E-2</v>
      </c>
    </row>
    <row r="12" spans="2:14" ht="16.5" customHeight="1" x14ac:dyDescent="0.25">
      <c r="B12" s="33" t="s">
        <v>149</v>
      </c>
      <c r="C12" s="37">
        <f>COUNTIF(Gästeliste!$J$9:$J$48,$B12)</f>
        <v>2</v>
      </c>
      <c r="D12" s="37">
        <f>SUMIF(Gästeliste!$J$9:$J$48,$B12,Gästeliste!$I$9:$I$48)</f>
        <v>4</v>
      </c>
      <c r="E12" s="46">
        <f>IFERROR($D12/$D$13,0)</f>
        <v>5.6338028169014086E-2</v>
      </c>
      <c r="G12" s="33" t="s">
        <v>85</v>
      </c>
      <c r="H12" s="37">
        <f>COUNTIF(Gästeliste!$D$9:$D$48,$G12)</f>
        <v>4</v>
      </c>
      <c r="I12" s="37">
        <f>SUMIF(Gästeliste!$D$9:$D$48,$G12,Gästeliste!$I$9:$I$48)</f>
        <v>8</v>
      </c>
      <c r="J12" s="37">
        <f>SUMIFS(Gästeliste!$L$9:$L$48,Gästeliste!$D$9:$D$48,$G12)</f>
        <v>4</v>
      </c>
      <c r="L12" s="33" t="s">
        <v>73</v>
      </c>
      <c r="M12" s="37">
        <f>SUMIFS(Gästeliste!$L$9:$L$48,Gästeliste!$N$9:$N$48,$L12)</f>
        <v>2</v>
      </c>
      <c r="N12" s="46">
        <f>IFERROR($M12/$M$14,0)</f>
        <v>4.3478260869565216E-2</v>
      </c>
    </row>
    <row r="13" spans="2:14" ht="16.5" customHeight="1" x14ac:dyDescent="0.25">
      <c r="B13" s="41" t="s">
        <v>172</v>
      </c>
      <c r="C13" s="42">
        <f>SUM($C$9:$C$12)</f>
        <v>29</v>
      </c>
      <c r="D13" s="42">
        <f>SUM($D$9:$D$12)</f>
        <v>71</v>
      </c>
      <c r="E13" s="47">
        <f>IFERROR($D$13/$D$13,0)</f>
        <v>1</v>
      </c>
      <c r="G13" s="24" t="s">
        <v>121</v>
      </c>
      <c r="H13" s="28">
        <f>COUNTIF(Gästeliste!$D$9:$D$48,$G13)</f>
        <v>4</v>
      </c>
      <c r="I13" s="28">
        <f>SUMIF(Gästeliste!$D$9:$D$48,$G13,Gästeliste!$I$9:$I$48)</f>
        <v>12</v>
      </c>
      <c r="J13" s="28">
        <f>SUMIFS(Gästeliste!$L$9:$L$48,Gästeliste!$D$9:$D$48,$G13)</f>
        <v>7</v>
      </c>
      <c r="L13" s="24" t="s">
        <v>138</v>
      </c>
      <c r="M13" s="28">
        <f>SUMIFS(Gästeliste!$L$9:$L$48,Gästeliste!$N$9:$N$48,$L13)</f>
        <v>2</v>
      </c>
      <c r="N13" s="45">
        <f>IFERROR($M13/$M$14,0)</f>
        <v>4.3478260869565216E-2</v>
      </c>
    </row>
    <row r="14" spans="2:14" ht="18.75" customHeight="1" x14ac:dyDescent="0.25">
      <c r="G14" s="33" t="s">
        <v>136</v>
      </c>
      <c r="H14" s="37">
        <f>COUNTIF(Gästeliste!$D$9:$D$48,$G14)</f>
        <v>4</v>
      </c>
      <c r="I14" s="37">
        <f>SUMIF(Gästeliste!$D$9:$D$48,$G14,Gästeliste!$I$9:$I$48)</f>
        <v>8</v>
      </c>
      <c r="J14" s="37">
        <f>SUMIFS(Gästeliste!$L$9:$L$48,Gästeliste!$D$9:$D$48,$G14)</f>
        <v>6</v>
      </c>
      <c r="L14" s="41" t="s">
        <v>172</v>
      </c>
      <c r="M14" s="42">
        <f>SUM($M$9:$M$13)</f>
        <v>46</v>
      </c>
      <c r="N14" s="47">
        <f>IFERROR($M$14/$M$14,0)</f>
        <v>1</v>
      </c>
    </row>
    <row r="15" spans="2:14" ht="18.75" customHeight="1" x14ac:dyDescent="0.25">
      <c r="G15" s="41" t="s">
        <v>172</v>
      </c>
      <c r="H15" s="42">
        <f>SUM($H$9:$H$14)</f>
        <v>29</v>
      </c>
      <c r="I15" s="42">
        <f>SUM($I$9:$I$14)</f>
        <v>71</v>
      </c>
      <c r="J15" s="42">
        <f>SUM($J$9:$J$14)</f>
        <v>46</v>
      </c>
    </row>
    <row r="17" spans="2:14" x14ac:dyDescent="0.25">
      <c r="B17" s="4" t="s">
        <v>173</v>
      </c>
      <c r="C17" s="4"/>
      <c r="D17" s="4"/>
      <c r="E17" s="4"/>
      <c r="F17" s="4"/>
      <c r="G17" s="4" t="s">
        <v>174</v>
      </c>
      <c r="H17" s="4"/>
      <c r="I17" s="4"/>
      <c r="J17" s="4"/>
      <c r="L17" s="4" t="s">
        <v>175</v>
      </c>
      <c r="M17" s="4"/>
      <c r="N17" s="4"/>
    </row>
    <row r="18" spans="2:14" ht="3" customHeight="1" x14ac:dyDescent="0.25">
      <c r="B18" s="16"/>
      <c r="C18" s="16"/>
      <c r="D18" s="16"/>
      <c r="E18" s="16"/>
      <c r="F18" s="16"/>
      <c r="G18" s="16"/>
      <c r="H18" s="16"/>
      <c r="I18" s="16"/>
      <c r="J18" s="16"/>
      <c r="L18" s="16"/>
      <c r="M18" s="16"/>
      <c r="N18" s="16"/>
    </row>
    <row r="19" spans="2:14" ht="25.5" customHeight="1" x14ac:dyDescent="0.25">
      <c r="B19" s="22" t="s">
        <v>25</v>
      </c>
      <c r="C19" s="22" t="s">
        <v>176</v>
      </c>
      <c r="D19" s="22" t="s">
        <v>171</v>
      </c>
      <c r="E19" s="22" t="s">
        <v>177</v>
      </c>
      <c r="F19" s="22" t="s">
        <v>22</v>
      </c>
      <c r="G19" s="22" t="s">
        <v>178</v>
      </c>
      <c r="H19" s="22" t="s">
        <v>179</v>
      </c>
      <c r="I19" s="2" t="s">
        <v>180</v>
      </c>
      <c r="J19" s="2"/>
      <c r="L19" s="22" t="s">
        <v>181</v>
      </c>
      <c r="M19" s="22" t="s">
        <v>22</v>
      </c>
      <c r="N19" s="22" t="s">
        <v>26</v>
      </c>
    </row>
    <row r="20" spans="2:14" ht="16.5" customHeight="1" x14ac:dyDescent="0.25">
      <c r="B20" s="33" t="s">
        <v>35</v>
      </c>
      <c r="C20" s="37">
        <v>10</v>
      </c>
      <c r="D20" s="37">
        <f>SUMIFS(Gästeliste!$L$9:$L$48,Gästeliste!$M$9:$M$48,$B20)</f>
        <v>8</v>
      </c>
      <c r="E20" s="37">
        <f t="shared" ref="E20:E29" si="0">IF($C20="","",$C20-$D20)</f>
        <v>2</v>
      </c>
      <c r="F20" s="38" t="str">
        <f t="shared" ref="F20:F29" si="1">IF($C20="","",IF($D20&gt;$C20,"Überbucht",IF($D20=$C20,"Voll",IF($D20=0,"Frei","Offen"))))</f>
        <v>Offen</v>
      </c>
      <c r="G20" s="33" t="s">
        <v>182</v>
      </c>
      <c r="H20" s="48">
        <v>68</v>
      </c>
      <c r="I20" s="1" t="s">
        <v>183</v>
      </c>
      <c r="J20" s="1"/>
      <c r="L20" s="37" t="s">
        <v>32</v>
      </c>
      <c r="M20" s="37" t="s">
        <v>34</v>
      </c>
      <c r="N20" s="37" t="s">
        <v>36</v>
      </c>
    </row>
    <row r="21" spans="2:14" ht="16.5" customHeight="1" x14ac:dyDescent="0.25">
      <c r="B21" s="24" t="s">
        <v>54</v>
      </c>
      <c r="C21" s="28">
        <v>10</v>
      </c>
      <c r="D21" s="28">
        <f>SUMIFS(Gästeliste!$L$9:$L$48,Gästeliste!$M$9:$M$48,$B21)</f>
        <v>7</v>
      </c>
      <c r="E21" s="28">
        <f t="shared" si="0"/>
        <v>3</v>
      </c>
      <c r="F21" s="29" t="str">
        <f t="shared" si="1"/>
        <v>Offen</v>
      </c>
      <c r="G21" s="24" t="s">
        <v>184</v>
      </c>
      <c r="H21" s="48">
        <v>32</v>
      </c>
      <c r="I21" s="52" t="s">
        <v>183</v>
      </c>
      <c r="J21" s="52"/>
      <c r="L21" s="28" t="s">
        <v>58</v>
      </c>
      <c r="M21" s="28" t="s">
        <v>49</v>
      </c>
      <c r="N21" s="28" t="s">
        <v>41</v>
      </c>
    </row>
    <row r="22" spans="2:14" ht="16.5" customHeight="1" x14ac:dyDescent="0.25">
      <c r="B22" s="33" t="s">
        <v>69</v>
      </c>
      <c r="C22" s="37">
        <v>10</v>
      </c>
      <c r="D22" s="37">
        <f>SUMIFS(Gästeliste!$L$9:$L$48,Gästeliste!$M$9:$M$48,$B22)</f>
        <v>6</v>
      </c>
      <c r="E22" s="37">
        <f t="shared" si="0"/>
        <v>4</v>
      </c>
      <c r="F22" s="38" t="str">
        <f t="shared" si="1"/>
        <v>Offen</v>
      </c>
      <c r="G22" s="33" t="s">
        <v>185</v>
      </c>
      <c r="H22" s="49">
        <v>14</v>
      </c>
      <c r="I22" s="1" t="s">
        <v>183</v>
      </c>
      <c r="J22" s="1"/>
      <c r="L22" s="37" t="s">
        <v>102</v>
      </c>
      <c r="M22" s="37" t="s">
        <v>64</v>
      </c>
      <c r="N22" s="37" t="s">
        <v>60</v>
      </c>
    </row>
    <row r="23" spans="2:14" ht="16.5" customHeight="1" x14ac:dyDescent="0.25">
      <c r="B23" s="24" t="s">
        <v>87</v>
      </c>
      <c r="C23" s="28">
        <v>10</v>
      </c>
      <c r="D23" s="28">
        <f>SUMIFS(Gästeliste!$L$9:$L$48,Gästeliste!$M$9:$M$48,$B23)</f>
        <v>4</v>
      </c>
      <c r="E23" s="28">
        <f t="shared" si="0"/>
        <v>6</v>
      </c>
      <c r="F23" s="29" t="str">
        <f t="shared" si="1"/>
        <v>Offen</v>
      </c>
      <c r="G23" s="24" t="s">
        <v>186</v>
      </c>
      <c r="H23" s="48">
        <v>1450</v>
      </c>
      <c r="I23" s="52" t="s">
        <v>183</v>
      </c>
      <c r="J23" s="52"/>
      <c r="L23" s="28" t="s">
        <v>85</v>
      </c>
      <c r="M23" s="28" t="s">
        <v>149</v>
      </c>
      <c r="N23" s="28" t="s">
        <v>73</v>
      </c>
    </row>
    <row r="24" spans="2:14" ht="16.5" customHeight="1" x14ac:dyDescent="0.25">
      <c r="B24" s="33" t="s">
        <v>104</v>
      </c>
      <c r="C24" s="37">
        <v>10</v>
      </c>
      <c r="D24" s="37">
        <f>SUMIFS(Gästeliste!$L$9:$L$48,Gästeliste!$M$9:$M$48,$B24)</f>
        <v>7</v>
      </c>
      <c r="E24" s="37">
        <f t="shared" si="0"/>
        <v>3</v>
      </c>
      <c r="F24" s="38" t="str">
        <f t="shared" si="1"/>
        <v>Offen</v>
      </c>
      <c r="G24" s="33" t="s">
        <v>187</v>
      </c>
      <c r="H24" s="48">
        <v>6500</v>
      </c>
      <c r="I24" s="1" t="s">
        <v>183</v>
      </c>
      <c r="J24" s="1"/>
      <c r="L24" s="37" t="s">
        <v>121</v>
      </c>
      <c r="M24" s="37"/>
      <c r="N24" s="37" t="s">
        <v>138</v>
      </c>
    </row>
    <row r="25" spans="2:14" ht="16.5" customHeight="1" x14ac:dyDescent="0.25">
      <c r="B25" s="24" t="s">
        <v>115</v>
      </c>
      <c r="C25" s="28">
        <v>10</v>
      </c>
      <c r="D25" s="28">
        <f>SUMIFS(Gästeliste!$L$9:$L$48,Gästeliste!$M$9:$M$48,$B25)</f>
        <v>5</v>
      </c>
      <c r="E25" s="28">
        <f t="shared" si="0"/>
        <v>5</v>
      </c>
      <c r="F25" s="29" t="str">
        <f t="shared" si="1"/>
        <v>Offen</v>
      </c>
      <c r="G25" s="24" t="s">
        <v>188</v>
      </c>
      <c r="H25" s="50">
        <f>SUM(Gästeliste!$O$9:$O$48)</f>
        <v>2732</v>
      </c>
      <c r="I25" s="52" t="s">
        <v>189</v>
      </c>
      <c r="J25" s="52"/>
      <c r="L25" s="28" t="s">
        <v>136</v>
      </c>
      <c r="M25" s="28"/>
      <c r="N25" s="28"/>
    </row>
    <row r="26" spans="2:14" ht="16.5" customHeight="1" x14ac:dyDescent="0.25">
      <c r="B26" s="33" t="s">
        <v>130</v>
      </c>
      <c r="C26" s="37">
        <v>10</v>
      </c>
      <c r="D26" s="37">
        <f>SUMIFS(Gästeliste!$L$9:$L$48,Gästeliste!$M$9:$M$48,$B26)</f>
        <v>5</v>
      </c>
      <c r="E26" s="37">
        <f t="shared" si="0"/>
        <v>5</v>
      </c>
      <c r="F26" s="38" t="str">
        <f t="shared" si="1"/>
        <v>Offen</v>
      </c>
      <c r="G26" s="33" t="s">
        <v>190</v>
      </c>
      <c r="H26" s="51">
        <f>$H$25+$H$23</f>
        <v>4182</v>
      </c>
      <c r="I26" s="1" t="s">
        <v>189</v>
      </c>
      <c r="J26" s="1"/>
    </row>
    <row r="27" spans="2:14" ht="16.5" customHeight="1" x14ac:dyDescent="0.25">
      <c r="B27" s="24" t="s">
        <v>146</v>
      </c>
      <c r="C27" s="28">
        <v>10</v>
      </c>
      <c r="D27" s="28">
        <f>SUMIFS(Gästeliste!$L$9:$L$48,Gästeliste!$M$9:$M$48,$B27)</f>
        <v>4</v>
      </c>
      <c r="E27" s="28">
        <f t="shared" si="0"/>
        <v>6</v>
      </c>
      <c r="F27" s="29" t="str">
        <f t="shared" si="1"/>
        <v>Offen</v>
      </c>
      <c r="G27" s="24" t="s">
        <v>191</v>
      </c>
      <c r="H27" s="50">
        <f>$H$24-$H$26</f>
        <v>2318</v>
      </c>
      <c r="I27" s="52" t="s">
        <v>189</v>
      </c>
      <c r="J27" s="52"/>
      <c r="L27" s="53" t="s">
        <v>192</v>
      </c>
      <c r="M27" s="53"/>
      <c r="N27" s="53"/>
    </row>
    <row r="28" spans="2:14" ht="16.5" customHeight="1" x14ac:dyDescent="0.25">
      <c r="B28" s="33" t="s">
        <v>193</v>
      </c>
      <c r="C28" s="37">
        <v>10</v>
      </c>
      <c r="D28" s="37">
        <f>SUMIFS(Gästeliste!$L$9:$L$48,Gästeliste!$M$9:$M$48,$B28)</f>
        <v>0</v>
      </c>
      <c r="E28" s="37">
        <f t="shared" si="0"/>
        <v>10</v>
      </c>
      <c r="F28" s="38" t="str">
        <f t="shared" si="1"/>
        <v>Frei</v>
      </c>
      <c r="G28" s="33" t="s">
        <v>194</v>
      </c>
      <c r="H28" s="51">
        <f>IFERROR($H$26/SUMIF(Gästeliste!$J$9:$J$48,"Zugesagt",Gästeliste!$I$9:$I$48),0)</f>
        <v>90.913043478260875</v>
      </c>
      <c r="I28" s="1" t="s">
        <v>189</v>
      </c>
      <c r="J28" s="1"/>
      <c r="L28" s="53"/>
      <c r="M28" s="53"/>
      <c r="N28" s="53"/>
    </row>
    <row r="29" spans="2:14" ht="16.5" customHeight="1" x14ac:dyDescent="0.25">
      <c r="B29" s="24" t="s">
        <v>195</v>
      </c>
      <c r="C29" s="28">
        <v>10</v>
      </c>
      <c r="D29" s="28">
        <f>SUMIFS(Gästeliste!$L$9:$L$48,Gästeliste!$M$9:$M$48,$B29)</f>
        <v>0</v>
      </c>
      <c r="E29" s="28">
        <f t="shared" si="0"/>
        <v>10</v>
      </c>
      <c r="F29" s="29" t="str">
        <f t="shared" si="1"/>
        <v>Frei</v>
      </c>
      <c r="L29" s="53"/>
      <c r="M29" s="53"/>
      <c r="N29" s="53"/>
    </row>
    <row r="30" spans="2:14" ht="18.75" customHeight="1" x14ac:dyDescent="0.25">
      <c r="B30" s="41" t="s">
        <v>172</v>
      </c>
      <c r="C30" s="42">
        <f>SUM($C$20:$C$29)</f>
        <v>100</v>
      </c>
      <c r="D30" s="42">
        <f>SUM($D$20:$D$29)</f>
        <v>46</v>
      </c>
      <c r="E30" s="42">
        <f>SUM($E$20:$E$29)</f>
        <v>54</v>
      </c>
      <c r="F30" s="42" t="str">
        <f>IF(SUM($D$20:$D$29)&lt;&gt;SUMIF(Gästeliste!$J$9:$J$48,"Zugesagt",Gästeliste!$I$9:$I$48),"Zusagen ohne Tisch","alle zugeteilt")</f>
        <v>alle zugeteilt</v>
      </c>
      <c r="G30" s="53" t="s">
        <v>196</v>
      </c>
      <c r="H30" s="53"/>
      <c r="I30" s="53"/>
      <c r="J30" s="53"/>
    </row>
    <row r="31" spans="2:14" x14ac:dyDescent="0.25">
      <c r="G31" s="53"/>
      <c r="H31" s="53"/>
      <c r="I31" s="53"/>
      <c r="J31" s="53"/>
    </row>
    <row r="32" spans="2:14" ht="15" customHeight="1" x14ac:dyDescent="0.25">
      <c r="B32" s="53" t="s">
        <v>197</v>
      </c>
      <c r="C32" s="53"/>
      <c r="D32" s="53"/>
      <c r="E32" s="53"/>
      <c r="F32" s="53"/>
    </row>
    <row r="33" spans="2:14" x14ac:dyDescent="0.25">
      <c r="B33" s="53"/>
      <c r="C33" s="53"/>
      <c r="D33" s="53"/>
      <c r="E33" s="53"/>
      <c r="F33" s="53"/>
    </row>
    <row r="35" spans="2:14" x14ac:dyDescent="0.25">
      <c r="B35" s="4" t="s">
        <v>198</v>
      </c>
      <c r="C35" s="4"/>
      <c r="D35" s="4"/>
      <c r="E35" s="4"/>
      <c r="F35" s="4"/>
      <c r="G35" s="4"/>
      <c r="H35" s="4"/>
    </row>
    <row r="36" spans="2:14" ht="3" customHeight="1" x14ac:dyDescent="0.25">
      <c r="B36" s="16"/>
      <c r="C36" s="16"/>
      <c r="D36" s="16"/>
      <c r="E36" s="16"/>
      <c r="F36" s="16"/>
      <c r="G36" s="16"/>
      <c r="H36" s="16"/>
    </row>
    <row r="37" spans="2:14" ht="15" customHeight="1" x14ac:dyDescent="0.25">
      <c r="B37" s="3" t="s">
        <v>199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" customHeight="1" x14ac:dyDescent="0.25">
      <c r="B38" s="3" t="s">
        <v>200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" customHeight="1" x14ac:dyDescent="0.25">
      <c r="B39" s="3" t="s">
        <v>201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" customHeight="1" x14ac:dyDescent="0.25">
      <c r="B40" s="3" t="s">
        <v>202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28">
    <mergeCell ref="B40:N40"/>
    <mergeCell ref="B32:F33"/>
    <mergeCell ref="B35:H35"/>
    <mergeCell ref="B37:N37"/>
    <mergeCell ref="B38:N38"/>
    <mergeCell ref="B39:N39"/>
    <mergeCell ref="I26:J26"/>
    <mergeCell ref="I27:J27"/>
    <mergeCell ref="L27:N29"/>
    <mergeCell ref="I28:J28"/>
    <mergeCell ref="G30:J31"/>
    <mergeCell ref="I21:J21"/>
    <mergeCell ref="I22:J22"/>
    <mergeCell ref="I23:J23"/>
    <mergeCell ref="I24:J24"/>
    <mergeCell ref="I25:J25"/>
    <mergeCell ref="B17:F17"/>
    <mergeCell ref="G17:J17"/>
    <mergeCell ref="L17:N17"/>
    <mergeCell ref="I19:J19"/>
    <mergeCell ref="I20:J20"/>
    <mergeCell ref="B2:H2"/>
    <mergeCell ref="I2:N2"/>
    <mergeCell ref="B3:H3"/>
    <mergeCell ref="I3:N3"/>
    <mergeCell ref="B6:E6"/>
    <mergeCell ref="G6:J6"/>
    <mergeCell ref="L6:N6"/>
  </mergeCells>
  <conditionalFormatting sqref="F20:F29">
    <cfRule type="expression" dxfId="5" priority="2">
      <formula>$F20="Überbucht"</formula>
    </cfRule>
    <cfRule type="expression" dxfId="4" priority="3">
      <formula>$F20="Voll"</formula>
    </cfRule>
    <cfRule type="expression" dxfId="3" priority="4">
      <formula>$F20="Offen"</formula>
    </cfRule>
    <cfRule type="expression" dxfId="2" priority="5">
      <formula>$F20="Frei"</formula>
    </cfRule>
  </conditionalFormatting>
  <conditionalFormatting sqref="H27">
    <cfRule type="expression" dxfId="1" priority="6">
      <formula>$H$27&lt;0</formula>
    </cfRule>
    <cfRule type="expression" dxfId="0" priority="7">
      <formula>$H$27&gt;=0</formula>
    </cfRule>
  </conditionalFormatting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Gästeliste</vt:lpstr>
      <vt:lpstr>Auswertung</vt:lpstr>
      <vt:lpstr>Gästeliste!Drucktitel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Gästeliste Vorlage 2026</dc:title>
  <dc:subject/>
  <dc:creator>Vorlage</dc:creator>
  <dc:description/>
  <cp:lastModifiedBy>Sergio Jiménez Canales</cp:lastModifiedBy>
  <cp:revision>0</cp:revision>
  <dcterms:created xsi:type="dcterms:W3CDTF">2026-07-23T10:03:51Z</dcterms:created>
  <dcterms:modified xsi:type="dcterms:W3CDTF">2026-07-23T10:25:28Z</dcterms:modified>
  <dc:language>en-US</dc:language>
</cp:coreProperties>
</file>