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030C1E61-A71F-465B-B059-3235CB045F9C}" xr6:coauthVersionLast="47" xr6:coauthVersionMax="47" xr10:uidLastSave="{00000000-0000-0000-0000-000000000000}"/>
  <bookViews>
    <workbookView xWindow="690" yWindow="690" windowWidth="25500" windowHeight="13500" xr2:uid="{00000000-000D-0000-FFFF-FFFF00000000}"/>
  </bookViews>
  <sheets>
    <sheet name="Einsatzplan" sheetId="1" r:id="rId1"/>
    <sheet name="Helf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2" l="1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G4" i="2" s="1"/>
  <c r="A4" i="2"/>
  <c r="G46" i="1"/>
  <c r="T40" i="1"/>
  <c r="P40" i="1"/>
  <c r="O40" i="1"/>
  <c r="N40" i="1"/>
  <c r="E40" i="1"/>
  <c r="T39" i="1"/>
  <c r="P39" i="1"/>
  <c r="O39" i="1"/>
  <c r="N39" i="1"/>
  <c r="E39" i="1"/>
  <c r="T38" i="1"/>
  <c r="P38" i="1"/>
  <c r="O38" i="1"/>
  <c r="N38" i="1"/>
  <c r="E38" i="1"/>
  <c r="T37" i="1"/>
  <c r="P37" i="1"/>
  <c r="O37" i="1"/>
  <c r="N37" i="1"/>
  <c r="E37" i="1"/>
  <c r="T36" i="1"/>
  <c r="P36" i="1"/>
  <c r="O36" i="1"/>
  <c r="N36" i="1"/>
  <c r="E36" i="1"/>
  <c r="T35" i="1"/>
  <c r="P35" i="1"/>
  <c r="O35" i="1"/>
  <c r="N35" i="1"/>
  <c r="E35" i="1"/>
  <c r="T34" i="1"/>
  <c r="P34" i="1"/>
  <c r="O34" i="1"/>
  <c r="N34" i="1"/>
  <c r="E34" i="1"/>
  <c r="T33" i="1"/>
  <c r="P33" i="1"/>
  <c r="O33" i="1"/>
  <c r="N33" i="1"/>
  <c r="E33" i="1"/>
  <c r="T32" i="1"/>
  <c r="P32" i="1"/>
  <c r="O32" i="1"/>
  <c r="N32" i="1"/>
  <c r="E32" i="1"/>
  <c r="T31" i="1"/>
  <c r="P31" i="1"/>
  <c r="O31" i="1"/>
  <c r="N31" i="1"/>
  <c r="E31" i="1"/>
  <c r="T30" i="1"/>
  <c r="P30" i="1"/>
  <c r="O30" i="1"/>
  <c r="N30" i="1"/>
  <c r="E30" i="1"/>
  <c r="T29" i="1"/>
  <c r="P29" i="1"/>
  <c r="O29" i="1"/>
  <c r="N29" i="1"/>
  <c r="E29" i="1"/>
  <c r="T28" i="1"/>
  <c r="P28" i="1"/>
  <c r="O28" i="1"/>
  <c r="N28" i="1"/>
  <c r="E28" i="1"/>
  <c r="T27" i="1"/>
  <c r="P27" i="1"/>
  <c r="O27" i="1"/>
  <c r="N27" i="1"/>
  <c r="E27" i="1"/>
  <c r="T26" i="1"/>
  <c r="P26" i="1"/>
  <c r="O26" i="1"/>
  <c r="N26" i="1"/>
  <c r="E26" i="1"/>
  <c r="T25" i="1"/>
  <c r="P25" i="1"/>
  <c r="O25" i="1"/>
  <c r="N25" i="1"/>
  <c r="E25" i="1"/>
  <c r="N24" i="1"/>
  <c r="T24" i="1" s="1"/>
  <c r="E24" i="1"/>
  <c r="N23" i="1"/>
  <c r="T23" i="1" s="1"/>
  <c r="E23" i="1"/>
  <c r="N22" i="1"/>
  <c r="T22" i="1" s="1"/>
  <c r="E22" i="1"/>
  <c r="N21" i="1"/>
  <c r="P21" i="1" s="1"/>
  <c r="E21" i="1"/>
  <c r="N20" i="1"/>
  <c r="T20" i="1" s="1"/>
  <c r="E20" i="1"/>
  <c r="N19" i="1"/>
  <c r="T19" i="1" s="1"/>
  <c r="E19" i="1"/>
  <c r="N18" i="1"/>
  <c r="T18" i="1" s="1"/>
  <c r="E18" i="1"/>
  <c r="N17" i="1"/>
  <c r="P17" i="1" s="1"/>
  <c r="E17" i="1"/>
  <c r="N16" i="1"/>
  <c r="T16" i="1" s="1"/>
  <c r="E16" i="1"/>
  <c r="N15" i="1"/>
  <c r="T15" i="1" s="1"/>
  <c r="E15" i="1"/>
  <c r="N14" i="1"/>
  <c r="T14" i="1" s="1"/>
  <c r="E14" i="1"/>
  <c r="N13" i="1"/>
  <c r="K7" i="1" s="1"/>
  <c r="E13" i="1"/>
  <c r="N7" i="1" s="1"/>
  <c r="N12" i="1"/>
  <c r="T12" i="1" s="1"/>
  <c r="E12" i="1"/>
  <c r="N11" i="1"/>
  <c r="T11" i="1" s="1"/>
  <c r="E11" i="1"/>
  <c r="J18" i="2" s="1"/>
  <c r="K18" i="2" s="1"/>
  <c r="Q7" i="1"/>
  <c r="K4" i="1"/>
  <c r="G48" i="1" l="1"/>
  <c r="J12" i="2"/>
  <c r="K12" i="2" s="1"/>
  <c r="N4" i="1"/>
  <c r="B57" i="1"/>
  <c r="J19" i="2"/>
  <c r="K19" i="2" s="1"/>
  <c r="T13" i="1"/>
  <c r="G45" i="1" s="1"/>
  <c r="T17" i="1"/>
  <c r="T21" i="1"/>
  <c r="J13" i="2"/>
  <c r="K13" i="2" s="1"/>
  <c r="D4" i="2"/>
  <c r="J14" i="2"/>
  <c r="K14" i="2" s="1"/>
  <c r="J11" i="2"/>
  <c r="K11" i="2" s="1"/>
  <c r="O13" i="1"/>
  <c r="O17" i="1"/>
  <c r="O21" i="1"/>
  <c r="P13" i="1"/>
  <c r="O14" i="1"/>
  <c r="O18" i="1"/>
  <c r="O22" i="1"/>
  <c r="P14" i="1"/>
  <c r="P18" i="1"/>
  <c r="P22" i="1"/>
  <c r="O11" i="1"/>
  <c r="O15" i="1"/>
  <c r="O19" i="1"/>
  <c r="O23" i="1"/>
  <c r="J8" i="2"/>
  <c r="K8" i="2" s="1"/>
  <c r="P11" i="1"/>
  <c r="P15" i="1"/>
  <c r="P19" i="1"/>
  <c r="P23" i="1"/>
  <c r="J15" i="2"/>
  <c r="K15" i="2" s="1"/>
  <c r="J16" i="2"/>
  <c r="K16" i="2" s="1"/>
  <c r="J9" i="2"/>
  <c r="K9" i="2" s="1"/>
  <c r="O12" i="1"/>
  <c r="O16" i="1"/>
  <c r="O20" i="1"/>
  <c r="O24" i="1"/>
  <c r="P12" i="1"/>
  <c r="P16" i="1"/>
  <c r="P20" i="1"/>
  <c r="P24" i="1"/>
  <c r="J10" i="2"/>
  <c r="K10" i="2" s="1"/>
  <c r="J17" i="2"/>
  <c r="K17" i="2" s="1"/>
  <c r="G44" i="1" l="1"/>
  <c r="J4" i="2"/>
  <c r="G47" i="1"/>
  <c r="B58" i="1"/>
  <c r="Q4" i="1"/>
</calcChain>
</file>

<file path=xl/sharedStrings.xml><?xml version="1.0" encoding="utf-8"?>
<sst xmlns="http://schemas.openxmlformats.org/spreadsheetml/2006/main" count="250" uniqueCount="163">
  <si>
    <t>Projekt / Anlass</t>
  </si>
  <si>
    <t>Zeitraum</t>
  </si>
  <si>
    <t>Ort</t>
  </si>
  <si>
    <t>Benötigte Plätze</t>
  </si>
  <si>
    <t>Eingeteilt</t>
  </si>
  <si>
    <t>Offene Plätze</t>
  </si>
  <si>
    <t>Projektbeispiel 2026</t>
  </si>
  <si>
    <t>12.09.2026 – 13.09.2026</t>
  </si>
  <si>
    <t>Musterort</t>
  </si>
  <si>
    <t>Koordination</t>
  </si>
  <si>
    <t>Stand</t>
  </si>
  <si>
    <t>Bearbeitung</t>
  </si>
  <si>
    <t>Deckungsgrad</t>
  </si>
  <si>
    <t>Helferstunden</t>
  </si>
  <si>
    <t>Bestätigte Schichten</t>
  </si>
  <si>
    <t>Lea Sommer</t>
  </si>
  <si>
    <t>Blaue Felder bearbeiten</t>
  </si>
  <si>
    <t>Einsatzplanung – pro Aufgabe oder Schicht eine Zeile; bei mehr als vier Helfern die Zeile aufteilen</t>
  </si>
  <si>
    <t>ID</t>
  </si>
  <si>
    <t>Datum</t>
  </si>
  <si>
    <t>Beginn</t>
  </si>
  <si>
    <t>Ende</t>
  </si>
  <si>
    <t>Dauer
(Std.)</t>
  </si>
  <si>
    <t>Bereich</t>
  </si>
  <si>
    <t>Aufgabe</t>
  </si>
  <si>
    <t>Treffpunkt</t>
  </si>
  <si>
    <t>Bedarf</t>
  </si>
  <si>
    <t>Helfer 1</t>
  </si>
  <si>
    <t>Helfer 2</t>
  </si>
  <si>
    <t>Helfer 3</t>
  </si>
  <si>
    <t>Helfer 4</t>
  </si>
  <si>
    <t>Offen</t>
  </si>
  <si>
    <t>Besetzung</t>
  </si>
  <si>
    <t>Rückmeldung</t>
  </si>
  <si>
    <t>Kontakt vor Ort</t>
  </si>
  <si>
    <t>Hinweise</t>
  </si>
  <si>
    <t>Prüfhinweis</t>
  </si>
  <si>
    <t>E-001</t>
  </si>
  <si>
    <t>Organisation</t>
  </si>
  <si>
    <t>Aufbau und Materialprüfung</t>
  </si>
  <si>
    <t>Haupteingang</t>
  </si>
  <si>
    <t>Anna Keller</t>
  </si>
  <si>
    <t>Jonas Richter</t>
  </si>
  <si>
    <t>Mira Vogt</t>
  </si>
  <si>
    <t>Bestätigt</t>
  </si>
  <si>
    <t>Materialliste vor Beginn prüfen</t>
  </si>
  <si>
    <t>E-002</t>
  </si>
  <si>
    <t>Empfang</t>
  </si>
  <si>
    <t>Anmeldung und Orientierung</t>
  </si>
  <si>
    <t>Infopunkt</t>
  </si>
  <si>
    <t>Emilia Franke</t>
  </si>
  <si>
    <t>David Krüger</t>
  </si>
  <si>
    <t>E-003</t>
  </si>
  <si>
    <t>Logistik</t>
  </si>
  <si>
    <t>Materialausgabe</t>
  </si>
  <si>
    <t>Lagerbereich</t>
  </si>
  <si>
    <t>Sofia Brandt</t>
  </si>
  <si>
    <t>Angefragt</t>
  </si>
  <si>
    <t>Zählbestand dokumentieren</t>
  </si>
  <si>
    <t>E-004</t>
  </si>
  <si>
    <t>Betreuung</t>
  </si>
  <si>
    <t>Teilnehmendenbetreuung</t>
  </si>
  <si>
    <t>Bereich Nord</t>
  </si>
  <si>
    <t>Paul Neumann</t>
  </si>
  <si>
    <t>E-005</t>
  </si>
  <si>
    <t>Service</t>
  </si>
  <si>
    <t>Ausgabe und Nachfüllen</t>
  </si>
  <si>
    <t>Bereich Mitte</t>
  </si>
  <si>
    <t>Nora Seidel</t>
  </si>
  <si>
    <t>Lukas Werner</t>
  </si>
  <si>
    <t>Pausen untereinander abstimmen</t>
  </si>
  <si>
    <t>E-006</t>
  </si>
  <si>
    <t>Information</t>
  </si>
  <si>
    <t>Ansprechpunkt betreuen</t>
  </si>
  <si>
    <t>E-007</t>
  </si>
  <si>
    <t>Zwischenkontrolle und Nachschub</t>
  </si>
  <si>
    <t>E-008</t>
  </si>
  <si>
    <t>Tagesabschluss und Sicherung</t>
  </si>
  <si>
    <t>Übergabeprotokoll ausfüllen</t>
  </si>
  <si>
    <t>E-009</t>
  </si>
  <si>
    <t>Vorbereitung und Kurzbriefing</t>
  </si>
  <si>
    <t>E-010</t>
  </si>
  <si>
    <t>Anmeldung und Auskunft</t>
  </si>
  <si>
    <t>E-011</t>
  </si>
  <si>
    <t>Begleitung und Koordination</t>
  </si>
  <si>
    <t>Bereich Süd</t>
  </si>
  <si>
    <t>E-012</t>
  </si>
  <si>
    <t>Abbau und Rückgabe</t>
  </si>
  <si>
    <t>Ein weiterer Helfer gesucht</t>
  </si>
  <si>
    <t>E-013</t>
  </si>
  <si>
    <t>Restmaterial erfassen</t>
  </si>
  <si>
    <t>E-014</t>
  </si>
  <si>
    <t>Abschlusskontrolle</t>
  </si>
  <si>
    <t>Planungscheck</t>
  </si>
  <si>
    <t>Unterbesetzte Schichten</t>
  </si>
  <si>
    <t>Prüfhinweise</t>
  </si>
  <si>
    <t>Nicht bestätigte Schichten</t>
  </si>
  <si>
    <t>Überlastete Helfer</t>
  </si>
  <si>
    <t>Noch nicht eingeplante Helfer</t>
  </si>
  <si>
    <t>Arbeitsweise: Zuerst das Blatt „Helfer“ pflegen. Danach Namen per Dropdown zuweisen. Offene Plätze, Auslastung, Zeitüberschneidungen und Verfügbarkeit werden automatisch geprüft.</t>
  </si>
  <si>
    <t>Besetzungsstatus</t>
  </si>
  <si>
    <t>Anzahl</t>
  </si>
  <si>
    <t>Helferübersicht 2026</t>
  </si>
  <si>
    <t>Helfer erfasst</t>
  </si>
  <si>
    <t>Eingeplant</t>
  </si>
  <si>
    <t>Noch frei</t>
  </si>
  <si>
    <t>Überlastet</t>
  </si>
  <si>
    <t>Stammdaten – Namen dieser Liste stehen im Einsatzplan als Dropdown zur Verfügung</t>
  </si>
  <si>
    <t>Name</t>
  </si>
  <si>
    <t>Telefon</t>
  </si>
  <si>
    <t>E-Mail</t>
  </si>
  <si>
    <t>Kompetenzen</t>
  </si>
  <si>
    <t>Verfügbar ab</t>
  </si>
  <si>
    <t>Verfügbar bis</t>
  </si>
  <si>
    <t>Wunschbereich</t>
  </si>
  <si>
    <t>Max. Std.</t>
  </si>
  <si>
    <t>Einsätze</t>
  </si>
  <si>
    <t>Geplante Std.</t>
  </si>
  <si>
    <t>Auslastung</t>
  </si>
  <si>
    <t>+49 170 1234561</t>
  </si>
  <si>
    <t>anna.keller@example.de</t>
  </si>
  <si>
    <t>Organisation, Aufbau</t>
  </si>
  <si>
    <t>+49 170 1234562</t>
  </si>
  <si>
    <t>jonas.richter@example.de</t>
  </si>
  <si>
    <t>Logistik, Koordination</t>
  </si>
  <si>
    <t>+49 170 1234563</t>
  </si>
  <si>
    <t>mira.vogt@example.de</t>
  </si>
  <si>
    <t>Betreuung, Kommunikation</t>
  </si>
  <si>
    <t>+49 170 1234564</t>
  </si>
  <si>
    <t>emilia.franke@example.de</t>
  </si>
  <si>
    <t>Empfang, Information</t>
  </si>
  <si>
    <t>+49 170 1234565</t>
  </si>
  <si>
    <t>david.krueger@example.de</t>
  </si>
  <si>
    <t>Technik, Empfang</t>
  </si>
  <si>
    <t>Technik</t>
  </si>
  <si>
    <t>+49 170 1234566</t>
  </si>
  <si>
    <t>sofia.brandt@example.de</t>
  </si>
  <si>
    <t>Material, Logistik</t>
  </si>
  <si>
    <t>+49 170 1234567</t>
  </si>
  <si>
    <t>paul.neumann@example.de</t>
  </si>
  <si>
    <t>Betreuung, Service</t>
  </si>
  <si>
    <t>+49 170 1234568</t>
  </si>
  <si>
    <t>nora.seidel@example.de</t>
  </si>
  <si>
    <t>Service, Organisation</t>
  </si>
  <si>
    <t>+49 170 1234569</t>
  </si>
  <si>
    <t>lukas.werner@example.de</t>
  </si>
  <si>
    <t>Logistik, Abbau</t>
  </si>
  <si>
    <t>Clara König</t>
  </si>
  <si>
    <t>+49 170 1234570</t>
  </si>
  <si>
    <t>clara.koenig@example.de</t>
  </si>
  <si>
    <t>Information, Dokumentation</t>
  </si>
  <si>
    <t>Noch nicht eingeteilt</t>
  </si>
  <si>
    <t>Felix Hartmann</t>
  </si>
  <si>
    <t>+49 170 1234571</t>
  </si>
  <si>
    <t>felix.hartmann@example.de</t>
  </si>
  <si>
    <t>Technik, Transport</t>
  </si>
  <si>
    <t>Reserve</t>
  </si>
  <si>
    <t>Laura Peters</t>
  </si>
  <si>
    <t>+49 170 1234572</t>
  </si>
  <si>
    <t>laura.peters@example.de</t>
  </si>
  <si>
    <t>Empfang, Betreuung</t>
  </si>
  <si>
    <t>Hinweis: „Verfügbar ab/bis“ wird bei jeder Zuweisung automatisch geprüft. Die Spalte „Max. Std.“ steuert die Auslastungsanzeige. Leere Zeilen bleiben als Vorlage für weitere Personen erhalten.</t>
  </si>
  <si>
    <t>Helferliste – Einsatzplanung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</si>
</sst>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0.0\ &quot;Std.&quot;"/>
    <numFmt numFmtId="166" formatCode="hh:mm"/>
    <numFmt numFmtId="167" formatCode="0.0"/>
    <numFmt numFmtId="168" formatCode="dd\.mm\.yyyy\ hh:mm"/>
  </numFmts>
  <fonts count="14" x14ac:knownFonts="1">
    <font>
      <sz val="11"/>
      <name val="Carlito"/>
    </font>
    <font>
      <sz val="10"/>
      <color rgb="FF23313D"/>
      <name val="Calibri"/>
    </font>
    <font>
      <b/>
      <sz val="20"/>
      <color rgb="FFFFFFFF"/>
      <name val="Calibri"/>
    </font>
    <font>
      <b/>
      <sz val="9"/>
      <color rgb="FFFFFFFF"/>
      <name val="Calibri"/>
    </font>
    <font>
      <sz val="11"/>
      <color rgb="FF23313D"/>
      <name val="Calibri"/>
    </font>
    <font>
      <b/>
      <sz val="9"/>
      <color rgb="FF17324D"/>
      <name val="Calibri"/>
    </font>
    <font>
      <b/>
      <sz val="17"/>
      <color rgb="FF17324D"/>
      <name val="Calibri"/>
    </font>
    <font>
      <b/>
      <sz val="11"/>
      <color rgb="FFFFFFFF"/>
      <name val="Calibri"/>
    </font>
    <font>
      <sz val="9"/>
      <color rgb="FF23313D"/>
      <name val="Calibri"/>
    </font>
    <font>
      <b/>
      <sz val="10"/>
      <color rgb="FF17324D"/>
      <name val="Calibri"/>
    </font>
    <font>
      <b/>
      <sz val="12"/>
      <color rgb="FF17324D"/>
      <name val="Calibri"/>
    </font>
    <font>
      <i/>
      <sz val="9"/>
      <color rgb="FF6E4D11"/>
      <name val="Calibri"/>
    </font>
    <font>
      <i/>
      <sz val="10"/>
      <color rgb="FF6E4D11"/>
      <name val="Calibri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D536E"/>
      </patternFill>
    </fill>
    <fill>
      <patternFill patternType="solid">
        <fgColor rgb="FFDCEAF4"/>
      </patternFill>
    </fill>
    <fill>
      <patternFill patternType="solid">
        <fgColor rgb="FFC59B5A"/>
      </patternFill>
    </fill>
    <fill>
      <patternFill patternType="solid">
        <fgColor rgb="FFF3F5F7"/>
      </patternFill>
    </fill>
    <fill>
      <patternFill patternType="solid">
        <fgColor rgb="FFEDF4F8"/>
      </patternFill>
    </fill>
    <fill>
      <patternFill patternType="solid">
        <fgColor rgb="FFFFF1D6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C59B5A"/>
      </bottom>
      <diagonal/>
    </border>
    <border>
      <left style="thin">
        <color rgb="FFD5DCE2"/>
      </left>
      <right/>
      <top/>
      <bottom/>
      <diagonal/>
    </border>
    <border>
      <left/>
      <right style="thin">
        <color rgb="FFD5DCE2"/>
      </right>
      <top/>
      <bottom/>
      <diagonal/>
    </border>
    <border>
      <left style="thin">
        <color rgb="FFD5DCE2"/>
      </left>
      <right/>
      <top/>
      <bottom style="thin">
        <color rgb="FFD5DCE2"/>
      </bottom>
      <diagonal/>
    </border>
    <border>
      <left/>
      <right/>
      <top/>
      <bottom style="thin">
        <color rgb="FFD5DCE2"/>
      </bottom>
      <diagonal/>
    </border>
    <border>
      <left/>
      <right style="thin">
        <color rgb="FFD5DCE2"/>
      </right>
      <top/>
      <bottom style="thin">
        <color rgb="FFD5DCE2"/>
      </bottom>
      <diagonal/>
    </border>
    <border>
      <left/>
      <right/>
      <top/>
      <bottom style="medium">
        <color rgb="FFC59B5A"/>
      </bottom>
      <diagonal/>
    </border>
    <border>
      <left/>
      <right style="thin">
        <color rgb="FFE3E7EA"/>
      </right>
      <top/>
      <bottom/>
      <diagonal/>
    </border>
    <border>
      <left/>
      <right/>
      <top/>
      <bottom style="thin">
        <color rgb="FFE3E7EA"/>
      </bottom>
      <diagonal/>
    </border>
    <border>
      <left/>
      <right style="thin">
        <color rgb="FFE3E7EA"/>
      </right>
      <top/>
      <bottom style="thin">
        <color rgb="FFE3E7EA"/>
      </bottom>
      <diagonal/>
    </border>
    <border>
      <left style="medium">
        <color rgb="FFC59B5A"/>
      </left>
      <right/>
      <top style="thin">
        <color rgb="FFC59B5A"/>
      </top>
      <bottom/>
      <diagonal/>
    </border>
    <border>
      <left/>
      <right/>
      <top style="thin">
        <color rgb="FFC59B5A"/>
      </top>
      <bottom/>
      <diagonal/>
    </border>
    <border>
      <left/>
      <right style="thin">
        <color rgb="FFC59B5A"/>
      </right>
      <top style="thin">
        <color rgb="FFC59B5A"/>
      </top>
      <bottom/>
      <diagonal/>
    </border>
    <border>
      <left style="medium">
        <color rgb="FFC59B5A"/>
      </left>
      <right/>
      <top/>
      <bottom/>
      <diagonal/>
    </border>
    <border>
      <left/>
      <right style="thin">
        <color rgb="FFC59B5A"/>
      </right>
      <top/>
      <bottom/>
      <diagonal/>
    </border>
    <border>
      <left style="medium">
        <color rgb="FFC59B5A"/>
      </left>
      <right/>
      <top/>
      <bottom style="thin">
        <color rgb="FFC59B5A"/>
      </bottom>
      <diagonal/>
    </border>
    <border>
      <left/>
      <right/>
      <top/>
      <bottom style="thin">
        <color rgb="FFC59B5A"/>
      </bottom>
      <diagonal/>
    </border>
    <border>
      <left/>
      <right style="thin">
        <color rgb="FFC59B5A"/>
      </right>
      <top/>
      <bottom style="thin">
        <color rgb="FFC59B5A"/>
      </bottom>
      <diagonal/>
    </border>
  </borders>
  <cellStyleXfs count="2">
    <xf numFmtId="0" fontId="0" fillId="0" borderId="0"/>
    <xf numFmtId="0" fontId="13" fillId="0" borderId="0"/>
  </cellStyleXfs>
  <cellXfs count="94">
    <xf numFmtId="0" fontId="0" fillId="0" borderId="0" xfId="0"/>
    <xf numFmtId="0" fontId="1" fillId="0" borderId="0" xfId="1" applyFont="1" applyAlignment="1">
      <alignment vertical="center"/>
    </xf>
    <xf numFmtId="0" fontId="3" fillId="3" borderId="0" xfId="1" applyFont="1" applyFill="1" applyAlignment="1">
      <alignment vertical="center"/>
    </xf>
    <xf numFmtId="0" fontId="3" fillId="3" borderId="7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vertical="center" wrapText="1"/>
    </xf>
    <xf numFmtId="0" fontId="8" fillId="4" borderId="9" xfId="1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164" fontId="8" fillId="4" borderId="0" xfId="1" applyNumberFormat="1" applyFont="1" applyFill="1" applyAlignment="1">
      <alignment horizontal="center" vertical="center" wrapText="1"/>
    </xf>
    <xf numFmtId="166" fontId="8" fillId="4" borderId="0" xfId="1" applyNumberFormat="1" applyFont="1" applyFill="1" applyAlignment="1">
      <alignment horizontal="center" vertical="center" wrapText="1"/>
    </xf>
    <xf numFmtId="167" fontId="8" fillId="6" borderId="0" xfId="1" applyNumberFormat="1" applyFont="1" applyFill="1" applyAlignment="1">
      <alignment horizontal="center" vertical="center" wrapText="1"/>
    </xf>
    <xf numFmtId="164" fontId="8" fillId="4" borderId="9" xfId="1" applyNumberFormat="1" applyFont="1" applyFill="1" applyBorder="1" applyAlignment="1">
      <alignment horizontal="center" vertical="center" wrapText="1"/>
    </xf>
    <xf numFmtId="166" fontId="8" fillId="4" borderId="9" xfId="1" applyNumberFormat="1" applyFont="1" applyFill="1" applyBorder="1" applyAlignment="1">
      <alignment horizontal="center" vertical="center" wrapText="1"/>
    </xf>
    <xf numFmtId="167" fontId="8" fillId="6" borderId="9" xfId="1" applyNumberFormat="1" applyFont="1" applyFill="1" applyBorder="1" applyAlignment="1">
      <alignment horizontal="center" vertical="center" wrapText="1"/>
    </xf>
    <xf numFmtId="1" fontId="8" fillId="4" borderId="0" xfId="1" applyNumberFormat="1" applyFont="1" applyFill="1" applyAlignment="1">
      <alignment horizontal="center" vertical="center" wrapText="1"/>
    </xf>
    <xf numFmtId="1" fontId="8" fillId="6" borderId="0" xfId="1" applyNumberFormat="1" applyFont="1" applyFill="1" applyAlignment="1">
      <alignment horizontal="center" vertical="center" wrapText="1"/>
    </xf>
    <xf numFmtId="0" fontId="8" fillId="6" borderId="0" xfId="1" applyFont="1" applyFill="1" applyAlignment="1">
      <alignment horizontal="center" vertical="center" wrapText="1"/>
    </xf>
    <xf numFmtId="1" fontId="8" fillId="4" borderId="9" xfId="1" applyNumberFormat="1" applyFont="1" applyFill="1" applyBorder="1" applyAlignment="1">
      <alignment horizontal="center" vertical="center" wrapText="1"/>
    </xf>
    <xf numFmtId="1" fontId="8" fillId="6" borderId="9" xfId="1" applyNumberFormat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 vertical="center" wrapText="1"/>
    </xf>
    <xf numFmtId="0" fontId="8" fillId="6" borderId="0" xfId="1" applyFont="1" applyFill="1" applyAlignment="1">
      <alignment vertical="center"/>
    </xf>
    <xf numFmtId="0" fontId="8" fillId="6" borderId="3" xfId="1" applyFont="1" applyFill="1" applyBorder="1" applyAlignment="1">
      <alignment vertical="center"/>
    </xf>
    <xf numFmtId="0" fontId="8" fillId="6" borderId="5" xfId="1" applyFont="1" applyFill="1" applyBorder="1" applyAlignment="1">
      <alignment vertical="center"/>
    </xf>
    <xf numFmtId="0" fontId="8" fillId="6" borderId="6" xfId="1" applyFont="1" applyFill="1" applyBorder="1" applyAlignment="1">
      <alignment vertical="center"/>
    </xf>
    <xf numFmtId="0" fontId="1" fillId="4" borderId="0" xfId="1" applyFont="1" applyFill="1" applyAlignment="1">
      <alignment vertical="center" wrapText="1"/>
    </xf>
    <xf numFmtId="0" fontId="1" fillId="4" borderId="9" xfId="1" applyFont="1" applyFill="1" applyBorder="1" applyAlignment="1">
      <alignment vertical="center" wrapText="1"/>
    </xf>
    <xf numFmtId="0" fontId="1" fillId="4" borderId="8" xfId="1" applyFont="1" applyFill="1" applyBorder="1" applyAlignment="1">
      <alignment vertical="center" wrapText="1"/>
    </xf>
    <xf numFmtId="0" fontId="1" fillId="4" borderId="10" xfId="1" applyFont="1" applyFill="1" applyBorder="1" applyAlignment="1">
      <alignment vertical="center" wrapText="1"/>
    </xf>
    <xf numFmtId="168" fontId="1" fillId="4" borderId="0" xfId="1" applyNumberFormat="1" applyFont="1" applyFill="1" applyAlignment="1">
      <alignment vertical="center" wrapText="1"/>
    </xf>
    <xf numFmtId="168" fontId="1" fillId="4" borderId="9" xfId="1" applyNumberFormat="1" applyFont="1" applyFill="1" applyBorder="1" applyAlignment="1">
      <alignment vertical="center" wrapText="1"/>
    </xf>
    <xf numFmtId="167" fontId="1" fillId="4" borderId="0" xfId="1" applyNumberFormat="1" applyFont="1" applyFill="1" applyAlignment="1">
      <alignment horizontal="center" vertical="center" wrapText="1"/>
    </xf>
    <xf numFmtId="167" fontId="1" fillId="6" borderId="0" xfId="1" applyNumberFormat="1" applyFont="1" applyFill="1" applyAlignment="1">
      <alignment horizontal="center" vertical="center" wrapText="1"/>
    </xf>
    <xf numFmtId="9" fontId="1" fillId="6" borderId="0" xfId="1" applyNumberFormat="1" applyFont="1" applyFill="1" applyAlignment="1">
      <alignment horizontal="center" vertical="center" wrapText="1"/>
    </xf>
    <xf numFmtId="167" fontId="1" fillId="4" borderId="9" xfId="1" applyNumberFormat="1" applyFont="1" applyFill="1" applyBorder="1" applyAlignment="1">
      <alignment horizontal="center" vertical="center" wrapText="1"/>
    </xf>
    <xf numFmtId="167" fontId="1" fillId="6" borderId="9" xfId="1" applyNumberFormat="1" applyFont="1" applyFill="1" applyBorder="1" applyAlignment="1">
      <alignment horizontal="center" vertical="center" wrapText="1"/>
    </xf>
    <xf numFmtId="9" fontId="1" fillId="6" borderId="9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4" fillId="4" borderId="2" xfId="1" applyFont="1" applyFill="1" applyBorder="1" applyAlignment="1">
      <alignment horizontal="left" vertical="center" wrapText="1"/>
    </xf>
    <xf numFmtId="0" fontId="4" fillId="4" borderId="0" xfId="1" applyFont="1" applyFill="1" applyAlignment="1">
      <alignment horizontal="left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164" fontId="4" fillId="4" borderId="2" xfId="1" applyNumberFormat="1" applyFont="1" applyFill="1" applyBorder="1" applyAlignment="1">
      <alignment horizontal="left" vertical="center" wrapText="1"/>
    </xf>
    <xf numFmtId="164" fontId="4" fillId="4" borderId="0" xfId="1" applyNumberFormat="1" applyFont="1" applyFill="1" applyAlignment="1">
      <alignment horizontal="left" vertical="center" wrapText="1"/>
    </xf>
    <xf numFmtId="164" fontId="4" fillId="4" borderId="3" xfId="1" applyNumberFormat="1" applyFont="1" applyFill="1" applyBorder="1" applyAlignment="1">
      <alignment horizontal="left" vertical="center" wrapText="1"/>
    </xf>
    <xf numFmtId="164" fontId="4" fillId="4" borderId="4" xfId="1" applyNumberFormat="1" applyFont="1" applyFill="1" applyBorder="1" applyAlignment="1">
      <alignment horizontal="left" vertical="center" wrapText="1"/>
    </xf>
    <xf numFmtId="164" fontId="4" fillId="4" borderId="5" xfId="1" applyNumberFormat="1" applyFont="1" applyFill="1" applyBorder="1" applyAlignment="1">
      <alignment horizontal="left" vertical="center" wrapText="1"/>
    </xf>
    <xf numFmtId="164" fontId="4" fillId="4" borderId="6" xfId="1" applyNumberFormat="1" applyFont="1" applyFill="1" applyBorder="1" applyAlignment="1">
      <alignment horizontal="left" vertical="center" wrapText="1"/>
    </xf>
    <xf numFmtId="0" fontId="5" fillId="5" borderId="0" xfId="1" applyFont="1" applyFill="1" applyAlignment="1">
      <alignment horizontal="center" vertical="center"/>
    </xf>
    <xf numFmtId="1" fontId="6" fillId="6" borderId="2" xfId="1" applyNumberFormat="1" applyFont="1" applyFill="1" applyBorder="1" applyAlignment="1">
      <alignment horizontal="center" vertical="center"/>
    </xf>
    <xf numFmtId="1" fontId="6" fillId="6" borderId="0" xfId="1" applyNumberFormat="1" applyFont="1" applyFill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1" fontId="6" fillId="6" borderId="4" xfId="1" applyNumberFormat="1" applyFont="1" applyFill="1" applyBorder="1" applyAlignment="1">
      <alignment horizontal="center" vertical="center"/>
    </xf>
    <xf numFmtId="1" fontId="6" fillId="6" borderId="5" xfId="1" applyNumberFormat="1" applyFont="1" applyFill="1" applyBorder="1" applyAlignment="1">
      <alignment horizontal="center" vertical="center"/>
    </xf>
    <xf numFmtId="1" fontId="6" fillId="6" borderId="6" xfId="1" applyNumberFormat="1" applyFont="1" applyFill="1" applyBorder="1" applyAlignment="1">
      <alignment horizontal="center" vertical="center"/>
    </xf>
    <xf numFmtId="9" fontId="6" fillId="6" borderId="2" xfId="1" applyNumberFormat="1" applyFont="1" applyFill="1" applyBorder="1" applyAlignment="1">
      <alignment horizontal="center" vertical="center"/>
    </xf>
    <xf numFmtId="9" fontId="6" fillId="6" borderId="0" xfId="1" applyNumberFormat="1" applyFont="1" applyFill="1" applyAlignment="1">
      <alignment horizontal="center" vertical="center"/>
    </xf>
    <xf numFmtId="9" fontId="6" fillId="6" borderId="3" xfId="1" applyNumberFormat="1" applyFont="1" applyFill="1" applyBorder="1" applyAlignment="1">
      <alignment horizontal="center" vertical="center"/>
    </xf>
    <xf numFmtId="9" fontId="6" fillId="6" borderId="4" xfId="1" applyNumberFormat="1" applyFont="1" applyFill="1" applyBorder="1" applyAlignment="1">
      <alignment horizontal="center" vertical="center"/>
    </xf>
    <xf numFmtId="9" fontId="6" fillId="6" borderId="5" xfId="1" applyNumberFormat="1" applyFont="1" applyFill="1" applyBorder="1" applyAlignment="1">
      <alignment horizontal="center" vertical="center"/>
    </xf>
    <xf numFmtId="9" fontId="6" fillId="6" borderId="6" xfId="1" applyNumberFormat="1" applyFont="1" applyFill="1" applyBorder="1" applyAlignment="1">
      <alignment horizontal="center" vertical="center"/>
    </xf>
    <xf numFmtId="165" fontId="6" fillId="6" borderId="2" xfId="1" applyNumberFormat="1" applyFont="1" applyFill="1" applyBorder="1" applyAlignment="1">
      <alignment horizontal="center" vertical="center"/>
    </xf>
    <xf numFmtId="165" fontId="6" fillId="6" borderId="0" xfId="1" applyNumberFormat="1" applyFont="1" applyFill="1" applyAlignment="1">
      <alignment horizontal="center" vertical="center"/>
    </xf>
    <xf numFmtId="165" fontId="6" fillId="6" borderId="3" xfId="1" applyNumberFormat="1" applyFont="1" applyFill="1" applyBorder="1" applyAlignment="1">
      <alignment horizontal="center" vertical="center"/>
    </xf>
    <xf numFmtId="165" fontId="6" fillId="6" borderId="4" xfId="1" applyNumberFormat="1" applyFont="1" applyFill="1" applyBorder="1" applyAlignment="1">
      <alignment horizontal="center" vertical="center"/>
    </xf>
    <xf numFmtId="165" fontId="6" fillId="6" borderId="5" xfId="1" applyNumberFormat="1" applyFont="1" applyFill="1" applyBorder="1" applyAlignment="1">
      <alignment horizontal="center" vertical="center"/>
    </xf>
    <xf numFmtId="165" fontId="6" fillId="6" borderId="6" xfId="1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0" fontId="9" fillId="7" borderId="5" xfId="1" applyFont="1" applyFill="1" applyBorder="1" applyAlignment="1">
      <alignment vertical="center"/>
    </xf>
    <xf numFmtId="0" fontId="10" fillId="6" borderId="5" xfId="1" applyFont="1" applyFill="1" applyBorder="1" applyAlignment="1">
      <alignment horizontal="center" vertical="center"/>
    </xf>
    <xf numFmtId="0" fontId="11" fillId="8" borderId="11" xfId="1" applyFont="1" applyFill="1" applyBorder="1" applyAlignment="1">
      <alignment vertical="center" wrapText="1"/>
    </xf>
    <xf numFmtId="0" fontId="11" fillId="8" borderId="12" xfId="1" applyFont="1" applyFill="1" applyBorder="1" applyAlignment="1">
      <alignment vertical="center" wrapText="1"/>
    </xf>
    <xf numFmtId="0" fontId="11" fillId="8" borderId="13" xfId="1" applyFont="1" applyFill="1" applyBorder="1" applyAlignment="1">
      <alignment vertical="center" wrapText="1"/>
    </xf>
    <xf numFmtId="0" fontId="11" fillId="8" borderId="14" xfId="1" applyFont="1" applyFill="1" applyBorder="1" applyAlignment="1">
      <alignment vertical="center" wrapText="1"/>
    </xf>
    <xf numFmtId="0" fontId="11" fillId="8" borderId="0" xfId="1" applyFont="1" applyFill="1" applyAlignment="1">
      <alignment vertical="center" wrapText="1"/>
    </xf>
    <xf numFmtId="0" fontId="11" fillId="8" borderId="15" xfId="1" applyFont="1" applyFill="1" applyBorder="1" applyAlignment="1">
      <alignment vertical="center" wrapText="1"/>
    </xf>
    <xf numFmtId="0" fontId="11" fillId="8" borderId="16" xfId="1" applyFont="1" applyFill="1" applyBorder="1" applyAlignment="1">
      <alignment vertical="center" wrapText="1"/>
    </xf>
    <xf numFmtId="0" fontId="11" fillId="8" borderId="17" xfId="1" applyFont="1" applyFill="1" applyBorder="1" applyAlignment="1">
      <alignment vertical="center" wrapText="1"/>
    </xf>
    <xf numFmtId="0" fontId="11" fillId="8" borderId="18" xfId="1" applyFont="1" applyFill="1" applyBorder="1" applyAlignment="1">
      <alignment vertical="center" wrapText="1"/>
    </xf>
    <xf numFmtId="0" fontId="12" fillId="8" borderId="11" xfId="1" applyFont="1" applyFill="1" applyBorder="1" applyAlignment="1">
      <alignment vertical="center" wrapText="1"/>
    </xf>
    <xf numFmtId="0" fontId="12" fillId="8" borderId="12" xfId="1" applyFont="1" applyFill="1" applyBorder="1" applyAlignment="1">
      <alignment vertical="center" wrapText="1"/>
    </xf>
    <xf numFmtId="0" fontId="12" fillId="8" borderId="13" xfId="1" applyFont="1" applyFill="1" applyBorder="1" applyAlignment="1">
      <alignment vertical="center" wrapText="1"/>
    </xf>
    <xf numFmtId="0" fontId="12" fillId="8" borderId="14" xfId="1" applyFont="1" applyFill="1" applyBorder="1" applyAlignment="1">
      <alignment vertical="center" wrapText="1"/>
    </xf>
    <xf numFmtId="0" fontId="12" fillId="8" borderId="0" xfId="1" applyFont="1" applyFill="1" applyAlignment="1">
      <alignment vertical="center" wrapText="1"/>
    </xf>
    <xf numFmtId="0" fontId="12" fillId="8" borderId="15" xfId="1" applyFont="1" applyFill="1" applyBorder="1" applyAlignment="1">
      <alignment vertical="center" wrapText="1"/>
    </xf>
    <xf numFmtId="0" fontId="12" fillId="8" borderId="16" xfId="1" applyFont="1" applyFill="1" applyBorder="1" applyAlignment="1">
      <alignment vertical="center" wrapText="1"/>
    </xf>
    <xf numFmtId="0" fontId="12" fillId="8" borderId="17" xfId="1" applyFont="1" applyFill="1" applyBorder="1" applyAlignment="1">
      <alignment vertical="center" wrapText="1"/>
    </xf>
    <xf numFmtId="0" fontId="12" fillId="8" borderId="18" xfId="1" applyFont="1" applyFill="1" applyBorder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15">
    <dxf>
      <font>
        <b/>
        <color rgb="FF8A5A00"/>
      </font>
      <fill>
        <patternFill patternType="solid">
          <bgColor rgb="FFFFF1D6"/>
        </patternFill>
      </fill>
    </dxf>
    <dxf>
      <font>
        <b/>
        <color rgb="FFB94A48"/>
      </font>
      <fill>
        <patternFill patternType="solid">
          <bgColor rgb="FFF8DEDD"/>
        </patternFill>
      </fill>
    </dxf>
    <dxf>
      <font>
        <b/>
        <color rgb="FF8A5A00"/>
      </font>
      <fill>
        <patternFill patternType="solid">
          <bgColor rgb="FFFFF1D6"/>
        </patternFill>
      </fill>
    </dxf>
    <dxf>
      <font>
        <b/>
        <color rgb="FFB94A48"/>
      </font>
      <fill>
        <patternFill patternType="solid">
          <bgColor rgb="FFF8DEDD"/>
        </patternFill>
      </fill>
    </dxf>
    <dxf>
      <font>
        <b/>
        <color rgb="FFB94A48"/>
      </font>
      <fill>
        <patternFill patternType="solid">
          <bgColor rgb="FFF8DEDD"/>
        </patternFill>
      </fill>
    </dxf>
    <dxf>
      <font>
        <b/>
        <color rgb="FF8A5A00"/>
      </font>
      <fill>
        <patternFill patternType="solid">
          <bgColor rgb="FFFFF1D6"/>
        </patternFill>
      </fill>
    </dxf>
    <dxf>
      <font>
        <b/>
        <color rgb="FF2D536E"/>
      </font>
      <fill>
        <patternFill patternType="solid">
          <bgColor rgb="FFEDF4F8"/>
        </patternFill>
      </fill>
    </dxf>
    <dxf>
      <font>
        <b/>
        <color rgb="FF2F7D6D"/>
      </font>
      <fill>
        <patternFill patternType="solid">
          <bgColor rgb="FFDDEFEA"/>
        </patternFill>
      </fill>
    </dxf>
    <dxf>
      <font>
        <b/>
        <color rgb="FFB94A48"/>
      </font>
      <fill>
        <patternFill patternType="solid">
          <bgColor rgb="FFF8DEDD"/>
        </patternFill>
      </fill>
    </dxf>
    <dxf>
      <font>
        <b/>
        <color rgb="FF8A5A00"/>
      </font>
      <fill>
        <patternFill patternType="solid">
          <bgColor rgb="FFFFF1D6"/>
        </patternFill>
      </fill>
    </dxf>
    <dxf>
      <font>
        <b/>
        <color rgb="FF2F7D6D"/>
      </font>
      <fill>
        <patternFill patternType="solid">
          <bgColor rgb="FFDDEFEA"/>
        </patternFill>
      </fill>
    </dxf>
    <dxf>
      <font>
        <b/>
        <color rgb="FFB94A48"/>
      </font>
      <fill>
        <patternFill patternType="solid">
          <bgColor rgb="FFF8DEDD"/>
        </patternFill>
      </fill>
    </dxf>
    <dxf>
      <font>
        <b/>
        <color rgb="FFB94A48"/>
      </font>
      <fill>
        <patternFill patternType="solid">
          <bgColor rgb="FFF8DEDD"/>
        </patternFill>
      </fill>
    </dxf>
    <dxf>
      <font>
        <b/>
        <color rgb="FFB94A48"/>
      </font>
      <fill>
        <patternFill patternType="solid">
          <bgColor rgb="FFF8DEDD"/>
        </patternFill>
      </fill>
    </dxf>
    <dxf>
      <font>
        <b/>
        <color rgb="FFB94A48"/>
      </font>
      <fill>
        <patternFill patternType="solid">
          <bgColor rgb="FFF8DED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/>
          <a:lstStyle/>
          <a:p>
            <a:r>
              <a:t>Besetzung im Überblick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Anzahl</c:v>
          </c:tx>
          <c:cat>
            <c:strRef>
              <c:f>Einsatzplan!$A$57:$A$58</c:f>
              <c:strCache>
                <c:ptCount val="2"/>
                <c:pt idx="0">
                  <c:v>Eingeteilt</c:v>
                </c:pt>
                <c:pt idx="1">
                  <c:v>Offen</c:v>
                </c:pt>
              </c:strCache>
            </c:strRef>
          </c:cat>
          <c:val>
            <c:numRef>
              <c:f>Einsatzplan!$B$57:$B$58</c:f>
              <c:numCache>
                <c:formatCode>General</c:formatCode>
                <c:ptCount val="2"/>
                <c:pt idx="0">
                  <c:v>29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1-4068-BE6B-5CE41601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42</xdr:row>
      <xdr:rowOff>0</xdr:rowOff>
    </xdr:from>
    <xdr:to>
      <xdr:col>20</xdr:col>
      <xdr:colOff>0</xdr:colOff>
      <xdr:row>59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insatzplanungTabelle" displayName="EinsatzplanungTabelle" ref="A10:T40">
  <tableColumns count="20">
    <tableColumn id="1" xr3:uid="{00000000-0010-0000-0000-000001000000}" name="ID"/>
    <tableColumn id="2" xr3:uid="{00000000-0010-0000-0000-000002000000}" name="Datum"/>
    <tableColumn id="3" xr3:uid="{00000000-0010-0000-0000-000003000000}" name="Beginn"/>
    <tableColumn id="4" xr3:uid="{00000000-0010-0000-0000-000004000000}" name="Ende"/>
    <tableColumn id="5" xr3:uid="{00000000-0010-0000-0000-000005000000}" name="Dauer_x000a_(Std.)"/>
    <tableColumn id="6" xr3:uid="{00000000-0010-0000-0000-000006000000}" name="Bereich"/>
    <tableColumn id="7" xr3:uid="{00000000-0010-0000-0000-000007000000}" name="Aufgabe"/>
    <tableColumn id="8" xr3:uid="{00000000-0010-0000-0000-000008000000}" name="Treffpunkt"/>
    <tableColumn id="9" xr3:uid="{00000000-0010-0000-0000-000009000000}" name="Bedarf"/>
    <tableColumn id="10" xr3:uid="{00000000-0010-0000-0000-00000A000000}" name="Helfer 1"/>
    <tableColumn id="11" xr3:uid="{00000000-0010-0000-0000-00000B000000}" name="Helfer 2"/>
    <tableColumn id="12" xr3:uid="{00000000-0010-0000-0000-00000C000000}" name="Helfer 3"/>
    <tableColumn id="13" xr3:uid="{00000000-0010-0000-0000-00000D000000}" name="Helfer 4"/>
    <tableColumn id="14" xr3:uid="{00000000-0010-0000-0000-00000E000000}" name="Eingeteilt"/>
    <tableColumn id="15" xr3:uid="{00000000-0010-0000-0000-00000F000000}" name="Offen"/>
    <tableColumn id="16" xr3:uid="{00000000-0010-0000-0000-000010000000}" name="Besetzung"/>
    <tableColumn id="17" xr3:uid="{00000000-0010-0000-0000-000011000000}" name="Rückmeldung"/>
    <tableColumn id="18" xr3:uid="{00000000-0010-0000-0000-000012000000}" name="Kontakt vor Ort"/>
    <tableColumn id="19" xr3:uid="{00000000-0010-0000-0000-000013000000}" name="Hinweise"/>
    <tableColumn id="20" xr3:uid="{00000000-0010-0000-0000-000014000000}" name="Prüfhinwei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elferTabelle" displayName="HelferTabelle" ref="A7:L31">
  <tableColumns count="12">
    <tableColumn id="1" xr3:uid="{00000000-0010-0000-0100-000001000000}" name="Name"/>
    <tableColumn id="2" xr3:uid="{00000000-0010-0000-0100-000002000000}" name="Telefon"/>
    <tableColumn id="3" xr3:uid="{00000000-0010-0000-0100-000003000000}" name="E-Mail"/>
    <tableColumn id="4" xr3:uid="{00000000-0010-0000-0100-000004000000}" name="Kompetenzen"/>
    <tableColumn id="5" xr3:uid="{00000000-0010-0000-0100-000005000000}" name="Verfügbar ab"/>
    <tableColumn id="6" xr3:uid="{00000000-0010-0000-0100-000006000000}" name="Verfügbar bis"/>
    <tableColumn id="7" xr3:uid="{00000000-0010-0000-0100-000007000000}" name="Wunschbereich"/>
    <tableColumn id="8" xr3:uid="{00000000-0010-0000-0100-000008000000}" name="Max. Std."/>
    <tableColumn id="9" xr3:uid="{00000000-0010-0000-0100-000009000000}" name="Einsätze"/>
    <tableColumn id="10" xr3:uid="{00000000-0010-0000-0100-00000A000000}" name="Geplante Std."/>
    <tableColumn id="11" xr3:uid="{00000000-0010-0000-0100-00000B000000}" name="Auslastung"/>
    <tableColumn id="12" xr3:uid="{00000000-0010-0000-0100-00000C000000}" name="Hinwei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workbookViewId="0">
      <selection activeCell="G29" sqref="G29"/>
    </sheetView>
  </sheetViews>
  <sheetFormatPr baseColWidth="10" defaultColWidth="9" defaultRowHeight="15" x14ac:dyDescent="0.25"/>
  <cols>
    <col min="1" max="1" width="9" customWidth="1"/>
    <col min="2" max="2" width="12" customWidth="1"/>
    <col min="3" max="4" width="8" customWidth="1"/>
    <col min="5" max="5" width="9" customWidth="1"/>
    <col min="6" max="6" width="14" customWidth="1"/>
    <col min="7" max="7" width="25" customWidth="1"/>
    <col min="8" max="8" width="16" customWidth="1"/>
    <col min="9" max="9" width="8" customWidth="1"/>
    <col min="10" max="13" width="15" customWidth="1"/>
    <col min="14" max="14" width="10" customWidth="1"/>
    <col min="15" max="15" width="8" customWidth="1"/>
    <col min="16" max="17" width="13" customWidth="1"/>
    <col min="18" max="18" width="17" customWidth="1"/>
    <col min="19" max="19" width="24" customWidth="1"/>
    <col min="20" max="20" width="19" customWidth="1"/>
  </cols>
  <sheetData>
    <row r="1" spans="1:20" ht="27.95" customHeight="1" x14ac:dyDescent="0.25">
      <c r="A1" s="38" t="s">
        <v>162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7.9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25">
      <c r="A3" s="40" t="s">
        <v>0</v>
      </c>
      <c r="B3" s="40"/>
      <c r="C3" s="40"/>
      <c r="D3" s="40"/>
      <c r="E3" s="40" t="s">
        <v>1</v>
      </c>
      <c r="F3" s="40"/>
      <c r="G3" s="40"/>
      <c r="H3" s="40" t="s">
        <v>2</v>
      </c>
      <c r="I3" s="40"/>
      <c r="J3" s="40"/>
      <c r="K3" s="53" t="s">
        <v>3</v>
      </c>
      <c r="L3" s="53"/>
      <c r="M3" s="53"/>
      <c r="N3" s="53" t="s">
        <v>4</v>
      </c>
      <c r="O3" s="53"/>
      <c r="P3" s="53"/>
      <c r="Q3" s="53" t="s">
        <v>5</v>
      </c>
      <c r="R3" s="53"/>
      <c r="S3" s="53"/>
      <c r="T3" s="53"/>
    </row>
    <row r="4" spans="1:20" x14ac:dyDescent="0.25">
      <c r="A4" s="41" t="s">
        <v>6</v>
      </c>
      <c r="B4" s="42"/>
      <c r="C4" s="42"/>
      <c r="D4" s="43"/>
      <c r="E4" s="41" t="s">
        <v>7</v>
      </c>
      <c r="F4" s="42"/>
      <c r="G4" s="43"/>
      <c r="H4" s="41" t="s">
        <v>8</v>
      </c>
      <c r="I4" s="42"/>
      <c r="J4" s="43"/>
      <c r="K4" s="54">
        <f>SUM(I11:I40)</f>
        <v>36</v>
      </c>
      <c r="L4" s="55"/>
      <c r="M4" s="56"/>
      <c r="N4" s="54">
        <f>SUM(N11:N40)</f>
        <v>29</v>
      </c>
      <c r="O4" s="55"/>
      <c r="P4" s="56"/>
      <c r="Q4" s="54">
        <f>SUM(O11:O40)</f>
        <v>7</v>
      </c>
      <c r="R4" s="55"/>
      <c r="S4" s="55"/>
      <c r="T4" s="56"/>
    </row>
    <row r="5" spans="1:20" x14ac:dyDescent="0.25">
      <c r="A5" s="44"/>
      <c r="B5" s="45"/>
      <c r="C5" s="45"/>
      <c r="D5" s="46"/>
      <c r="E5" s="44"/>
      <c r="F5" s="45"/>
      <c r="G5" s="46"/>
      <c r="H5" s="44"/>
      <c r="I5" s="45"/>
      <c r="J5" s="46"/>
      <c r="K5" s="57"/>
      <c r="L5" s="58"/>
      <c r="M5" s="59"/>
      <c r="N5" s="57"/>
      <c r="O5" s="58"/>
      <c r="P5" s="59"/>
      <c r="Q5" s="57"/>
      <c r="R5" s="58"/>
      <c r="S5" s="58"/>
      <c r="T5" s="59"/>
    </row>
    <row r="6" spans="1:20" x14ac:dyDescent="0.25">
      <c r="A6" s="40" t="s">
        <v>9</v>
      </c>
      <c r="B6" s="40"/>
      <c r="C6" s="40"/>
      <c r="D6" s="40"/>
      <c r="E6" s="40" t="s">
        <v>10</v>
      </c>
      <c r="F6" s="40"/>
      <c r="G6" s="40"/>
      <c r="H6" s="40" t="s">
        <v>11</v>
      </c>
      <c r="I6" s="40"/>
      <c r="J6" s="40"/>
      <c r="K6" s="53" t="s">
        <v>12</v>
      </c>
      <c r="L6" s="53"/>
      <c r="M6" s="53"/>
      <c r="N6" s="53" t="s">
        <v>13</v>
      </c>
      <c r="O6" s="53"/>
      <c r="P6" s="53"/>
      <c r="Q6" s="53" t="s">
        <v>14</v>
      </c>
      <c r="R6" s="53"/>
      <c r="S6" s="53"/>
      <c r="T6" s="53"/>
    </row>
    <row r="7" spans="1:20" x14ac:dyDescent="0.25">
      <c r="A7" s="41" t="s">
        <v>15</v>
      </c>
      <c r="B7" s="42"/>
      <c r="C7" s="42"/>
      <c r="D7" s="43"/>
      <c r="E7" s="47">
        <v>46226</v>
      </c>
      <c r="F7" s="48"/>
      <c r="G7" s="49"/>
      <c r="H7" s="41" t="s">
        <v>16</v>
      </c>
      <c r="I7" s="42"/>
      <c r="J7" s="43"/>
      <c r="K7" s="60">
        <f>IF(SUM(I11:I40)=0,0,SUM(N11:N40)/SUM(I11:I40))</f>
        <v>0.80555555555555558</v>
      </c>
      <c r="L7" s="61"/>
      <c r="M7" s="62"/>
      <c r="N7" s="66">
        <f>SUMPRODUCT(E11:E40,N11:N40)</f>
        <v>85</v>
      </c>
      <c r="O7" s="67"/>
      <c r="P7" s="68"/>
      <c r="Q7" s="54">
        <f>COUNTIF(Q11:Q40,"Bestätigt")</f>
        <v>7</v>
      </c>
      <c r="R7" s="55"/>
      <c r="S7" s="55"/>
      <c r="T7" s="56"/>
    </row>
    <row r="8" spans="1:20" x14ac:dyDescent="0.25">
      <c r="A8" s="44"/>
      <c r="B8" s="45"/>
      <c r="C8" s="45"/>
      <c r="D8" s="46"/>
      <c r="E8" s="50"/>
      <c r="F8" s="51"/>
      <c r="G8" s="52"/>
      <c r="H8" s="44"/>
      <c r="I8" s="45"/>
      <c r="J8" s="46"/>
      <c r="K8" s="63"/>
      <c r="L8" s="64"/>
      <c r="M8" s="65"/>
      <c r="N8" s="69"/>
      <c r="O8" s="70"/>
      <c r="P8" s="71"/>
      <c r="Q8" s="57"/>
      <c r="R8" s="58"/>
      <c r="S8" s="58"/>
      <c r="T8" s="59"/>
    </row>
    <row r="9" spans="1:20" ht="23.1" customHeight="1" x14ac:dyDescent="0.25">
      <c r="A9" s="72" t="s">
        <v>17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spans="1:20" ht="32.1" customHeight="1" x14ac:dyDescent="0.25">
      <c r="A10" s="3" t="s">
        <v>18</v>
      </c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26</v>
      </c>
      <c r="J10" s="3" t="s">
        <v>27</v>
      </c>
      <c r="K10" s="3" t="s">
        <v>28</v>
      </c>
      <c r="L10" s="3" t="s">
        <v>29</v>
      </c>
      <c r="M10" s="3" t="s">
        <v>30</v>
      </c>
      <c r="N10" s="3" t="s">
        <v>4</v>
      </c>
      <c r="O10" s="3" t="s">
        <v>31</v>
      </c>
      <c r="P10" s="3" t="s">
        <v>32</v>
      </c>
      <c r="Q10" s="3" t="s">
        <v>33</v>
      </c>
      <c r="R10" s="3" t="s">
        <v>34</v>
      </c>
      <c r="S10" s="3" t="s">
        <v>35</v>
      </c>
      <c r="T10" s="3" t="s">
        <v>36</v>
      </c>
    </row>
    <row r="11" spans="1:20" ht="23.1" customHeight="1" x14ac:dyDescent="0.25">
      <c r="A11" s="6" t="s">
        <v>37</v>
      </c>
      <c r="B11" s="8">
        <v>46277</v>
      </c>
      <c r="C11" s="9">
        <v>0.3125</v>
      </c>
      <c r="D11" s="9">
        <v>0.41666666666666669</v>
      </c>
      <c r="E11" s="10">
        <f t="shared" ref="E11:E40" si="0">IF(OR(C11="",D11=""),"",MOD(D11-C11,1)*24)</f>
        <v>2.5000000000000004</v>
      </c>
      <c r="F11" s="4" t="s">
        <v>38</v>
      </c>
      <c r="G11" s="4" t="s">
        <v>39</v>
      </c>
      <c r="H11" s="4" t="s">
        <v>40</v>
      </c>
      <c r="I11" s="14">
        <v>3</v>
      </c>
      <c r="J11" s="14" t="s">
        <v>41</v>
      </c>
      <c r="K11" s="14" t="s">
        <v>42</v>
      </c>
      <c r="L11" s="14" t="s">
        <v>43</v>
      </c>
      <c r="M11" s="14"/>
      <c r="N11" s="15">
        <f t="shared" ref="N11:N40" si="1">IF(B11="","",COUNTA(J11:M11))</f>
        <v>3</v>
      </c>
      <c r="O11" s="15">
        <f t="shared" ref="O11:O40" si="2">IF(B11="","",MAX(I11-N11,0))</f>
        <v>0</v>
      </c>
      <c r="P11" s="16" t="str">
        <f t="shared" ref="P11:P40" si="3">IF(B11="","",IF(N11=0,"Offen",IF(N11&lt;I11,"Teilbesetzt","Besetzt")))</f>
        <v>Besetzt</v>
      </c>
      <c r="Q11" s="6" t="s">
        <v>44</v>
      </c>
      <c r="R11" s="4" t="s">
        <v>15</v>
      </c>
      <c r="S11" s="4" t="s">
        <v>45</v>
      </c>
      <c r="T11" s="20" t="str">
        <f>IF(B11="","",IF(N11&gt;I11,"Mehr Helfer als Bedarf",IF(OR(AND(J11&lt;&gt;"",COUNTIF($J11:$M11,J11)&gt;1),AND(K11&lt;&gt;"",COUNTIF($J11:$M11,K11)&gt;1),AND(L11&lt;&gt;"",COUNTIF($J11:$M11,L11)&gt;1),AND(M11&lt;&gt;"",COUNTIF($J11:$M11,M11)&gt;1)),"Doppelter Name",IF(OR(AND(J11&lt;&gt;"",COUNTIF(Helfer!$A$8:$A$31,J11)=0),AND(K11&lt;&gt;"",COUNTIF(Helfer!$A$8:$A$31,K11)=0),AND(L11&lt;&gt;"",COUNTIF(Helfer!$A$8:$A$31,L11)=0),AND(M11&lt;&gt;"",COUNTIF(Helfer!$A$8:$A$31,M11)=0)),"Name fehlt in Helferliste",IF(OR(AND(J11&lt;&gt;"",OR(IFERROR($B11+$C11&lt;INDEX(Helfer!$E$8:$E$31,MATCH(J11,Helfer!$A$8:$A$31,0)),FALSE),IFERROR($B11+$D11+IF($D11&lt;$C11,1,0)&gt;INDEX(Helfer!$F$8:$F$31,MATCH(J11,Helfer!$A$8:$A$31,0)),FALSE))),AND(K11&lt;&gt;"",OR(IFERROR($B11+$C11&lt;INDEX(Helfer!$E$8:$E$31,MATCH(K11,Helfer!$A$8:$A$31,0)),FALSE),IFERROR($B11+$D11+IF($D11&lt;$C11,1,0)&gt;INDEX(Helfer!$F$8:$F$31,MATCH(K11,Helfer!$A$8:$A$31,0)),FALSE))),AND(L11&lt;&gt;"",OR(IFERROR($B11+$C11&lt;INDEX(Helfer!$E$8:$E$31,MATCH(L11,Helfer!$A$8:$A$31,0)),FALSE),IFERROR($B11+$D11+IF($D11&lt;$C11,1,0)&gt;INDEX(Helfer!$F$8:$F$31,MATCH(L11,Helfer!$A$8:$A$31,0)),FALSE))),AND(M11&lt;&gt;"",OR(IFERROR($B11+$C11&lt;INDEX(Helfer!$E$8:$E$31,MATCH(M11,Helfer!$A$8:$A$31,0)),FALSE),IFERROR($B11+$D11+IF($D11&lt;$C11,1,0)&gt;INDEX(Helfer!$F$8:$F$31,MATCH(M11,Helfer!$A$8:$A$31,0)),FALSE)))),"Außerhalb Verfügbarkeit",IF(OR(AND(J11&lt;&gt;"",SUMPRODUCT((($B$11:$B$40+$C$11:$C$40)&lt;($B11+$D11+IF($D11&lt;$C11,1,0)))*(($B$11:$B$40+$D$11:$D$40+($D$11:$D$40&lt;$C$11:$C$40))&gt;($B11+$C11))*(ROW($B$11:$B$40)&lt;&gt;ROW())*((($J$11:$J$40=J11)+($K$11:$K$40=J11)+($L$11:$L$40=J11)+($M$11:$M$40=J11))&gt;0))&gt;0),AND(K11&lt;&gt;"",SUMPRODUCT((($B$11:$B$40+$C$11:$C$40)&lt;($B11+$D11+IF($D11&lt;$C11,1,0)))*(($B$11:$B$40+$D$11:$D$40+($D$11:$D$40&lt;$C$11:$C$40))&gt;($B11+$C11))*(ROW($B$11:$B$40)&lt;&gt;ROW())*((($J$11:$J$40=K11)+($K$11:$K$40=K11)+($L$11:$L$40=K11)+($M$11:$M$40=K11))&gt;0))&gt;0),AND(L11&lt;&gt;"",SUMPRODUCT((($B$11:$B$40+$C$11:$C$40)&lt;($B11+$D11+IF($D11&lt;$C11,1,0)))*(($B$11:$B$40+$D$11:$D$40+($D$11:$D$40&lt;$C$11:$C$40))&gt;($B11+$C11))*(ROW($B$11:$B$40)&lt;&gt;ROW())*((($J$11:$J$40=L11)+($K$11:$K$40=L11)+($L$11:$L$40=L11)+($M$11:$M$40=L11))&gt;0))&gt;0),AND(M11&lt;&gt;"",SUMPRODUCT((($B$11:$B$40+$C$11:$C$40)&lt;($B11+$D11+IF($D11&lt;$C11,1,0)))*(($B$11:$B$40+$D$11:$D$40+($D$11:$D$40&lt;$C$11:$C$40))&gt;($B11+$C11))*(ROW($B$11:$B$40)&lt;&gt;ROW())*((($J$11:$J$40=M11)+($K$11:$K$40=M11)+($L$11:$L$40=M11)+($M$11:$M$40=M11))&gt;0))&gt;0)),"Zeitkonflikt",""))))))</f>
        <v>Außerhalb Verfügbarkeit</v>
      </c>
    </row>
    <row r="12" spans="1:20" ht="23.1" customHeight="1" x14ac:dyDescent="0.25">
      <c r="A12" s="6" t="s">
        <v>46</v>
      </c>
      <c r="B12" s="8">
        <v>46277</v>
      </c>
      <c r="C12" s="9">
        <v>0.375</v>
      </c>
      <c r="D12" s="9">
        <v>0.5</v>
      </c>
      <c r="E12" s="10">
        <f t="shared" si="0"/>
        <v>3</v>
      </c>
      <c r="F12" s="4" t="s">
        <v>47</v>
      </c>
      <c r="G12" s="4" t="s">
        <v>48</v>
      </c>
      <c r="H12" s="4" t="s">
        <v>49</v>
      </c>
      <c r="I12" s="14">
        <v>2</v>
      </c>
      <c r="J12" s="14" t="s">
        <v>50</v>
      </c>
      <c r="K12" s="14" t="s">
        <v>51</v>
      </c>
      <c r="L12" s="14"/>
      <c r="M12" s="14"/>
      <c r="N12" s="15">
        <f t="shared" si="1"/>
        <v>2</v>
      </c>
      <c r="O12" s="15">
        <f t="shared" si="2"/>
        <v>0</v>
      </c>
      <c r="P12" s="16" t="str">
        <f t="shared" si="3"/>
        <v>Besetzt</v>
      </c>
      <c r="Q12" s="6" t="s">
        <v>44</v>
      </c>
      <c r="R12" s="4" t="s">
        <v>15</v>
      </c>
      <c r="S12" s="4"/>
      <c r="T12" s="20" t="str">
        <f>IF(B12="","",IF(N12&gt;I12,"Mehr Helfer als Bedarf",IF(OR(AND(J12&lt;&gt;"",COUNTIF($J12:$M12,J12)&gt;1),AND(K12&lt;&gt;"",COUNTIF($J12:$M12,K12)&gt;1),AND(L12&lt;&gt;"",COUNTIF($J12:$M12,L12)&gt;1),AND(M12&lt;&gt;"",COUNTIF($J12:$M12,M12)&gt;1)),"Doppelter Name",IF(OR(AND(J12&lt;&gt;"",COUNTIF(Helfer!$A$8:$A$31,J12)=0),AND(K12&lt;&gt;"",COUNTIF(Helfer!$A$8:$A$31,K12)=0),AND(L12&lt;&gt;"",COUNTIF(Helfer!$A$8:$A$31,L12)=0),AND(M12&lt;&gt;"",COUNTIF(Helfer!$A$8:$A$31,M12)=0)),"Name fehlt in Helferliste",IF(OR(AND(J12&lt;&gt;"",OR(IFERROR($B12+$C12&lt;INDEX(Helfer!$E$8:$E$31,MATCH(J12,Helfer!$A$8:$A$31,0)),FALSE),IFERROR($B12+$D12+IF($D12&lt;$C12,1,0)&gt;INDEX(Helfer!$F$8:$F$31,MATCH(J12,Helfer!$A$8:$A$31,0)),FALSE))),AND(K12&lt;&gt;"",OR(IFERROR($B12+$C12&lt;INDEX(Helfer!$E$8:$E$31,MATCH(K12,Helfer!$A$8:$A$31,0)),FALSE),IFERROR($B12+$D12+IF($D12&lt;$C12,1,0)&gt;INDEX(Helfer!$F$8:$F$31,MATCH(K12,Helfer!$A$8:$A$31,0)),FALSE))),AND(L12&lt;&gt;"",OR(IFERROR($B12+$C12&lt;INDEX(Helfer!$E$8:$E$31,MATCH(L12,Helfer!$A$8:$A$31,0)),FALSE),IFERROR($B12+$D12+IF($D12&lt;$C12,1,0)&gt;INDEX(Helfer!$F$8:$F$31,MATCH(L12,Helfer!$A$8:$A$31,0)),FALSE))),AND(M12&lt;&gt;"",OR(IFERROR($B12+$C12&lt;INDEX(Helfer!$E$8:$E$31,MATCH(M12,Helfer!$A$8:$A$31,0)),FALSE),IFERROR($B12+$D12+IF($D12&lt;$C12,1,0)&gt;INDEX(Helfer!$F$8:$F$31,MATCH(M12,Helfer!$A$8:$A$31,0)),FALSE)))),"Außerhalb Verfügbarkeit",IF(OR(AND(J12&lt;&gt;"",SUMPRODUCT((($B$11:$B$40+$C$11:$C$40)&lt;($B12+$D12+IF($D12&lt;$C12,1,0)))*(($B$11:$B$40+$D$11:$D$40+($D$11:$D$40&lt;$C$11:$C$40))&gt;($B12+$C12))*(ROW($B$11:$B$40)&lt;&gt;ROW())*((($J$11:$J$40=J12)+($K$11:$K$40=J12)+($L$11:$L$40=J12)+($M$11:$M$40=J12))&gt;0))&gt;0),AND(K12&lt;&gt;"",SUMPRODUCT((($B$11:$B$40+$C$11:$C$40)&lt;($B12+$D12+IF($D12&lt;$C12,1,0)))*(($B$11:$B$40+$D$11:$D$40+($D$11:$D$40&lt;$C$11:$C$40))&gt;($B12+$C12))*(ROW($B$11:$B$40)&lt;&gt;ROW())*((($J$11:$J$40=K12)+($K$11:$K$40=K12)+($L$11:$L$40=K12)+($M$11:$M$40=K12))&gt;0))&gt;0),AND(L12&lt;&gt;"",SUMPRODUCT((($B$11:$B$40+$C$11:$C$40)&lt;($B12+$D12+IF($D12&lt;$C12,1,0)))*(($B$11:$B$40+$D$11:$D$40+($D$11:$D$40&lt;$C$11:$C$40))&gt;($B12+$C12))*(ROW($B$11:$B$40)&lt;&gt;ROW())*((($J$11:$J$40=L12)+($K$11:$K$40=L12)+($L$11:$L$40=L12)+($M$11:$M$40=L12))&gt;0))&gt;0),AND(M12&lt;&gt;"",SUMPRODUCT((($B$11:$B$40+$C$11:$C$40)&lt;($B12+$D12+IF($D12&lt;$C12,1,0)))*(($B$11:$B$40+$D$11:$D$40+($D$11:$D$40&lt;$C$11:$C$40))&gt;($B12+$C12))*(ROW($B$11:$B$40)&lt;&gt;ROW())*((($J$11:$J$40=M12)+($K$11:$K$40=M12)+($L$11:$L$40=M12)+($M$11:$M$40=M12))&gt;0))&gt;0)),"Zeitkonflikt",""))))))</f>
        <v/>
      </c>
    </row>
    <row r="13" spans="1:20" ht="23.1" customHeight="1" x14ac:dyDescent="0.25">
      <c r="A13" s="6" t="s">
        <v>52</v>
      </c>
      <c r="B13" s="8">
        <v>46277</v>
      </c>
      <c r="C13" s="9">
        <v>0.41666666666666669</v>
      </c>
      <c r="D13" s="9">
        <v>0.54166666666666663</v>
      </c>
      <c r="E13" s="10">
        <f t="shared" si="0"/>
        <v>2.9999999999999987</v>
      </c>
      <c r="F13" s="4" t="s">
        <v>53</v>
      </c>
      <c r="G13" s="4" t="s">
        <v>54</v>
      </c>
      <c r="H13" s="4" t="s">
        <v>55</v>
      </c>
      <c r="I13" s="14">
        <v>2</v>
      </c>
      <c r="J13" s="14" t="s">
        <v>56</v>
      </c>
      <c r="K13" s="14"/>
      <c r="L13" s="14"/>
      <c r="M13" s="14"/>
      <c r="N13" s="15">
        <f t="shared" si="1"/>
        <v>1</v>
      </c>
      <c r="O13" s="15">
        <f t="shared" si="2"/>
        <v>1</v>
      </c>
      <c r="P13" s="16" t="str">
        <f t="shared" si="3"/>
        <v>Teilbesetzt</v>
      </c>
      <c r="Q13" s="6" t="s">
        <v>57</v>
      </c>
      <c r="R13" s="4" t="s">
        <v>42</v>
      </c>
      <c r="S13" s="4" t="s">
        <v>58</v>
      </c>
      <c r="T13" s="20" t="str">
        <f>IF(B13="","",IF(N13&gt;I13,"Mehr Helfer als Bedarf",IF(OR(AND(J13&lt;&gt;"",COUNTIF($J13:$M13,J13)&gt;1),AND(K13&lt;&gt;"",COUNTIF($J13:$M13,K13)&gt;1),AND(L13&lt;&gt;"",COUNTIF($J13:$M13,L13)&gt;1),AND(M13&lt;&gt;"",COUNTIF($J13:$M13,M13)&gt;1)),"Doppelter Name",IF(OR(AND(J13&lt;&gt;"",COUNTIF(Helfer!$A$8:$A$31,J13)=0),AND(K13&lt;&gt;"",COUNTIF(Helfer!$A$8:$A$31,K13)=0),AND(L13&lt;&gt;"",COUNTIF(Helfer!$A$8:$A$31,L13)=0),AND(M13&lt;&gt;"",COUNTIF(Helfer!$A$8:$A$31,M13)=0)),"Name fehlt in Helferliste",IF(OR(AND(J13&lt;&gt;"",OR(IFERROR($B13+$C13&lt;INDEX(Helfer!$E$8:$E$31,MATCH(J13,Helfer!$A$8:$A$31,0)),FALSE),IFERROR($B13+$D13+IF($D13&lt;$C13,1,0)&gt;INDEX(Helfer!$F$8:$F$31,MATCH(J13,Helfer!$A$8:$A$31,0)),FALSE))),AND(K13&lt;&gt;"",OR(IFERROR($B13+$C13&lt;INDEX(Helfer!$E$8:$E$31,MATCH(K13,Helfer!$A$8:$A$31,0)),FALSE),IFERROR($B13+$D13+IF($D13&lt;$C13,1,0)&gt;INDEX(Helfer!$F$8:$F$31,MATCH(K13,Helfer!$A$8:$A$31,0)),FALSE))),AND(L13&lt;&gt;"",OR(IFERROR($B13+$C13&lt;INDEX(Helfer!$E$8:$E$31,MATCH(L13,Helfer!$A$8:$A$31,0)),FALSE),IFERROR($B13+$D13+IF($D13&lt;$C13,1,0)&gt;INDEX(Helfer!$F$8:$F$31,MATCH(L13,Helfer!$A$8:$A$31,0)),FALSE))),AND(M13&lt;&gt;"",OR(IFERROR($B13+$C13&lt;INDEX(Helfer!$E$8:$E$31,MATCH(M13,Helfer!$A$8:$A$31,0)),FALSE),IFERROR($B13+$D13+IF($D13&lt;$C13,1,0)&gt;INDEX(Helfer!$F$8:$F$31,MATCH(M13,Helfer!$A$8:$A$31,0)),FALSE)))),"Außerhalb Verfügbarkeit",IF(OR(AND(J13&lt;&gt;"",SUMPRODUCT((($B$11:$B$40+$C$11:$C$40)&lt;($B13+$D13+IF($D13&lt;$C13,1,0)))*(($B$11:$B$40+$D$11:$D$40+($D$11:$D$40&lt;$C$11:$C$40))&gt;($B13+$C13))*(ROW($B$11:$B$40)&lt;&gt;ROW())*((($J$11:$J$40=J13)+($K$11:$K$40=J13)+($L$11:$L$40=J13)+($M$11:$M$40=J13))&gt;0))&gt;0),AND(K13&lt;&gt;"",SUMPRODUCT((($B$11:$B$40+$C$11:$C$40)&lt;($B13+$D13+IF($D13&lt;$C13,1,0)))*(($B$11:$B$40+$D$11:$D$40+($D$11:$D$40&lt;$C$11:$C$40))&gt;($B13+$C13))*(ROW($B$11:$B$40)&lt;&gt;ROW())*((($J$11:$J$40=K13)+($K$11:$K$40=K13)+($L$11:$L$40=K13)+($M$11:$M$40=K13))&gt;0))&gt;0),AND(L13&lt;&gt;"",SUMPRODUCT((($B$11:$B$40+$C$11:$C$40)&lt;($B13+$D13+IF($D13&lt;$C13,1,0)))*(($B$11:$B$40+$D$11:$D$40+($D$11:$D$40&lt;$C$11:$C$40))&gt;($B13+$C13))*(ROW($B$11:$B$40)&lt;&gt;ROW())*((($J$11:$J$40=L13)+($K$11:$K$40=L13)+($L$11:$L$40=L13)+($M$11:$M$40=L13))&gt;0))&gt;0),AND(M13&lt;&gt;"",SUMPRODUCT((($B$11:$B$40+$C$11:$C$40)&lt;($B13+$D13+IF($D13&lt;$C13,1,0)))*(($B$11:$B$40+$D$11:$D$40+($D$11:$D$40&lt;$C$11:$C$40))&gt;($B13+$C13))*(ROW($B$11:$B$40)&lt;&gt;ROW())*((($J$11:$J$40=M13)+($K$11:$K$40=M13)+($L$11:$L$40=M13)+($M$11:$M$40=M13))&gt;0))&gt;0)),"Zeitkonflikt",""))))))</f>
        <v/>
      </c>
    </row>
    <row r="14" spans="1:20" ht="23.1" customHeight="1" x14ac:dyDescent="0.25">
      <c r="A14" s="6" t="s">
        <v>59</v>
      </c>
      <c r="B14" s="8">
        <v>46277</v>
      </c>
      <c r="C14" s="9">
        <v>0.45833333333333331</v>
      </c>
      <c r="D14" s="9">
        <v>0.60416666666666663</v>
      </c>
      <c r="E14" s="10">
        <f t="shared" si="0"/>
        <v>3.4999999999999996</v>
      </c>
      <c r="F14" s="4" t="s">
        <v>60</v>
      </c>
      <c r="G14" s="4" t="s">
        <v>61</v>
      </c>
      <c r="H14" s="4" t="s">
        <v>62</v>
      </c>
      <c r="I14" s="14">
        <v>3</v>
      </c>
      <c r="J14" s="14" t="s">
        <v>43</v>
      </c>
      <c r="K14" s="14" t="s">
        <v>63</v>
      </c>
      <c r="L14" s="14"/>
      <c r="M14" s="14"/>
      <c r="N14" s="15">
        <f t="shared" si="1"/>
        <v>2</v>
      </c>
      <c r="O14" s="15">
        <f t="shared" si="2"/>
        <v>1</v>
      </c>
      <c r="P14" s="16" t="str">
        <f t="shared" si="3"/>
        <v>Teilbesetzt</v>
      </c>
      <c r="Q14" s="6" t="s">
        <v>57</v>
      </c>
      <c r="R14" s="4" t="s">
        <v>15</v>
      </c>
      <c r="S14" s="4"/>
      <c r="T14" s="20" t="str">
        <f>IF(B14="","",IF(N14&gt;I14,"Mehr Helfer als Bedarf",IF(OR(AND(J14&lt;&gt;"",COUNTIF($J14:$M14,J14)&gt;1),AND(K14&lt;&gt;"",COUNTIF($J14:$M14,K14)&gt;1),AND(L14&lt;&gt;"",COUNTIF($J14:$M14,L14)&gt;1),AND(M14&lt;&gt;"",COUNTIF($J14:$M14,M14)&gt;1)),"Doppelter Name",IF(OR(AND(J14&lt;&gt;"",COUNTIF(Helfer!$A$8:$A$31,J14)=0),AND(K14&lt;&gt;"",COUNTIF(Helfer!$A$8:$A$31,K14)=0),AND(L14&lt;&gt;"",COUNTIF(Helfer!$A$8:$A$31,L14)=0),AND(M14&lt;&gt;"",COUNTIF(Helfer!$A$8:$A$31,M14)=0)),"Name fehlt in Helferliste",IF(OR(AND(J14&lt;&gt;"",OR(IFERROR($B14+$C14&lt;INDEX(Helfer!$E$8:$E$31,MATCH(J14,Helfer!$A$8:$A$31,0)),FALSE),IFERROR($B14+$D14+IF($D14&lt;$C14,1,0)&gt;INDEX(Helfer!$F$8:$F$31,MATCH(J14,Helfer!$A$8:$A$31,0)),FALSE))),AND(K14&lt;&gt;"",OR(IFERROR($B14+$C14&lt;INDEX(Helfer!$E$8:$E$31,MATCH(K14,Helfer!$A$8:$A$31,0)),FALSE),IFERROR($B14+$D14+IF($D14&lt;$C14,1,0)&gt;INDEX(Helfer!$F$8:$F$31,MATCH(K14,Helfer!$A$8:$A$31,0)),FALSE))),AND(L14&lt;&gt;"",OR(IFERROR($B14+$C14&lt;INDEX(Helfer!$E$8:$E$31,MATCH(L14,Helfer!$A$8:$A$31,0)),FALSE),IFERROR($B14+$D14+IF($D14&lt;$C14,1,0)&gt;INDEX(Helfer!$F$8:$F$31,MATCH(L14,Helfer!$A$8:$A$31,0)),FALSE))),AND(M14&lt;&gt;"",OR(IFERROR($B14+$C14&lt;INDEX(Helfer!$E$8:$E$31,MATCH(M14,Helfer!$A$8:$A$31,0)),FALSE),IFERROR($B14+$D14+IF($D14&lt;$C14,1,0)&gt;INDEX(Helfer!$F$8:$F$31,MATCH(M14,Helfer!$A$8:$A$31,0)),FALSE)))),"Außerhalb Verfügbarkeit",IF(OR(AND(J14&lt;&gt;"",SUMPRODUCT((($B$11:$B$40+$C$11:$C$40)&lt;($B14+$D14+IF($D14&lt;$C14,1,0)))*(($B$11:$B$40+$D$11:$D$40+($D$11:$D$40&lt;$C$11:$C$40))&gt;($B14+$C14))*(ROW($B$11:$B$40)&lt;&gt;ROW())*((($J$11:$J$40=J14)+($K$11:$K$40=J14)+($L$11:$L$40=J14)+($M$11:$M$40=J14))&gt;0))&gt;0),AND(K14&lt;&gt;"",SUMPRODUCT((($B$11:$B$40+$C$11:$C$40)&lt;($B14+$D14+IF($D14&lt;$C14,1,0)))*(($B$11:$B$40+$D$11:$D$40+($D$11:$D$40&lt;$C$11:$C$40))&gt;($B14+$C14))*(ROW($B$11:$B$40)&lt;&gt;ROW())*((($J$11:$J$40=K14)+($K$11:$K$40=K14)+($L$11:$L$40=K14)+($M$11:$M$40=K14))&gt;0))&gt;0),AND(L14&lt;&gt;"",SUMPRODUCT((($B$11:$B$40+$C$11:$C$40)&lt;($B14+$D14+IF($D14&lt;$C14,1,0)))*(($B$11:$B$40+$D$11:$D$40+($D$11:$D$40&lt;$C$11:$C$40))&gt;($B14+$C14))*(ROW($B$11:$B$40)&lt;&gt;ROW())*((($J$11:$J$40=L14)+($K$11:$K$40=L14)+($L$11:$L$40=L14)+($M$11:$M$40=L14))&gt;0))&gt;0),AND(M14&lt;&gt;"",SUMPRODUCT((($B$11:$B$40+$C$11:$C$40)&lt;($B14+$D14+IF($D14&lt;$C14,1,0)))*(($B$11:$B$40+$D$11:$D$40+($D$11:$D$40&lt;$C$11:$C$40))&gt;($B14+$C14))*(ROW($B$11:$B$40)&lt;&gt;ROW())*((($J$11:$J$40=M14)+($K$11:$K$40=M14)+($L$11:$L$40=M14)+($M$11:$M$40=M14))&gt;0))&gt;0)),"Zeitkonflikt",""))))))</f>
        <v/>
      </c>
    </row>
    <row r="15" spans="1:20" ht="23.1" customHeight="1" x14ac:dyDescent="0.25">
      <c r="A15" s="6" t="s">
        <v>64</v>
      </c>
      <c r="B15" s="8">
        <v>46277</v>
      </c>
      <c r="C15" s="9">
        <v>0.52083333333333337</v>
      </c>
      <c r="D15" s="9">
        <v>0.66666666666666663</v>
      </c>
      <c r="E15" s="10">
        <f t="shared" si="0"/>
        <v>3.4999999999999982</v>
      </c>
      <c r="F15" s="4" t="s">
        <v>65</v>
      </c>
      <c r="G15" s="4" t="s">
        <v>66</v>
      </c>
      <c r="H15" s="4" t="s">
        <v>67</v>
      </c>
      <c r="I15" s="14">
        <v>3</v>
      </c>
      <c r="J15" s="14" t="s">
        <v>41</v>
      </c>
      <c r="K15" s="14" t="s">
        <v>68</v>
      </c>
      <c r="L15" s="14" t="s">
        <v>69</v>
      </c>
      <c r="M15" s="14"/>
      <c r="N15" s="15">
        <f t="shared" si="1"/>
        <v>3</v>
      </c>
      <c r="O15" s="15">
        <f t="shared" si="2"/>
        <v>0</v>
      </c>
      <c r="P15" s="16" t="str">
        <f t="shared" si="3"/>
        <v>Besetzt</v>
      </c>
      <c r="Q15" s="6" t="s">
        <v>44</v>
      </c>
      <c r="R15" s="4" t="s">
        <v>63</v>
      </c>
      <c r="S15" s="4" t="s">
        <v>70</v>
      </c>
      <c r="T15" s="20" t="str">
        <f>IF(B15="","",IF(N15&gt;I15,"Mehr Helfer als Bedarf",IF(OR(AND(J15&lt;&gt;"",COUNTIF($J15:$M15,J15)&gt;1),AND(K15&lt;&gt;"",COUNTIF($J15:$M15,K15)&gt;1),AND(L15&lt;&gt;"",COUNTIF($J15:$M15,L15)&gt;1),AND(M15&lt;&gt;"",COUNTIF($J15:$M15,M15)&gt;1)),"Doppelter Name",IF(OR(AND(J15&lt;&gt;"",COUNTIF(Helfer!$A$8:$A$31,J15)=0),AND(K15&lt;&gt;"",COUNTIF(Helfer!$A$8:$A$31,K15)=0),AND(L15&lt;&gt;"",COUNTIF(Helfer!$A$8:$A$31,L15)=0),AND(M15&lt;&gt;"",COUNTIF(Helfer!$A$8:$A$31,M15)=0)),"Name fehlt in Helferliste",IF(OR(AND(J15&lt;&gt;"",OR(IFERROR($B15+$C15&lt;INDEX(Helfer!$E$8:$E$31,MATCH(J15,Helfer!$A$8:$A$31,0)),FALSE),IFERROR($B15+$D15+IF($D15&lt;$C15,1,0)&gt;INDEX(Helfer!$F$8:$F$31,MATCH(J15,Helfer!$A$8:$A$31,0)),FALSE))),AND(K15&lt;&gt;"",OR(IFERROR($B15+$C15&lt;INDEX(Helfer!$E$8:$E$31,MATCH(K15,Helfer!$A$8:$A$31,0)),FALSE),IFERROR($B15+$D15+IF($D15&lt;$C15,1,0)&gt;INDEX(Helfer!$F$8:$F$31,MATCH(K15,Helfer!$A$8:$A$31,0)),FALSE))),AND(L15&lt;&gt;"",OR(IFERROR($B15+$C15&lt;INDEX(Helfer!$E$8:$E$31,MATCH(L15,Helfer!$A$8:$A$31,0)),FALSE),IFERROR($B15+$D15+IF($D15&lt;$C15,1,0)&gt;INDEX(Helfer!$F$8:$F$31,MATCH(L15,Helfer!$A$8:$A$31,0)),FALSE))),AND(M15&lt;&gt;"",OR(IFERROR($B15+$C15&lt;INDEX(Helfer!$E$8:$E$31,MATCH(M15,Helfer!$A$8:$A$31,0)),FALSE),IFERROR($B15+$D15+IF($D15&lt;$C15,1,0)&gt;INDEX(Helfer!$F$8:$F$31,MATCH(M15,Helfer!$A$8:$A$31,0)),FALSE)))),"Außerhalb Verfügbarkeit",IF(OR(AND(J15&lt;&gt;"",SUMPRODUCT((($B$11:$B$40+$C$11:$C$40)&lt;($B15+$D15+IF($D15&lt;$C15,1,0)))*(($B$11:$B$40+$D$11:$D$40+($D$11:$D$40&lt;$C$11:$C$40))&gt;($B15+$C15))*(ROW($B$11:$B$40)&lt;&gt;ROW())*((($J$11:$J$40=J15)+($K$11:$K$40=J15)+($L$11:$L$40=J15)+($M$11:$M$40=J15))&gt;0))&gt;0),AND(K15&lt;&gt;"",SUMPRODUCT((($B$11:$B$40+$C$11:$C$40)&lt;($B15+$D15+IF($D15&lt;$C15,1,0)))*(($B$11:$B$40+$D$11:$D$40+($D$11:$D$40&lt;$C$11:$C$40))&gt;($B15+$C15))*(ROW($B$11:$B$40)&lt;&gt;ROW())*((($J$11:$J$40=K15)+($K$11:$K$40=K15)+($L$11:$L$40=K15)+($M$11:$M$40=K15))&gt;0))&gt;0),AND(L15&lt;&gt;"",SUMPRODUCT((($B$11:$B$40+$C$11:$C$40)&lt;($B15+$D15+IF($D15&lt;$C15,1,0)))*(($B$11:$B$40+$D$11:$D$40+($D$11:$D$40&lt;$C$11:$C$40))&gt;($B15+$C15))*(ROW($B$11:$B$40)&lt;&gt;ROW())*((($J$11:$J$40=L15)+($K$11:$K$40=L15)+($L$11:$L$40=L15)+($M$11:$M$40=L15))&gt;0))&gt;0),AND(M15&lt;&gt;"",SUMPRODUCT((($B$11:$B$40+$C$11:$C$40)&lt;($B15+$D15+IF($D15&lt;$C15,1,0)))*(($B$11:$B$40+$D$11:$D$40+($D$11:$D$40&lt;$C$11:$C$40))&gt;($B15+$C15))*(ROW($B$11:$B$40)&lt;&gt;ROW())*((($J$11:$J$40=M15)+($K$11:$K$40=M15)+($L$11:$L$40=M15)+($M$11:$M$40=M15))&gt;0))&gt;0)),"Zeitkonflikt",""))))))</f>
        <v/>
      </c>
    </row>
    <row r="16" spans="1:20" ht="23.1" customHeight="1" x14ac:dyDescent="0.25">
      <c r="A16" s="6" t="s">
        <v>71</v>
      </c>
      <c r="B16" s="8">
        <v>46277</v>
      </c>
      <c r="C16" s="9">
        <v>0.58333333333333337</v>
      </c>
      <c r="D16" s="9">
        <v>0.70833333333333337</v>
      </c>
      <c r="E16" s="10">
        <f t="shared" si="0"/>
        <v>3</v>
      </c>
      <c r="F16" s="4" t="s">
        <v>72</v>
      </c>
      <c r="G16" s="4" t="s">
        <v>73</v>
      </c>
      <c r="H16" s="4" t="s">
        <v>49</v>
      </c>
      <c r="I16" s="14">
        <v>2</v>
      </c>
      <c r="J16" s="14" t="s">
        <v>50</v>
      </c>
      <c r="K16" s="14"/>
      <c r="L16" s="14"/>
      <c r="M16" s="14"/>
      <c r="N16" s="15">
        <f t="shared" si="1"/>
        <v>1</v>
      </c>
      <c r="O16" s="15">
        <f t="shared" si="2"/>
        <v>1</v>
      </c>
      <c r="P16" s="16" t="str">
        <f t="shared" si="3"/>
        <v>Teilbesetzt</v>
      </c>
      <c r="Q16" s="6" t="s">
        <v>31</v>
      </c>
      <c r="R16" s="4" t="s">
        <v>15</v>
      </c>
      <c r="S16" s="4"/>
      <c r="T16" s="20" t="str">
        <f>IF(B16="","",IF(N16&gt;I16,"Mehr Helfer als Bedarf",IF(OR(AND(J16&lt;&gt;"",COUNTIF($J16:$M16,J16)&gt;1),AND(K16&lt;&gt;"",COUNTIF($J16:$M16,K16)&gt;1),AND(L16&lt;&gt;"",COUNTIF($J16:$M16,L16)&gt;1),AND(M16&lt;&gt;"",COUNTIF($J16:$M16,M16)&gt;1)),"Doppelter Name",IF(OR(AND(J16&lt;&gt;"",COUNTIF(Helfer!$A$8:$A$31,J16)=0),AND(K16&lt;&gt;"",COUNTIF(Helfer!$A$8:$A$31,K16)=0),AND(L16&lt;&gt;"",COUNTIF(Helfer!$A$8:$A$31,L16)=0),AND(M16&lt;&gt;"",COUNTIF(Helfer!$A$8:$A$31,M16)=0)),"Name fehlt in Helferliste",IF(OR(AND(J16&lt;&gt;"",OR(IFERROR($B16+$C16&lt;INDEX(Helfer!$E$8:$E$31,MATCH(J16,Helfer!$A$8:$A$31,0)),FALSE),IFERROR($B16+$D16+IF($D16&lt;$C16,1,0)&gt;INDEX(Helfer!$F$8:$F$31,MATCH(J16,Helfer!$A$8:$A$31,0)),FALSE))),AND(K16&lt;&gt;"",OR(IFERROR($B16+$C16&lt;INDEX(Helfer!$E$8:$E$31,MATCH(K16,Helfer!$A$8:$A$31,0)),FALSE),IFERROR($B16+$D16+IF($D16&lt;$C16,1,0)&gt;INDEX(Helfer!$F$8:$F$31,MATCH(K16,Helfer!$A$8:$A$31,0)),FALSE))),AND(L16&lt;&gt;"",OR(IFERROR($B16+$C16&lt;INDEX(Helfer!$E$8:$E$31,MATCH(L16,Helfer!$A$8:$A$31,0)),FALSE),IFERROR($B16+$D16+IF($D16&lt;$C16,1,0)&gt;INDEX(Helfer!$F$8:$F$31,MATCH(L16,Helfer!$A$8:$A$31,0)),FALSE))),AND(M16&lt;&gt;"",OR(IFERROR($B16+$C16&lt;INDEX(Helfer!$E$8:$E$31,MATCH(M16,Helfer!$A$8:$A$31,0)),FALSE),IFERROR($B16+$D16+IF($D16&lt;$C16,1,0)&gt;INDEX(Helfer!$F$8:$F$31,MATCH(M16,Helfer!$A$8:$A$31,0)),FALSE)))),"Außerhalb Verfügbarkeit",IF(OR(AND(J16&lt;&gt;"",SUMPRODUCT((($B$11:$B$40+$C$11:$C$40)&lt;($B16+$D16+IF($D16&lt;$C16,1,0)))*(($B$11:$B$40+$D$11:$D$40+($D$11:$D$40&lt;$C$11:$C$40))&gt;($B16+$C16))*(ROW($B$11:$B$40)&lt;&gt;ROW())*((($J$11:$J$40=J16)+($K$11:$K$40=J16)+($L$11:$L$40=J16)+($M$11:$M$40=J16))&gt;0))&gt;0),AND(K16&lt;&gt;"",SUMPRODUCT((($B$11:$B$40+$C$11:$C$40)&lt;($B16+$D16+IF($D16&lt;$C16,1,0)))*(($B$11:$B$40+$D$11:$D$40+($D$11:$D$40&lt;$C$11:$C$40))&gt;($B16+$C16))*(ROW($B$11:$B$40)&lt;&gt;ROW())*((($J$11:$J$40=K16)+($K$11:$K$40=K16)+($L$11:$L$40=K16)+($M$11:$M$40=K16))&gt;0))&gt;0),AND(L16&lt;&gt;"",SUMPRODUCT((($B$11:$B$40+$C$11:$C$40)&lt;($B16+$D16+IF($D16&lt;$C16,1,0)))*(($B$11:$B$40+$D$11:$D$40+($D$11:$D$40&lt;$C$11:$C$40))&gt;($B16+$C16))*(ROW($B$11:$B$40)&lt;&gt;ROW())*((($J$11:$J$40=L16)+($K$11:$K$40=L16)+($L$11:$L$40=L16)+($M$11:$M$40=L16))&gt;0))&gt;0),AND(M16&lt;&gt;"",SUMPRODUCT((($B$11:$B$40+$C$11:$C$40)&lt;($B16+$D16+IF($D16&lt;$C16,1,0)))*(($B$11:$B$40+$D$11:$D$40+($D$11:$D$40&lt;$C$11:$C$40))&gt;($B16+$C16))*(ROW($B$11:$B$40)&lt;&gt;ROW())*((($J$11:$J$40=M16)+($K$11:$K$40=M16)+($L$11:$L$40=M16)+($M$11:$M$40=M16))&gt;0))&gt;0)),"Zeitkonflikt",""))))))</f>
        <v/>
      </c>
    </row>
    <row r="17" spans="1:20" ht="23.1" customHeight="1" x14ac:dyDescent="0.25">
      <c r="A17" s="6" t="s">
        <v>74</v>
      </c>
      <c r="B17" s="8">
        <v>46277</v>
      </c>
      <c r="C17" s="9">
        <v>0.6875</v>
      </c>
      <c r="D17" s="9">
        <v>0.79166666666666663</v>
      </c>
      <c r="E17" s="10">
        <f t="shared" si="0"/>
        <v>2.4999999999999991</v>
      </c>
      <c r="F17" s="4" t="s">
        <v>38</v>
      </c>
      <c r="G17" s="4" t="s">
        <v>75</v>
      </c>
      <c r="H17" s="4" t="s">
        <v>55</v>
      </c>
      <c r="I17" s="14">
        <v>2</v>
      </c>
      <c r="J17" s="14" t="s">
        <v>51</v>
      </c>
      <c r="K17" s="14" t="s">
        <v>56</v>
      </c>
      <c r="L17" s="14"/>
      <c r="M17" s="14"/>
      <c r="N17" s="15">
        <f t="shared" si="1"/>
        <v>2</v>
      </c>
      <c r="O17" s="15">
        <f t="shared" si="2"/>
        <v>0</v>
      </c>
      <c r="P17" s="16" t="str">
        <f t="shared" si="3"/>
        <v>Besetzt</v>
      </c>
      <c r="Q17" s="6" t="s">
        <v>44</v>
      </c>
      <c r="R17" s="4" t="s">
        <v>42</v>
      </c>
      <c r="S17" s="4"/>
      <c r="T17" s="20" t="str">
        <f>IF(B17="","",IF(N17&gt;I17,"Mehr Helfer als Bedarf",IF(OR(AND(J17&lt;&gt;"",COUNTIF($J17:$M17,J17)&gt;1),AND(K17&lt;&gt;"",COUNTIF($J17:$M17,K17)&gt;1),AND(L17&lt;&gt;"",COUNTIF($J17:$M17,L17)&gt;1),AND(M17&lt;&gt;"",COUNTIF($J17:$M17,M17)&gt;1)),"Doppelter Name",IF(OR(AND(J17&lt;&gt;"",COUNTIF(Helfer!$A$8:$A$31,J17)=0),AND(K17&lt;&gt;"",COUNTIF(Helfer!$A$8:$A$31,K17)=0),AND(L17&lt;&gt;"",COUNTIF(Helfer!$A$8:$A$31,L17)=0),AND(M17&lt;&gt;"",COUNTIF(Helfer!$A$8:$A$31,M17)=0)),"Name fehlt in Helferliste",IF(OR(AND(J17&lt;&gt;"",OR(IFERROR($B17+$C17&lt;INDEX(Helfer!$E$8:$E$31,MATCH(J17,Helfer!$A$8:$A$31,0)),FALSE),IFERROR($B17+$D17+IF($D17&lt;$C17,1,0)&gt;INDEX(Helfer!$F$8:$F$31,MATCH(J17,Helfer!$A$8:$A$31,0)),FALSE))),AND(K17&lt;&gt;"",OR(IFERROR($B17+$C17&lt;INDEX(Helfer!$E$8:$E$31,MATCH(K17,Helfer!$A$8:$A$31,0)),FALSE),IFERROR($B17+$D17+IF($D17&lt;$C17,1,0)&gt;INDEX(Helfer!$F$8:$F$31,MATCH(K17,Helfer!$A$8:$A$31,0)),FALSE))),AND(L17&lt;&gt;"",OR(IFERROR($B17+$C17&lt;INDEX(Helfer!$E$8:$E$31,MATCH(L17,Helfer!$A$8:$A$31,0)),FALSE),IFERROR($B17+$D17+IF($D17&lt;$C17,1,0)&gt;INDEX(Helfer!$F$8:$F$31,MATCH(L17,Helfer!$A$8:$A$31,0)),FALSE))),AND(M17&lt;&gt;"",OR(IFERROR($B17+$C17&lt;INDEX(Helfer!$E$8:$E$31,MATCH(M17,Helfer!$A$8:$A$31,0)),FALSE),IFERROR($B17+$D17+IF($D17&lt;$C17,1,0)&gt;INDEX(Helfer!$F$8:$F$31,MATCH(M17,Helfer!$A$8:$A$31,0)),FALSE)))),"Außerhalb Verfügbarkeit",IF(OR(AND(J17&lt;&gt;"",SUMPRODUCT((($B$11:$B$40+$C$11:$C$40)&lt;($B17+$D17+IF($D17&lt;$C17,1,0)))*(($B$11:$B$40+$D$11:$D$40+($D$11:$D$40&lt;$C$11:$C$40))&gt;($B17+$C17))*(ROW($B$11:$B$40)&lt;&gt;ROW())*((($J$11:$J$40=J17)+($K$11:$K$40=J17)+($L$11:$L$40=J17)+($M$11:$M$40=J17))&gt;0))&gt;0),AND(K17&lt;&gt;"",SUMPRODUCT((($B$11:$B$40+$C$11:$C$40)&lt;($B17+$D17+IF($D17&lt;$C17,1,0)))*(($B$11:$B$40+$D$11:$D$40+($D$11:$D$40&lt;$C$11:$C$40))&gt;($B17+$C17))*(ROW($B$11:$B$40)&lt;&gt;ROW())*((($J$11:$J$40=K17)+($K$11:$K$40=K17)+($L$11:$L$40=K17)+($M$11:$M$40=K17))&gt;0))&gt;0),AND(L17&lt;&gt;"",SUMPRODUCT((($B$11:$B$40+$C$11:$C$40)&lt;($B17+$D17+IF($D17&lt;$C17,1,0)))*(($B$11:$B$40+$D$11:$D$40+($D$11:$D$40&lt;$C$11:$C$40))&gt;($B17+$C17))*(ROW($B$11:$B$40)&lt;&gt;ROW())*((($J$11:$J$40=L17)+($K$11:$K$40=L17)+($L$11:$L$40=L17)+($M$11:$M$40=L17))&gt;0))&gt;0),AND(M17&lt;&gt;"",SUMPRODUCT((($B$11:$B$40+$C$11:$C$40)&lt;($B17+$D17+IF($D17&lt;$C17,1,0)))*(($B$11:$B$40+$D$11:$D$40+($D$11:$D$40&lt;$C$11:$C$40))&gt;($B17+$C17))*(ROW($B$11:$B$40)&lt;&gt;ROW())*((($J$11:$J$40=M17)+($K$11:$K$40=M17)+($L$11:$L$40=M17)+($M$11:$M$40=M17))&gt;0))&gt;0)),"Zeitkonflikt",""))))))</f>
        <v/>
      </c>
    </row>
    <row r="18" spans="1:20" ht="23.1" customHeight="1" x14ac:dyDescent="0.25">
      <c r="A18" s="6" t="s">
        <v>76</v>
      </c>
      <c r="B18" s="8">
        <v>46277</v>
      </c>
      <c r="C18" s="9">
        <v>0.77083333333333337</v>
      </c>
      <c r="D18" s="9">
        <v>0.875</v>
      </c>
      <c r="E18" s="10">
        <f t="shared" si="0"/>
        <v>2.4999999999999991</v>
      </c>
      <c r="F18" s="4" t="s">
        <v>38</v>
      </c>
      <c r="G18" s="4" t="s">
        <v>77</v>
      </c>
      <c r="H18" s="4" t="s">
        <v>40</v>
      </c>
      <c r="I18" s="14">
        <v>3</v>
      </c>
      <c r="J18" s="14" t="s">
        <v>42</v>
      </c>
      <c r="K18" s="14" t="s">
        <v>63</v>
      </c>
      <c r="L18" s="14"/>
      <c r="M18" s="14"/>
      <c r="N18" s="15">
        <f t="shared" si="1"/>
        <v>2</v>
      </c>
      <c r="O18" s="15">
        <f t="shared" si="2"/>
        <v>1</v>
      </c>
      <c r="P18" s="16" t="str">
        <f t="shared" si="3"/>
        <v>Teilbesetzt</v>
      </c>
      <c r="Q18" s="6" t="s">
        <v>57</v>
      </c>
      <c r="R18" s="4" t="s">
        <v>15</v>
      </c>
      <c r="S18" s="4" t="s">
        <v>78</v>
      </c>
      <c r="T18" s="20" t="str">
        <f>IF(B18="","",IF(N18&gt;I18,"Mehr Helfer als Bedarf",IF(OR(AND(J18&lt;&gt;"",COUNTIF($J18:$M18,J18)&gt;1),AND(K18&lt;&gt;"",COUNTIF($J18:$M18,K18)&gt;1),AND(L18&lt;&gt;"",COUNTIF($J18:$M18,L18)&gt;1),AND(M18&lt;&gt;"",COUNTIF($J18:$M18,M18)&gt;1)),"Doppelter Name",IF(OR(AND(J18&lt;&gt;"",COUNTIF(Helfer!$A$8:$A$31,J18)=0),AND(K18&lt;&gt;"",COUNTIF(Helfer!$A$8:$A$31,K18)=0),AND(L18&lt;&gt;"",COUNTIF(Helfer!$A$8:$A$31,L18)=0),AND(M18&lt;&gt;"",COUNTIF(Helfer!$A$8:$A$31,M18)=0)),"Name fehlt in Helferliste",IF(OR(AND(J18&lt;&gt;"",OR(IFERROR($B18+$C18&lt;INDEX(Helfer!$E$8:$E$31,MATCH(J18,Helfer!$A$8:$A$31,0)),FALSE),IFERROR($B18+$D18+IF($D18&lt;$C18,1,0)&gt;INDEX(Helfer!$F$8:$F$31,MATCH(J18,Helfer!$A$8:$A$31,0)),FALSE))),AND(K18&lt;&gt;"",OR(IFERROR($B18+$C18&lt;INDEX(Helfer!$E$8:$E$31,MATCH(K18,Helfer!$A$8:$A$31,0)),FALSE),IFERROR($B18+$D18+IF($D18&lt;$C18,1,0)&gt;INDEX(Helfer!$F$8:$F$31,MATCH(K18,Helfer!$A$8:$A$31,0)),FALSE))),AND(L18&lt;&gt;"",OR(IFERROR($B18+$C18&lt;INDEX(Helfer!$E$8:$E$31,MATCH(L18,Helfer!$A$8:$A$31,0)),FALSE),IFERROR($B18+$D18+IF($D18&lt;$C18,1,0)&gt;INDEX(Helfer!$F$8:$F$31,MATCH(L18,Helfer!$A$8:$A$31,0)),FALSE))),AND(M18&lt;&gt;"",OR(IFERROR($B18+$C18&lt;INDEX(Helfer!$E$8:$E$31,MATCH(M18,Helfer!$A$8:$A$31,0)),FALSE),IFERROR($B18+$D18+IF($D18&lt;$C18,1,0)&gt;INDEX(Helfer!$F$8:$F$31,MATCH(M18,Helfer!$A$8:$A$31,0)),FALSE)))),"Außerhalb Verfügbarkeit",IF(OR(AND(J18&lt;&gt;"",SUMPRODUCT((($B$11:$B$40+$C$11:$C$40)&lt;($B18+$D18+IF($D18&lt;$C18,1,0)))*(($B$11:$B$40+$D$11:$D$40+($D$11:$D$40&lt;$C$11:$C$40))&gt;($B18+$C18))*(ROW($B$11:$B$40)&lt;&gt;ROW())*((($J$11:$J$40=J18)+($K$11:$K$40=J18)+($L$11:$L$40=J18)+($M$11:$M$40=J18))&gt;0))&gt;0),AND(K18&lt;&gt;"",SUMPRODUCT((($B$11:$B$40+$C$11:$C$40)&lt;($B18+$D18+IF($D18&lt;$C18,1,0)))*(($B$11:$B$40+$D$11:$D$40+($D$11:$D$40&lt;$C$11:$C$40))&gt;($B18+$C18))*(ROW($B$11:$B$40)&lt;&gt;ROW())*((($J$11:$J$40=K18)+($K$11:$K$40=K18)+($L$11:$L$40=K18)+($M$11:$M$40=K18))&gt;0))&gt;0),AND(L18&lt;&gt;"",SUMPRODUCT((($B$11:$B$40+$C$11:$C$40)&lt;($B18+$D18+IF($D18&lt;$C18,1,0)))*(($B$11:$B$40+$D$11:$D$40+($D$11:$D$40&lt;$C$11:$C$40))&gt;($B18+$C18))*(ROW($B$11:$B$40)&lt;&gt;ROW())*((($J$11:$J$40=L18)+($K$11:$K$40=L18)+($L$11:$L$40=L18)+($M$11:$M$40=L18))&gt;0))&gt;0),AND(M18&lt;&gt;"",SUMPRODUCT((($B$11:$B$40+$C$11:$C$40)&lt;($B18+$D18+IF($D18&lt;$C18,1,0)))*(($B$11:$B$40+$D$11:$D$40+($D$11:$D$40&lt;$C$11:$C$40))&gt;($B18+$C18))*(ROW($B$11:$B$40)&lt;&gt;ROW())*((($J$11:$J$40=M18)+($K$11:$K$40=M18)+($L$11:$L$40=M18)+($M$11:$M$40=M18))&gt;0))&gt;0)),"Zeitkonflikt",""))))))</f>
        <v/>
      </c>
    </row>
    <row r="19" spans="1:20" ht="23.1" customHeight="1" x14ac:dyDescent="0.25">
      <c r="A19" s="6" t="s">
        <v>79</v>
      </c>
      <c r="B19" s="8">
        <v>46278</v>
      </c>
      <c r="C19" s="9">
        <v>0.33333333333333331</v>
      </c>
      <c r="D19" s="9">
        <v>0.41666666666666669</v>
      </c>
      <c r="E19" s="10">
        <f t="shared" si="0"/>
        <v>2.0000000000000009</v>
      </c>
      <c r="F19" s="4" t="s">
        <v>38</v>
      </c>
      <c r="G19" s="4" t="s">
        <v>80</v>
      </c>
      <c r="H19" s="4" t="s">
        <v>49</v>
      </c>
      <c r="I19" s="14">
        <v>2</v>
      </c>
      <c r="J19" s="14" t="s">
        <v>68</v>
      </c>
      <c r="K19" s="14" t="s">
        <v>69</v>
      </c>
      <c r="L19" s="14"/>
      <c r="M19" s="14"/>
      <c r="N19" s="15">
        <f t="shared" si="1"/>
        <v>2</v>
      </c>
      <c r="O19" s="15">
        <f t="shared" si="2"/>
        <v>0</v>
      </c>
      <c r="P19" s="16" t="str">
        <f t="shared" si="3"/>
        <v>Besetzt</v>
      </c>
      <c r="Q19" s="6" t="s">
        <v>44</v>
      </c>
      <c r="R19" s="4" t="s">
        <v>15</v>
      </c>
      <c r="S19" s="4"/>
      <c r="T19" s="20" t="str">
        <f>IF(B19="","",IF(N19&gt;I19,"Mehr Helfer als Bedarf",IF(OR(AND(J19&lt;&gt;"",COUNTIF($J19:$M19,J19)&gt;1),AND(K19&lt;&gt;"",COUNTIF($J19:$M19,K19)&gt;1),AND(L19&lt;&gt;"",COUNTIF($J19:$M19,L19)&gt;1),AND(M19&lt;&gt;"",COUNTIF($J19:$M19,M19)&gt;1)),"Doppelter Name",IF(OR(AND(J19&lt;&gt;"",COUNTIF(Helfer!$A$8:$A$31,J19)=0),AND(K19&lt;&gt;"",COUNTIF(Helfer!$A$8:$A$31,K19)=0),AND(L19&lt;&gt;"",COUNTIF(Helfer!$A$8:$A$31,L19)=0),AND(M19&lt;&gt;"",COUNTIF(Helfer!$A$8:$A$31,M19)=0)),"Name fehlt in Helferliste",IF(OR(AND(J19&lt;&gt;"",OR(IFERROR($B19+$C19&lt;INDEX(Helfer!$E$8:$E$31,MATCH(J19,Helfer!$A$8:$A$31,0)),FALSE),IFERROR($B19+$D19+IF($D19&lt;$C19,1,0)&gt;INDEX(Helfer!$F$8:$F$31,MATCH(J19,Helfer!$A$8:$A$31,0)),FALSE))),AND(K19&lt;&gt;"",OR(IFERROR($B19+$C19&lt;INDEX(Helfer!$E$8:$E$31,MATCH(K19,Helfer!$A$8:$A$31,0)),FALSE),IFERROR($B19+$D19+IF($D19&lt;$C19,1,0)&gt;INDEX(Helfer!$F$8:$F$31,MATCH(K19,Helfer!$A$8:$A$31,0)),FALSE))),AND(L19&lt;&gt;"",OR(IFERROR($B19+$C19&lt;INDEX(Helfer!$E$8:$E$31,MATCH(L19,Helfer!$A$8:$A$31,0)),FALSE),IFERROR($B19+$D19+IF($D19&lt;$C19,1,0)&gt;INDEX(Helfer!$F$8:$F$31,MATCH(L19,Helfer!$A$8:$A$31,0)),FALSE))),AND(M19&lt;&gt;"",OR(IFERROR($B19+$C19&lt;INDEX(Helfer!$E$8:$E$31,MATCH(M19,Helfer!$A$8:$A$31,0)),FALSE),IFERROR($B19+$D19+IF($D19&lt;$C19,1,0)&gt;INDEX(Helfer!$F$8:$F$31,MATCH(M19,Helfer!$A$8:$A$31,0)),FALSE)))),"Außerhalb Verfügbarkeit",IF(OR(AND(J19&lt;&gt;"",SUMPRODUCT((($B$11:$B$40+$C$11:$C$40)&lt;($B19+$D19+IF($D19&lt;$C19,1,0)))*(($B$11:$B$40+$D$11:$D$40+($D$11:$D$40&lt;$C$11:$C$40))&gt;($B19+$C19))*(ROW($B$11:$B$40)&lt;&gt;ROW())*((($J$11:$J$40=J19)+($K$11:$K$40=J19)+($L$11:$L$40=J19)+($M$11:$M$40=J19))&gt;0))&gt;0),AND(K19&lt;&gt;"",SUMPRODUCT((($B$11:$B$40+$C$11:$C$40)&lt;($B19+$D19+IF($D19&lt;$C19,1,0)))*(($B$11:$B$40+$D$11:$D$40+($D$11:$D$40&lt;$C$11:$C$40))&gt;($B19+$C19))*(ROW($B$11:$B$40)&lt;&gt;ROW())*((($J$11:$J$40=K19)+($K$11:$K$40=K19)+($L$11:$L$40=K19)+($M$11:$M$40=K19))&gt;0))&gt;0),AND(L19&lt;&gt;"",SUMPRODUCT((($B$11:$B$40+$C$11:$C$40)&lt;($B19+$D19+IF($D19&lt;$C19,1,0)))*(($B$11:$B$40+$D$11:$D$40+($D$11:$D$40&lt;$C$11:$C$40))&gt;($B19+$C19))*(ROW($B$11:$B$40)&lt;&gt;ROW())*((($J$11:$J$40=L19)+($K$11:$K$40=L19)+($L$11:$L$40=L19)+($M$11:$M$40=L19))&gt;0))&gt;0),AND(M19&lt;&gt;"",SUMPRODUCT((($B$11:$B$40+$C$11:$C$40)&lt;($B19+$D19+IF($D19&lt;$C19,1,0)))*(($B$11:$B$40+$D$11:$D$40+($D$11:$D$40&lt;$C$11:$C$40))&gt;($B19+$C19))*(ROW($B$11:$B$40)&lt;&gt;ROW())*((($J$11:$J$40=M19)+($K$11:$K$40=M19)+($L$11:$L$40=M19)+($M$11:$M$40=M19))&gt;0))&gt;0)),"Zeitkonflikt",""))))))</f>
        <v/>
      </c>
    </row>
    <row r="20" spans="1:20" ht="23.1" customHeight="1" x14ac:dyDescent="0.25">
      <c r="A20" s="6" t="s">
        <v>81</v>
      </c>
      <c r="B20" s="8">
        <v>46278</v>
      </c>
      <c r="C20" s="9">
        <v>0.39583333333333331</v>
      </c>
      <c r="D20" s="9">
        <v>0.54166666666666663</v>
      </c>
      <c r="E20" s="10">
        <f t="shared" si="0"/>
        <v>3.4999999999999996</v>
      </c>
      <c r="F20" s="4" t="s">
        <v>47</v>
      </c>
      <c r="G20" s="4" t="s">
        <v>82</v>
      </c>
      <c r="H20" s="4" t="s">
        <v>40</v>
      </c>
      <c r="I20" s="14">
        <v>3</v>
      </c>
      <c r="J20" s="14" t="s">
        <v>50</v>
      </c>
      <c r="K20" s="14" t="s">
        <v>51</v>
      </c>
      <c r="L20" s="14"/>
      <c r="M20" s="14"/>
      <c r="N20" s="15">
        <f t="shared" si="1"/>
        <v>2</v>
      </c>
      <c r="O20" s="15">
        <f t="shared" si="2"/>
        <v>1</v>
      </c>
      <c r="P20" s="16" t="str">
        <f t="shared" si="3"/>
        <v>Teilbesetzt</v>
      </c>
      <c r="Q20" s="6" t="s">
        <v>57</v>
      </c>
      <c r="R20" s="4" t="s">
        <v>15</v>
      </c>
      <c r="S20" s="4"/>
      <c r="T20" s="20" t="str">
        <f>IF(B20="","",IF(N20&gt;I20,"Mehr Helfer als Bedarf",IF(OR(AND(J20&lt;&gt;"",COUNTIF($J20:$M20,J20)&gt;1),AND(K20&lt;&gt;"",COUNTIF($J20:$M20,K20)&gt;1),AND(L20&lt;&gt;"",COUNTIF($J20:$M20,L20)&gt;1),AND(M20&lt;&gt;"",COUNTIF($J20:$M20,M20)&gt;1)),"Doppelter Name",IF(OR(AND(J20&lt;&gt;"",COUNTIF(Helfer!$A$8:$A$31,J20)=0),AND(K20&lt;&gt;"",COUNTIF(Helfer!$A$8:$A$31,K20)=0),AND(L20&lt;&gt;"",COUNTIF(Helfer!$A$8:$A$31,L20)=0),AND(M20&lt;&gt;"",COUNTIF(Helfer!$A$8:$A$31,M20)=0)),"Name fehlt in Helferliste",IF(OR(AND(J20&lt;&gt;"",OR(IFERROR($B20+$C20&lt;INDEX(Helfer!$E$8:$E$31,MATCH(J20,Helfer!$A$8:$A$31,0)),FALSE),IFERROR($B20+$D20+IF($D20&lt;$C20,1,0)&gt;INDEX(Helfer!$F$8:$F$31,MATCH(J20,Helfer!$A$8:$A$31,0)),FALSE))),AND(K20&lt;&gt;"",OR(IFERROR($B20+$C20&lt;INDEX(Helfer!$E$8:$E$31,MATCH(K20,Helfer!$A$8:$A$31,0)),FALSE),IFERROR($B20+$D20+IF($D20&lt;$C20,1,0)&gt;INDEX(Helfer!$F$8:$F$31,MATCH(K20,Helfer!$A$8:$A$31,0)),FALSE))),AND(L20&lt;&gt;"",OR(IFERROR($B20+$C20&lt;INDEX(Helfer!$E$8:$E$31,MATCH(L20,Helfer!$A$8:$A$31,0)),FALSE),IFERROR($B20+$D20+IF($D20&lt;$C20,1,0)&gt;INDEX(Helfer!$F$8:$F$31,MATCH(L20,Helfer!$A$8:$A$31,0)),FALSE))),AND(M20&lt;&gt;"",OR(IFERROR($B20+$C20&lt;INDEX(Helfer!$E$8:$E$31,MATCH(M20,Helfer!$A$8:$A$31,0)),FALSE),IFERROR($B20+$D20+IF($D20&lt;$C20,1,0)&gt;INDEX(Helfer!$F$8:$F$31,MATCH(M20,Helfer!$A$8:$A$31,0)),FALSE)))),"Außerhalb Verfügbarkeit",IF(OR(AND(J20&lt;&gt;"",SUMPRODUCT((($B$11:$B$40+$C$11:$C$40)&lt;($B20+$D20+IF($D20&lt;$C20,1,0)))*(($B$11:$B$40+$D$11:$D$40+($D$11:$D$40&lt;$C$11:$C$40))&gt;($B20+$C20))*(ROW($B$11:$B$40)&lt;&gt;ROW())*((($J$11:$J$40=J20)+($K$11:$K$40=J20)+($L$11:$L$40=J20)+($M$11:$M$40=J20))&gt;0))&gt;0),AND(K20&lt;&gt;"",SUMPRODUCT((($B$11:$B$40+$C$11:$C$40)&lt;($B20+$D20+IF($D20&lt;$C20,1,0)))*(($B$11:$B$40+$D$11:$D$40+($D$11:$D$40&lt;$C$11:$C$40))&gt;($B20+$C20))*(ROW($B$11:$B$40)&lt;&gt;ROW())*((($J$11:$J$40=K20)+($K$11:$K$40=K20)+($L$11:$L$40=K20)+($M$11:$M$40=K20))&gt;0))&gt;0),AND(L20&lt;&gt;"",SUMPRODUCT((($B$11:$B$40+$C$11:$C$40)&lt;($B20+$D20+IF($D20&lt;$C20,1,0)))*(($B$11:$B$40+$D$11:$D$40+($D$11:$D$40&lt;$C$11:$C$40))&gt;($B20+$C20))*(ROW($B$11:$B$40)&lt;&gt;ROW())*((($J$11:$J$40=L20)+($K$11:$K$40=L20)+($L$11:$L$40=L20)+($M$11:$M$40=L20))&gt;0))&gt;0),AND(M20&lt;&gt;"",SUMPRODUCT((($B$11:$B$40+$C$11:$C$40)&lt;($B20+$D20+IF($D20&lt;$C20,1,0)))*(($B$11:$B$40+$D$11:$D$40+($D$11:$D$40&lt;$C$11:$C$40))&gt;($B20+$C20))*(ROW($B$11:$B$40)&lt;&gt;ROW())*((($J$11:$J$40=M20)+($K$11:$K$40=M20)+($L$11:$L$40=M20)+($M$11:$M$40=M20))&gt;0))&gt;0)),"Zeitkonflikt",""))))))</f>
        <v/>
      </c>
    </row>
    <row r="21" spans="1:20" ht="23.1" customHeight="1" x14ac:dyDescent="0.25">
      <c r="A21" s="6" t="s">
        <v>83</v>
      </c>
      <c r="B21" s="8">
        <v>46278</v>
      </c>
      <c r="C21" s="9">
        <v>0.45833333333333331</v>
      </c>
      <c r="D21" s="9">
        <v>0.625</v>
      </c>
      <c r="E21" s="10">
        <f t="shared" si="0"/>
        <v>4</v>
      </c>
      <c r="F21" s="4" t="s">
        <v>60</v>
      </c>
      <c r="G21" s="4" t="s">
        <v>84</v>
      </c>
      <c r="H21" s="4" t="s">
        <v>85</v>
      </c>
      <c r="I21" s="14">
        <v>3</v>
      </c>
      <c r="J21" s="14" t="s">
        <v>43</v>
      </c>
      <c r="K21" s="14" t="s">
        <v>56</v>
      </c>
      <c r="L21" s="14" t="s">
        <v>63</v>
      </c>
      <c r="M21" s="14"/>
      <c r="N21" s="15">
        <f t="shared" si="1"/>
        <v>3</v>
      </c>
      <c r="O21" s="15">
        <f t="shared" si="2"/>
        <v>0</v>
      </c>
      <c r="P21" s="16" t="str">
        <f t="shared" si="3"/>
        <v>Besetzt</v>
      </c>
      <c r="Q21" s="6" t="s">
        <v>44</v>
      </c>
      <c r="R21" s="4" t="s">
        <v>15</v>
      </c>
      <c r="S21" s="4"/>
      <c r="T21" s="20" t="str">
        <f>IF(B21="","",IF(N21&gt;I21,"Mehr Helfer als Bedarf",IF(OR(AND(J21&lt;&gt;"",COUNTIF($J21:$M21,J21)&gt;1),AND(K21&lt;&gt;"",COUNTIF($J21:$M21,K21)&gt;1),AND(L21&lt;&gt;"",COUNTIF($J21:$M21,L21)&gt;1),AND(M21&lt;&gt;"",COUNTIF($J21:$M21,M21)&gt;1)),"Doppelter Name",IF(OR(AND(J21&lt;&gt;"",COUNTIF(Helfer!$A$8:$A$31,J21)=0),AND(K21&lt;&gt;"",COUNTIF(Helfer!$A$8:$A$31,K21)=0),AND(L21&lt;&gt;"",COUNTIF(Helfer!$A$8:$A$31,L21)=0),AND(M21&lt;&gt;"",COUNTIF(Helfer!$A$8:$A$31,M21)=0)),"Name fehlt in Helferliste",IF(OR(AND(J21&lt;&gt;"",OR(IFERROR($B21+$C21&lt;INDEX(Helfer!$E$8:$E$31,MATCH(J21,Helfer!$A$8:$A$31,0)),FALSE),IFERROR($B21+$D21+IF($D21&lt;$C21,1,0)&gt;INDEX(Helfer!$F$8:$F$31,MATCH(J21,Helfer!$A$8:$A$31,0)),FALSE))),AND(K21&lt;&gt;"",OR(IFERROR($B21+$C21&lt;INDEX(Helfer!$E$8:$E$31,MATCH(K21,Helfer!$A$8:$A$31,0)),FALSE),IFERROR($B21+$D21+IF($D21&lt;$C21,1,0)&gt;INDEX(Helfer!$F$8:$F$31,MATCH(K21,Helfer!$A$8:$A$31,0)),FALSE))),AND(L21&lt;&gt;"",OR(IFERROR($B21+$C21&lt;INDEX(Helfer!$E$8:$E$31,MATCH(L21,Helfer!$A$8:$A$31,0)),FALSE),IFERROR($B21+$D21+IF($D21&lt;$C21,1,0)&gt;INDEX(Helfer!$F$8:$F$31,MATCH(L21,Helfer!$A$8:$A$31,0)),FALSE))),AND(M21&lt;&gt;"",OR(IFERROR($B21+$C21&lt;INDEX(Helfer!$E$8:$E$31,MATCH(M21,Helfer!$A$8:$A$31,0)),FALSE),IFERROR($B21+$D21+IF($D21&lt;$C21,1,0)&gt;INDEX(Helfer!$F$8:$F$31,MATCH(M21,Helfer!$A$8:$A$31,0)),FALSE)))),"Außerhalb Verfügbarkeit",IF(OR(AND(J21&lt;&gt;"",SUMPRODUCT((($B$11:$B$40+$C$11:$C$40)&lt;($B21+$D21+IF($D21&lt;$C21,1,0)))*(($B$11:$B$40+$D$11:$D$40+($D$11:$D$40&lt;$C$11:$C$40))&gt;($B21+$C21))*(ROW($B$11:$B$40)&lt;&gt;ROW())*((($J$11:$J$40=J21)+($K$11:$K$40=J21)+($L$11:$L$40=J21)+($M$11:$M$40=J21))&gt;0))&gt;0),AND(K21&lt;&gt;"",SUMPRODUCT((($B$11:$B$40+$C$11:$C$40)&lt;($B21+$D21+IF($D21&lt;$C21,1,0)))*(($B$11:$B$40+$D$11:$D$40+($D$11:$D$40&lt;$C$11:$C$40))&gt;($B21+$C21))*(ROW($B$11:$B$40)&lt;&gt;ROW())*((($J$11:$J$40=K21)+($K$11:$K$40=K21)+($L$11:$L$40=K21)+($M$11:$M$40=K21))&gt;0))&gt;0),AND(L21&lt;&gt;"",SUMPRODUCT((($B$11:$B$40+$C$11:$C$40)&lt;($B21+$D21+IF($D21&lt;$C21,1,0)))*(($B$11:$B$40+$D$11:$D$40+($D$11:$D$40&lt;$C$11:$C$40))&gt;($B21+$C21))*(ROW($B$11:$B$40)&lt;&gt;ROW())*((($J$11:$J$40=L21)+($K$11:$K$40=L21)+($L$11:$L$40=L21)+($M$11:$M$40=L21))&gt;0))&gt;0),AND(M21&lt;&gt;"",SUMPRODUCT((($B$11:$B$40+$C$11:$C$40)&lt;($B21+$D21+IF($D21&lt;$C21,1,0)))*(($B$11:$B$40+$D$11:$D$40+($D$11:$D$40&lt;$C$11:$C$40))&gt;($B21+$C21))*(ROW($B$11:$B$40)&lt;&gt;ROW())*((($J$11:$J$40=M21)+($K$11:$K$40=M21)+($L$11:$L$40=M21)+($M$11:$M$40=M21))&gt;0))&gt;0)),"Zeitkonflikt",""))))))</f>
        <v/>
      </c>
    </row>
    <row r="22" spans="1:20" ht="23.1" customHeight="1" x14ac:dyDescent="0.25">
      <c r="A22" s="6" t="s">
        <v>86</v>
      </c>
      <c r="B22" s="8">
        <v>46278</v>
      </c>
      <c r="C22" s="9">
        <v>0.60416666666666663</v>
      </c>
      <c r="D22" s="9">
        <v>0.72916666666666663</v>
      </c>
      <c r="E22" s="10">
        <f t="shared" si="0"/>
        <v>3</v>
      </c>
      <c r="F22" s="4" t="s">
        <v>38</v>
      </c>
      <c r="G22" s="4" t="s">
        <v>87</v>
      </c>
      <c r="H22" s="4" t="s">
        <v>55</v>
      </c>
      <c r="I22" s="14">
        <v>4</v>
      </c>
      <c r="J22" s="14" t="s">
        <v>41</v>
      </c>
      <c r="K22" s="14" t="s">
        <v>42</v>
      </c>
      <c r="L22" s="14" t="s">
        <v>68</v>
      </c>
      <c r="M22" s="14"/>
      <c r="N22" s="15">
        <f t="shared" si="1"/>
        <v>3</v>
      </c>
      <c r="O22" s="15">
        <f t="shared" si="2"/>
        <v>1</v>
      </c>
      <c r="P22" s="16" t="str">
        <f t="shared" si="3"/>
        <v>Teilbesetzt</v>
      </c>
      <c r="Q22" s="6" t="s">
        <v>57</v>
      </c>
      <c r="R22" s="4" t="s">
        <v>15</v>
      </c>
      <c r="S22" s="4" t="s">
        <v>88</v>
      </c>
      <c r="T22" s="20" t="str">
        <f>IF(B22="","",IF(N22&gt;I22,"Mehr Helfer als Bedarf",IF(OR(AND(J22&lt;&gt;"",COUNTIF($J22:$M22,J22)&gt;1),AND(K22&lt;&gt;"",COUNTIF($J22:$M22,K22)&gt;1),AND(L22&lt;&gt;"",COUNTIF($J22:$M22,L22)&gt;1),AND(M22&lt;&gt;"",COUNTIF($J22:$M22,M22)&gt;1)),"Doppelter Name",IF(OR(AND(J22&lt;&gt;"",COUNTIF(Helfer!$A$8:$A$31,J22)=0),AND(K22&lt;&gt;"",COUNTIF(Helfer!$A$8:$A$31,K22)=0),AND(L22&lt;&gt;"",COUNTIF(Helfer!$A$8:$A$31,L22)=0),AND(M22&lt;&gt;"",COUNTIF(Helfer!$A$8:$A$31,M22)=0)),"Name fehlt in Helferliste",IF(OR(AND(J22&lt;&gt;"",OR(IFERROR($B22+$C22&lt;INDEX(Helfer!$E$8:$E$31,MATCH(J22,Helfer!$A$8:$A$31,0)),FALSE),IFERROR($B22+$D22+IF($D22&lt;$C22,1,0)&gt;INDEX(Helfer!$F$8:$F$31,MATCH(J22,Helfer!$A$8:$A$31,0)),FALSE))),AND(K22&lt;&gt;"",OR(IFERROR($B22+$C22&lt;INDEX(Helfer!$E$8:$E$31,MATCH(K22,Helfer!$A$8:$A$31,0)),FALSE),IFERROR($B22+$D22+IF($D22&lt;$C22,1,0)&gt;INDEX(Helfer!$F$8:$F$31,MATCH(K22,Helfer!$A$8:$A$31,0)),FALSE))),AND(L22&lt;&gt;"",OR(IFERROR($B22+$C22&lt;INDEX(Helfer!$E$8:$E$31,MATCH(L22,Helfer!$A$8:$A$31,0)),FALSE),IFERROR($B22+$D22+IF($D22&lt;$C22,1,0)&gt;INDEX(Helfer!$F$8:$F$31,MATCH(L22,Helfer!$A$8:$A$31,0)),FALSE))),AND(M22&lt;&gt;"",OR(IFERROR($B22+$C22&lt;INDEX(Helfer!$E$8:$E$31,MATCH(M22,Helfer!$A$8:$A$31,0)),FALSE),IFERROR($B22+$D22+IF($D22&lt;$C22,1,0)&gt;INDEX(Helfer!$F$8:$F$31,MATCH(M22,Helfer!$A$8:$A$31,0)),FALSE)))),"Außerhalb Verfügbarkeit",IF(OR(AND(J22&lt;&gt;"",SUMPRODUCT((($B$11:$B$40+$C$11:$C$40)&lt;($B22+$D22+IF($D22&lt;$C22,1,0)))*(($B$11:$B$40+$D$11:$D$40+($D$11:$D$40&lt;$C$11:$C$40))&gt;($B22+$C22))*(ROW($B$11:$B$40)&lt;&gt;ROW())*((($J$11:$J$40=J22)+($K$11:$K$40=J22)+($L$11:$L$40=J22)+($M$11:$M$40=J22))&gt;0))&gt;0),AND(K22&lt;&gt;"",SUMPRODUCT((($B$11:$B$40+$C$11:$C$40)&lt;($B22+$D22+IF($D22&lt;$C22,1,0)))*(($B$11:$B$40+$D$11:$D$40+($D$11:$D$40&lt;$C$11:$C$40))&gt;($B22+$C22))*(ROW($B$11:$B$40)&lt;&gt;ROW())*((($J$11:$J$40=K22)+($K$11:$K$40=K22)+($L$11:$L$40=K22)+($M$11:$M$40=K22))&gt;0))&gt;0),AND(L22&lt;&gt;"",SUMPRODUCT((($B$11:$B$40+$C$11:$C$40)&lt;($B22+$D22+IF($D22&lt;$C22,1,0)))*(($B$11:$B$40+$D$11:$D$40+($D$11:$D$40&lt;$C$11:$C$40))&gt;($B22+$C22))*(ROW($B$11:$B$40)&lt;&gt;ROW())*((($J$11:$J$40=L22)+($K$11:$K$40=L22)+($L$11:$L$40=L22)+($M$11:$M$40=L22))&gt;0))&gt;0),AND(M22&lt;&gt;"",SUMPRODUCT((($B$11:$B$40+$C$11:$C$40)&lt;($B22+$D22+IF($D22&lt;$C22,1,0)))*(($B$11:$B$40+$D$11:$D$40+($D$11:$D$40&lt;$C$11:$C$40))&gt;($B22+$C22))*(ROW($B$11:$B$40)&lt;&gt;ROW())*((($J$11:$J$40=M22)+($K$11:$K$40=M22)+($L$11:$L$40=M22)+($M$11:$M$40=M22))&gt;0))&gt;0)),"Zeitkonflikt",""))))))</f>
        <v/>
      </c>
    </row>
    <row r="23" spans="1:20" ht="23.1" customHeight="1" x14ac:dyDescent="0.25">
      <c r="A23" s="6" t="s">
        <v>89</v>
      </c>
      <c r="B23" s="8">
        <v>46278</v>
      </c>
      <c r="C23" s="9">
        <v>0.66666666666666663</v>
      </c>
      <c r="D23" s="9">
        <v>0.75</v>
      </c>
      <c r="E23" s="10">
        <f t="shared" si="0"/>
        <v>2.0000000000000009</v>
      </c>
      <c r="F23" s="4" t="s">
        <v>53</v>
      </c>
      <c r="G23" s="4" t="s">
        <v>90</v>
      </c>
      <c r="H23" s="4" t="s">
        <v>55</v>
      </c>
      <c r="I23" s="14">
        <v>2</v>
      </c>
      <c r="J23" s="14" t="s">
        <v>69</v>
      </c>
      <c r="K23" s="14"/>
      <c r="L23" s="14"/>
      <c r="M23" s="14"/>
      <c r="N23" s="15">
        <f t="shared" si="1"/>
        <v>1</v>
      </c>
      <c r="O23" s="15">
        <f t="shared" si="2"/>
        <v>1</v>
      </c>
      <c r="P23" s="16" t="str">
        <f t="shared" si="3"/>
        <v>Teilbesetzt</v>
      </c>
      <c r="Q23" s="6" t="s">
        <v>31</v>
      </c>
      <c r="R23" s="4" t="s">
        <v>42</v>
      </c>
      <c r="S23" s="4"/>
      <c r="T23" s="20" t="str">
        <f>IF(B23="","",IF(N23&gt;I23,"Mehr Helfer als Bedarf",IF(OR(AND(J23&lt;&gt;"",COUNTIF($J23:$M23,J23)&gt;1),AND(K23&lt;&gt;"",COUNTIF($J23:$M23,K23)&gt;1),AND(L23&lt;&gt;"",COUNTIF($J23:$M23,L23)&gt;1),AND(M23&lt;&gt;"",COUNTIF($J23:$M23,M23)&gt;1)),"Doppelter Name",IF(OR(AND(J23&lt;&gt;"",COUNTIF(Helfer!$A$8:$A$31,J23)=0),AND(K23&lt;&gt;"",COUNTIF(Helfer!$A$8:$A$31,K23)=0),AND(L23&lt;&gt;"",COUNTIF(Helfer!$A$8:$A$31,L23)=0),AND(M23&lt;&gt;"",COUNTIF(Helfer!$A$8:$A$31,M23)=0)),"Name fehlt in Helferliste",IF(OR(AND(J23&lt;&gt;"",OR(IFERROR($B23+$C23&lt;INDEX(Helfer!$E$8:$E$31,MATCH(J23,Helfer!$A$8:$A$31,0)),FALSE),IFERROR($B23+$D23+IF($D23&lt;$C23,1,0)&gt;INDEX(Helfer!$F$8:$F$31,MATCH(J23,Helfer!$A$8:$A$31,0)),FALSE))),AND(K23&lt;&gt;"",OR(IFERROR($B23+$C23&lt;INDEX(Helfer!$E$8:$E$31,MATCH(K23,Helfer!$A$8:$A$31,0)),FALSE),IFERROR($B23+$D23+IF($D23&lt;$C23,1,0)&gt;INDEX(Helfer!$F$8:$F$31,MATCH(K23,Helfer!$A$8:$A$31,0)),FALSE))),AND(L23&lt;&gt;"",OR(IFERROR($B23+$C23&lt;INDEX(Helfer!$E$8:$E$31,MATCH(L23,Helfer!$A$8:$A$31,0)),FALSE),IFERROR($B23+$D23+IF($D23&lt;$C23,1,0)&gt;INDEX(Helfer!$F$8:$F$31,MATCH(L23,Helfer!$A$8:$A$31,0)),FALSE))),AND(M23&lt;&gt;"",OR(IFERROR($B23+$C23&lt;INDEX(Helfer!$E$8:$E$31,MATCH(M23,Helfer!$A$8:$A$31,0)),FALSE),IFERROR($B23+$D23+IF($D23&lt;$C23,1,0)&gt;INDEX(Helfer!$F$8:$F$31,MATCH(M23,Helfer!$A$8:$A$31,0)),FALSE)))),"Außerhalb Verfügbarkeit",IF(OR(AND(J23&lt;&gt;"",SUMPRODUCT((($B$11:$B$40+$C$11:$C$40)&lt;($B23+$D23+IF($D23&lt;$C23,1,0)))*(($B$11:$B$40+$D$11:$D$40+($D$11:$D$40&lt;$C$11:$C$40))&gt;($B23+$C23))*(ROW($B$11:$B$40)&lt;&gt;ROW())*((($J$11:$J$40=J23)+($K$11:$K$40=J23)+($L$11:$L$40=J23)+($M$11:$M$40=J23))&gt;0))&gt;0),AND(K23&lt;&gt;"",SUMPRODUCT((($B$11:$B$40+$C$11:$C$40)&lt;($B23+$D23+IF($D23&lt;$C23,1,0)))*(($B$11:$B$40+$D$11:$D$40+($D$11:$D$40&lt;$C$11:$C$40))&gt;($B23+$C23))*(ROW($B$11:$B$40)&lt;&gt;ROW())*((($J$11:$J$40=K23)+($K$11:$K$40=K23)+($L$11:$L$40=K23)+($M$11:$M$40=K23))&gt;0))&gt;0),AND(L23&lt;&gt;"",SUMPRODUCT((($B$11:$B$40+$C$11:$C$40)&lt;($B23+$D23+IF($D23&lt;$C23,1,0)))*(($B$11:$B$40+$D$11:$D$40+($D$11:$D$40&lt;$C$11:$C$40))&gt;($B23+$C23))*(ROW($B$11:$B$40)&lt;&gt;ROW())*((($J$11:$J$40=L23)+($K$11:$K$40=L23)+($L$11:$L$40=L23)+($M$11:$M$40=L23))&gt;0))&gt;0),AND(M23&lt;&gt;"",SUMPRODUCT((($B$11:$B$40+$C$11:$C$40)&lt;($B23+$D23+IF($D23&lt;$C23,1,0)))*(($B$11:$B$40+$D$11:$D$40+($D$11:$D$40&lt;$C$11:$C$40))&gt;($B23+$C23))*(ROW($B$11:$B$40)&lt;&gt;ROW())*((($J$11:$J$40=M23)+($K$11:$K$40=M23)+($L$11:$L$40=M23)+($M$11:$M$40=M23))&gt;0))&gt;0)),"Zeitkonflikt",""))))))</f>
        <v/>
      </c>
    </row>
    <row r="24" spans="1:20" ht="23.1" customHeight="1" x14ac:dyDescent="0.25">
      <c r="A24" s="6" t="s">
        <v>91</v>
      </c>
      <c r="B24" s="8">
        <v>46278</v>
      </c>
      <c r="C24" s="9">
        <v>0.70833333333333337</v>
      </c>
      <c r="D24" s="9">
        <v>0.79166666666666663</v>
      </c>
      <c r="E24" s="10">
        <f t="shared" si="0"/>
        <v>1.9999999999999982</v>
      </c>
      <c r="F24" s="4" t="s">
        <v>38</v>
      </c>
      <c r="G24" s="4" t="s">
        <v>92</v>
      </c>
      <c r="H24" s="4" t="s">
        <v>40</v>
      </c>
      <c r="I24" s="14">
        <v>2</v>
      </c>
      <c r="J24" s="14" t="s">
        <v>51</v>
      </c>
      <c r="K24" s="14" t="s">
        <v>50</v>
      </c>
      <c r="L24" s="14"/>
      <c r="M24" s="14"/>
      <c r="N24" s="15">
        <f t="shared" si="1"/>
        <v>2</v>
      </c>
      <c r="O24" s="15">
        <f t="shared" si="2"/>
        <v>0</v>
      </c>
      <c r="P24" s="16" t="str">
        <f t="shared" si="3"/>
        <v>Besetzt</v>
      </c>
      <c r="Q24" s="6" t="s">
        <v>44</v>
      </c>
      <c r="R24" s="4" t="s">
        <v>15</v>
      </c>
      <c r="S24" s="4"/>
      <c r="T24" s="20" t="str">
        <f>IF(B24="","",IF(N24&gt;I24,"Mehr Helfer als Bedarf",IF(OR(AND(J24&lt;&gt;"",COUNTIF($J24:$M24,J24)&gt;1),AND(K24&lt;&gt;"",COUNTIF($J24:$M24,K24)&gt;1),AND(L24&lt;&gt;"",COUNTIF($J24:$M24,L24)&gt;1),AND(M24&lt;&gt;"",COUNTIF($J24:$M24,M24)&gt;1)),"Doppelter Name",IF(OR(AND(J24&lt;&gt;"",COUNTIF(Helfer!$A$8:$A$31,J24)=0),AND(K24&lt;&gt;"",COUNTIF(Helfer!$A$8:$A$31,K24)=0),AND(L24&lt;&gt;"",COUNTIF(Helfer!$A$8:$A$31,L24)=0),AND(M24&lt;&gt;"",COUNTIF(Helfer!$A$8:$A$31,M24)=0)),"Name fehlt in Helferliste",IF(OR(AND(J24&lt;&gt;"",OR(IFERROR($B24+$C24&lt;INDEX(Helfer!$E$8:$E$31,MATCH(J24,Helfer!$A$8:$A$31,0)),FALSE),IFERROR($B24+$D24+IF($D24&lt;$C24,1,0)&gt;INDEX(Helfer!$F$8:$F$31,MATCH(J24,Helfer!$A$8:$A$31,0)),FALSE))),AND(K24&lt;&gt;"",OR(IFERROR($B24+$C24&lt;INDEX(Helfer!$E$8:$E$31,MATCH(K24,Helfer!$A$8:$A$31,0)),FALSE),IFERROR($B24+$D24+IF($D24&lt;$C24,1,0)&gt;INDEX(Helfer!$F$8:$F$31,MATCH(K24,Helfer!$A$8:$A$31,0)),FALSE))),AND(L24&lt;&gt;"",OR(IFERROR($B24+$C24&lt;INDEX(Helfer!$E$8:$E$31,MATCH(L24,Helfer!$A$8:$A$31,0)),FALSE),IFERROR($B24+$D24+IF($D24&lt;$C24,1,0)&gt;INDEX(Helfer!$F$8:$F$31,MATCH(L24,Helfer!$A$8:$A$31,0)),FALSE))),AND(M24&lt;&gt;"",OR(IFERROR($B24+$C24&lt;INDEX(Helfer!$E$8:$E$31,MATCH(M24,Helfer!$A$8:$A$31,0)),FALSE),IFERROR($B24+$D24+IF($D24&lt;$C24,1,0)&gt;INDEX(Helfer!$F$8:$F$31,MATCH(M24,Helfer!$A$8:$A$31,0)),FALSE)))),"Außerhalb Verfügbarkeit",IF(OR(AND(J24&lt;&gt;"",SUMPRODUCT((($B$11:$B$40+$C$11:$C$40)&lt;($B24+$D24+IF($D24&lt;$C24,1,0)))*(($B$11:$B$40+$D$11:$D$40+($D$11:$D$40&lt;$C$11:$C$40))&gt;($B24+$C24))*(ROW($B$11:$B$40)&lt;&gt;ROW())*((($J$11:$J$40=J24)+($K$11:$K$40=J24)+($L$11:$L$40=J24)+($M$11:$M$40=J24))&gt;0))&gt;0),AND(K24&lt;&gt;"",SUMPRODUCT((($B$11:$B$40+$C$11:$C$40)&lt;($B24+$D24+IF($D24&lt;$C24,1,0)))*(($B$11:$B$40+$D$11:$D$40+($D$11:$D$40&lt;$C$11:$C$40))&gt;($B24+$C24))*(ROW($B$11:$B$40)&lt;&gt;ROW())*((($J$11:$J$40=K24)+($K$11:$K$40=K24)+($L$11:$L$40=K24)+($M$11:$M$40=K24))&gt;0))&gt;0),AND(L24&lt;&gt;"",SUMPRODUCT((($B$11:$B$40+$C$11:$C$40)&lt;($B24+$D24+IF($D24&lt;$C24,1,0)))*(($B$11:$B$40+$D$11:$D$40+($D$11:$D$40&lt;$C$11:$C$40))&gt;($B24+$C24))*(ROW($B$11:$B$40)&lt;&gt;ROW())*((($J$11:$J$40=L24)+($K$11:$K$40=L24)+($L$11:$L$40=L24)+($M$11:$M$40=L24))&gt;0))&gt;0),AND(M24&lt;&gt;"",SUMPRODUCT((($B$11:$B$40+$C$11:$C$40)&lt;($B24+$D24+IF($D24&lt;$C24,1,0)))*(($B$11:$B$40+$D$11:$D$40+($D$11:$D$40&lt;$C$11:$C$40))&gt;($B24+$C24))*(ROW($B$11:$B$40)&lt;&gt;ROW())*((($J$11:$J$40=M24)+($K$11:$K$40=M24)+($L$11:$L$40=M24)+($M$11:$M$40=M24))&gt;0))&gt;0)),"Zeitkonflikt",""))))))</f>
        <v/>
      </c>
    </row>
    <row r="25" spans="1:20" ht="23.1" customHeight="1" x14ac:dyDescent="0.25">
      <c r="A25" s="6"/>
      <c r="B25" s="8"/>
      <c r="C25" s="9"/>
      <c r="D25" s="9"/>
      <c r="E25" s="10" t="str">
        <f t="shared" si="0"/>
        <v/>
      </c>
      <c r="F25" s="4"/>
      <c r="G25" s="4"/>
      <c r="H25" s="4"/>
      <c r="I25" s="14"/>
      <c r="J25" s="14"/>
      <c r="K25" s="14"/>
      <c r="L25" s="14"/>
      <c r="M25" s="14"/>
      <c r="N25" s="15" t="str">
        <f t="shared" si="1"/>
        <v/>
      </c>
      <c r="O25" s="15" t="str">
        <f t="shared" si="2"/>
        <v/>
      </c>
      <c r="P25" s="16" t="str">
        <f t="shared" si="3"/>
        <v/>
      </c>
      <c r="Q25" s="6"/>
      <c r="R25" s="4"/>
      <c r="S25" s="4"/>
      <c r="T25" s="20" t="str">
        <f>IF(B25="","",IF(N25&gt;I25,"Mehr Helfer als Bedarf",IF(OR(AND(J25&lt;&gt;"",COUNTIF($J25:$M25,J25)&gt;1),AND(K25&lt;&gt;"",COUNTIF($J25:$M25,K25)&gt;1),AND(L25&lt;&gt;"",COUNTIF($J25:$M25,L25)&gt;1),AND(M25&lt;&gt;"",COUNTIF($J25:$M25,M25)&gt;1)),"Doppelter Name",IF(OR(AND(J25&lt;&gt;"",COUNTIF(Helfer!$A$8:$A$31,J25)=0),AND(K25&lt;&gt;"",COUNTIF(Helfer!$A$8:$A$31,K25)=0),AND(L25&lt;&gt;"",COUNTIF(Helfer!$A$8:$A$31,L25)=0),AND(M25&lt;&gt;"",COUNTIF(Helfer!$A$8:$A$31,M25)=0)),"Name fehlt in Helferliste",IF(OR(AND(J25&lt;&gt;"",OR(IFERROR($B25+$C25&lt;INDEX(Helfer!$E$8:$E$31,MATCH(J25,Helfer!$A$8:$A$31,0)),FALSE),IFERROR($B25+$D25+IF($D25&lt;$C25,1,0)&gt;INDEX(Helfer!$F$8:$F$31,MATCH(J25,Helfer!$A$8:$A$31,0)),FALSE))),AND(K25&lt;&gt;"",OR(IFERROR($B25+$C25&lt;INDEX(Helfer!$E$8:$E$31,MATCH(K25,Helfer!$A$8:$A$31,0)),FALSE),IFERROR($B25+$D25+IF($D25&lt;$C25,1,0)&gt;INDEX(Helfer!$F$8:$F$31,MATCH(K25,Helfer!$A$8:$A$31,0)),FALSE))),AND(L25&lt;&gt;"",OR(IFERROR($B25+$C25&lt;INDEX(Helfer!$E$8:$E$31,MATCH(L25,Helfer!$A$8:$A$31,0)),FALSE),IFERROR($B25+$D25+IF($D25&lt;$C25,1,0)&gt;INDEX(Helfer!$F$8:$F$31,MATCH(L25,Helfer!$A$8:$A$31,0)),FALSE))),AND(M25&lt;&gt;"",OR(IFERROR($B25+$C25&lt;INDEX(Helfer!$E$8:$E$31,MATCH(M25,Helfer!$A$8:$A$31,0)),FALSE),IFERROR($B25+$D25+IF($D25&lt;$C25,1,0)&gt;INDEX(Helfer!$F$8:$F$31,MATCH(M25,Helfer!$A$8:$A$31,0)),FALSE)))),"Außerhalb Verfügbarkeit",IF(OR(AND(J25&lt;&gt;"",SUMPRODUCT((($B$11:$B$40+$C$11:$C$40)&lt;($B25+$D25+IF($D25&lt;$C25,1,0)))*(($B$11:$B$40+$D$11:$D$40+($D$11:$D$40&lt;$C$11:$C$40))&gt;($B25+$C25))*(ROW($B$11:$B$40)&lt;&gt;ROW())*((($J$11:$J$40=J25)+($K$11:$K$40=J25)+($L$11:$L$40=J25)+($M$11:$M$40=J25))&gt;0))&gt;0),AND(K25&lt;&gt;"",SUMPRODUCT((($B$11:$B$40+$C$11:$C$40)&lt;($B25+$D25+IF($D25&lt;$C25,1,0)))*(($B$11:$B$40+$D$11:$D$40+($D$11:$D$40&lt;$C$11:$C$40))&gt;($B25+$C25))*(ROW($B$11:$B$40)&lt;&gt;ROW())*((($J$11:$J$40=K25)+($K$11:$K$40=K25)+($L$11:$L$40=K25)+($M$11:$M$40=K25))&gt;0))&gt;0),AND(L25&lt;&gt;"",SUMPRODUCT((($B$11:$B$40+$C$11:$C$40)&lt;($B25+$D25+IF($D25&lt;$C25,1,0)))*(($B$11:$B$40+$D$11:$D$40+($D$11:$D$40&lt;$C$11:$C$40))&gt;($B25+$C25))*(ROW($B$11:$B$40)&lt;&gt;ROW())*((($J$11:$J$40=L25)+($K$11:$K$40=L25)+($L$11:$L$40=L25)+($M$11:$M$40=L25))&gt;0))&gt;0),AND(M25&lt;&gt;"",SUMPRODUCT((($B$11:$B$40+$C$11:$C$40)&lt;($B25+$D25+IF($D25&lt;$C25,1,0)))*(($B$11:$B$40+$D$11:$D$40+($D$11:$D$40&lt;$C$11:$C$40))&gt;($B25+$C25))*(ROW($B$11:$B$40)&lt;&gt;ROW())*((($J$11:$J$40=M25)+($K$11:$K$40=M25)+($L$11:$L$40=M25)+($M$11:$M$40=M25))&gt;0))&gt;0)),"Zeitkonflikt",""))))))</f>
        <v/>
      </c>
    </row>
    <row r="26" spans="1:20" ht="23.1" customHeight="1" x14ac:dyDescent="0.25">
      <c r="A26" s="6"/>
      <c r="B26" s="8"/>
      <c r="C26" s="9"/>
      <c r="D26" s="9"/>
      <c r="E26" s="10" t="str">
        <f t="shared" si="0"/>
        <v/>
      </c>
      <c r="F26" s="4"/>
      <c r="G26" s="4"/>
      <c r="H26" s="4"/>
      <c r="I26" s="14"/>
      <c r="J26" s="14"/>
      <c r="K26" s="14"/>
      <c r="L26" s="14"/>
      <c r="M26" s="14"/>
      <c r="N26" s="15" t="str">
        <f t="shared" si="1"/>
        <v/>
      </c>
      <c r="O26" s="15" t="str">
        <f t="shared" si="2"/>
        <v/>
      </c>
      <c r="P26" s="16" t="str">
        <f t="shared" si="3"/>
        <v/>
      </c>
      <c r="Q26" s="6"/>
      <c r="R26" s="4"/>
      <c r="S26" s="4"/>
      <c r="T26" s="20" t="str">
        <f>IF(B26="","",IF(N26&gt;I26,"Mehr Helfer als Bedarf",IF(OR(AND(J26&lt;&gt;"",COUNTIF($J26:$M26,J26)&gt;1),AND(K26&lt;&gt;"",COUNTIF($J26:$M26,K26)&gt;1),AND(L26&lt;&gt;"",COUNTIF($J26:$M26,L26)&gt;1),AND(M26&lt;&gt;"",COUNTIF($J26:$M26,M26)&gt;1)),"Doppelter Name",IF(OR(AND(J26&lt;&gt;"",COUNTIF(Helfer!$A$8:$A$31,J26)=0),AND(K26&lt;&gt;"",COUNTIF(Helfer!$A$8:$A$31,K26)=0),AND(L26&lt;&gt;"",COUNTIF(Helfer!$A$8:$A$31,L26)=0),AND(M26&lt;&gt;"",COUNTIF(Helfer!$A$8:$A$31,M26)=0)),"Name fehlt in Helferliste",IF(OR(AND(J26&lt;&gt;"",OR(IFERROR($B26+$C26&lt;INDEX(Helfer!$E$8:$E$31,MATCH(J26,Helfer!$A$8:$A$31,0)),FALSE),IFERROR($B26+$D26+IF($D26&lt;$C26,1,0)&gt;INDEX(Helfer!$F$8:$F$31,MATCH(J26,Helfer!$A$8:$A$31,0)),FALSE))),AND(K26&lt;&gt;"",OR(IFERROR($B26+$C26&lt;INDEX(Helfer!$E$8:$E$31,MATCH(K26,Helfer!$A$8:$A$31,0)),FALSE),IFERROR($B26+$D26+IF($D26&lt;$C26,1,0)&gt;INDEX(Helfer!$F$8:$F$31,MATCH(K26,Helfer!$A$8:$A$31,0)),FALSE))),AND(L26&lt;&gt;"",OR(IFERROR($B26+$C26&lt;INDEX(Helfer!$E$8:$E$31,MATCH(L26,Helfer!$A$8:$A$31,0)),FALSE),IFERROR($B26+$D26+IF($D26&lt;$C26,1,0)&gt;INDEX(Helfer!$F$8:$F$31,MATCH(L26,Helfer!$A$8:$A$31,0)),FALSE))),AND(M26&lt;&gt;"",OR(IFERROR($B26+$C26&lt;INDEX(Helfer!$E$8:$E$31,MATCH(M26,Helfer!$A$8:$A$31,0)),FALSE),IFERROR($B26+$D26+IF($D26&lt;$C26,1,0)&gt;INDEX(Helfer!$F$8:$F$31,MATCH(M26,Helfer!$A$8:$A$31,0)),FALSE)))),"Außerhalb Verfügbarkeit",IF(OR(AND(J26&lt;&gt;"",SUMPRODUCT((($B$11:$B$40+$C$11:$C$40)&lt;($B26+$D26+IF($D26&lt;$C26,1,0)))*(($B$11:$B$40+$D$11:$D$40+($D$11:$D$40&lt;$C$11:$C$40))&gt;($B26+$C26))*(ROW($B$11:$B$40)&lt;&gt;ROW())*((($J$11:$J$40=J26)+($K$11:$K$40=J26)+($L$11:$L$40=J26)+($M$11:$M$40=J26))&gt;0))&gt;0),AND(K26&lt;&gt;"",SUMPRODUCT((($B$11:$B$40+$C$11:$C$40)&lt;($B26+$D26+IF($D26&lt;$C26,1,0)))*(($B$11:$B$40+$D$11:$D$40+($D$11:$D$40&lt;$C$11:$C$40))&gt;($B26+$C26))*(ROW($B$11:$B$40)&lt;&gt;ROW())*((($J$11:$J$40=K26)+($K$11:$K$40=K26)+($L$11:$L$40=K26)+($M$11:$M$40=K26))&gt;0))&gt;0),AND(L26&lt;&gt;"",SUMPRODUCT((($B$11:$B$40+$C$11:$C$40)&lt;($B26+$D26+IF($D26&lt;$C26,1,0)))*(($B$11:$B$40+$D$11:$D$40+($D$11:$D$40&lt;$C$11:$C$40))&gt;($B26+$C26))*(ROW($B$11:$B$40)&lt;&gt;ROW())*((($J$11:$J$40=L26)+($K$11:$K$40=L26)+($L$11:$L$40=L26)+($M$11:$M$40=L26))&gt;0))&gt;0),AND(M26&lt;&gt;"",SUMPRODUCT((($B$11:$B$40+$C$11:$C$40)&lt;($B26+$D26+IF($D26&lt;$C26,1,0)))*(($B$11:$B$40+$D$11:$D$40+($D$11:$D$40&lt;$C$11:$C$40))&gt;($B26+$C26))*(ROW($B$11:$B$40)&lt;&gt;ROW())*((($J$11:$J$40=M26)+($K$11:$K$40=M26)+($L$11:$L$40=M26)+($M$11:$M$40=M26))&gt;0))&gt;0)),"Zeitkonflikt",""))))))</f>
        <v/>
      </c>
    </row>
    <row r="27" spans="1:20" ht="23.1" customHeight="1" x14ac:dyDescent="0.25">
      <c r="A27" s="6"/>
      <c r="B27" s="8"/>
      <c r="C27" s="9"/>
      <c r="D27" s="9"/>
      <c r="E27" s="10" t="str">
        <f t="shared" si="0"/>
        <v/>
      </c>
      <c r="F27" s="4"/>
      <c r="G27" s="4"/>
      <c r="H27" s="4"/>
      <c r="I27" s="14"/>
      <c r="J27" s="14"/>
      <c r="K27" s="14"/>
      <c r="L27" s="14"/>
      <c r="M27" s="14"/>
      <c r="N27" s="15" t="str">
        <f t="shared" si="1"/>
        <v/>
      </c>
      <c r="O27" s="15" t="str">
        <f t="shared" si="2"/>
        <v/>
      </c>
      <c r="P27" s="16" t="str">
        <f t="shared" si="3"/>
        <v/>
      </c>
      <c r="Q27" s="6"/>
      <c r="R27" s="4"/>
      <c r="S27" s="4"/>
      <c r="T27" s="20" t="str">
        <f>IF(B27="","",IF(N27&gt;I27,"Mehr Helfer als Bedarf",IF(OR(AND(J27&lt;&gt;"",COUNTIF($J27:$M27,J27)&gt;1),AND(K27&lt;&gt;"",COUNTIF($J27:$M27,K27)&gt;1),AND(L27&lt;&gt;"",COUNTIF($J27:$M27,L27)&gt;1),AND(M27&lt;&gt;"",COUNTIF($J27:$M27,M27)&gt;1)),"Doppelter Name",IF(OR(AND(J27&lt;&gt;"",COUNTIF(Helfer!$A$8:$A$31,J27)=0),AND(K27&lt;&gt;"",COUNTIF(Helfer!$A$8:$A$31,K27)=0),AND(L27&lt;&gt;"",COUNTIF(Helfer!$A$8:$A$31,L27)=0),AND(M27&lt;&gt;"",COUNTIF(Helfer!$A$8:$A$31,M27)=0)),"Name fehlt in Helferliste",IF(OR(AND(J27&lt;&gt;"",OR(IFERROR($B27+$C27&lt;INDEX(Helfer!$E$8:$E$31,MATCH(J27,Helfer!$A$8:$A$31,0)),FALSE),IFERROR($B27+$D27+IF($D27&lt;$C27,1,0)&gt;INDEX(Helfer!$F$8:$F$31,MATCH(J27,Helfer!$A$8:$A$31,0)),FALSE))),AND(K27&lt;&gt;"",OR(IFERROR($B27+$C27&lt;INDEX(Helfer!$E$8:$E$31,MATCH(K27,Helfer!$A$8:$A$31,0)),FALSE),IFERROR($B27+$D27+IF($D27&lt;$C27,1,0)&gt;INDEX(Helfer!$F$8:$F$31,MATCH(K27,Helfer!$A$8:$A$31,0)),FALSE))),AND(L27&lt;&gt;"",OR(IFERROR($B27+$C27&lt;INDEX(Helfer!$E$8:$E$31,MATCH(L27,Helfer!$A$8:$A$31,0)),FALSE),IFERROR($B27+$D27+IF($D27&lt;$C27,1,0)&gt;INDEX(Helfer!$F$8:$F$31,MATCH(L27,Helfer!$A$8:$A$31,0)),FALSE))),AND(M27&lt;&gt;"",OR(IFERROR($B27+$C27&lt;INDEX(Helfer!$E$8:$E$31,MATCH(M27,Helfer!$A$8:$A$31,0)),FALSE),IFERROR($B27+$D27+IF($D27&lt;$C27,1,0)&gt;INDEX(Helfer!$F$8:$F$31,MATCH(M27,Helfer!$A$8:$A$31,0)),FALSE)))),"Außerhalb Verfügbarkeit",IF(OR(AND(J27&lt;&gt;"",SUMPRODUCT((($B$11:$B$40+$C$11:$C$40)&lt;($B27+$D27+IF($D27&lt;$C27,1,0)))*(($B$11:$B$40+$D$11:$D$40+($D$11:$D$40&lt;$C$11:$C$40))&gt;($B27+$C27))*(ROW($B$11:$B$40)&lt;&gt;ROW())*((($J$11:$J$40=J27)+($K$11:$K$40=J27)+($L$11:$L$40=J27)+($M$11:$M$40=J27))&gt;0))&gt;0),AND(K27&lt;&gt;"",SUMPRODUCT((($B$11:$B$40+$C$11:$C$40)&lt;($B27+$D27+IF($D27&lt;$C27,1,0)))*(($B$11:$B$40+$D$11:$D$40+($D$11:$D$40&lt;$C$11:$C$40))&gt;($B27+$C27))*(ROW($B$11:$B$40)&lt;&gt;ROW())*((($J$11:$J$40=K27)+($K$11:$K$40=K27)+($L$11:$L$40=K27)+($M$11:$M$40=K27))&gt;0))&gt;0),AND(L27&lt;&gt;"",SUMPRODUCT((($B$11:$B$40+$C$11:$C$40)&lt;($B27+$D27+IF($D27&lt;$C27,1,0)))*(($B$11:$B$40+$D$11:$D$40+($D$11:$D$40&lt;$C$11:$C$40))&gt;($B27+$C27))*(ROW($B$11:$B$40)&lt;&gt;ROW())*((($J$11:$J$40=L27)+($K$11:$K$40=L27)+($L$11:$L$40=L27)+($M$11:$M$40=L27))&gt;0))&gt;0),AND(M27&lt;&gt;"",SUMPRODUCT((($B$11:$B$40+$C$11:$C$40)&lt;($B27+$D27+IF($D27&lt;$C27,1,0)))*(($B$11:$B$40+$D$11:$D$40+($D$11:$D$40&lt;$C$11:$C$40))&gt;($B27+$C27))*(ROW($B$11:$B$40)&lt;&gt;ROW())*((($J$11:$J$40=M27)+($K$11:$K$40=M27)+($L$11:$L$40=M27)+($M$11:$M$40=M27))&gt;0))&gt;0)),"Zeitkonflikt",""))))))</f>
        <v/>
      </c>
    </row>
    <row r="28" spans="1:20" ht="23.1" customHeight="1" x14ac:dyDescent="0.25">
      <c r="A28" s="6"/>
      <c r="B28" s="8"/>
      <c r="C28" s="9"/>
      <c r="D28" s="9"/>
      <c r="E28" s="10" t="str">
        <f t="shared" si="0"/>
        <v/>
      </c>
      <c r="F28" s="4"/>
      <c r="G28" s="4"/>
      <c r="H28" s="4"/>
      <c r="I28" s="14"/>
      <c r="J28" s="14"/>
      <c r="K28" s="14"/>
      <c r="L28" s="14"/>
      <c r="M28" s="14"/>
      <c r="N28" s="15" t="str">
        <f t="shared" si="1"/>
        <v/>
      </c>
      <c r="O28" s="15" t="str">
        <f t="shared" si="2"/>
        <v/>
      </c>
      <c r="P28" s="16" t="str">
        <f t="shared" si="3"/>
        <v/>
      </c>
      <c r="Q28" s="6"/>
      <c r="R28" s="4"/>
      <c r="S28" s="4"/>
      <c r="T28" s="20" t="str">
        <f>IF(B28="","",IF(N28&gt;I28,"Mehr Helfer als Bedarf",IF(OR(AND(J28&lt;&gt;"",COUNTIF($J28:$M28,J28)&gt;1),AND(K28&lt;&gt;"",COUNTIF($J28:$M28,K28)&gt;1),AND(L28&lt;&gt;"",COUNTIF($J28:$M28,L28)&gt;1),AND(M28&lt;&gt;"",COUNTIF($J28:$M28,M28)&gt;1)),"Doppelter Name",IF(OR(AND(J28&lt;&gt;"",COUNTIF(Helfer!$A$8:$A$31,J28)=0),AND(K28&lt;&gt;"",COUNTIF(Helfer!$A$8:$A$31,K28)=0),AND(L28&lt;&gt;"",COUNTIF(Helfer!$A$8:$A$31,L28)=0),AND(M28&lt;&gt;"",COUNTIF(Helfer!$A$8:$A$31,M28)=0)),"Name fehlt in Helferliste",IF(OR(AND(J28&lt;&gt;"",OR(IFERROR($B28+$C28&lt;INDEX(Helfer!$E$8:$E$31,MATCH(J28,Helfer!$A$8:$A$31,0)),FALSE),IFERROR($B28+$D28+IF($D28&lt;$C28,1,0)&gt;INDEX(Helfer!$F$8:$F$31,MATCH(J28,Helfer!$A$8:$A$31,0)),FALSE))),AND(K28&lt;&gt;"",OR(IFERROR($B28+$C28&lt;INDEX(Helfer!$E$8:$E$31,MATCH(K28,Helfer!$A$8:$A$31,0)),FALSE),IFERROR($B28+$D28+IF($D28&lt;$C28,1,0)&gt;INDEX(Helfer!$F$8:$F$31,MATCH(K28,Helfer!$A$8:$A$31,0)),FALSE))),AND(L28&lt;&gt;"",OR(IFERROR($B28+$C28&lt;INDEX(Helfer!$E$8:$E$31,MATCH(L28,Helfer!$A$8:$A$31,0)),FALSE),IFERROR($B28+$D28+IF($D28&lt;$C28,1,0)&gt;INDEX(Helfer!$F$8:$F$31,MATCH(L28,Helfer!$A$8:$A$31,0)),FALSE))),AND(M28&lt;&gt;"",OR(IFERROR($B28+$C28&lt;INDEX(Helfer!$E$8:$E$31,MATCH(M28,Helfer!$A$8:$A$31,0)),FALSE),IFERROR($B28+$D28+IF($D28&lt;$C28,1,0)&gt;INDEX(Helfer!$F$8:$F$31,MATCH(M28,Helfer!$A$8:$A$31,0)),FALSE)))),"Außerhalb Verfügbarkeit",IF(OR(AND(J28&lt;&gt;"",SUMPRODUCT((($B$11:$B$40+$C$11:$C$40)&lt;($B28+$D28+IF($D28&lt;$C28,1,0)))*(($B$11:$B$40+$D$11:$D$40+($D$11:$D$40&lt;$C$11:$C$40))&gt;($B28+$C28))*(ROW($B$11:$B$40)&lt;&gt;ROW())*((($J$11:$J$40=J28)+($K$11:$K$40=J28)+($L$11:$L$40=J28)+($M$11:$M$40=J28))&gt;0))&gt;0),AND(K28&lt;&gt;"",SUMPRODUCT((($B$11:$B$40+$C$11:$C$40)&lt;($B28+$D28+IF($D28&lt;$C28,1,0)))*(($B$11:$B$40+$D$11:$D$40+($D$11:$D$40&lt;$C$11:$C$40))&gt;($B28+$C28))*(ROW($B$11:$B$40)&lt;&gt;ROW())*((($J$11:$J$40=K28)+($K$11:$K$40=K28)+($L$11:$L$40=K28)+($M$11:$M$40=K28))&gt;0))&gt;0),AND(L28&lt;&gt;"",SUMPRODUCT((($B$11:$B$40+$C$11:$C$40)&lt;($B28+$D28+IF($D28&lt;$C28,1,0)))*(($B$11:$B$40+$D$11:$D$40+($D$11:$D$40&lt;$C$11:$C$40))&gt;($B28+$C28))*(ROW($B$11:$B$40)&lt;&gt;ROW())*((($J$11:$J$40=L28)+($K$11:$K$40=L28)+($L$11:$L$40=L28)+($M$11:$M$40=L28))&gt;0))&gt;0),AND(M28&lt;&gt;"",SUMPRODUCT((($B$11:$B$40+$C$11:$C$40)&lt;($B28+$D28+IF($D28&lt;$C28,1,0)))*(($B$11:$B$40+$D$11:$D$40+($D$11:$D$40&lt;$C$11:$C$40))&gt;($B28+$C28))*(ROW($B$11:$B$40)&lt;&gt;ROW())*((($J$11:$J$40=M28)+($K$11:$K$40=M28)+($L$11:$L$40=M28)+($M$11:$M$40=M28))&gt;0))&gt;0)),"Zeitkonflikt",""))))))</f>
        <v/>
      </c>
    </row>
    <row r="29" spans="1:20" ht="23.1" customHeight="1" x14ac:dyDescent="0.25">
      <c r="A29" s="6"/>
      <c r="B29" s="8"/>
      <c r="C29" s="9"/>
      <c r="D29" s="9"/>
      <c r="E29" s="10" t="str">
        <f t="shared" si="0"/>
        <v/>
      </c>
      <c r="F29" s="4"/>
      <c r="G29" s="4"/>
      <c r="H29" s="4"/>
      <c r="I29" s="14"/>
      <c r="J29" s="14"/>
      <c r="K29" s="14"/>
      <c r="L29" s="14"/>
      <c r="M29" s="14"/>
      <c r="N29" s="15" t="str">
        <f t="shared" si="1"/>
        <v/>
      </c>
      <c r="O29" s="15" t="str">
        <f t="shared" si="2"/>
        <v/>
      </c>
      <c r="P29" s="16" t="str">
        <f t="shared" si="3"/>
        <v/>
      </c>
      <c r="Q29" s="6"/>
      <c r="R29" s="4"/>
      <c r="S29" s="4"/>
      <c r="T29" s="20" t="str">
        <f>IF(B29="","",IF(N29&gt;I29,"Mehr Helfer als Bedarf",IF(OR(AND(J29&lt;&gt;"",COUNTIF($J29:$M29,J29)&gt;1),AND(K29&lt;&gt;"",COUNTIF($J29:$M29,K29)&gt;1),AND(L29&lt;&gt;"",COUNTIF($J29:$M29,L29)&gt;1),AND(M29&lt;&gt;"",COUNTIF($J29:$M29,M29)&gt;1)),"Doppelter Name",IF(OR(AND(J29&lt;&gt;"",COUNTIF(Helfer!$A$8:$A$31,J29)=0),AND(K29&lt;&gt;"",COUNTIF(Helfer!$A$8:$A$31,K29)=0),AND(L29&lt;&gt;"",COUNTIF(Helfer!$A$8:$A$31,L29)=0),AND(M29&lt;&gt;"",COUNTIF(Helfer!$A$8:$A$31,M29)=0)),"Name fehlt in Helferliste",IF(OR(AND(J29&lt;&gt;"",OR(IFERROR($B29+$C29&lt;INDEX(Helfer!$E$8:$E$31,MATCH(J29,Helfer!$A$8:$A$31,0)),FALSE),IFERROR($B29+$D29+IF($D29&lt;$C29,1,0)&gt;INDEX(Helfer!$F$8:$F$31,MATCH(J29,Helfer!$A$8:$A$31,0)),FALSE))),AND(K29&lt;&gt;"",OR(IFERROR($B29+$C29&lt;INDEX(Helfer!$E$8:$E$31,MATCH(K29,Helfer!$A$8:$A$31,0)),FALSE),IFERROR($B29+$D29+IF($D29&lt;$C29,1,0)&gt;INDEX(Helfer!$F$8:$F$31,MATCH(K29,Helfer!$A$8:$A$31,0)),FALSE))),AND(L29&lt;&gt;"",OR(IFERROR($B29+$C29&lt;INDEX(Helfer!$E$8:$E$31,MATCH(L29,Helfer!$A$8:$A$31,0)),FALSE),IFERROR($B29+$D29+IF($D29&lt;$C29,1,0)&gt;INDEX(Helfer!$F$8:$F$31,MATCH(L29,Helfer!$A$8:$A$31,0)),FALSE))),AND(M29&lt;&gt;"",OR(IFERROR($B29+$C29&lt;INDEX(Helfer!$E$8:$E$31,MATCH(M29,Helfer!$A$8:$A$31,0)),FALSE),IFERROR($B29+$D29+IF($D29&lt;$C29,1,0)&gt;INDEX(Helfer!$F$8:$F$31,MATCH(M29,Helfer!$A$8:$A$31,0)),FALSE)))),"Außerhalb Verfügbarkeit",IF(OR(AND(J29&lt;&gt;"",SUMPRODUCT((($B$11:$B$40+$C$11:$C$40)&lt;($B29+$D29+IF($D29&lt;$C29,1,0)))*(($B$11:$B$40+$D$11:$D$40+($D$11:$D$40&lt;$C$11:$C$40))&gt;($B29+$C29))*(ROW($B$11:$B$40)&lt;&gt;ROW())*((($J$11:$J$40=J29)+($K$11:$K$40=J29)+($L$11:$L$40=J29)+($M$11:$M$40=J29))&gt;0))&gt;0),AND(K29&lt;&gt;"",SUMPRODUCT((($B$11:$B$40+$C$11:$C$40)&lt;($B29+$D29+IF($D29&lt;$C29,1,0)))*(($B$11:$B$40+$D$11:$D$40+($D$11:$D$40&lt;$C$11:$C$40))&gt;($B29+$C29))*(ROW($B$11:$B$40)&lt;&gt;ROW())*((($J$11:$J$40=K29)+($K$11:$K$40=K29)+($L$11:$L$40=K29)+($M$11:$M$40=K29))&gt;0))&gt;0),AND(L29&lt;&gt;"",SUMPRODUCT((($B$11:$B$40+$C$11:$C$40)&lt;($B29+$D29+IF($D29&lt;$C29,1,0)))*(($B$11:$B$40+$D$11:$D$40+($D$11:$D$40&lt;$C$11:$C$40))&gt;($B29+$C29))*(ROW($B$11:$B$40)&lt;&gt;ROW())*((($J$11:$J$40=L29)+($K$11:$K$40=L29)+($L$11:$L$40=L29)+($M$11:$M$40=L29))&gt;0))&gt;0),AND(M29&lt;&gt;"",SUMPRODUCT((($B$11:$B$40+$C$11:$C$40)&lt;($B29+$D29+IF($D29&lt;$C29,1,0)))*(($B$11:$B$40+$D$11:$D$40+($D$11:$D$40&lt;$C$11:$C$40))&gt;($B29+$C29))*(ROW($B$11:$B$40)&lt;&gt;ROW())*((($J$11:$J$40=M29)+($K$11:$K$40=M29)+($L$11:$L$40=M29)+($M$11:$M$40=M29))&gt;0))&gt;0)),"Zeitkonflikt",""))))))</f>
        <v/>
      </c>
    </row>
    <row r="30" spans="1:20" ht="23.1" customHeight="1" x14ac:dyDescent="0.25">
      <c r="A30" s="6"/>
      <c r="B30" s="8"/>
      <c r="C30" s="9"/>
      <c r="D30" s="9"/>
      <c r="E30" s="10" t="str">
        <f t="shared" si="0"/>
        <v/>
      </c>
      <c r="F30" s="4"/>
      <c r="G30" s="4"/>
      <c r="H30" s="4"/>
      <c r="I30" s="14"/>
      <c r="J30" s="14"/>
      <c r="K30" s="14"/>
      <c r="L30" s="14"/>
      <c r="M30" s="14"/>
      <c r="N30" s="15" t="str">
        <f t="shared" si="1"/>
        <v/>
      </c>
      <c r="O30" s="15" t="str">
        <f t="shared" si="2"/>
        <v/>
      </c>
      <c r="P30" s="16" t="str">
        <f t="shared" si="3"/>
        <v/>
      </c>
      <c r="Q30" s="6"/>
      <c r="R30" s="4"/>
      <c r="S30" s="4"/>
      <c r="T30" s="20" t="str">
        <f>IF(B30="","",IF(N30&gt;I30,"Mehr Helfer als Bedarf",IF(OR(AND(J30&lt;&gt;"",COUNTIF($J30:$M30,J30)&gt;1),AND(K30&lt;&gt;"",COUNTIF($J30:$M30,K30)&gt;1),AND(L30&lt;&gt;"",COUNTIF($J30:$M30,L30)&gt;1),AND(M30&lt;&gt;"",COUNTIF($J30:$M30,M30)&gt;1)),"Doppelter Name",IF(OR(AND(J30&lt;&gt;"",COUNTIF(Helfer!$A$8:$A$31,J30)=0),AND(K30&lt;&gt;"",COUNTIF(Helfer!$A$8:$A$31,K30)=0),AND(L30&lt;&gt;"",COUNTIF(Helfer!$A$8:$A$31,L30)=0),AND(M30&lt;&gt;"",COUNTIF(Helfer!$A$8:$A$31,M30)=0)),"Name fehlt in Helferliste",IF(OR(AND(J30&lt;&gt;"",OR(IFERROR($B30+$C30&lt;INDEX(Helfer!$E$8:$E$31,MATCH(J30,Helfer!$A$8:$A$31,0)),FALSE),IFERROR($B30+$D30+IF($D30&lt;$C30,1,0)&gt;INDEX(Helfer!$F$8:$F$31,MATCH(J30,Helfer!$A$8:$A$31,0)),FALSE))),AND(K30&lt;&gt;"",OR(IFERROR($B30+$C30&lt;INDEX(Helfer!$E$8:$E$31,MATCH(K30,Helfer!$A$8:$A$31,0)),FALSE),IFERROR($B30+$D30+IF($D30&lt;$C30,1,0)&gt;INDEX(Helfer!$F$8:$F$31,MATCH(K30,Helfer!$A$8:$A$31,0)),FALSE))),AND(L30&lt;&gt;"",OR(IFERROR($B30+$C30&lt;INDEX(Helfer!$E$8:$E$31,MATCH(L30,Helfer!$A$8:$A$31,0)),FALSE),IFERROR($B30+$D30+IF($D30&lt;$C30,1,0)&gt;INDEX(Helfer!$F$8:$F$31,MATCH(L30,Helfer!$A$8:$A$31,0)),FALSE))),AND(M30&lt;&gt;"",OR(IFERROR($B30+$C30&lt;INDEX(Helfer!$E$8:$E$31,MATCH(M30,Helfer!$A$8:$A$31,0)),FALSE),IFERROR($B30+$D30+IF($D30&lt;$C30,1,0)&gt;INDEX(Helfer!$F$8:$F$31,MATCH(M30,Helfer!$A$8:$A$31,0)),FALSE)))),"Außerhalb Verfügbarkeit",IF(OR(AND(J30&lt;&gt;"",SUMPRODUCT((($B$11:$B$40+$C$11:$C$40)&lt;($B30+$D30+IF($D30&lt;$C30,1,0)))*(($B$11:$B$40+$D$11:$D$40+($D$11:$D$40&lt;$C$11:$C$40))&gt;($B30+$C30))*(ROW($B$11:$B$40)&lt;&gt;ROW())*((($J$11:$J$40=J30)+($K$11:$K$40=J30)+($L$11:$L$40=J30)+($M$11:$M$40=J30))&gt;0))&gt;0),AND(K30&lt;&gt;"",SUMPRODUCT((($B$11:$B$40+$C$11:$C$40)&lt;($B30+$D30+IF($D30&lt;$C30,1,0)))*(($B$11:$B$40+$D$11:$D$40+($D$11:$D$40&lt;$C$11:$C$40))&gt;($B30+$C30))*(ROW($B$11:$B$40)&lt;&gt;ROW())*((($J$11:$J$40=K30)+($K$11:$K$40=K30)+($L$11:$L$40=K30)+($M$11:$M$40=K30))&gt;0))&gt;0),AND(L30&lt;&gt;"",SUMPRODUCT((($B$11:$B$40+$C$11:$C$40)&lt;($B30+$D30+IF($D30&lt;$C30,1,0)))*(($B$11:$B$40+$D$11:$D$40+($D$11:$D$40&lt;$C$11:$C$40))&gt;($B30+$C30))*(ROW($B$11:$B$40)&lt;&gt;ROW())*((($J$11:$J$40=L30)+($K$11:$K$40=L30)+($L$11:$L$40=L30)+($M$11:$M$40=L30))&gt;0))&gt;0),AND(M30&lt;&gt;"",SUMPRODUCT((($B$11:$B$40+$C$11:$C$40)&lt;($B30+$D30+IF($D30&lt;$C30,1,0)))*(($B$11:$B$40+$D$11:$D$40+($D$11:$D$40&lt;$C$11:$C$40))&gt;($B30+$C30))*(ROW($B$11:$B$40)&lt;&gt;ROW())*((($J$11:$J$40=M30)+($K$11:$K$40=M30)+($L$11:$L$40=M30)+($M$11:$M$40=M30))&gt;0))&gt;0)),"Zeitkonflikt",""))))))</f>
        <v/>
      </c>
    </row>
    <row r="31" spans="1:20" ht="23.1" customHeight="1" x14ac:dyDescent="0.25">
      <c r="A31" s="6"/>
      <c r="B31" s="8"/>
      <c r="C31" s="9"/>
      <c r="D31" s="9"/>
      <c r="E31" s="10" t="str">
        <f t="shared" si="0"/>
        <v/>
      </c>
      <c r="F31" s="4"/>
      <c r="G31" s="4"/>
      <c r="H31" s="4"/>
      <c r="I31" s="14"/>
      <c r="J31" s="14"/>
      <c r="K31" s="14"/>
      <c r="L31" s="14"/>
      <c r="M31" s="14"/>
      <c r="N31" s="15" t="str">
        <f t="shared" si="1"/>
        <v/>
      </c>
      <c r="O31" s="15" t="str">
        <f t="shared" si="2"/>
        <v/>
      </c>
      <c r="P31" s="16" t="str">
        <f t="shared" si="3"/>
        <v/>
      </c>
      <c r="Q31" s="6"/>
      <c r="R31" s="4"/>
      <c r="S31" s="4"/>
      <c r="T31" s="20" t="str">
        <f>IF(B31="","",IF(N31&gt;I31,"Mehr Helfer als Bedarf",IF(OR(AND(J31&lt;&gt;"",COUNTIF($J31:$M31,J31)&gt;1),AND(K31&lt;&gt;"",COUNTIF($J31:$M31,K31)&gt;1),AND(L31&lt;&gt;"",COUNTIF($J31:$M31,L31)&gt;1),AND(M31&lt;&gt;"",COUNTIF($J31:$M31,M31)&gt;1)),"Doppelter Name",IF(OR(AND(J31&lt;&gt;"",COUNTIF(Helfer!$A$8:$A$31,J31)=0),AND(K31&lt;&gt;"",COUNTIF(Helfer!$A$8:$A$31,K31)=0),AND(L31&lt;&gt;"",COUNTIF(Helfer!$A$8:$A$31,L31)=0),AND(M31&lt;&gt;"",COUNTIF(Helfer!$A$8:$A$31,M31)=0)),"Name fehlt in Helferliste",IF(OR(AND(J31&lt;&gt;"",OR(IFERROR($B31+$C31&lt;INDEX(Helfer!$E$8:$E$31,MATCH(J31,Helfer!$A$8:$A$31,0)),FALSE),IFERROR($B31+$D31+IF($D31&lt;$C31,1,0)&gt;INDEX(Helfer!$F$8:$F$31,MATCH(J31,Helfer!$A$8:$A$31,0)),FALSE))),AND(K31&lt;&gt;"",OR(IFERROR($B31+$C31&lt;INDEX(Helfer!$E$8:$E$31,MATCH(K31,Helfer!$A$8:$A$31,0)),FALSE),IFERROR($B31+$D31+IF($D31&lt;$C31,1,0)&gt;INDEX(Helfer!$F$8:$F$31,MATCH(K31,Helfer!$A$8:$A$31,0)),FALSE))),AND(L31&lt;&gt;"",OR(IFERROR($B31+$C31&lt;INDEX(Helfer!$E$8:$E$31,MATCH(L31,Helfer!$A$8:$A$31,0)),FALSE),IFERROR($B31+$D31+IF($D31&lt;$C31,1,0)&gt;INDEX(Helfer!$F$8:$F$31,MATCH(L31,Helfer!$A$8:$A$31,0)),FALSE))),AND(M31&lt;&gt;"",OR(IFERROR($B31+$C31&lt;INDEX(Helfer!$E$8:$E$31,MATCH(M31,Helfer!$A$8:$A$31,0)),FALSE),IFERROR($B31+$D31+IF($D31&lt;$C31,1,0)&gt;INDEX(Helfer!$F$8:$F$31,MATCH(M31,Helfer!$A$8:$A$31,0)),FALSE)))),"Außerhalb Verfügbarkeit",IF(OR(AND(J31&lt;&gt;"",SUMPRODUCT((($B$11:$B$40+$C$11:$C$40)&lt;($B31+$D31+IF($D31&lt;$C31,1,0)))*(($B$11:$B$40+$D$11:$D$40+($D$11:$D$40&lt;$C$11:$C$40))&gt;($B31+$C31))*(ROW($B$11:$B$40)&lt;&gt;ROW())*((($J$11:$J$40=J31)+($K$11:$K$40=J31)+($L$11:$L$40=J31)+($M$11:$M$40=J31))&gt;0))&gt;0),AND(K31&lt;&gt;"",SUMPRODUCT((($B$11:$B$40+$C$11:$C$40)&lt;($B31+$D31+IF($D31&lt;$C31,1,0)))*(($B$11:$B$40+$D$11:$D$40+($D$11:$D$40&lt;$C$11:$C$40))&gt;($B31+$C31))*(ROW($B$11:$B$40)&lt;&gt;ROW())*((($J$11:$J$40=K31)+($K$11:$K$40=K31)+($L$11:$L$40=K31)+($M$11:$M$40=K31))&gt;0))&gt;0),AND(L31&lt;&gt;"",SUMPRODUCT((($B$11:$B$40+$C$11:$C$40)&lt;($B31+$D31+IF($D31&lt;$C31,1,0)))*(($B$11:$B$40+$D$11:$D$40+($D$11:$D$40&lt;$C$11:$C$40))&gt;($B31+$C31))*(ROW($B$11:$B$40)&lt;&gt;ROW())*((($J$11:$J$40=L31)+($K$11:$K$40=L31)+($L$11:$L$40=L31)+($M$11:$M$40=L31))&gt;0))&gt;0),AND(M31&lt;&gt;"",SUMPRODUCT((($B$11:$B$40+$C$11:$C$40)&lt;($B31+$D31+IF($D31&lt;$C31,1,0)))*(($B$11:$B$40+$D$11:$D$40+($D$11:$D$40&lt;$C$11:$C$40))&gt;($B31+$C31))*(ROW($B$11:$B$40)&lt;&gt;ROW())*((($J$11:$J$40=M31)+($K$11:$K$40=M31)+($L$11:$L$40=M31)+($M$11:$M$40=M31))&gt;0))&gt;0)),"Zeitkonflikt",""))))))</f>
        <v/>
      </c>
    </row>
    <row r="32" spans="1:20" ht="23.1" customHeight="1" x14ac:dyDescent="0.25">
      <c r="A32" s="6"/>
      <c r="B32" s="8"/>
      <c r="C32" s="9"/>
      <c r="D32" s="9"/>
      <c r="E32" s="10" t="str">
        <f t="shared" si="0"/>
        <v/>
      </c>
      <c r="F32" s="4"/>
      <c r="G32" s="4"/>
      <c r="H32" s="4"/>
      <c r="I32" s="14"/>
      <c r="J32" s="14"/>
      <c r="K32" s="14"/>
      <c r="L32" s="14"/>
      <c r="M32" s="14"/>
      <c r="N32" s="15" t="str">
        <f t="shared" si="1"/>
        <v/>
      </c>
      <c r="O32" s="15" t="str">
        <f t="shared" si="2"/>
        <v/>
      </c>
      <c r="P32" s="16" t="str">
        <f t="shared" si="3"/>
        <v/>
      </c>
      <c r="Q32" s="6"/>
      <c r="R32" s="4"/>
      <c r="S32" s="4"/>
      <c r="T32" s="20" t="str">
        <f>IF(B32="","",IF(N32&gt;I32,"Mehr Helfer als Bedarf",IF(OR(AND(J32&lt;&gt;"",COUNTIF($J32:$M32,J32)&gt;1),AND(K32&lt;&gt;"",COUNTIF($J32:$M32,K32)&gt;1),AND(L32&lt;&gt;"",COUNTIF($J32:$M32,L32)&gt;1),AND(M32&lt;&gt;"",COUNTIF($J32:$M32,M32)&gt;1)),"Doppelter Name",IF(OR(AND(J32&lt;&gt;"",COUNTIF(Helfer!$A$8:$A$31,J32)=0),AND(K32&lt;&gt;"",COUNTIF(Helfer!$A$8:$A$31,K32)=0),AND(L32&lt;&gt;"",COUNTIF(Helfer!$A$8:$A$31,L32)=0),AND(M32&lt;&gt;"",COUNTIF(Helfer!$A$8:$A$31,M32)=0)),"Name fehlt in Helferliste",IF(OR(AND(J32&lt;&gt;"",OR(IFERROR($B32+$C32&lt;INDEX(Helfer!$E$8:$E$31,MATCH(J32,Helfer!$A$8:$A$31,0)),FALSE),IFERROR($B32+$D32+IF($D32&lt;$C32,1,0)&gt;INDEX(Helfer!$F$8:$F$31,MATCH(J32,Helfer!$A$8:$A$31,0)),FALSE))),AND(K32&lt;&gt;"",OR(IFERROR($B32+$C32&lt;INDEX(Helfer!$E$8:$E$31,MATCH(K32,Helfer!$A$8:$A$31,0)),FALSE),IFERROR($B32+$D32+IF($D32&lt;$C32,1,0)&gt;INDEX(Helfer!$F$8:$F$31,MATCH(K32,Helfer!$A$8:$A$31,0)),FALSE))),AND(L32&lt;&gt;"",OR(IFERROR($B32+$C32&lt;INDEX(Helfer!$E$8:$E$31,MATCH(L32,Helfer!$A$8:$A$31,0)),FALSE),IFERROR($B32+$D32+IF($D32&lt;$C32,1,0)&gt;INDEX(Helfer!$F$8:$F$31,MATCH(L32,Helfer!$A$8:$A$31,0)),FALSE))),AND(M32&lt;&gt;"",OR(IFERROR($B32+$C32&lt;INDEX(Helfer!$E$8:$E$31,MATCH(M32,Helfer!$A$8:$A$31,0)),FALSE),IFERROR($B32+$D32+IF($D32&lt;$C32,1,0)&gt;INDEX(Helfer!$F$8:$F$31,MATCH(M32,Helfer!$A$8:$A$31,0)),FALSE)))),"Außerhalb Verfügbarkeit",IF(OR(AND(J32&lt;&gt;"",SUMPRODUCT((($B$11:$B$40+$C$11:$C$40)&lt;($B32+$D32+IF($D32&lt;$C32,1,0)))*(($B$11:$B$40+$D$11:$D$40+($D$11:$D$40&lt;$C$11:$C$40))&gt;($B32+$C32))*(ROW($B$11:$B$40)&lt;&gt;ROW())*((($J$11:$J$40=J32)+($K$11:$K$40=J32)+($L$11:$L$40=J32)+($M$11:$M$40=J32))&gt;0))&gt;0),AND(K32&lt;&gt;"",SUMPRODUCT((($B$11:$B$40+$C$11:$C$40)&lt;($B32+$D32+IF($D32&lt;$C32,1,0)))*(($B$11:$B$40+$D$11:$D$40+($D$11:$D$40&lt;$C$11:$C$40))&gt;($B32+$C32))*(ROW($B$11:$B$40)&lt;&gt;ROW())*((($J$11:$J$40=K32)+($K$11:$K$40=K32)+($L$11:$L$40=K32)+($M$11:$M$40=K32))&gt;0))&gt;0),AND(L32&lt;&gt;"",SUMPRODUCT((($B$11:$B$40+$C$11:$C$40)&lt;($B32+$D32+IF($D32&lt;$C32,1,0)))*(($B$11:$B$40+$D$11:$D$40+($D$11:$D$40&lt;$C$11:$C$40))&gt;($B32+$C32))*(ROW($B$11:$B$40)&lt;&gt;ROW())*((($J$11:$J$40=L32)+($K$11:$K$40=L32)+($L$11:$L$40=L32)+($M$11:$M$40=L32))&gt;0))&gt;0),AND(M32&lt;&gt;"",SUMPRODUCT((($B$11:$B$40+$C$11:$C$40)&lt;($B32+$D32+IF($D32&lt;$C32,1,0)))*(($B$11:$B$40+$D$11:$D$40+($D$11:$D$40&lt;$C$11:$C$40))&gt;($B32+$C32))*(ROW($B$11:$B$40)&lt;&gt;ROW())*((($J$11:$J$40=M32)+($K$11:$K$40=M32)+($L$11:$L$40=M32)+($M$11:$M$40=M32))&gt;0))&gt;0)),"Zeitkonflikt",""))))))</f>
        <v/>
      </c>
    </row>
    <row r="33" spans="1:20" ht="23.1" customHeight="1" x14ac:dyDescent="0.25">
      <c r="A33" s="6"/>
      <c r="B33" s="8"/>
      <c r="C33" s="9"/>
      <c r="D33" s="9"/>
      <c r="E33" s="10" t="str">
        <f t="shared" si="0"/>
        <v/>
      </c>
      <c r="F33" s="4"/>
      <c r="G33" s="4"/>
      <c r="H33" s="4"/>
      <c r="I33" s="14"/>
      <c r="J33" s="14"/>
      <c r="K33" s="14"/>
      <c r="L33" s="14"/>
      <c r="M33" s="14"/>
      <c r="N33" s="15" t="str">
        <f t="shared" si="1"/>
        <v/>
      </c>
      <c r="O33" s="15" t="str">
        <f t="shared" si="2"/>
        <v/>
      </c>
      <c r="P33" s="16" t="str">
        <f t="shared" si="3"/>
        <v/>
      </c>
      <c r="Q33" s="6"/>
      <c r="R33" s="4"/>
      <c r="S33" s="4"/>
      <c r="T33" s="20" t="str">
        <f>IF(B33="","",IF(N33&gt;I33,"Mehr Helfer als Bedarf",IF(OR(AND(J33&lt;&gt;"",COUNTIF($J33:$M33,J33)&gt;1),AND(K33&lt;&gt;"",COUNTIF($J33:$M33,K33)&gt;1),AND(L33&lt;&gt;"",COUNTIF($J33:$M33,L33)&gt;1),AND(M33&lt;&gt;"",COUNTIF($J33:$M33,M33)&gt;1)),"Doppelter Name",IF(OR(AND(J33&lt;&gt;"",COUNTIF(Helfer!$A$8:$A$31,J33)=0),AND(K33&lt;&gt;"",COUNTIF(Helfer!$A$8:$A$31,K33)=0),AND(L33&lt;&gt;"",COUNTIF(Helfer!$A$8:$A$31,L33)=0),AND(M33&lt;&gt;"",COUNTIF(Helfer!$A$8:$A$31,M33)=0)),"Name fehlt in Helferliste",IF(OR(AND(J33&lt;&gt;"",OR(IFERROR($B33+$C33&lt;INDEX(Helfer!$E$8:$E$31,MATCH(J33,Helfer!$A$8:$A$31,0)),FALSE),IFERROR($B33+$D33+IF($D33&lt;$C33,1,0)&gt;INDEX(Helfer!$F$8:$F$31,MATCH(J33,Helfer!$A$8:$A$31,0)),FALSE))),AND(K33&lt;&gt;"",OR(IFERROR($B33+$C33&lt;INDEX(Helfer!$E$8:$E$31,MATCH(K33,Helfer!$A$8:$A$31,0)),FALSE),IFERROR($B33+$D33+IF($D33&lt;$C33,1,0)&gt;INDEX(Helfer!$F$8:$F$31,MATCH(K33,Helfer!$A$8:$A$31,0)),FALSE))),AND(L33&lt;&gt;"",OR(IFERROR($B33+$C33&lt;INDEX(Helfer!$E$8:$E$31,MATCH(L33,Helfer!$A$8:$A$31,0)),FALSE),IFERROR($B33+$D33+IF($D33&lt;$C33,1,0)&gt;INDEX(Helfer!$F$8:$F$31,MATCH(L33,Helfer!$A$8:$A$31,0)),FALSE))),AND(M33&lt;&gt;"",OR(IFERROR($B33+$C33&lt;INDEX(Helfer!$E$8:$E$31,MATCH(M33,Helfer!$A$8:$A$31,0)),FALSE),IFERROR($B33+$D33+IF($D33&lt;$C33,1,0)&gt;INDEX(Helfer!$F$8:$F$31,MATCH(M33,Helfer!$A$8:$A$31,0)),FALSE)))),"Außerhalb Verfügbarkeit",IF(OR(AND(J33&lt;&gt;"",SUMPRODUCT((($B$11:$B$40+$C$11:$C$40)&lt;($B33+$D33+IF($D33&lt;$C33,1,0)))*(($B$11:$B$40+$D$11:$D$40+($D$11:$D$40&lt;$C$11:$C$40))&gt;($B33+$C33))*(ROW($B$11:$B$40)&lt;&gt;ROW())*((($J$11:$J$40=J33)+($K$11:$K$40=J33)+($L$11:$L$40=J33)+($M$11:$M$40=J33))&gt;0))&gt;0),AND(K33&lt;&gt;"",SUMPRODUCT((($B$11:$B$40+$C$11:$C$40)&lt;($B33+$D33+IF($D33&lt;$C33,1,0)))*(($B$11:$B$40+$D$11:$D$40+($D$11:$D$40&lt;$C$11:$C$40))&gt;($B33+$C33))*(ROW($B$11:$B$40)&lt;&gt;ROW())*((($J$11:$J$40=K33)+($K$11:$K$40=K33)+($L$11:$L$40=K33)+($M$11:$M$40=K33))&gt;0))&gt;0),AND(L33&lt;&gt;"",SUMPRODUCT((($B$11:$B$40+$C$11:$C$40)&lt;($B33+$D33+IF($D33&lt;$C33,1,0)))*(($B$11:$B$40+$D$11:$D$40+($D$11:$D$40&lt;$C$11:$C$40))&gt;($B33+$C33))*(ROW($B$11:$B$40)&lt;&gt;ROW())*((($J$11:$J$40=L33)+($K$11:$K$40=L33)+($L$11:$L$40=L33)+($M$11:$M$40=L33))&gt;0))&gt;0),AND(M33&lt;&gt;"",SUMPRODUCT((($B$11:$B$40+$C$11:$C$40)&lt;($B33+$D33+IF($D33&lt;$C33,1,0)))*(($B$11:$B$40+$D$11:$D$40+($D$11:$D$40&lt;$C$11:$C$40))&gt;($B33+$C33))*(ROW($B$11:$B$40)&lt;&gt;ROW())*((($J$11:$J$40=M33)+($K$11:$K$40=M33)+($L$11:$L$40=M33)+($M$11:$M$40=M33))&gt;0))&gt;0)),"Zeitkonflikt",""))))))</f>
        <v/>
      </c>
    </row>
    <row r="34" spans="1:20" ht="23.1" customHeight="1" x14ac:dyDescent="0.25">
      <c r="A34" s="6"/>
      <c r="B34" s="8"/>
      <c r="C34" s="9"/>
      <c r="D34" s="9"/>
      <c r="E34" s="10" t="str">
        <f t="shared" si="0"/>
        <v/>
      </c>
      <c r="F34" s="4"/>
      <c r="G34" s="4"/>
      <c r="H34" s="4"/>
      <c r="I34" s="14"/>
      <c r="J34" s="14"/>
      <c r="K34" s="14"/>
      <c r="L34" s="14"/>
      <c r="M34" s="14"/>
      <c r="N34" s="15" t="str">
        <f t="shared" si="1"/>
        <v/>
      </c>
      <c r="O34" s="15" t="str">
        <f t="shared" si="2"/>
        <v/>
      </c>
      <c r="P34" s="16" t="str">
        <f t="shared" si="3"/>
        <v/>
      </c>
      <c r="Q34" s="6"/>
      <c r="R34" s="4"/>
      <c r="S34" s="4"/>
      <c r="T34" s="20" t="str">
        <f>IF(B34="","",IF(N34&gt;I34,"Mehr Helfer als Bedarf",IF(OR(AND(J34&lt;&gt;"",COUNTIF($J34:$M34,J34)&gt;1),AND(K34&lt;&gt;"",COUNTIF($J34:$M34,K34)&gt;1),AND(L34&lt;&gt;"",COUNTIF($J34:$M34,L34)&gt;1),AND(M34&lt;&gt;"",COUNTIF($J34:$M34,M34)&gt;1)),"Doppelter Name",IF(OR(AND(J34&lt;&gt;"",COUNTIF(Helfer!$A$8:$A$31,J34)=0),AND(K34&lt;&gt;"",COUNTIF(Helfer!$A$8:$A$31,K34)=0),AND(L34&lt;&gt;"",COUNTIF(Helfer!$A$8:$A$31,L34)=0),AND(M34&lt;&gt;"",COUNTIF(Helfer!$A$8:$A$31,M34)=0)),"Name fehlt in Helferliste",IF(OR(AND(J34&lt;&gt;"",OR(IFERROR($B34+$C34&lt;INDEX(Helfer!$E$8:$E$31,MATCH(J34,Helfer!$A$8:$A$31,0)),FALSE),IFERROR($B34+$D34+IF($D34&lt;$C34,1,0)&gt;INDEX(Helfer!$F$8:$F$31,MATCH(J34,Helfer!$A$8:$A$31,0)),FALSE))),AND(K34&lt;&gt;"",OR(IFERROR($B34+$C34&lt;INDEX(Helfer!$E$8:$E$31,MATCH(K34,Helfer!$A$8:$A$31,0)),FALSE),IFERROR($B34+$D34+IF($D34&lt;$C34,1,0)&gt;INDEX(Helfer!$F$8:$F$31,MATCH(K34,Helfer!$A$8:$A$31,0)),FALSE))),AND(L34&lt;&gt;"",OR(IFERROR($B34+$C34&lt;INDEX(Helfer!$E$8:$E$31,MATCH(L34,Helfer!$A$8:$A$31,0)),FALSE),IFERROR($B34+$D34+IF($D34&lt;$C34,1,0)&gt;INDEX(Helfer!$F$8:$F$31,MATCH(L34,Helfer!$A$8:$A$31,0)),FALSE))),AND(M34&lt;&gt;"",OR(IFERROR($B34+$C34&lt;INDEX(Helfer!$E$8:$E$31,MATCH(M34,Helfer!$A$8:$A$31,0)),FALSE),IFERROR($B34+$D34+IF($D34&lt;$C34,1,0)&gt;INDEX(Helfer!$F$8:$F$31,MATCH(M34,Helfer!$A$8:$A$31,0)),FALSE)))),"Außerhalb Verfügbarkeit",IF(OR(AND(J34&lt;&gt;"",SUMPRODUCT((($B$11:$B$40+$C$11:$C$40)&lt;($B34+$D34+IF($D34&lt;$C34,1,0)))*(($B$11:$B$40+$D$11:$D$40+($D$11:$D$40&lt;$C$11:$C$40))&gt;($B34+$C34))*(ROW($B$11:$B$40)&lt;&gt;ROW())*((($J$11:$J$40=J34)+($K$11:$K$40=J34)+($L$11:$L$40=J34)+($M$11:$M$40=J34))&gt;0))&gt;0),AND(K34&lt;&gt;"",SUMPRODUCT((($B$11:$B$40+$C$11:$C$40)&lt;($B34+$D34+IF($D34&lt;$C34,1,0)))*(($B$11:$B$40+$D$11:$D$40+($D$11:$D$40&lt;$C$11:$C$40))&gt;($B34+$C34))*(ROW($B$11:$B$40)&lt;&gt;ROW())*((($J$11:$J$40=K34)+($K$11:$K$40=K34)+($L$11:$L$40=K34)+($M$11:$M$40=K34))&gt;0))&gt;0),AND(L34&lt;&gt;"",SUMPRODUCT((($B$11:$B$40+$C$11:$C$40)&lt;($B34+$D34+IF($D34&lt;$C34,1,0)))*(($B$11:$B$40+$D$11:$D$40+($D$11:$D$40&lt;$C$11:$C$40))&gt;($B34+$C34))*(ROW($B$11:$B$40)&lt;&gt;ROW())*((($J$11:$J$40=L34)+($K$11:$K$40=L34)+($L$11:$L$40=L34)+($M$11:$M$40=L34))&gt;0))&gt;0),AND(M34&lt;&gt;"",SUMPRODUCT((($B$11:$B$40+$C$11:$C$40)&lt;($B34+$D34+IF($D34&lt;$C34,1,0)))*(($B$11:$B$40+$D$11:$D$40+($D$11:$D$40&lt;$C$11:$C$40))&gt;($B34+$C34))*(ROW($B$11:$B$40)&lt;&gt;ROW())*((($J$11:$J$40=M34)+($K$11:$K$40=M34)+($L$11:$L$40=M34)+($M$11:$M$40=M34))&gt;0))&gt;0)),"Zeitkonflikt",""))))))</f>
        <v/>
      </c>
    </row>
    <row r="35" spans="1:20" ht="23.1" customHeight="1" x14ac:dyDescent="0.25">
      <c r="A35" s="6"/>
      <c r="B35" s="8"/>
      <c r="C35" s="9"/>
      <c r="D35" s="9"/>
      <c r="E35" s="10" t="str">
        <f t="shared" si="0"/>
        <v/>
      </c>
      <c r="F35" s="4"/>
      <c r="G35" s="4"/>
      <c r="H35" s="4"/>
      <c r="I35" s="14"/>
      <c r="J35" s="14"/>
      <c r="K35" s="14"/>
      <c r="L35" s="14"/>
      <c r="M35" s="14"/>
      <c r="N35" s="15" t="str">
        <f t="shared" si="1"/>
        <v/>
      </c>
      <c r="O35" s="15" t="str">
        <f t="shared" si="2"/>
        <v/>
      </c>
      <c r="P35" s="16" t="str">
        <f t="shared" si="3"/>
        <v/>
      </c>
      <c r="Q35" s="6"/>
      <c r="R35" s="4"/>
      <c r="S35" s="4"/>
      <c r="T35" s="20" t="str">
        <f>IF(B35="","",IF(N35&gt;I35,"Mehr Helfer als Bedarf",IF(OR(AND(J35&lt;&gt;"",COUNTIF($J35:$M35,J35)&gt;1),AND(K35&lt;&gt;"",COUNTIF($J35:$M35,K35)&gt;1),AND(L35&lt;&gt;"",COUNTIF($J35:$M35,L35)&gt;1),AND(M35&lt;&gt;"",COUNTIF($J35:$M35,M35)&gt;1)),"Doppelter Name",IF(OR(AND(J35&lt;&gt;"",COUNTIF(Helfer!$A$8:$A$31,J35)=0),AND(K35&lt;&gt;"",COUNTIF(Helfer!$A$8:$A$31,K35)=0),AND(L35&lt;&gt;"",COUNTIF(Helfer!$A$8:$A$31,L35)=0),AND(M35&lt;&gt;"",COUNTIF(Helfer!$A$8:$A$31,M35)=0)),"Name fehlt in Helferliste",IF(OR(AND(J35&lt;&gt;"",OR(IFERROR($B35+$C35&lt;INDEX(Helfer!$E$8:$E$31,MATCH(J35,Helfer!$A$8:$A$31,0)),FALSE),IFERROR($B35+$D35+IF($D35&lt;$C35,1,0)&gt;INDEX(Helfer!$F$8:$F$31,MATCH(J35,Helfer!$A$8:$A$31,0)),FALSE))),AND(K35&lt;&gt;"",OR(IFERROR($B35+$C35&lt;INDEX(Helfer!$E$8:$E$31,MATCH(K35,Helfer!$A$8:$A$31,0)),FALSE),IFERROR($B35+$D35+IF($D35&lt;$C35,1,0)&gt;INDEX(Helfer!$F$8:$F$31,MATCH(K35,Helfer!$A$8:$A$31,0)),FALSE))),AND(L35&lt;&gt;"",OR(IFERROR($B35+$C35&lt;INDEX(Helfer!$E$8:$E$31,MATCH(L35,Helfer!$A$8:$A$31,0)),FALSE),IFERROR($B35+$D35+IF($D35&lt;$C35,1,0)&gt;INDEX(Helfer!$F$8:$F$31,MATCH(L35,Helfer!$A$8:$A$31,0)),FALSE))),AND(M35&lt;&gt;"",OR(IFERROR($B35+$C35&lt;INDEX(Helfer!$E$8:$E$31,MATCH(M35,Helfer!$A$8:$A$31,0)),FALSE),IFERROR($B35+$D35+IF($D35&lt;$C35,1,0)&gt;INDEX(Helfer!$F$8:$F$31,MATCH(M35,Helfer!$A$8:$A$31,0)),FALSE)))),"Außerhalb Verfügbarkeit",IF(OR(AND(J35&lt;&gt;"",SUMPRODUCT((($B$11:$B$40+$C$11:$C$40)&lt;($B35+$D35+IF($D35&lt;$C35,1,0)))*(($B$11:$B$40+$D$11:$D$40+($D$11:$D$40&lt;$C$11:$C$40))&gt;($B35+$C35))*(ROW($B$11:$B$40)&lt;&gt;ROW())*((($J$11:$J$40=J35)+($K$11:$K$40=J35)+($L$11:$L$40=J35)+($M$11:$M$40=J35))&gt;0))&gt;0),AND(K35&lt;&gt;"",SUMPRODUCT((($B$11:$B$40+$C$11:$C$40)&lt;($B35+$D35+IF($D35&lt;$C35,1,0)))*(($B$11:$B$40+$D$11:$D$40+($D$11:$D$40&lt;$C$11:$C$40))&gt;($B35+$C35))*(ROW($B$11:$B$40)&lt;&gt;ROW())*((($J$11:$J$40=K35)+($K$11:$K$40=K35)+($L$11:$L$40=K35)+($M$11:$M$40=K35))&gt;0))&gt;0),AND(L35&lt;&gt;"",SUMPRODUCT((($B$11:$B$40+$C$11:$C$40)&lt;($B35+$D35+IF($D35&lt;$C35,1,0)))*(($B$11:$B$40+$D$11:$D$40+($D$11:$D$40&lt;$C$11:$C$40))&gt;($B35+$C35))*(ROW($B$11:$B$40)&lt;&gt;ROW())*((($J$11:$J$40=L35)+($K$11:$K$40=L35)+($L$11:$L$40=L35)+($M$11:$M$40=L35))&gt;0))&gt;0),AND(M35&lt;&gt;"",SUMPRODUCT((($B$11:$B$40+$C$11:$C$40)&lt;($B35+$D35+IF($D35&lt;$C35,1,0)))*(($B$11:$B$40+$D$11:$D$40+($D$11:$D$40&lt;$C$11:$C$40))&gt;($B35+$C35))*(ROW($B$11:$B$40)&lt;&gt;ROW())*((($J$11:$J$40=M35)+($K$11:$K$40=M35)+($L$11:$L$40=M35)+($M$11:$M$40=M35))&gt;0))&gt;0)),"Zeitkonflikt",""))))))</f>
        <v/>
      </c>
    </row>
    <row r="36" spans="1:20" ht="23.1" customHeight="1" x14ac:dyDescent="0.25">
      <c r="A36" s="6"/>
      <c r="B36" s="8"/>
      <c r="C36" s="9"/>
      <c r="D36" s="9"/>
      <c r="E36" s="10" t="str">
        <f t="shared" si="0"/>
        <v/>
      </c>
      <c r="F36" s="4"/>
      <c r="G36" s="4"/>
      <c r="H36" s="4"/>
      <c r="I36" s="14"/>
      <c r="J36" s="14"/>
      <c r="K36" s="14"/>
      <c r="L36" s="14"/>
      <c r="M36" s="14"/>
      <c r="N36" s="15" t="str">
        <f t="shared" si="1"/>
        <v/>
      </c>
      <c r="O36" s="15" t="str">
        <f t="shared" si="2"/>
        <v/>
      </c>
      <c r="P36" s="16" t="str">
        <f t="shared" si="3"/>
        <v/>
      </c>
      <c r="Q36" s="6"/>
      <c r="R36" s="4"/>
      <c r="S36" s="4"/>
      <c r="T36" s="20" t="str">
        <f>IF(B36="","",IF(N36&gt;I36,"Mehr Helfer als Bedarf",IF(OR(AND(J36&lt;&gt;"",COUNTIF($J36:$M36,J36)&gt;1),AND(K36&lt;&gt;"",COUNTIF($J36:$M36,K36)&gt;1),AND(L36&lt;&gt;"",COUNTIF($J36:$M36,L36)&gt;1),AND(M36&lt;&gt;"",COUNTIF($J36:$M36,M36)&gt;1)),"Doppelter Name",IF(OR(AND(J36&lt;&gt;"",COUNTIF(Helfer!$A$8:$A$31,J36)=0),AND(K36&lt;&gt;"",COUNTIF(Helfer!$A$8:$A$31,K36)=0),AND(L36&lt;&gt;"",COUNTIF(Helfer!$A$8:$A$31,L36)=0),AND(M36&lt;&gt;"",COUNTIF(Helfer!$A$8:$A$31,M36)=0)),"Name fehlt in Helferliste",IF(OR(AND(J36&lt;&gt;"",OR(IFERROR($B36+$C36&lt;INDEX(Helfer!$E$8:$E$31,MATCH(J36,Helfer!$A$8:$A$31,0)),FALSE),IFERROR($B36+$D36+IF($D36&lt;$C36,1,0)&gt;INDEX(Helfer!$F$8:$F$31,MATCH(J36,Helfer!$A$8:$A$31,0)),FALSE))),AND(K36&lt;&gt;"",OR(IFERROR($B36+$C36&lt;INDEX(Helfer!$E$8:$E$31,MATCH(K36,Helfer!$A$8:$A$31,0)),FALSE),IFERROR($B36+$D36+IF($D36&lt;$C36,1,0)&gt;INDEX(Helfer!$F$8:$F$31,MATCH(K36,Helfer!$A$8:$A$31,0)),FALSE))),AND(L36&lt;&gt;"",OR(IFERROR($B36+$C36&lt;INDEX(Helfer!$E$8:$E$31,MATCH(L36,Helfer!$A$8:$A$31,0)),FALSE),IFERROR($B36+$D36+IF($D36&lt;$C36,1,0)&gt;INDEX(Helfer!$F$8:$F$31,MATCH(L36,Helfer!$A$8:$A$31,0)),FALSE))),AND(M36&lt;&gt;"",OR(IFERROR($B36+$C36&lt;INDEX(Helfer!$E$8:$E$31,MATCH(M36,Helfer!$A$8:$A$31,0)),FALSE),IFERROR($B36+$D36+IF($D36&lt;$C36,1,0)&gt;INDEX(Helfer!$F$8:$F$31,MATCH(M36,Helfer!$A$8:$A$31,0)),FALSE)))),"Außerhalb Verfügbarkeit",IF(OR(AND(J36&lt;&gt;"",SUMPRODUCT((($B$11:$B$40+$C$11:$C$40)&lt;($B36+$D36+IF($D36&lt;$C36,1,0)))*(($B$11:$B$40+$D$11:$D$40+($D$11:$D$40&lt;$C$11:$C$40))&gt;($B36+$C36))*(ROW($B$11:$B$40)&lt;&gt;ROW())*((($J$11:$J$40=J36)+($K$11:$K$40=J36)+($L$11:$L$40=J36)+($M$11:$M$40=J36))&gt;0))&gt;0),AND(K36&lt;&gt;"",SUMPRODUCT((($B$11:$B$40+$C$11:$C$40)&lt;($B36+$D36+IF($D36&lt;$C36,1,0)))*(($B$11:$B$40+$D$11:$D$40+($D$11:$D$40&lt;$C$11:$C$40))&gt;($B36+$C36))*(ROW($B$11:$B$40)&lt;&gt;ROW())*((($J$11:$J$40=K36)+($K$11:$K$40=K36)+($L$11:$L$40=K36)+($M$11:$M$40=K36))&gt;0))&gt;0),AND(L36&lt;&gt;"",SUMPRODUCT((($B$11:$B$40+$C$11:$C$40)&lt;($B36+$D36+IF($D36&lt;$C36,1,0)))*(($B$11:$B$40+$D$11:$D$40+($D$11:$D$40&lt;$C$11:$C$40))&gt;($B36+$C36))*(ROW($B$11:$B$40)&lt;&gt;ROW())*((($J$11:$J$40=L36)+($K$11:$K$40=L36)+($L$11:$L$40=L36)+($M$11:$M$40=L36))&gt;0))&gt;0),AND(M36&lt;&gt;"",SUMPRODUCT((($B$11:$B$40+$C$11:$C$40)&lt;($B36+$D36+IF($D36&lt;$C36,1,0)))*(($B$11:$B$40+$D$11:$D$40+($D$11:$D$40&lt;$C$11:$C$40))&gt;($B36+$C36))*(ROW($B$11:$B$40)&lt;&gt;ROW())*((($J$11:$J$40=M36)+($K$11:$K$40=M36)+($L$11:$L$40=M36)+($M$11:$M$40=M36))&gt;0))&gt;0)),"Zeitkonflikt",""))))))</f>
        <v/>
      </c>
    </row>
    <row r="37" spans="1:20" ht="23.1" customHeight="1" x14ac:dyDescent="0.25">
      <c r="A37" s="6"/>
      <c r="B37" s="8"/>
      <c r="C37" s="9"/>
      <c r="D37" s="9"/>
      <c r="E37" s="10" t="str">
        <f t="shared" si="0"/>
        <v/>
      </c>
      <c r="F37" s="4"/>
      <c r="G37" s="4"/>
      <c r="H37" s="4"/>
      <c r="I37" s="14"/>
      <c r="J37" s="14"/>
      <c r="K37" s="14"/>
      <c r="L37" s="14"/>
      <c r="M37" s="14"/>
      <c r="N37" s="15" t="str">
        <f t="shared" si="1"/>
        <v/>
      </c>
      <c r="O37" s="15" t="str">
        <f t="shared" si="2"/>
        <v/>
      </c>
      <c r="P37" s="16" t="str">
        <f t="shared" si="3"/>
        <v/>
      </c>
      <c r="Q37" s="6"/>
      <c r="R37" s="4"/>
      <c r="S37" s="4"/>
      <c r="T37" s="20" t="str">
        <f>IF(B37="","",IF(N37&gt;I37,"Mehr Helfer als Bedarf",IF(OR(AND(J37&lt;&gt;"",COUNTIF($J37:$M37,J37)&gt;1),AND(K37&lt;&gt;"",COUNTIF($J37:$M37,K37)&gt;1),AND(L37&lt;&gt;"",COUNTIF($J37:$M37,L37)&gt;1),AND(M37&lt;&gt;"",COUNTIF($J37:$M37,M37)&gt;1)),"Doppelter Name",IF(OR(AND(J37&lt;&gt;"",COUNTIF(Helfer!$A$8:$A$31,J37)=0),AND(K37&lt;&gt;"",COUNTIF(Helfer!$A$8:$A$31,K37)=0),AND(L37&lt;&gt;"",COUNTIF(Helfer!$A$8:$A$31,L37)=0),AND(M37&lt;&gt;"",COUNTIF(Helfer!$A$8:$A$31,M37)=0)),"Name fehlt in Helferliste",IF(OR(AND(J37&lt;&gt;"",OR(IFERROR($B37+$C37&lt;INDEX(Helfer!$E$8:$E$31,MATCH(J37,Helfer!$A$8:$A$31,0)),FALSE),IFERROR($B37+$D37+IF($D37&lt;$C37,1,0)&gt;INDEX(Helfer!$F$8:$F$31,MATCH(J37,Helfer!$A$8:$A$31,0)),FALSE))),AND(K37&lt;&gt;"",OR(IFERROR($B37+$C37&lt;INDEX(Helfer!$E$8:$E$31,MATCH(K37,Helfer!$A$8:$A$31,0)),FALSE),IFERROR($B37+$D37+IF($D37&lt;$C37,1,0)&gt;INDEX(Helfer!$F$8:$F$31,MATCH(K37,Helfer!$A$8:$A$31,0)),FALSE))),AND(L37&lt;&gt;"",OR(IFERROR($B37+$C37&lt;INDEX(Helfer!$E$8:$E$31,MATCH(L37,Helfer!$A$8:$A$31,0)),FALSE),IFERROR($B37+$D37+IF($D37&lt;$C37,1,0)&gt;INDEX(Helfer!$F$8:$F$31,MATCH(L37,Helfer!$A$8:$A$31,0)),FALSE))),AND(M37&lt;&gt;"",OR(IFERROR($B37+$C37&lt;INDEX(Helfer!$E$8:$E$31,MATCH(M37,Helfer!$A$8:$A$31,0)),FALSE),IFERROR($B37+$D37+IF($D37&lt;$C37,1,0)&gt;INDEX(Helfer!$F$8:$F$31,MATCH(M37,Helfer!$A$8:$A$31,0)),FALSE)))),"Außerhalb Verfügbarkeit",IF(OR(AND(J37&lt;&gt;"",SUMPRODUCT((($B$11:$B$40+$C$11:$C$40)&lt;($B37+$D37+IF($D37&lt;$C37,1,0)))*(($B$11:$B$40+$D$11:$D$40+($D$11:$D$40&lt;$C$11:$C$40))&gt;($B37+$C37))*(ROW($B$11:$B$40)&lt;&gt;ROW())*((($J$11:$J$40=J37)+($K$11:$K$40=J37)+($L$11:$L$40=J37)+($M$11:$M$40=J37))&gt;0))&gt;0),AND(K37&lt;&gt;"",SUMPRODUCT((($B$11:$B$40+$C$11:$C$40)&lt;($B37+$D37+IF($D37&lt;$C37,1,0)))*(($B$11:$B$40+$D$11:$D$40+($D$11:$D$40&lt;$C$11:$C$40))&gt;($B37+$C37))*(ROW($B$11:$B$40)&lt;&gt;ROW())*((($J$11:$J$40=K37)+($K$11:$K$40=K37)+($L$11:$L$40=K37)+($M$11:$M$40=K37))&gt;0))&gt;0),AND(L37&lt;&gt;"",SUMPRODUCT((($B$11:$B$40+$C$11:$C$40)&lt;($B37+$D37+IF($D37&lt;$C37,1,0)))*(($B$11:$B$40+$D$11:$D$40+($D$11:$D$40&lt;$C$11:$C$40))&gt;($B37+$C37))*(ROW($B$11:$B$40)&lt;&gt;ROW())*((($J$11:$J$40=L37)+($K$11:$K$40=L37)+($L$11:$L$40=L37)+($M$11:$M$40=L37))&gt;0))&gt;0),AND(M37&lt;&gt;"",SUMPRODUCT((($B$11:$B$40+$C$11:$C$40)&lt;($B37+$D37+IF($D37&lt;$C37,1,0)))*(($B$11:$B$40+$D$11:$D$40+($D$11:$D$40&lt;$C$11:$C$40))&gt;($B37+$C37))*(ROW($B$11:$B$40)&lt;&gt;ROW())*((($J$11:$J$40=M37)+($K$11:$K$40=M37)+($L$11:$L$40=M37)+($M$11:$M$40=M37))&gt;0))&gt;0)),"Zeitkonflikt",""))))))</f>
        <v/>
      </c>
    </row>
    <row r="38" spans="1:20" ht="23.1" customHeight="1" x14ac:dyDescent="0.25">
      <c r="A38" s="6"/>
      <c r="B38" s="8"/>
      <c r="C38" s="9"/>
      <c r="D38" s="9"/>
      <c r="E38" s="10" t="str">
        <f t="shared" si="0"/>
        <v/>
      </c>
      <c r="F38" s="4"/>
      <c r="G38" s="4"/>
      <c r="H38" s="4"/>
      <c r="I38" s="14"/>
      <c r="J38" s="14"/>
      <c r="K38" s="14"/>
      <c r="L38" s="14"/>
      <c r="M38" s="14"/>
      <c r="N38" s="15" t="str">
        <f t="shared" si="1"/>
        <v/>
      </c>
      <c r="O38" s="15" t="str">
        <f t="shared" si="2"/>
        <v/>
      </c>
      <c r="P38" s="16" t="str">
        <f t="shared" si="3"/>
        <v/>
      </c>
      <c r="Q38" s="6"/>
      <c r="R38" s="4"/>
      <c r="S38" s="4"/>
      <c r="T38" s="20" t="str">
        <f>IF(B38="","",IF(N38&gt;I38,"Mehr Helfer als Bedarf",IF(OR(AND(J38&lt;&gt;"",COUNTIF($J38:$M38,J38)&gt;1),AND(K38&lt;&gt;"",COUNTIF($J38:$M38,K38)&gt;1),AND(L38&lt;&gt;"",COUNTIF($J38:$M38,L38)&gt;1),AND(M38&lt;&gt;"",COUNTIF($J38:$M38,M38)&gt;1)),"Doppelter Name",IF(OR(AND(J38&lt;&gt;"",COUNTIF(Helfer!$A$8:$A$31,J38)=0),AND(K38&lt;&gt;"",COUNTIF(Helfer!$A$8:$A$31,K38)=0),AND(L38&lt;&gt;"",COUNTIF(Helfer!$A$8:$A$31,L38)=0),AND(M38&lt;&gt;"",COUNTIF(Helfer!$A$8:$A$31,M38)=0)),"Name fehlt in Helferliste",IF(OR(AND(J38&lt;&gt;"",OR(IFERROR($B38+$C38&lt;INDEX(Helfer!$E$8:$E$31,MATCH(J38,Helfer!$A$8:$A$31,0)),FALSE),IFERROR($B38+$D38+IF($D38&lt;$C38,1,0)&gt;INDEX(Helfer!$F$8:$F$31,MATCH(J38,Helfer!$A$8:$A$31,0)),FALSE))),AND(K38&lt;&gt;"",OR(IFERROR($B38+$C38&lt;INDEX(Helfer!$E$8:$E$31,MATCH(K38,Helfer!$A$8:$A$31,0)),FALSE),IFERROR($B38+$D38+IF($D38&lt;$C38,1,0)&gt;INDEX(Helfer!$F$8:$F$31,MATCH(K38,Helfer!$A$8:$A$31,0)),FALSE))),AND(L38&lt;&gt;"",OR(IFERROR($B38+$C38&lt;INDEX(Helfer!$E$8:$E$31,MATCH(L38,Helfer!$A$8:$A$31,0)),FALSE),IFERROR($B38+$D38+IF($D38&lt;$C38,1,0)&gt;INDEX(Helfer!$F$8:$F$31,MATCH(L38,Helfer!$A$8:$A$31,0)),FALSE))),AND(M38&lt;&gt;"",OR(IFERROR($B38+$C38&lt;INDEX(Helfer!$E$8:$E$31,MATCH(M38,Helfer!$A$8:$A$31,0)),FALSE),IFERROR($B38+$D38+IF($D38&lt;$C38,1,0)&gt;INDEX(Helfer!$F$8:$F$31,MATCH(M38,Helfer!$A$8:$A$31,0)),FALSE)))),"Außerhalb Verfügbarkeit",IF(OR(AND(J38&lt;&gt;"",SUMPRODUCT((($B$11:$B$40+$C$11:$C$40)&lt;($B38+$D38+IF($D38&lt;$C38,1,0)))*(($B$11:$B$40+$D$11:$D$40+($D$11:$D$40&lt;$C$11:$C$40))&gt;($B38+$C38))*(ROW($B$11:$B$40)&lt;&gt;ROW())*((($J$11:$J$40=J38)+($K$11:$K$40=J38)+($L$11:$L$40=J38)+($M$11:$M$40=J38))&gt;0))&gt;0),AND(K38&lt;&gt;"",SUMPRODUCT((($B$11:$B$40+$C$11:$C$40)&lt;($B38+$D38+IF($D38&lt;$C38,1,0)))*(($B$11:$B$40+$D$11:$D$40+($D$11:$D$40&lt;$C$11:$C$40))&gt;($B38+$C38))*(ROW($B$11:$B$40)&lt;&gt;ROW())*((($J$11:$J$40=K38)+($K$11:$K$40=K38)+($L$11:$L$40=K38)+($M$11:$M$40=K38))&gt;0))&gt;0),AND(L38&lt;&gt;"",SUMPRODUCT((($B$11:$B$40+$C$11:$C$40)&lt;($B38+$D38+IF($D38&lt;$C38,1,0)))*(($B$11:$B$40+$D$11:$D$40+($D$11:$D$40&lt;$C$11:$C$40))&gt;($B38+$C38))*(ROW($B$11:$B$40)&lt;&gt;ROW())*((($J$11:$J$40=L38)+($K$11:$K$40=L38)+($L$11:$L$40=L38)+($M$11:$M$40=L38))&gt;0))&gt;0),AND(M38&lt;&gt;"",SUMPRODUCT((($B$11:$B$40+$C$11:$C$40)&lt;($B38+$D38+IF($D38&lt;$C38,1,0)))*(($B$11:$B$40+$D$11:$D$40+($D$11:$D$40&lt;$C$11:$C$40))&gt;($B38+$C38))*(ROW($B$11:$B$40)&lt;&gt;ROW())*((($J$11:$J$40=M38)+($K$11:$K$40=M38)+($L$11:$L$40=M38)+($M$11:$M$40=M38))&gt;0))&gt;0)),"Zeitkonflikt",""))))))</f>
        <v/>
      </c>
    </row>
    <row r="39" spans="1:20" ht="23.1" customHeight="1" x14ac:dyDescent="0.25">
      <c r="A39" s="6"/>
      <c r="B39" s="8"/>
      <c r="C39" s="9"/>
      <c r="D39" s="9"/>
      <c r="E39" s="10" t="str">
        <f t="shared" si="0"/>
        <v/>
      </c>
      <c r="F39" s="4"/>
      <c r="G39" s="4"/>
      <c r="H39" s="4"/>
      <c r="I39" s="14"/>
      <c r="J39" s="14"/>
      <c r="K39" s="14"/>
      <c r="L39" s="14"/>
      <c r="M39" s="14"/>
      <c r="N39" s="15" t="str">
        <f t="shared" si="1"/>
        <v/>
      </c>
      <c r="O39" s="15" t="str">
        <f t="shared" si="2"/>
        <v/>
      </c>
      <c r="P39" s="16" t="str">
        <f t="shared" si="3"/>
        <v/>
      </c>
      <c r="Q39" s="6"/>
      <c r="R39" s="4"/>
      <c r="S39" s="4"/>
      <c r="T39" s="20" t="str">
        <f>IF(B39="","",IF(N39&gt;I39,"Mehr Helfer als Bedarf",IF(OR(AND(J39&lt;&gt;"",COUNTIF($J39:$M39,J39)&gt;1),AND(K39&lt;&gt;"",COUNTIF($J39:$M39,K39)&gt;1),AND(L39&lt;&gt;"",COUNTIF($J39:$M39,L39)&gt;1),AND(M39&lt;&gt;"",COUNTIF($J39:$M39,M39)&gt;1)),"Doppelter Name",IF(OR(AND(J39&lt;&gt;"",COUNTIF(Helfer!$A$8:$A$31,J39)=0),AND(K39&lt;&gt;"",COUNTIF(Helfer!$A$8:$A$31,K39)=0),AND(L39&lt;&gt;"",COUNTIF(Helfer!$A$8:$A$31,L39)=0),AND(M39&lt;&gt;"",COUNTIF(Helfer!$A$8:$A$31,M39)=0)),"Name fehlt in Helferliste",IF(OR(AND(J39&lt;&gt;"",OR(IFERROR($B39+$C39&lt;INDEX(Helfer!$E$8:$E$31,MATCH(J39,Helfer!$A$8:$A$31,0)),FALSE),IFERROR($B39+$D39+IF($D39&lt;$C39,1,0)&gt;INDEX(Helfer!$F$8:$F$31,MATCH(J39,Helfer!$A$8:$A$31,0)),FALSE))),AND(K39&lt;&gt;"",OR(IFERROR($B39+$C39&lt;INDEX(Helfer!$E$8:$E$31,MATCH(K39,Helfer!$A$8:$A$31,0)),FALSE),IFERROR($B39+$D39+IF($D39&lt;$C39,1,0)&gt;INDEX(Helfer!$F$8:$F$31,MATCH(K39,Helfer!$A$8:$A$31,0)),FALSE))),AND(L39&lt;&gt;"",OR(IFERROR($B39+$C39&lt;INDEX(Helfer!$E$8:$E$31,MATCH(L39,Helfer!$A$8:$A$31,0)),FALSE),IFERROR($B39+$D39+IF($D39&lt;$C39,1,0)&gt;INDEX(Helfer!$F$8:$F$31,MATCH(L39,Helfer!$A$8:$A$31,0)),FALSE))),AND(M39&lt;&gt;"",OR(IFERROR($B39+$C39&lt;INDEX(Helfer!$E$8:$E$31,MATCH(M39,Helfer!$A$8:$A$31,0)),FALSE),IFERROR($B39+$D39+IF($D39&lt;$C39,1,0)&gt;INDEX(Helfer!$F$8:$F$31,MATCH(M39,Helfer!$A$8:$A$31,0)),FALSE)))),"Außerhalb Verfügbarkeit",IF(OR(AND(J39&lt;&gt;"",SUMPRODUCT((($B$11:$B$40+$C$11:$C$40)&lt;($B39+$D39+IF($D39&lt;$C39,1,0)))*(($B$11:$B$40+$D$11:$D$40+($D$11:$D$40&lt;$C$11:$C$40))&gt;($B39+$C39))*(ROW($B$11:$B$40)&lt;&gt;ROW())*((($J$11:$J$40=J39)+($K$11:$K$40=J39)+($L$11:$L$40=J39)+($M$11:$M$40=J39))&gt;0))&gt;0),AND(K39&lt;&gt;"",SUMPRODUCT((($B$11:$B$40+$C$11:$C$40)&lt;($B39+$D39+IF($D39&lt;$C39,1,0)))*(($B$11:$B$40+$D$11:$D$40+($D$11:$D$40&lt;$C$11:$C$40))&gt;($B39+$C39))*(ROW($B$11:$B$40)&lt;&gt;ROW())*((($J$11:$J$40=K39)+($K$11:$K$40=K39)+($L$11:$L$40=K39)+($M$11:$M$40=K39))&gt;0))&gt;0),AND(L39&lt;&gt;"",SUMPRODUCT((($B$11:$B$40+$C$11:$C$40)&lt;($B39+$D39+IF($D39&lt;$C39,1,0)))*(($B$11:$B$40+$D$11:$D$40+($D$11:$D$40&lt;$C$11:$C$40))&gt;($B39+$C39))*(ROW($B$11:$B$40)&lt;&gt;ROW())*((($J$11:$J$40=L39)+($K$11:$K$40=L39)+($L$11:$L$40=L39)+($M$11:$M$40=L39))&gt;0))&gt;0),AND(M39&lt;&gt;"",SUMPRODUCT((($B$11:$B$40+$C$11:$C$40)&lt;($B39+$D39+IF($D39&lt;$C39,1,0)))*(($B$11:$B$40+$D$11:$D$40+($D$11:$D$40&lt;$C$11:$C$40))&gt;($B39+$C39))*(ROW($B$11:$B$40)&lt;&gt;ROW())*((($J$11:$J$40=M39)+($K$11:$K$40=M39)+($L$11:$L$40=M39)+($M$11:$M$40=M39))&gt;0))&gt;0)),"Zeitkonflikt",""))))))</f>
        <v/>
      </c>
    </row>
    <row r="40" spans="1:20" ht="23.1" customHeight="1" x14ac:dyDescent="0.25">
      <c r="A40" s="7"/>
      <c r="B40" s="11"/>
      <c r="C40" s="12"/>
      <c r="D40" s="12"/>
      <c r="E40" s="13" t="str">
        <f t="shared" si="0"/>
        <v/>
      </c>
      <c r="F40" s="5"/>
      <c r="G40" s="5"/>
      <c r="H40" s="5"/>
      <c r="I40" s="17"/>
      <c r="J40" s="17"/>
      <c r="K40" s="17"/>
      <c r="L40" s="17"/>
      <c r="M40" s="17"/>
      <c r="N40" s="18" t="str">
        <f t="shared" si="1"/>
        <v/>
      </c>
      <c r="O40" s="18" t="str">
        <f t="shared" si="2"/>
        <v/>
      </c>
      <c r="P40" s="19" t="str">
        <f t="shared" si="3"/>
        <v/>
      </c>
      <c r="Q40" s="7"/>
      <c r="R40" s="5"/>
      <c r="S40" s="5"/>
      <c r="T40" s="21" t="str">
        <f>IF(B40="","",IF(N40&gt;I40,"Mehr Helfer als Bedarf",IF(OR(AND(J40&lt;&gt;"",COUNTIF($J40:$M40,J40)&gt;1),AND(K40&lt;&gt;"",COUNTIF($J40:$M40,K40)&gt;1),AND(L40&lt;&gt;"",COUNTIF($J40:$M40,L40)&gt;1),AND(M40&lt;&gt;"",COUNTIF($J40:$M40,M40)&gt;1)),"Doppelter Name",IF(OR(AND(J40&lt;&gt;"",COUNTIF(Helfer!$A$8:$A$31,J40)=0),AND(K40&lt;&gt;"",COUNTIF(Helfer!$A$8:$A$31,K40)=0),AND(L40&lt;&gt;"",COUNTIF(Helfer!$A$8:$A$31,L40)=0),AND(M40&lt;&gt;"",COUNTIF(Helfer!$A$8:$A$31,M40)=0)),"Name fehlt in Helferliste",IF(OR(AND(J40&lt;&gt;"",OR(IFERROR($B40+$C40&lt;INDEX(Helfer!$E$8:$E$31,MATCH(J40,Helfer!$A$8:$A$31,0)),FALSE),IFERROR($B40+$D40+IF($D40&lt;$C40,1,0)&gt;INDEX(Helfer!$F$8:$F$31,MATCH(J40,Helfer!$A$8:$A$31,0)),FALSE))),AND(K40&lt;&gt;"",OR(IFERROR($B40+$C40&lt;INDEX(Helfer!$E$8:$E$31,MATCH(K40,Helfer!$A$8:$A$31,0)),FALSE),IFERROR($B40+$D40+IF($D40&lt;$C40,1,0)&gt;INDEX(Helfer!$F$8:$F$31,MATCH(K40,Helfer!$A$8:$A$31,0)),FALSE))),AND(L40&lt;&gt;"",OR(IFERROR($B40+$C40&lt;INDEX(Helfer!$E$8:$E$31,MATCH(L40,Helfer!$A$8:$A$31,0)),FALSE),IFERROR($B40+$D40+IF($D40&lt;$C40,1,0)&gt;INDEX(Helfer!$F$8:$F$31,MATCH(L40,Helfer!$A$8:$A$31,0)),FALSE))),AND(M40&lt;&gt;"",OR(IFERROR($B40+$C40&lt;INDEX(Helfer!$E$8:$E$31,MATCH(M40,Helfer!$A$8:$A$31,0)),FALSE),IFERROR($B40+$D40+IF($D40&lt;$C40,1,0)&gt;INDEX(Helfer!$F$8:$F$31,MATCH(M40,Helfer!$A$8:$A$31,0)),FALSE)))),"Außerhalb Verfügbarkeit",IF(OR(AND(J40&lt;&gt;"",SUMPRODUCT((($B$11:$B$40+$C$11:$C$40)&lt;($B40+$D40+IF($D40&lt;$C40,1,0)))*(($B$11:$B$40+$D$11:$D$40+($D$11:$D$40&lt;$C$11:$C$40))&gt;($B40+$C40))*(ROW($B$11:$B$40)&lt;&gt;ROW())*((($J$11:$J$40=J40)+($K$11:$K$40=J40)+($L$11:$L$40=J40)+($M$11:$M$40=J40))&gt;0))&gt;0),AND(K40&lt;&gt;"",SUMPRODUCT((($B$11:$B$40+$C$11:$C$40)&lt;($B40+$D40+IF($D40&lt;$C40,1,0)))*(($B$11:$B$40+$D$11:$D$40+($D$11:$D$40&lt;$C$11:$C$40))&gt;($B40+$C40))*(ROW($B$11:$B$40)&lt;&gt;ROW())*((($J$11:$J$40=K40)+($K$11:$K$40=K40)+($L$11:$L$40=K40)+($M$11:$M$40=K40))&gt;0))&gt;0),AND(L40&lt;&gt;"",SUMPRODUCT((($B$11:$B$40+$C$11:$C$40)&lt;($B40+$D40+IF($D40&lt;$C40,1,0)))*(($B$11:$B$40+$D$11:$D$40+($D$11:$D$40&lt;$C$11:$C$40))&gt;($B40+$C40))*(ROW($B$11:$B$40)&lt;&gt;ROW())*((($J$11:$J$40=L40)+($K$11:$K$40=L40)+($L$11:$L$40=L40)+($M$11:$M$40=L40))&gt;0))&gt;0),AND(M40&lt;&gt;"",SUMPRODUCT((($B$11:$B$40+$C$11:$C$40)&lt;($B40+$D40+IF($D40&lt;$C40,1,0)))*(($B$11:$B$40+$D$11:$D$40+($D$11:$D$40&lt;$C$11:$C$40))&gt;($B40+$C40))*(ROW($B$11:$B$40)&lt;&gt;ROW())*((($J$11:$J$40=M40)+($K$11:$K$40=M40)+($L$11:$L$40=M40)+($M$11:$M$40=M40))&gt;0))&gt;0)),"Zeitkonflikt",""))))))</f>
        <v/>
      </c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73" t="s">
        <v>93</v>
      </c>
      <c r="B43" s="73"/>
      <c r="C43" s="73"/>
      <c r="D43" s="73"/>
      <c r="E43" s="73"/>
      <c r="F43" s="73"/>
      <c r="G43" s="73"/>
      <c r="H43" s="7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74" t="s">
        <v>94</v>
      </c>
      <c r="B44" s="74"/>
      <c r="C44" s="74"/>
      <c r="D44" s="74"/>
      <c r="E44" s="74"/>
      <c r="F44" s="74"/>
      <c r="G44" s="75">
        <f>COUNTIF(P11:P40,"Offen")+COUNTIF(P11:P40,"Teilbesetzt")</f>
        <v>7</v>
      </c>
      <c r="H44" s="7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74" t="s">
        <v>95</v>
      </c>
      <c r="B45" s="74"/>
      <c r="C45" s="74"/>
      <c r="D45" s="74"/>
      <c r="E45" s="74"/>
      <c r="F45" s="74"/>
      <c r="G45" s="75">
        <f>COUNTIF(T11:T40,"Mehr Helfer als Bedarf")+COUNTIF(T11:T40,"Doppelter Name")+COUNTIF(T11:T40,"Name fehlt in Helferliste")+COUNTIF(T11:T40,"Außerhalb Verfügbarkeit")+COUNTIF(T11:T40,"Zeitkonflikt")</f>
        <v>1</v>
      </c>
      <c r="H45" s="7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74" t="s">
        <v>96</v>
      </c>
      <c r="B46" s="74"/>
      <c r="C46" s="74"/>
      <c r="D46" s="74"/>
      <c r="E46" s="74"/>
      <c r="F46" s="74"/>
      <c r="G46" s="75">
        <f>COUNTIF(Q11:Q40,"Angefragt")+COUNTIF(Q11:Q40,"Offen")</f>
        <v>7</v>
      </c>
      <c r="H46" s="7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74" t="s">
        <v>97</v>
      </c>
      <c r="B47" s="74"/>
      <c r="C47" s="74"/>
      <c r="D47" s="74"/>
      <c r="E47" s="74"/>
      <c r="F47" s="74"/>
      <c r="G47" s="75">
        <f>COUNTIF(Helfer!K8:K31,"&gt;1")</f>
        <v>0</v>
      </c>
      <c r="H47" s="7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74" t="s">
        <v>98</v>
      </c>
      <c r="B48" s="74"/>
      <c r="C48" s="74"/>
      <c r="D48" s="74"/>
      <c r="E48" s="74"/>
      <c r="F48" s="74"/>
      <c r="G48" s="75">
        <f>COUNTA(Helfer!A8:A31)-COUNTIF(Helfer!I8:I31,"&gt;0")</f>
        <v>3</v>
      </c>
      <c r="H48" s="7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76" t="s">
        <v>99</v>
      </c>
      <c r="B50" s="77"/>
      <c r="C50" s="77"/>
      <c r="D50" s="77"/>
      <c r="E50" s="77"/>
      <c r="F50" s="77"/>
      <c r="G50" s="77"/>
      <c r="H50" s="7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79"/>
      <c r="B51" s="80"/>
      <c r="C51" s="80"/>
      <c r="D51" s="80"/>
      <c r="E51" s="80"/>
      <c r="F51" s="80"/>
      <c r="G51" s="80"/>
      <c r="H51" s="8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79"/>
      <c r="B52" s="80"/>
      <c r="C52" s="80"/>
      <c r="D52" s="80"/>
      <c r="E52" s="80"/>
      <c r="F52" s="80"/>
      <c r="G52" s="80"/>
      <c r="H52" s="8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82"/>
      <c r="B53" s="83"/>
      <c r="C53" s="83"/>
      <c r="D53" s="83"/>
      <c r="E53" s="83"/>
      <c r="F53" s="83"/>
      <c r="G53" s="83"/>
      <c r="H53" s="8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2" t="s">
        <v>100</v>
      </c>
      <c r="B56" s="2" t="s">
        <v>101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22" t="s">
        <v>4</v>
      </c>
      <c r="B57" s="23">
        <f>SUM(N11:N40)</f>
        <v>29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24" t="s">
        <v>31</v>
      </c>
      <c r="B58" s="25">
        <f>SUM(O11:O40)</f>
        <v>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</sheetData>
  <mergeCells count="38">
    <mergeCell ref="A47:F47"/>
    <mergeCell ref="G47:H47"/>
    <mergeCell ref="A48:F48"/>
    <mergeCell ref="G48:H48"/>
    <mergeCell ref="A50:H53"/>
    <mergeCell ref="A44:F44"/>
    <mergeCell ref="G44:H44"/>
    <mergeCell ref="A45:F45"/>
    <mergeCell ref="G45:H45"/>
    <mergeCell ref="A46:F46"/>
    <mergeCell ref="G46:H46"/>
    <mergeCell ref="N7:P8"/>
    <mergeCell ref="Q6:T6"/>
    <mergeCell ref="Q7:T8"/>
    <mergeCell ref="A9:T9"/>
    <mergeCell ref="A43:H43"/>
    <mergeCell ref="A7:D8"/>
    <mergeCell ref="E7:G8"/>
    <mergeCell ref="H7:J8"/>
    <mergeCell ref="K3:M3"/>
    <mergeCell ref="K4:M5"/>
    <mergeCell ref="K6:M6"/>
    <mergeCell ref="K7:M8"/>
    <mergeCell ref="A1:T2"/>
    <mergeCell ref="A3:D3"/>
    <mergeCell ref="E3:G3"/>
    <mergeCell ref="H3:J3"/>
    <mergeCell ref="A6:D6"/>
    <mergeCell ref="E6:G6"/>
    <mergeCell ref="H6:J6"/>
    <mergeCell ref="A4:D5"/>
    <mergeCell ref="E4:G5"/>
    <mergeCell ref="H4:J5"/>
    <mergeCell ref="N3:P3"/>
    <mergeCell ref="N4:P5"/>
    <mergeCell ref="Q3:T3"/>
    <mergeCell ref="Q4:T5"/>
    <mergeCell ref="N6:P6"/>
  </mergeCells>
  <conditionalFormatting sqref="J11:J40">
    <cfRule type="expression" dxfId="14" priority="10">
      <formula>AND(J11&lt;&gt;"",COUNTIF($J11:$M11,J11)&gt;1)</formula>
    </cfRule>
  </conditionalFormatting>
  <conditionalFormatting sqref="K11:K40">
    <cfRule type="expression" dxfId="13" priority="11">
      <formula>AND(K11&lt;&gt;"",COUNTIF($J11:$M11,K11)&gt;1)</formula>
    </cfRule>
  </conditionalFormatting>
  <conditionalFormatting sqref="L11:L40">
    <cfRule type="expression" dxfId="12" priority="12">
      <formula>AND(L11&lt;&gt;"",COUNTIF($J11:$M11,L11)&gt;1)</formula>
    </cfRule>
  </conditionalFormatting>
  <conditionalFormatting sqref="M11:M40">
    <cfRule type="expression" dxfId="11" priority="13">
      <formula>AND(M11&lt;&gt;"",COUNTIF($J11:$M11,M11)&gt;1)</formula>
    </cfRule>
  </conditionalFormatting>
  <conditionalFormatting sqref="O11:O40">
    <cfRule type="dataBar" priority="8">
      <dataBar>
        <cfvo type="min"/>
        <cfvo type="max"/>
        <color rgb="FFB94A48"/>
      </dataBar>
    </cfRule>
    <cfRule type="dataBar" priority="14">
      <dataBar>
        <cfvo type="min"/>
        <cfvo type="max"/>
        <color rgb="FFB94A48"/>
      </dataBar>
      <extLst>
        <ext xmlns:x14="http://schemas.microsoft.com/office/spreadsheetml/2009/9/main" uri="{B025F937-C7B1-47D3-B67F-A62EFF666E3E}">
          <x14:id>{692455B4-03A4-B694-1B39-4970C7D2CC5F}</x14:id>
        </ext>
      </extLst>
    </cfRule>
  </conditionalFormatting>
  <conditionalFormatting sqref="P11:P40">
    <cfRule type="expression" dxfId="10" priority="1">
      <formula>P11="Besetzt"</formula>
    </cfRule>
    <cfRule type="expression" dxfId="9" priority="2">
      <formula>P11="Teilbesetzt"</formula>
    </cfRule>
    <cfRule type="expression" dxfId="8" priority="3">
      <formula>P11="Offen"</formula>
    </cfRule>
  </conditionalFormatting>
  <conditionalFormatting sqref="Q11:Q40">
    <cfRule type="expression" dxfId="7" priority="4">
      <formula>Q11="Bestätigt"</formula>
    </cfRule>
    <cfRule type="expression" dxfId="6" priority="5">
      <formula>Q11="Angefragt"</formula>
    </cfRule>
    <cfRule type="expression" dxfId="5" priority="6">
      <formula>Q11="Offen"</formula>
    </cfRule>
    <cfRule type="expression" dxfId="4" priority="7">
      <formula>Q11="Abgesagt"</formula>
    </cfRule>
  </conditionalFormatting>
  <conditionalFormatting sqref="T11:T40">
    <cfRule type="expression" dxfId="3" priority="9">
      <formula>T11&lt;&gt;""</formula>
    </cfRule>
  </conditionalFormatting>
  <dataValidations count="4">
    <dataValidation type="list" sqref="F11:F40" xr:uid="{00000000-0002-0000-0000-000000000000}">
      <formula1>"Organisation,Empfang,Betreuung,Logistik,Service,Information,Technik,Sonstiges"</formula1>
    </dataValidation>
    <dataValidation type="list" sqref="Q11:Q40" xr:uid="{00000000-0002-0000-0000-000001000000}">
      <formula1>"Offen,Angefragt,Bestätigt,Abgesagt"</formula1>
    </dataValidation>
    <dataValidation sqref="I11:I40" xr:uid="{00000000-0002-0000-0000-000002000000}">
      <formula1>1</formula1>
      <formula2>4</formula2>
    </dataValidation>
    <dataValidation type="list" sqref="J11:M40" xr:uid="{00000000-0002-0000-0000-000003000000}">
      <formula1>INDIRECT("Helfer!$A$8:$A$31")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2455B4-03A4-B694-1B39-4970C7D2CC5F}">
            <x14:dataBar>
              <x14:cfvo type="min"/>
              <x14:cfvo type="max"/>
              <x14:negativeFillColor auto="1"/>
              <x14:axisColor auto="1"/>
            </x14:dataBar>
          </x14:cfRule>
          <xm:sqref>O11:O40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workbookViewId="0"/>
  </sheetViews>
  <sheetFormatPr baseColWidth="10" defaultColWidth="9" defaultRowHeight="15" x14ac:dyDescent="0.25"/>
  <cols>
    <col min="1" max="1" width="19" customWidth="1"/>
    <col min="2" max="2" width="18" customWidth="1"/>
    <col min="3" max="3" width="29" customWidth="1"/>
    <col min="4" max="4" width="25" customWidth="1"/>
    <col min="5" max="6" width="19" customWidth="1"/>
    <col min="7" max="7" width="18" customWidth="1"/>
    <col min="8" max="8" width="11" customWidth="1"/>
    <col min="9" max="9" width="10" customWidth="1"/>
    <col min="10" max="10" width="14" customWidth="1"/>
    <col min="11" max="11" width="12" customWidth="1"/>
    <col min="12" max="12" width="23" customWidth="1"/>
  </cols>
  <sheetData>
    <row r="1" spans="1:12" ht="27.95" customHeight="1" x14ac:dyDescent="0.25">
      <c r="A1" s="38" t="s">
        <v>102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7.9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25">
      <c r="A3" s="53" t="s">
        <v>103</v>
      </c>
      <c r="B3" s="53"/>
      <c r="C3" s="53"/>
      <c r="D3" s="53" t="s">
        <v>104</v>
      </c>
      <c r="E3" s="53"/>
      <c r="F3" s="53"/>
      <c r="G3" s="53" t="s">
        <v>105</v>
      </c>
      <c r="H3" s="53"/>
      <c r="I3" s="53"/>
      <c r="J3" s="53" t="s">
        <v>106</v>
      </c>
      <c r="K3" s="53"/>
      <c r="L3" s="53"/>
    </row>
    <row r="4" spans="1:12" x14ac:dyDescent="0.25">
      <c r="A4" s="54">
        <f>COUNTA(A8:A31)</f>
        <v>12</v>
      </c>
      <c r="B4" s="55"/>
      <c r="C4" s="56"/>
      <c r="D4" s="54">
        <f>COUNTIF(I8:I31,"&gt;0")</f>
        <v>9</v>
      </c>
      <c r="E4" s="55"/>
      <c r="F4" s="56"/>
      <c r="G4" s="54">
        <f>COUNTA(A8:A31)-COUNTIF(I8:I31,"&gt;0")</f>
        <v>3</v>
      </c>
      <c r="H4" s="55"/>
      <c r="I4" s="56"/>
      <c r="J4" s="54">
        <f>COUNTIF(K8:K31,"&gt;1")</f>
        <v>0</v>
      </c>
      <c r="K4" s="55"/>
      <c r="L4" s="56"/>
    </row>
    <row r="5" spans="1:12" x14ac:dyDescent="0.25">
      <c r="A5" s="57"/>
      <c r="B5" s="58"/>
      <c r="C5" s="59"/>
      <c r="D5" s="57"/>
      <c r="E5" s="58"/>
      <c r="F5" s="59"/>
      <c r="G5" s="57"/>
      <c r="H5" s="58"/>
      <c r="I5" s="59"/>
      <c r="J5" s="57"/>
      <c r="K5" s="58"/>
      <c r="L5" s="59"/>
    </row>
    <row r="6" spans="1:12" x14ac:dyDescent="0.25">
      <c r="A6" s="73" t="s">
        <v>107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ht="30" customHeight="1" x14ac:dyDescent="0.25">
      <c r="A7" s="3" t="s">
        <v>108</v>
      </c>
      <c r="B7" s="3" t="s">
        <v>109</v>
      </c>
      <c r="C7" s="3" t="s">
        <v>110</v>
      </c>
      <c r="D7" s="3" t="s">
        <v>111</v>
      </c>
      <c r="E7" s="3" t="s">
        <v>112</v>
      </c>
      <c r="F7" s="3" t="s">
        <v>113</v>
      </c>
      <c r="G7" s="3" t="s">
        <v>114</v>
      </c>
      <c r="H7" s="3" t="s">
        <v>115</v>
      </c>
      <c r="I7" s="3" t="s">
        <v>116</v>
      </c>
      <c r="J7" s="3" t="s">
        <v>117</v>
      </c>
      <c r="K7" s="3" t="s">
        <v>118</v>
      </c>
      <c r="L7" s="3" t="s">
        <v>35</v>
      </c>
    </row>
    <row r="8" spans="1:12" ht="24" customHeight="1" x14ac:dyDescent="0.25">
      <c r="A8" s="26" t="s">
        <v>41</v>
      </c>
      <c r="B8" s="26" t="s">
        <v>119</v>
      </c>
      <c r="C8" s="26" t="s">
        <v>120</v>
      </c>
      <c r="D8" s="26" t="s">
        <v>121</v>
      </c>
      <c r="E8" s="30">
        <v>46277.291666666664</v>
      </c>
      <c r="F8" s="30">
        <v>46278.75</v>
      </c>
      <c r="G8" s="26" t="s">
        <v>38</v>
      </c>
      <c r="H8" s="32">
        <v>10</v>
      </c>
      <c r="I8" s="33">
        <f>IF(A8="","",COUNTIF(Einsatzplan!$J$11:$M$40,A8))</f>
        <v>3</v>
      </c>
      <c r="J8" s="33" t="e">
        <f>IF(A8="","",SUMPRODUCT((Einsatzplan!$J$11:$J$40=A8)*Einsatzplan!$E$11:$E$40)+SUMPRODUCT((Einsatzplan!$K$11:$K$40=A8)*Einsatzplan!$E$11:$E$40)+SUMPRODUCT((Einsatzplan!$L$11:$L$40=A8)*Einsatzplan!$E$11:$E$40)+SUMPRODUCT((Einsatzplan!$M$11:$M$40=A8)*Einsatzplan!$E$11:$E$40))</f>
        <v>#VALUE!</v>
      </c>
      <c r="K8" s="34" t="e">
        <f t="shared" ref="K8:K31" si="0">IF(OR(A8="",H8=""),"",J8/H8)</f>
        <v>#VALUE!</v>
      </c>
      <c r="L8" s="28"/>
    </row>
    <row r="9" spans="1:12" ht="24" customHeight="1" x14ac:dyDescent="0.25">
      <c r="A9" s="26" t="s">
        <v>42</v>
      </c>
      <c r="B9" s="26" t="s">
        <v>122</v>
      </c>
      <c r="C9" s="26" t="s">
        <v>123</v>
      </c>
      <c r="D9" s="26" t="s">
        <v>124</v>
      </c>
      <c r="E9" s="30">
        <v>46277.291666666664</v>
      </c>
      <c r="F9" s="30">
        <v>46278.791666666664</v>
      </c>
      <c r="G9" s="26" t="s">
        <v>53</v>
      </c>
      <c r="H9" s="32">
        <v>12</v>
      </c>
      <c r="I9" s="33">
        <f>IF(A9="","",COUNTIF(Einsatzplan!$J$11:$M$40,A9))</f>
        <v>3</v>
      </c>
      <c r="J9" s="33" t="e">
        <f>IF(A9="","",SUMPRODUCT((Einsatzplan!$J$11:$J$40=A9)*Einsatzplan!$E$11:$E$40)+SUMPRODUCT((Einsatzplan!$K$11:$K$40=A9)*Einsatzplan!$E$11:$E$40)+SUMPRODUCT((Einsatzplan!$L$11:$L$40=A9)*Einsatzplan!$E$11:$E$40)+SUMPRODUCT((Einsatzplan!$M$11:$M$40=A9)*Einsatzplan!$E$11:$E$40))</f>
        <v>#VALUE!</v>
      </c>
      <c r="K9" s="34" t="e">
        <f t="shared" si="0"/>
        <v>#VALUE!</v>
      </c>
      <c r="L9" s="28"/>
    </row>
    <row r="10" spans="1:12" ht="24" customHeight="1" x14ac:dyDescent="0.25">
      <c r="A10" s="26" t="s">
        <v>43</v>
      </c>
      <c r="B10" s="26" t="s">
        <v>125</v>
      </c>
      <c r="C10" s="26" t="s">
        <v>126</v>
      </c>
      <c r="D10" s="26" t="s">
        <v>127</v>
      </c>
      <c r="E10" s="30">
        <v>46277.333333333336</v>
      </c>
      <c r="F10" s="30">
        <v>46278.666666666664</v>
      </c>
      <c r="G10" s="26" t="s">
        <v>60</v>
      </c>
      <c r="H10" s="32">
        <v>9</v>
      </c>
      <c r="I10" s="33">
        <f>IF(A10="","",COUNTIF(Einsatzplan!$J$11:$M$40,A10))</f>
        <v>3</v>
      </c>
      <c r="J10" s="33" t="e">
        <f>IF(A10="","",SUMPRODUCT((Einsatzplan!$J$11:$J$40=A10)*Einsatzplan!$E$11:$E$40)+SUMPRODUCT((Einsatzplan!$K$11:$K$40=A10)*Einsatzplan!$E$11:$E$40)+SUMPRODUCT((Einsatzplan!$L$11:$L$40=A10)*Einsatzplan!$E$11:$E$40)+SUMPRODUCT((Einsatzplan!$M$11:$M$40=A10)*Einsatzplan!$E$11:$E$40))</f>
        <v>#VALUE!</v>
      </c>
      <c r="K10" s="34" t="e">
        <f t="shared" si="0"/>
        <v>#VALUE!</v>
      </c>
      <c r="L10" s="28"/>
    </row>
    <row r="11" spans="1:12" ht="24" customHeight="1" x14ac:dyDescent="0.25">
      <c r="A11" s="26" t="s">
        <v>50</v>
      </c>
      <c r="B11" s="26" t="s">
        <v>128</v>
      </c>
      <c r="C11" s="26" t="s">
        <v>129</v>
      </c>
      <c r="D11" s="26" t="s">
        <v>130</v>
      </c>
      <c r="E11" s="30">
        <v>46277.354166666664</v>
      </c>
      <c r="F11" s="30">
        <v>46278.791666666664</v>
      </c>
      <c r="G11" s="26" t="s">
        <v>47</v>
      </c>
      <c r="H11" s="32">
        <v>9</v>
      </c>
      <c r="I11" s="33">
        <f>IF(A11="","",COUNTIF(Einsatzplan!$J$11:$M$40,A11))</f>
        <v>4</v>
      </c>
      <c r="J11" s="33" t="e">
        <f>IF(A11="","",SUMPRODUCT((Einsatzplan!$J$11:$J$40=A11)*Einsatzplan!$E$11:$E$40)+SUMPRODUCT((Einsatzplan!$K$11:$K$40=A11)*Einsatzplan!$E$11:$E$40)+SUMPRODUCT((Einsatzplan!$L$11:$L$40=A11)*Einsatzplan!$E$11:$E$40)+SUMPRODUCT((Einsatzplan!$M$11:$M$40=A11)*Einsatzplan!$E$11:$E$40))</f>
        <v>#VALUE!</v>
      </c>
      <c r="K11" s="34" t="e">
        <f t="shared" si="0"/>
        <v>#VALUE!</v>
      </c>
      <c r="L11" s="28"/>
    </row>
    <row r="12" spans="1:12" ht="24" customHeight="1" x14ac:dyDescent="0.25">
      <c r="A12" s="26" t="s">
        <v>51</v>
      </c>
      <c r="B12" s="26" t="s">
        <v>131</v>
      </c>
      <c r="C12" s="26" t="s">
        <v>132</v>
      </c>
      <c r="D12" s="26" t="s">
        <v>133</v>
      </c>
      <c r="E12" s="30">
        <v>46277.375</v>
      </c>
      <c r="F12" s="30">
        <v>46278.791666666664</v>
      </c>
      <c r="G12" s="26" t="s">
        <v>134</v>
      </c>
      <c r="H12" s="32">
        <v>10</v>
      </c>
      <c r="I12" s="33">
        <f>IF(A12="","",COUNTIF(Einsatzplan!$J$11:$M$40,A12))</f>
        <v>4</v>
      </c>
      <c r="J12" s="33" t="e">
        <f>IF(A12="","",SUMPRODUCT((Einsatzplan!$J$11:$J$40=A12)*Einsatzplan!$E$11:$E$40)+SUMPRODUCT((Einsatzplan!$K$11:$K$40=A12)*Einsatzplan!$E$11:$E$40)+SUMPRODUCT((Einsatzplan!$L$11:$L$40=A12)*Einsatzplan!$E$11:$E$40)+SUMPRODUCT((Einsatzplan!$M$11:$M$40=A12)*Einsatzplan!$E$11:$E$40))</f>
        <v>#VALUE!</v>
      </c>
      <c r="K12" s="34" t="e">
        <f t="shared" si="0"/>
        <v>#VALUE!</v>
      </c>
      <c r="L12" s="28"/>
    </row>
    <row r="13" spans="1:12" ht="24" customHeight="1" x14ac:dyDescent="0.25">
      <c r="A13" s="26" t="s">
        <v>56</v>
      </c>
      <c r="B13" s="26" t="s">
        <v>135</v>
      </c>
      <c r="C13" s="26" t="s">
        <v>136</v>
      </c>
      <c r="D13" s="26" t="s">
        <v>137</v>
      </c>
      <c r="E13" s="30">
        <v>46277.375</v>
      </c>
      <c r="F13" s="30">
        <v>46278.666666666664</v>
      </c>
      <c r="G13" s="26" t="s">
        <v>53</v>
      </c>
      <c r="H13" s="32">
        <v>8</v>
      </c>
      <c r="I13" s="33">
        <f>IF(A13="","",COUNTIF(Einsatzplan!$J$11:$M$40,A13))</f>
        <v>3</v>
      </c>
      <c r="J13" s="33" t="e">
        <f>IF(A13="","",SUMPRODUCT((Einsatzplan!$J$11:$J$40=A13)*Einsatzplan!$E$11:$E$40)+SUMPRODUCT((Einsatzplan!$K$11:$K$40=A13)*Einsatzplan!$E$11:$E$40)+SUMPRODUCT((Einsatzplan!$L$11:$L$40=A13)*Einsatzplan!$E$11:$E$40)+SUMPRODUCT((Einsatzplan!$M$11:$M$40=A13)*Einsatzplan!$E$11:$E$40))</f>
        <v>#VALUE!</v>
      </c>
      <c r="K13" s="34" t="e">
        <f t="shared" si="0"/>
        <v>#VALUE!</v>
      </c>
      <c r="L13" s="28"/>
    </row>
    <row r="14" spans="1:12" ht="24" customHeight="1" x14ac:dyDescent="0.25">
      <c r="A14" s="26" t="s">
        <v>63</v>
      </c>
      <c r="B14" s="26" t="s">
        <v>138</v>
      </c>
      <c r="C14" s="26" t="s">
        <v>139</v>
      </c>
      <c r="D14" s="26" t="s">
        <v>140</v>
      </c>
      <c r="E14" s="30">
        <v>46277.416666666664</v>
      </c>
      <c r="F14" s="30">
        <v>46278.666666666664</v>
      </c>
      <c r="G14" s="26" t="s">
        <v>60</v>
      </c>
      <c r="H14" s="32">
        <v>9</v>
      </c>
      <c r="I14" s="33">
        <f>IF(A14="","",COUNTIF(Einsatzplan!$J$11:$M$40,A14))</f>
        <v>3</v>
      </c>
      <c r="J14" s="33" t="e">
        <f>IF(A14="","",SUMPRODUCT((Einsatzplan!$J$11:$J$40=A14)*Einsatzplan!$E$11:$E$40)+SUMPRODUCT((Einsatzplan!$K$11:$K$40=A14)*Einsatzplan!$E$11:$E$40)+SUMPRODUCT((Einsatzplan!$L$11:$L$40=A14)*Einsatzplan!$E$11:$E$40)+SUMPRODUCT((Einsatzplan!$M$11:$M$40=A14)*Einsatzplan!$E$11:$E$40))</f>
        <v>#VALUE!</v>
      </c>
      <c r="K14" s="34" t="e">
        <f t="shared" si="0"/>
        <v>#VALUE!</v>
      </c>
      <c r="L14" s="28"/>
    </row>
    <row r="15" spans="1:12" ht="24" customHeight="1" x14ac:dyDescent="0.25">
      <c r="A15" s="26" t="s">
        <v>68</v>
      </c>
      <c r="B15" s="26" t="s">
        <v>141</v>
      </c>
      <c r="C15" s="26" t="s">
        <v>142</v>
      </c>
      <c r="D15" s="26" t="s">
        <v>143</v>
      </c>
      <c r="E15" s="30">
        <v>46277.458333333336</v>
      </c>
      <c r="F15" s="30">
        <v>46278.75</v>
      </c>
      <c r="G15" s="26" t="s">
        <v>65</v>
      </c>
      <c r="H15" s="32">
        <v>8</v>
      </c>
      <c r="I15" s="33">
        <f>IF(A15="","",COUNTIF(Einsatzplan!$J$11:$M$40,A15))</f>
        <v>3</v>
      </c>
      <c r="J15" s="33" t="e">
        <f>IF(A15="","",SUMPRODUCT((Einsatzplan!$J$11:$J$40=A15)*Einsatzplan!$E$11:$E$40)+SUMPRODUCT((Einsatzplan!$K$11:$K$40=A15)*Einsatzplan!$E$11:$E$40)+SUMPRODUCT((Einsatzplan!$L$11:$L$40=A15)*Einsatzplan!$E$11:$E$40)+SUMPRODUCT((Einsatzplan!$M$11:$M$40=A15)*Einsatzplan!$E$11:$E$40))</f>
        <v>#VALUE!</v>
      </c>
      <c r="K15" s="34" t="e">
        <f t="shared" si="0"/>
        <v>#VALUE!</v>
      </c>
      <c r="L15" s="28"/>
    </row>
    <row r="16" spans="1:12" ht="24" customHeight="1" x14ac:dyDescent="0.25">
      <c r="A16" s="26" t="s">
        <v>69</v>
      </c>
      <c r="B16" s="26" t="s">
        <v>144</v>
      </c>
      <c r="C16" s="26" t="s">
        <v>145</v>
      </c>
      <c r="D16" s="26" t="s">
        <v>146</v>
      </c>
      <c r="E16" s="30">
        <v>46277.458333333336</v>
      </c>
      <c r="F16" s="30">
        <v>46278.791666666664</v>
      </c>
      <c r="G16" s="26" t="s">
        <v>38</v>
      </c>
      <c r="H16" s="32">
        <v>8</v>
      </c>
      <c r="I16" s="33">
        <f>IF(A16="","",COUNTIF(Einsatzplan!$J$11:$M$40,A16))</f>
        <v>3</v>
      </c>
      <c r="J16" s="33" t="e">
        <f>IF(A16="","",SUMPRODUCT((Einsatzplan!$J$11:$J$40=A16)*Einsatzplan!$E$11:$E$40)+SUMPRODUCT((Einsatzplan!$K$11:$K$40=A16)*Einsatzplan!$E$11:$E$40)+SUMPRODUCT((Einsatzplan!$L$11:$L$40=A16)*Einsatzplan!$E$11:$E$40)+SUMPRODUCT((Einsatzplan!$M$11:$M$40=A16)*Einsatzplan!$E$11:$E$40))</f>
        <v>#VALUE!</v>
      </c>
      <c r="K16" s="34" t="e">
        <f t="shared" si="0"/>
        <v>#VALUE!</v>
      </c>
      <c r="L16" s="28"/>
    </row>
    <row r="17" spans="1:12" ht="24" customHeight="1" x14ac:dyDescent="0.25">
      <c r="A17" s="26" t="s">
        <v>147</v>
      </c>
      <c r="B17" s="26" t="s">
        <v>148</v>
      </c>
      <c r="C17" s="26" t="s">
        <v>149</v>
      </c>
      <c r="D17" s="26" t="s">
        <v>150</v>
      </c>
      <c r="E17" s="30">
        <v>46277.375</v>
      </c>
      <c r="F17" s="30">
        <v>46278.708333333336</v>
      </c>
      <c r="G17" s="26" t="s">
        <v>72</v>
      </c>
      <c r="H17" s="32">
        <v>6</v>
      </c>
      <c r="I17" s="33">
        <f>IF(A17="","",COUNTIF(Einsatzplan!$J$11:$M$40,A17))</f>
        <v>0</v>
      </c>
      <c r="J17" s="33" t="e">
        <f>IF(A17="","",SUMPRODUCT((Einsatzplan!$J$11:$J$40=A17)*Einsatzplan!$E$11:$E$40)+SUMPRODUCT((Einsatzplan!$K$11:$K$40=A17)*Einsatzplan!$E$11:$E$40)+SUMPRODUCT((Einsatzplan!$L$11:$L$40=A17)*Einsatzplan!$E$11:$E$40)+SUMPRODUCT((Einsatzplan!$M$11:$M$40=A17)*Einsatzplan!$E$11:$E$40))</f>
        <v>#VALUE!</v>
      </c>
      <c r="K17" s="34" t="e">
        <f t="shared" si="0"/>
        <v>#VALUE!</v>
      </c>
      <c r="L17" s="28" t="s">
        <v>151</v>
      </c>
    </row>
    <row r="18" spans="1:12" ht="24" customHeight="1" x14ac:dyDescent="0.25">
      <c r="A18" s="26" t="s">
        <v>152</v>
      </c>
      <c r="B18" s="26" t="s">
        <v>153</v>
      </c>
      <c r="C18" s="26" t="s">
        <v>154</v>
      </c>
      <c r="D18" s="26" t="s">
        <v>155</v>
      </c>
      <c r="E18" s="30">
        <v>46277.333333333336</v>
      </c>
      <c r="F18" s="30">
        <v>46278.75</v>
      </c>
      <c r="G18" s="26" t="s">
        <v>134</v>
      </c>
      <c r="H18" s="32">
        <v>8</v>
      </c>
      <c r="I18" s="33">
        <f>IF(A18="","",COUNTIF(Einsatzplan!$J$11:$M$40,A18))</f>
        <v>0</v>
      </c>
      <c r="J18" s="33" t="e">
        <f>IF(A18="","",SUMPRODUCT((Einsatzplan!$J$11:$J$40=A18)*Einsatzplan!$E$11:$E$40)+SUMPRODUCT((Einsatzplan!$K$11:$K$40=A18)*Einsatzplan!$E$11:$E$40)+SUMPRODUCT((Einsatzplan!$L$11:$L$40=A18)*Einsatzplan!$E$11:$E$40)+SUMPRODUCT((Einsatzplan!$M$11:$M$40=A18)*Einsatzplan!$E$11:$E$40))</f>
        <v>#VALUE!</v>
      </c>
      <c r="K18" s="34" t="e">
        <f t="shared" si="0"/>
        <v>#VALUE!</v>
      </c>
      <c r="L18" s="28" t="s">
        <v>156</v>
      </c>
    </row>
    <row r="19" spans="1:12" ht="24" customHeight="1" x14ac:dyDescent="0.25">
      <c r="A19" s="26" t="s">
        <v>157</v>
      </c>
      <c r="B19" s="26" t="s">
        <v>158</v>
      </c>
      <c r="C19" s="26" t="s">
        <v>159</v>
      </c>
      <c r="D19" s="26" t="s">
        <v>160</v>
      </c>
      <c r="E19" s="30">
        <v>46277.375</v>
      </c>
      <c r="F19" s="30">
        <v>46278.666666666664</v>
      </c>
      <c r="G19" s="26" t="s">
        <v>47</v>
      </c>
      <c r="H19" s="32">
        <v>6</v>
      </c>
      <c r="I19" s="33">
        <f>IF(A19="","",COUNTIF(Einsatzplan!$J$11:$M$40,A19))</f>
        <v>0</v>
      </c>
      <c r="J19" s="33" t="e">
        <f>IF(A19="","",SUMPRODUCT((Einsatzplan!$J$11:$J$40=A19)*Einsatzplan!$E$11:$E$40)+SUMPRODUCT((Einsatzplan!$K$11:$K$40=A19)*Einsatzplan!$E$11:$E$40)+SUMPRODUCT((Einsatzplan!$L$11:$L$40=A19)*Einsatzplan!$E$11:$E$40)+SUMPRODUCT((Einsatzplan!$M$11:$M$40=A19)*Einsatzplan!$E$11:$E$40))</f>
        <v>#VALUE!</v>
      </c>
      <c r="K19" s="34" t="e">
        <f t="shared" si="0"/>
        <v>#VALUE!</v>
      </c>
      <c r="L19" s="28" t="s">
        <v>156</v>
      </c>
    </row>
    <row r="20" spans="1:12" ht="24" customHeight="1" x14ac:dyDescent="0.25">
      <c r="A20" s="26"/>
      <c r="B20" s="26"/>
      <c r="C20" s="26"/>
      <c r="D20" s="26"/>
      <c r="E20" s="30"/>
      <c r="F20" s="30"/>
      <c r="G20" s="26"/>
      <c r="H20" s="32"/>
      <c r="I20" s="33" t="str">
        <f>IF(A20="","",COUNTIF(Einsatzplan!$J$11:$M$40,A20))</f>
        <v/>
      </c>
      <c r="J20" s="33" t="str">
        <f>IF(A20="","",SUMPRODUCT((Einsatzplan!$J$11:$J$40=A20)*Einsatzplan!$E$11:$E$40)+SUMPRODUCT((Einsatzplan!$K$11:$K$40=A20)*Einsatzplan!$E$11:$E$40)+SUMPRODUCT((Einsatzplan!$L$11:$L$40=A20)*Einsatzplan!$E$11:$E$40)+SUMPRODUCT((Einsatzplan!$M$11:$M$40=A20)*Einsatzplan!$E$11:$E$40))</f>
        <v/>
      </c>
      <c r="K20" s="34" t="str">
        <f t="shared" si="0"/>
        <v/>
      </c>
      <c r="L20" s="28"/>
    </row>
    <row r="21" spans="1:12" ht="24" customHeight="1" x14ac:dyDescent="0.25">
      <c r="A21" s="26"/>
      <c r="B21" s="26"/>
      <c r="C21" s="26"/>
      <c r="D21" s="26"/>
      <c r="E21" s="30"/>
      <c r="F21" s="30"/>
      <c r="G21" s="26"/>
      <c r="H21" s="32"/>
      <c r="I21" s="33" t="str">
        <f>IF(A21="","",COUNTIF(Einsatzplan!$J$11:$M$40,A21))</f>
        <v/>
      </c>
      <c r="J21" s="33" t="str">
        <f>IF(A21="","",SUMPRODUCT((Einsatzplan!$J$11:$J$40=A21)*Einsatzplan!$E$11:$E$40)+SUMPRODUCT((Einsatzplan!$K$11:$K$40=A21)*Einsatzplan!$E$11:$E$40)+SUMPRODUCT((Einsatzplan!$L$11:$L$40=A21)*Einsatzplan!$E$11:$E$40)+SUMPRODUCT((Einsatzplan!$M$11:$M$40=A21)*Einsatzplan!$E$11:$E$40))</f>
        <v/>
      </c>
      <c r="K21" s="34" t="str">
        <f t="shared" si="0"/>
        <v/>
      </c>
      <c r="L21" s="28"/>
    </row>
    <row r="22" spans="1:12" ht="24" customHeight="1" x14ac:dyDescent="0.25">
      <c r="A22" s="26"/>
      <c r="B22" s="26"/>
      <c r="C22" s="26"/>
      <c r="D22" s="26"/>
      <c r="E22" s="30"/>
      <c r="F22" s="30"/>
      <c r="G22" s="26"/>
      <c r="H22" s="32"/>
      <c r="I22" s="33" t="str">
        <f>IF(A22="","",COUNTIF(Einsatzplan!$J$11:$M$40,A22))</f>
        <v/>
      </c>
      <c r="J22" s="33" t="str">
        <f>IF(A22="","",SUMPRODUCT((Einsatzplan!$J$11:$J$40=A22)*Einsatzplan!$E$11:$E$40)+SUMPRODUCT((Einsatzplan!$K$11:$K$40=A22)*Einsatzplan!$E$11:$E$40)+SUMPRODUCT((Einsatzplan!$L$11:$L$40=A22)*Einsatzplan!$E$11:$E$40)+SUMPRODUCT((Einsatzplan!$M$11:$M$40=A22)*Einsatzplan!$E$11:$E$40))</f>
        <v/>
      </c>
      <c r="K22" s="34" t="str">
        <f t="shared" si="0"/>
        <v/>
      </c>
      <c r="L22" s="28"/>
    </row>
    <row r="23" spans="1:12" ht="24" customHeight="1" x14ac:dyDescent="0.25">
      <c r="A23" s="26"/>
      <c r="B23" s="26"/>
      <c r="C23" s="26"/>
      <c r="D23" s="26"/>
      <c r="E23" s="30"/>
      <c r="F23" s="30"/>
      <c r="G23" s="26"/>
      <c r="H23" s="32"/>
      <c r="I23" s="33" t="str">
        <f>IF(A23="","",COUNTIF(Einsatzplan!$J$11:$M$40,A23))</f>
        <v/>
      </c>
      <c r="J23" s="33" t="str">
        <f>IF(A23="","",SUMPRODUCT((Einsatzplan!$J$11:$J$40=A23)*Einsatzplan!$E$11:$E$40)+SUMPRODUCT((Einsatzplan!$K$11:$K$40=A23)*Einsatzplan!$E$11:$E$40)+SUMPRODUCT((Einsatzplan!$L$11:$L$40=A23)*Einsatzplan!$E$11:$E$40)+SUMPRODUCT((Einsatzplan!$M$11:$M$40=A23)*Einsatzplan!$E$11:$E$40))</f>
        <v/>
      </c>
      <c r="K23" s="34" t="str">
        <f t="shared" si="0"/>
        <v/>
      </c>
      <c r="L23" s="28"/>
    </row>
    <row r="24" spans="1:12" ht="24" customHeight="1" x14ac:dyDescent="0.25">
      <c r="A24" s="26"/>
      <c r="B24" s="26"/>
      <c r="C24" s="26"/>
      <c r="D24" s="26"/>
      <c r="E24" s="30"/>
      <c r="F24" s="30"/>
      <c r="G24" s="26"/>
      <c r="H24" s="32"/>
      <c r="I24" s="33" t="str">
        <f>IF(A24="","",COUNTIF(Einsatzplan!$J$11:$M$40,A24))</f>
        <v/>
      </c>
      <c r="J24" s="33" t="str">
        <f>IF(A24="","",SUMPRODUCT((Einsatzplan!$J$11:$J$40=A24)*Einsatzplan!$E$11:$E$40)+SUMPRODUCT((Einsatzplan!$K$11:$K$40=A24)*Einsatzplan!$E$11:$E$40)+SUMPRODUCT((Einsatzplan!$L$11:$L$40=A24)*Einsatzplan!$E$11:$E$40)+SUMPRODUCT((Einsatzplan!$M$11:$M$40=A24)*Einsatzplan!$E$11:$E$40))</f>
        <v/>
      </c>
      <c r="K24" s="34" t="str">
        <f t="shared" si="0"/>
        <v/>
      </c>
      <c r="L24" s="28"/>
    </row>
    <row r="25" spans="1:12" ht="24" customHeight="1" x14ac:dyDescent="0.25">
      <c r="A25" s="26"/>
      <c r="B25" s="26"/>
      <c r="C25" s="26"/>
      <c r="D25" s="26"/>
      <c r="E25" s="30"/>
      <c r="F25" s="30"/>
      <c r="G25" s="26"/>
      <c r="H25" s="32"/>
      <c r="I25" s="33" t="str">
        <f>IF(A25="","",COUNTIF(Einsatzplan!$J$11:$M$40,A25))</f>
        <v/>
      </c>
      <c r="J25" s="33" t="str">
        <f>IF(A25="","",SUMPRODUCT((Einsatzplan!$J$11:$J$40=A25)*Einsatzplan!$E$11:$E$40)+SUMPRODUCT((Einsatzplan!$K$11:$K$40=A25)*Einsatzplan!$E$11:$E$40)+SUMPRODUCT((Einsatzplan!$L$11:$L$40=A25)*Einsatzplan!$E$11:$E$40)+SUMPRODUCT((Einsatzplan!$M$11:$M$40=A25)*Einsatzplan!$E$11:$E$40))</f>
        <v/>
      </c>
      <c r="K25" s="34" t="str">
        <f t="shared" si="0"/>
        <v/>
      </c>
      <c r="L25" s="28"/>
    </row>
    <row r="26" spans="1:12" ht="24" customHeight="1" x14ac:dyDescent="0.25">
      <c r="A26" s="26"/>
      <c r="B26" s="26"/>
      <c r="C26" s="26"/>
      <c r="D26" s="26"/>
      <c r="E26" s="30"/>
      <c r="F26" s="30"/>
      <c r="G26" s="26"/>
      <c r="H26" s="32"/>
      <c r="I26" s="33" t="str">
        <f>IF(A26="","",COUNTIF(Einsatzplan!$J$11:$M$40,A26))</f>
        <v/>
      </c>
      <c r="J26" s="33" t="str">
        <f>IF(A26="","",SUMPRODUCT((Einsatzplan!$J$11:$J$40=A26)*Einsatzplan!$E$11:$E$40)+SUMPRODUCT((Einsatzplan!$K$11:$K$40=A26)*Einsatzplan!$E$11:$E$40)+SUMPRODUCT((Einsatzplan!$L$11:$L$40=A26)*Einsatzplan!$E$11:$E$40)+SUMPRODUCT((Einsatzplan!$M$11:$M$40=A26)*Einsatzplan!$E$11:$E$40))</f>
        <v/>
      </c>
      <c r="K26" s="34" t="str">
        <f t="shared" si="0"/>
        <v/>
      </c>
      <c r="L26" s="28"/>
    </row>
    <row r="27" spans="1:12" ht="24" customHeight="1" x14ac:dyDescent="0.25">
      <c r="A27" s="26"/>
      <c r="B27" s="26"/>
      <c r="C27" s="26"/>
      <c r="D27" s="26"/>
      <c r="E27" s="30"/>
      <c r="F27" s="30"/>
      <c r="G27" s="26"/>
      <c r="H27" s="32"/>
      <c r="I27" s="33" t="str">
        <f>IF(A27="","",COUNTIF(Einsatzplan!$J$11:$M$40,A27))</f>
        <v/>
      </c>
      <c r="J27" s="33" t="str">
        <f>IF(A27="","",SUMPRODUCT((Einsatzplan!$J$11:$J$40=A27)*Einsatzplan!$E$11:$E$40)+SUMPRODUCT((Einsatzplan!$K$11:$K$40=A27)*Einsatzplan!$E$11:$E$40)+SUMPRODUCT((Einsatzplan!$L$11:$L$40=A27)*Einsatzplan!$E$11:$E$40)+SUMPRODUCT((Einsatzplan!$M$11:$M$40=A27)*Einsatzplan!$E$11:$E$40))</f>
        <v/>
      </c>
      <c r="K27" s="34" t="str">
        <f t="shared" si="0"/>
        <v/>
      </c>
      <c r="L27" s="28"/>
    </row>
    <row r="28" spans="1:12" ht="24" customHeight="1" x14ac:dyDescent="0.25">
      <c r="A28" s="26"/>
      <c r="B28" s="26"/>
      <c r="C28" s="26"/>
      <c r="D28" s="26"/>
      <c r="E28" s="30"/>
      <c r="F28" s="30"/>
      <c r="G28" s="26"/>
      <c r="H28" s="32"/>
      <c r="I28" s="33" t="str">
        <f>IF(A28="","",COUNTIF(Einsatzplan!$J$11:$M$40,A28))</f>
        <v/>
      </c>
      <c r="J28" s="33" t="str">
        <f>IF(A28="","",SUMPRODUCT((Einsatzplan!$J$11:$J$40=A28)*Einsatzplan!$E$11:$E$40)+SUMPRODUCT((Einsatzplan!$K$11:$K$40=A28)*Einsatzplan!$E$11:$E$40)+SUMPRODUCT((Einsatzplan!$L$11:$L$40=A28)*Einsatzplan!$E$11:$E$40)+SUMPRODUCT((Einsatzplan!$M$11:$M$40=A28)*Einsatzplan!$E$11:$E$40))</f>
        <v/>
      </c>
      <c r="K28" s="34" t="str">
        <f t="shared" si="0"/>
        <v/>
      </c>
      <c r="L28" s="28"/>
    </row>
    <row r="29" spans="1:12" ht="24" customHeight="1" x14ac:dyDescent="0.25">
      <c r="A29" s="26"/>
      <c r="B29" s="26"/>
      <c r="C29" s="26"/>
      <c r="D29" s="26"/>
      <c r="E29" s="30"/>
      <c r="F29" s="30"/>
      <c r="G29" s="26"/>
      <c r="H29" s="32"/>
      <c r="I29" s="33" t="str">
        <f>IF(A29="","",COUNTIF(Einsatzplan!$J$11:$M$40,A29))</f>
        <v/>
      </c>
      <c r="J29" s="33" t="str">
        <f>IF(A29="","",SUMPRODUCT((Einsatzplan!$J$11:$J$40=A29)*Einsatzplan!$E$11:$E$40)+SUMPRODUCT((Einsatzplan!$K$11:$K$40=A29)*Einsatzplan!$E$11:$E$40)+SUMPRODUCT((Einsatzplan!$L$11:$L$40=A29)*Einsatzplan!$E$11:$E$40)+SUMPRODUCT((Einsatzplan!$M$11:$M$40=A29)*Einsatzplan!$E$11:$E$40))</f>
        <v/>
      </c>
      <c r="K29" s="34" t="str">
        <f t="shared" si="0"/>
        <v/>
      </c>
      <c r="L29" s="28"/>
    </row>
    <row r="30" spans="1:12" ht="24" customHeight="1" x14ac:dyDescent="0.25">
      <c r="A30" s="26"/>
      <c r="B30" s="26"/>
      <c r="C30" s="26"/>
      <c r="D30" s="26"/>
      <c r="E30" s="30"/>
      <c r="F30" s="30"/>
      <c r="G30" s="26"/>
      <c r="H30" s="32"/>
      <c r="I30" s="33" t="str">
        <f>IF(A30="","",COUNTIF(Einsatzplan!$J$11:$M$40,A30))</f>
        <v/>
      </c>
      <c r="J30" s="33" t="str">
        <f>IF(A30="","",SUMPRODUCT((Einsatzplan!$J$11:$J$40=A30)*Einsatzplan!$E$11:$E$40)+SUMPRODUCT((Einsatzplan!$K$11:$K$40=A30)*Einsatzplan!$E$11:$E$40)+SUMPRODUCT((Einsatzplan!$L$11:$L$40=A30)*Einsatzplan!$E$11:$E$40)+SUMPRODUCT((Einsatzplan!$M$11:$M$40=A30)*Einsatzplan!$E$11:$E$40))</f>
        <v/>
      </c>
      <c r="K30" s="34" t="str">
        <f t="shared" si="0"/>
        <v/>
      </c>
      <c r="L30" s="28"/>
    </row>
    <row r="31" spans="1:12" ht="24" customHeight="1" x14ac:dyDescent="0.25">
      <c r="A31" s="27"/>
      <c r="B31" s="27"/>
      <c r="C31" s="27"/>
      <c r="D31" s="27"/>
      <c r="E31" s="31"/>
      <c r="F31" s="31"/>
      <c r="G31" s="27"/>
      <c r="H31" s="35"/>
      <c r="I31" s="36" t="str">
        <f>IF(A31="","",COUNTIF(Einsatzplan!$J$11:$M$40,A31))</f>
        <v/>
      </c>
      <c r="J31" s="36" t="str">
        <f>IF(A31="","",SUMPRODUCT((Einsatzplan!$J$11:$J$40=A31)*Einsatzplan!$E$11:$E$40)+SUMPRODUCT((Einsatzplan!$K$11:$K$40=A31)*Einsatzplan!$E$11:$E$40)+SUMPRODUCT((Einsatzplan!$L$11:$L$40=A31)*Einsatzplan!$E$11:$E$40)+SUMPRODUCT((Einsatzplan!$M$11:$M$40=A31)*Einsatzplan!$E$11:$E$40))</f>
        <v/>
      </c>
      <c r="K31" s="37" t="str">
        <f t="shared" si="0"/>
        <v/>
      </c>
      <c r="L31" s="29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85" t="s">
        <v>161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7"/>
    </row>
    <row r="35" spans="1:12" x14ac:dyDescent="0.25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90"/>
    </row>
    <row r="36" spans="1:12" x14ac:dyDescent="0.25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3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11">
    <mergeCell ref="A6:L6"/>
    <mergeCell ref="A34:L36"/>
    <mergeCell ref="A1:L2"/>
    <mergeCell ref="A3:C3"/>
    <mergeCell ref="A4:C5"/>
    <mergeCell ref="D3:F3"/>
    <mergeCell ref="D4:F5"/>
    <mergeCell ref="G3:I3"/>
    <mergeCell ref="G4:I5"/>
    <mergeCell ref="J3:L3"/>
    <mergeCell ref="J4:L5"/>
  </mergeCells>
  <conditionalFormatting sqref="I8:I31">
    <cfRule type="expression" dxfId="2" priority="4">
      <formula>AND(A8&lt;&gt;"",I8=0)</formula>
    </cfRule>
  </conditionalFormatting>
  <conditionalFormatting sqref="K8:K31">
    <cfRule type="dataBar" priority="1">
      <dataBar>
        <cfvo type="min"/>
        <cfvo type="max"/>
        <color rgb="FF2D536E"/>
      </dataBar>
    </cfRule>
    <cfRule type="expression" dxfId="1" priority="2">
      <formula>K8&gt;1</formula>
    </cfRule>
    <cfRule type="expression" dxfId="0" priority="3">
      <formula>AND(K8&gt;=0.8,K8&lt;=1)</formula>
    </cfRule>
    <cfRule type="dataBar" priority="5">
      <dataBar>
        <cfvo type="min"/>
        <cfvo type="max"/>
        <color rgb="FF2D536E"/>
      </dataBar>
      <extLst>
        <ext xmlns:x14="http://schemas.microsoft.com/office/spreadsheetml/2009/9/main" uri="{B025F937-C7B1-47D3-B67F-A62EFF666E3E}">
          <x14:id>{294AB153-73A8-90FF-7F02-3E75D5C5E1F4}</x14:id>
        </ext>
      </extLst>
    </cfRule>
  </conditionalFormatting>
  <dataValidations count="2">
    <dataValidation type="list" sqref="G8:G31" xr:uid="{00000000-0002-0000-0100-000000000000}">
      <formula1>"Organisation,Empfang,Betreuung,Logistik,Service,Information,Technik,Sonstiges"</formula1>
    </dataValidation>
    <dataValidation type="decimal" sqref="H8:H31" xr:uid="{00000000-0002-0000-0100-000001000000}">
      <formula1>0</formula1>
      <formula2>100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4AB153-73A8-90FF-7F02-3E75D5C5E1F4}">
            <x14:dataBar>
              <x14:cfvo type="min"/>
              <x14:cfvo type="max"/>
              <x14:negativeFillColor auto="1"/>
              <x14:axisColor auto="1"/>
            </x14:dataBar>
          </x14:cfRule>
          <xm:sqref>K8:K31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Einsatzplan</vt:lpstr>
      <vt:lpstr>Helfer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2026-07-23T17:29:47Z</dcterms:modified>
</cp:coreProperties>
</file>