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enturliste" sheetId="1" state="visible" r:id="rId3"/>
    <sheet name="Auswertung" sheetId="2" state="visible" r:id="rId4"/>
  </sheets>
  <definedNames>
    <definedName function="false" hidden="false" localSheetId="1" name="_xlnm.Print_Area" vbProcedure="false">Auswertung!$A$1:$F$39</definedName>
    <definedName function="false" hidden="false" localSheetId="0" name="_xlnm.Print_Area" vbProcedure="false">Inventurliste!$A$1:$L$31</definedName>
    <definedName function="false" hidden="true" localSheetId="0" name="_xlnm._FilterDatabase" vbProcedure="false">Inventurliste!$A$7:$L$29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<sst xmlns="http://schemas.openxmlformats.org/spreadsheetml/2006/main" count="136" uniqueCount="79">
  <si>
    <t xml:space="preserve">INVENTURLISTE — GASTRONOMIE</t>
  </si>
  <si>
    <t xml:space="preserve">Bestandsaufnahme Waren &amp; Vorräte · Bewertung zu Einkaufspreisen (netto)</t>
  </si>
  <si>
    <t xml:space="preserve">Betrieb</t>
  </si>
  <si>
    <t xml:space="preserve">Restaurant Silberdistel</t>
  </si>
  <si>
    <t xml:space="preserve">Inventurstichtag</t>
  </si>
  <si>
    <t xml:space="preserve">Erfasst von</t>
  </si>
  <si>
    <t xml:space="preserve">M. Hoffmann</t>
  </si>
  <si>
    <t xml:space="preserve">Bewertung</t>
  </si>
  <si>
    <t xml:space="preserve">Einkaufspreise netto</t>
  </si>
  <si>
    <t xml:space="preserve">Pos.</t>
  </si>
  <si>
    <t xml:space="preserve">Artikelbezeichnung</t>
  </si>
  <si>
    <t xml:space="preserve">Kategorie</t>
  </si>
  <si>
    <t xml:space="preserve">Lagerort</t>
  </si>
  <si>
    <t xml:space="preserve">Einheit</t>
  </si>
  <si>
    <t xml:space="preserve">Bestand</t>
  </si>
  <si>
    <t xml:space="preserve">EK-Preis netto (€)</t>
  </si>
  <si>
    <t xml:space="preserve">Gesamtwert netto (€)</t>
  </si>
  <si>
    <t xml:space="preserve">Mindest-bestand</t>
  </si>
  <si>
    <t xml:space="preserve">Bestellstatus</t>
  </si>
  <si>
    <t xml:space="preserve">MHD</t>
  </si>
  <si>
    <t xml:space="preserve">Bemerkung</t>
  </si>
  <si>
    <t xml:space="preserve">Mineralwasser still 0,75 l</t>
  </si>
  <si>
    <t xml:space="preserve">Getränke alkoholfrei</t>
  </si>
  <si>
    <t xml:space="preserve">Getränkelager</t>
  </si>
  <si>
    <t xml:space="preserve">Flasche</t>
  </si>
  <si>
    <t xml:space="preserve">Cola Mehrweg 1,0 l</t>
  </si>
  <si>
    <t xml:space="preserve">Hausbier Pils Fass 30 l</t>
  </si>
  <si>
    <t xml:space="preserve">Getränke alkoholisch</t>
  </si>
  <si>
    <t xml:space="preserve">Stück</t>
  </si>
  <si>
    <t xml:space="preserve">Weißwein Cuvée 0,75 l</t>
  </si>
  <si>
    <t xml:space="preserve">Rindfleisch Hüfte</t>
  </si>
  <si>
    <t xml:space="preserve">Fleisch &amp; Wurst</t>
  </si>
  <si>
    <t xml:space="preserve">Kühlraum</t>
  </si>
  <si>
    <t xml:space="preserve">kg</t>
  </si>
  <si>
    <t xml:space="preserve">Kühlkette beachten</t>
  </si>
  <si>
    <t xml:space="preserve">Hähnchenbrust</t>
  </si>
  <si>
    <t xml:space="preserve">Lachsfilet</t>
  </si>
  <si>
    <t xml:space="preserve">Fisch &amp; Meeresfrüchte</t>
  </si>
  <si>
    <t xml:space="preserve">Tiefkühler</t>
  </si>
  <si>
    <t xml:space="preserve">Butter 250 g</t>
  </si>
  <si>
    <t xml:space="preserve">Molkereiprodukte</t>
  </si>
  <si>
    <t xml:space="preserve">Packung</t>
  </si>
  <si>
    <t xml:space="preserve">Sahne 1 l</t>
  </si>
  <si>
    <t xml:space="preserve">Liter</t>
  </si>
  <si>
    <t xml:space="preserve">Parmesan am Stück</t>
  </si>
  <si>
    <t xml:space="preserve">Tomaten</t>
  </si>
  <si>
    <t xml:space="preserve">Obst &amp; Gemüse</t>
  </si>
  <si>
    <t xml:space="preserve">Küche</t>
  </si>
  <si>
    <t xml:space="preserve">frische Ware</t>
  </si>
  <si>
    <t xml:space="preserve">Kartoffeln</t>
  </si>
  <si>
    <t xml:space="preserve">Trockenlager</t>
  </si>
  <si>
    <t xml:space="preserve">Zitronen</t>
  </si>
  <si>
    <t xml:space="preserve">Mehl Type 405</t>
  </si>
  <si>
    <t xml:space="preserve">Trockenwaren</t>
  </si>
  <si>
    <t xml:space="preserve">Pasta Penne</t>
  </si>
  <si>
    <t xml:space="preserve">Pommes frites TK</t>
  </si>
  <si>
    <t xml:space="preserve">Tiefkühlware</t>
  </si>
  <si>
    <t xml:space="preserve">Spülmittel Konzentrat</t>
  </si>
  <si>
    <t xml:space="preserve">Reinigung &amp; Verbrauch</t>
  </si>
  <si>
    <t xml:space="preserve">Karton</t>
  </si>
  <si>
    <t xml:space="preserve">Servietten 2-lagig</t>
  </si>
  <si>
    <t xml:space="preserve">Gesamtwarenwert (netto)</t>
  </si>
  <si>
    <t xml:space="preserve">INVENTUR-AUSWERTUNG</t>
  </si>
  <si>
    <t xml:space="preserve">Warenbestand und -wert im Überblick · Grundlage für Bestellung und Wareneinsatz</t>
  </si>
  <si>
    <t xml:space="preserve">Erfasste Artikel</t>
  </si>
  <si>
    <t xml:space="preserve">Positionen zum Nachbestellen</t>
  </si>
  <si>
    <t xml:space="preserve">Ø Warenwert je Artikel</t>
  </si>
  <si>
    <t xml:space="preserve">Auswertung nach Warengruppe</t>
  </si>
  <si>
    <t xml:space="preserve">Warengruppe</t>
  </si>
  <si>
    <t xml:space="preserve">Artikel</t>
  </si>
  <si>
    <t xml:space="preserve">Warenwert (€)</t>
  </si>
  <si>
    <t xml:space="preserve">Anteil</t>
  </si>
  <si>
    <t xml:space="preserve">Summe</t>
  </si>
  <si>
    <t xml:space="preserve">Auswertung nach Lagerort</t>
  </si>
  <si>
    <t xml:space="preserve">Theke/Bar</t>
  </si>
  <si>
    <t xml:space="preserve">Ort, Datum</t>
  </si>
  <si>
    <t xml:space="preserve">Unterschrift Zähler/in</t>
  </si>
  <si>
    <t xml:space="preserve">Freigabe Betriebsleitung</t>
  </si>
  <si>
    <t xml:space="preserve">Hinweis: Bewertung der Bestände zu Netto-Einkaufspreisen. „Nachbestellen“ erscheint automatisch, sobald der Bestand den Mindestbestand erreicht oder unterschreitet; ein rotes MHD liegt vor dem Stichtag. Alle Auswertungen aktualisieren sich automatisch aus dem Blatt „Inventurliste“. Beispieldaten sind frei überschreibbar.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</si>
</sst>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d\.mm\.yyyy"/>
    <numFmt numFmtId="166" formatCode="General"/>
    <numFmt numFmtId="167" formatCode="#,##0.###"/>
    <numFmt numFmtId="168" formatCode="#,##0.00&quot; €&quot;"/>
    <numFmt numFmtId="169" formatCode="#,##0"/>
    <numFmt numFmtId="170" formatCode="0.0%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Calibri"/>
      <family val="0"/>
      <charset val="1"/>
    </font>
    <font>
      <sz val="10"/>
      <color rgb="FFFFFFFF"/>
      <name val="Calibri"/>
      <family val="0"/>
      <charset val="1"/>
    </font>
    <font>
      <b val="true"/>
      <sz val="10"/>
      <color rgb="FF33302E"/>
      <name val="Calibri"/>
      <family val="0"/>
      <charset val="1"/>
    </font>
    <font>
      <sz val="10"/>
      <color rgb="FF33302E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10"/>
      <color rgb="FF1A1A1A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9"/>
      <color rgb="FF6C5B60"/>
      <name val="Calibri"/>
      <family val="0"/>
      <charset val="1"/>
    </font>
    <font>
      <b val="true"/>
      <sz val="16"/>
      <color rgb="FF6E2A3C"/>
      <name val="Calibri"/>
      <family val="0"/>
      <charset val="1"/>
    </font>
    <font>
      <sz val="9"/>
      <color rgb="FF6C5B60"/>
      <name val="Calibri"/>
      <family val="0"/>
      <charset val="1"/>
    </font>
    <font>
      <i val="true"/>
      <sz val="9"/>
      <color rgb="FF6C5B60"/>
      <name val="Calibri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33302E"/>
        <bgColor rgb="FF1A1A1A"/>
      </patternFill>
    </fill>
    <fill>
      <patternFill patternType="solid">
        <fgColor rgb="FF6E2A3C"/>
        <bgColor rgb="FF993366"/>
      </patternFill>
    </fill>
    <fill>
      <patternFill patternType="solid">
        <fgColor rgb="FFF3ECEE"/>
        <bgColor rgb="FFF2EFE9"/>
      </patternFill>
    </fill>
    <fill>
      <patternFill patternType="solid">
        <fgColor rgb="FFFFFFFF"/>
        <bgColor rgb="FFFAF6F7"/>
      </patternFill>
    </fill>
    <fill>
      <patternFill patternType="solid">
        <fgColor rgb="FFFFF3C4"/>
        <bgColor rgb="FFFBE3CC"/>
      </patternFill>
    </fill>
    <fill>
      <patternFill patternType="solid">
        <fgColor rgb="FFC8963E"/>
        <bgColor rgb="FF969696"/>
      </patternFill>
    </fill>
    <fill>
      <patternFill patternType="solid">
        <fgColor rgb="FFFAF6F7"/>
        <bgColor rgb="FFFFFFFF"/>
      </patternFill>
    </fill>
    <fill>
      <patternFill patternType="solid">
        <fgColor rgb="FFF2EFE9"/>
        <bgColor rgb="FFF3ECEE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D9CBCF"/>
      </left>
      <right style="thin">
        <color rgb="FFD9CBCF"/>
      </right>
      <top style="thin">
        <color rgb="FFD9CBCF"/>
      </top>
      <bottom style="thin">
        <color rgb="FFD9CBCF"/>
      </bottom>
      <diagonal/>
    </border>
    <border diagonalUp="false" diagonalDown="false">
      <left style="thin">
        <color rgb="FFD9CBCF"/>
      </left>
      <right style="thin">
        <color rgb="FFD9CBCF"/>
      </right>
      <top style="medium">
        <color rgb="FFC8963E"/>
      </top>
      <bottom/>
      <diagonal/>
    </border>
    <border diagonalUp="false" diagonalDown="false">
      <left style="thin">
        <color rgb="FFD9CBCF"/>
      </left>
      <right style="thin">
        <color rgb="FFD9CBCF"/>
      </right>
      <top/>
      <bottom style="thin">
        <color rgb="FFD9CBCF"/>
      </bottom>
      <diagonal/>
    </border>
    <border diagonalUp="false" diagonalDown="false">
      <left/>
      <right/>
      <top/>
      <bottom style="thin">
        <color rgb="FF8A7A7E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8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9" fillId="8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9" fillId="9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9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10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4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12" fillId="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12" fillId="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5">
    <dxf>
      <fill>
        <patternFill patternType="solid">
          <fgColor rgb="FF33302E"/>
          <bgColor rgb="FF000000"/>
        </patternFill>
      </fill>
    </dxf>
    <dxf>
      <fill>
        <patternFill patternType="solid">
          <fgColor rgb="FFFAF6F7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1A1A1A"/>
          <bgColor rgb="FF000000"/>
        </patternFill>
      </fill>
    </dxf>
    <dxf>
      <fill>
        <patternFill patternType="solid">
          <fgColor rgb="FFC8963E"/>
          <bgColor rgb="FF000000"/>
        </patternFill>
      </fill>
    </dxf>
    <dxf>
      <fill>
        <patternFill patternType="solid">
          <fgColor rgb="FFF2EFE9"/>
          <bgColor rgb="FF000000"/>
        </patternFill>
      </fill>
    </dxf>
    <dxf>
      <fill>
        <patternFill patternType="solid">
          <fgColor rgb="FFE3F1E4"/>
          <bgColor rgb="FF000000"/>
        </patternFill>
      </fill>
    </dxf>
    <dxf>
      <fill>
        <patternFill patternType="solid">
          <fgColor rgb="FFFCE4E4"/>
          <bgColor rgb="FF000000"/>
        </patternFill>
      </fill>
    </dxf>
    <dxf>
      <fill>
        <patternFill patternType="solid">
          <fgColor rgb="FF2E7D46"/>
          <bgColor rgb="FF000000"/>
        </patternFill>
      </fill>
    </dxf>
    <dxf>
      <fill>
        <patternFill patternType="solid">
          <fgColor rgb="FFB02A2A"/>
          <bgColor rgb="FF000000"/>
        </patternFill>
      </fill>
    </dxf>
    <dxf>
      <fill>
        <patternFill patternType="solid">
          <fgColor rgb="FFFBE3CC"/>
          <bgColor rgb="FF000000"/>
        </patternFill>
      </fill>
    </dxf>
    <dxf>
      <fill>
        <patternFill patternType="solid">
          <fgColor rgb="FF9A5B12"/>
          <bgColor rgb="FF000000"/>
        </patternFill>
      </fill>
    </dxf>
    <dxf>
      <font>
        <name val="Calibri"/>
        <charset val="1"/>
        <family val="0"/>
        <b val="1"/>
        <color rgb="FFB02A2A"/>
        <sz val="10"/>
      </font>
      <fill>
        <patternFill>
          <bgColor rgb="FFFCE4E4"/>
        </patternFill>
      </fill>
    </dxf>
    <dxf>
      <font>
        <name val="Calibri"/>
        <charset val="1"/>
        <family val="0"/>
        <color rgb="FF2E7D46"/>
        <sz val="10"/>
      </font>
      <fill>
        <patternFill>
          <bgColor rgb="FFE3F1E4"/>
        </patternFill>
      </fill>
    </dxf>
    <dxf>
      <font>
        <name val="Calibri"/>
        <charset val="1"/>
        <family val="0"/>
        <b val="1"/>
        <color rgb="FF9A5B12"/>
        <sz val="10"/>
      </font>
      <fill>
        <patternFill>
          <bgColor rgb="FFFBE3C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A5B12"/>
      <rgbColor rgb="FF800080"/>
      <rgbColor rgb="FF008080"/>
      <rgbColor rgb="FFD9CBCF"/>
      <rgbColor rgb="FF8A7A7E"/>
      <rgbColor rgb="FF9999FF"/>
      <rgbColor rgb="FF6E2A3C"/>
      <rgbColor rgb="FFFFF3C4"/>
      <rgbColor rgb="FFF2EFE9"/>
      <rgbColor rgb="FF660066"/>
      <rgbColor rgb="FFFF8080"/>
      <rgbColor rgb="FF0066CC"/>
      <rgbColor rgb="FFFCE4E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AF6F7"/>
      <rgbColor rgb="FFE3F1E4"/>
      <rgbColor rgb="FFF3ECEE"/>
      <rgbColor rgb="FF99CCFF"/>
      <rgbColor rgb="FFFF99CC"/>
      <rgbColor rgb="FFCC99FF"/>
      <rgbColor rgb="FFFBE3CC"/>
      <rgbColor rgb="FF3366FF"/>
      <rgbColor rgb="FF33CCCC"/>
      <rgbColor rgb="FF99CC00"/>
      <rgbColor rgb="FFFFCC00"/>
      <rgbColor rgb="FFC8963E"/>
      <rgbColor rgb="FFFF6600"/>
      <rgbColor rgb="FF6C5B60"/>
      <rgbColor rgb="FF969696"/>
      <rgbColor rgb="FF003366"/>
      <rgbColor rgb="FF2E7D46"/>
      <rgbColor rgb="FF003300"/>
      <rgbColor rgb="FF1A1A1A"/>
      <rgbColor rgb="FFB02A2A"/>
      <rgbColor rgb="FF993366"/>
      <rgbColor rgb="FF333399"/>
      <rgbColor rgb="FF3330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3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30"/>
    <col collapsed="false" customWidth="true" hidden="false" outlineLevel="0" max="3" min="3" style="0" width="22"/>
    <col collapsed="false" customWidth="true" hidden="false" outlineLevel="0" max="4" min="4" style="0" width="18"/>
    <col collapsed="false" customWidth="true" hidden="false" outlineLevel="0" max="6" min="5" style="0" width="12"/>
    <col collapsed="false" customWidth="true" hidden="false" outlineLevel="0" max="7" min="7" style="0" width="15"/>
    <col collapsed="false" customWidth="true" hidden="false" outlineLevel="0" max="8" min="8" style="0" width="16"/>
    <col collapsed="false" customWidth="true" hidden="false" outlineLevel="0" max="9" min="9" style="0" width="14"/>
    <col collapsed="false" customWidth="true" hidden="false" outlineLevel="0" max="10" min="10" style="0" width="16"/>
    <col collapsed="false" customWidth="true" hidden="false" outlineLevel="0" max="11" min="11" style="0" width="13"/>
    <col collapsed="false" customWidth="true" hidden="false" outlineLevel="0" max="12" min="12" style="0" width="28"/>
  </cols>
  <sheetData>
    <row r="1" customFormat="false" ht="33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19.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6" hidden="false" customHeight="true" outlineLevel="0" collapsed="false"/>
    <row r="4" customFormat="false" ht="18" hidden="false" customHeight="true" outlineLevel="0" collapsed="false">
      <c r="A4" s="3" t="s">
        <v>2</v>
      </c>
      <c r="B4" s="3"/>
      <c r="C4" s="4" t="s">
        <v>3</v>
      </c>
      <c r="D4" s="4"/>
      <c r="E4" s="4"/>
      <c r="F4" s="4"/>
      <c r="G4" s="3" t="s">
        <v>4</v>
      </c>
      <c r="H4" s="3"/>
      <c r="I4" s="5" t="n">
        <v>46053</v>
      </c>
      <c r="J4" s="5"/>
      <c r="K4" s="5"/>
      <c r="L4" s="5"/>
    </row>
    <row r="5" customFormat="false" ht="18" hidden="false" customHeight="true" outlineLevel="0" collapsed="false">
      <c r="A5" s="3" t="s">
        <v>5</v>
      </c>
      <c r="B5" s="3"/>
      <c r="C5" s="4" t="s">
        <v>6</v>
      </c>
      <c r="D5" s="4"/>
      <c r="E5" s="4"/>
      <c r="F5" s="4"/>
      <c r="G5" s="3" t="s">
        <v>7</v>
      </c>
      <c r="H5" s="3"/>
      <c r="I5" s="4" t="s">
        <v>8</v>
      </c>
      <c r="J5" s="4"/>
      <c r="K5" s="4"/>
      <c r="L5" s="4"/>
    </row>
    <row r="6" customFormat="false" ht="6" hidden="false" customHeight="true" outlineLevel="0" collapsed="false"/>
    <row r="7" customFormat="false" ht="31.5" hidden="false" customHeight="true" outlineLevel="0" collapsed="false">
      <c r="A7" s="6" t="s">
        <v>9</v>
      </c>
      <c r="B7" s="6" t="s">
        <v>10</v>
      </c>
      <c r="C7" s="6" t="s">
        <v>11</v>
      </c>
      <c r="D7" s="6" t="s">
        <v>12</v>
      </c>
      <c r="E7" s="6" t="s">
        <v>13</v>
      </c>
      <c r="F7" s="6" t="s">
        <v>14</v>
      </c>
      <c r="G7" s="6" t="s">
        <v>15</v>
      </c>
      <c r="H7" s="7" t="s">
        <v>16</v>
      </c>
      <c r="I7" s="6" t="s">
        <v>17</v>
      </c>
      <c r="J7" s="7" t="s">
        <v>18</v>
      </c>
      <c r="K7" s="6" t="s">
        <v>19</v>
      </c>
      <c r="L7" s="6" t="s">
        <v>20</v>
      </c>
    </row>
    <row r="8" customFormat="false" ht="16.5" hidden="false" customHeight="true" outlineLevel="0" collapsed="false">
      <c r="A8" s="8" t="n">
        <f aca="false">IF(B8="","",ROW()-7)</f>
        <v>1</v>
      </c>
      <c r="B8" s="9" t="s">
        <v>21</v>
      </c>
      <c r="C8" s="9" t="s">
        <v>22</v>
      </c>
      <c r="D8" s="9" t="s">
        <v>23</v>
      </c>
      <c r="E8" s="9" t="s">
        <v>24</v>
      </c>
      <c r="F8" s="10" t="n">
        <v>84</v>
      </c>
      <c r="G8" s="11" t="n">
        <v>0.55</v>
      </c>
      <c r="H8" s="12" t="n">
        <f aca="false">IF(OR(F8="",G8=""),"",F8*G8)</f>
        <v>46.2</v>
      </c>
      <c r="I8" s="10" t="n">
        <v>48</v>
      </c>
      <c r="J8" s="13" t="str">
        <f aca="false">IF(B8="","",IF(F8&lt;=I8,"Nachbestellen","OK"))</f>
        <v>OK</v>
      </c>
      <c r="K8" s="14" t="n">
        <v>46356</v>
      </c>
      <c r="L8" s="15"/>
    </row>
    <row r="9" customFormat="false" ht="16.5" hidden="false" customHeight="true" outlineLevel="0" collapsed="false">
      <c r="A9" s="16" t="n">
        <f aca="false">IF(B9="","",ROW()-7)</f>
        <v>2</v>
      </c>
      <c r="B9" s="17" t="s">
        <v>25</v>
      </c>
      <c r="C9" s="17" t="s">
        <v>22</v>
      </c>
      <c r="D9" s="17" t="s">
        <v>23</v>
      </c>
      <c r="E9" s="17" t="s">
        <v>24</v>
      </c>
      <c r="F9" s="18" t="n">
        <v>36</v>
      </c>
      <c r="G9" s="19" t="n">
        <v>0.72</v>
      </c>
      <c r="H9" s="12" t="n">
        <f aca="false">IF(OR(F9="",G9=""),"",F9*G9)</f>
        <v>25.92</v>
      </c>
      <c r="I9" s="18" t="n">
        <v>40</v>
      </c>
      <c r="J9" s="13" t="str">
        <f aca="false">IF(B9="","",IF(F9&lt;=I9,"Nachbestellen","OK"))</f>
        <v>Nachbestellen</v>
      </c>
      <c r="K9" s="20" t="n">
        <v>46280</v>
      </c>
      <c r="L9" s="21"/>
    </row>
    <row r="10" customFormat="false" ht="16.5" hidden="false" customHeight="true" outlineLevel="0" collapsed="false">
      <c r="A10" s="8" t="n">
        <f aca="false">IF(B10="","",ROW()-7)</f>
        <v>3</v>
      </c>
      <c r="B10" s="9" t="s">
        <v>26</v>
      </c>
      <c r="C10" s="9" t="s">
        <v>27</v>
      </c>
      <c r="D10" s="9" t="s">
        <v>23</v>
      </c>
      <c r="E10" s="9" t="s">
        <v>28</v>
      </c>
      <c r="F10" s="10" t="n">
        <v>6</v>
      </c>
      <c r="G10" s="11" t="n">
        <v>78</v>
      </c>
      <c r="H10" s="12" t="n">
        <f aca="false">IF(OR(F10="",G10=""),"",F10*G10)</f>
        <v>468</v>
      </c>
      <c r="I10" s="10" t="n">
        <v>4</v>
      </c>
      <c r="J10" s="13" t="str">
        <f aca="false">IF(B10="","",IF(F10&lt;=I10,"Nachbestellen","OK"))</f>
        <v>OK</v>
      </c>
      <c r="K10" s="14" t="n">
        <v>46162</v>
      </c>
      <c r="L10" s="15"/>
    </row>
    <row r="11" customFormat="false" ht="16.5" hidden="false" customHeight="true" outlineLevel="0" collapsed="false">
      <c r="A11" s="16" t="n">
        <f aca="false">IF(B11="","",ROW()-7)</f>
        <v>4</v>
      </c>
      <c r="B11" s="17" t="s">
        <v>29</v>
      </c>
      <c r="C11" s="17" t="s">
        <v>27</v>
      </c>
      <c r="D11" s="17" t="s">
        <v>23</v>
      </c>
      <c r="E11" s="17" t="s">
        <v>24</v>
      </c>
      <c r="F11" s="18" t="n">
        <v>48</v>
      </c>
      <c r="G11" s="19" t="n">
        <v>4.9</v>
      </c>
      <c r="H11" s="12" t="n">
        <f aca="false">IF(OR(F11="",G11=""),"",F11*G11)</f>
        <v>235.2</v>
      </c>
      <c r="I11" s="18" t="n">
        <v>24</v>
      </c>
      <c r="J11" s="13" t="str">
        <f aca="false">IF(B11="","",IF(F11&lt;=I11,"Nachbestellen","OK"))</f>
        <v>OK</v>
      </c>
      <c r="K11" s="20"/>
      <c r="L11" s="21"/>
    </row>
    <row r="12" customFormat="false" ht="16.5" hidden="false" customHeight="true" outlineLevel="0" collapsed="false">
      <c r="A12" s="8" t="n">
        <f aca="false">IF(B12="","",ROW()-7)</f>
        <v>5</v>
      </c>
      <c r="B12" s="9" t="s">
        <v>30</v>
      </c>
      <c r="C12" s="9" t="s">
        <v>31</v>
      </c>
      <c r="D12" s="9" t="s">
        <v>32</v>
      </c>
      <c r="E12" s="9" t="s">
        <v>33</v>
      </c>
      <c r="F12" s="10" t="n">
        <v>14.5</v>
      </c>
      <c r="G12" s="11" t="n">
        <v>18.9</v>
      </c>
      <c r="H12" s="12" t="n">
        <f aca="false">IF(OR(F12="",G12=""),"",F12*G12)</f>
        <v>274.05</v>
      </c>
      <c r="I12" s="10" t="n">
        <v>10</v>
      </c>
      <c r="J12" s="13" t="str">
        <f aca="false">IF(B12="","",IF(F12&lt;=I12,"Nachbestellen","OK"))</f>
        <v>OK</v>
      </c>
      <c r="K12" s="14" t="n">
        <v>46058</v>
      </c>
      <c r="L12" s="15" t="s">
        <v>34</v>
      </c>
    </row>
    <row r="13" customFormat="false" ht="16.5" hidden="false" customHeight="true" outlineLevel="0" collapsed="false">
      <c r="A13" s="16" t="n">
        <f aca="false">IF(B13="","",ROW()-7)</f>
        <v>6</v>
      </c>
      <c r="B13" s="17" t="s">
        <v>35</v>
      </c>
      <c r="C13" s="17" t="s">
        <v>31</v>
      </c>
      <c r="D13" s="17" t="s">
        <v>32</v>
      </c>
      <c r="E13" s="17" t="s">
        <v>33</v>
      </c>
      <c r="F13" s="18" t="n">
        <v>8</v>
      </c>
      <c r="G13" s="19" t="n">
        <v>9.8</v>
      </c>
      <c r="H13" s="12" t="n">
        <f aca="false">IF(OR(F13="",G13=""),"",F13*G13)</f>
        <v>78.4</v>
      </c>
      <c r="I13" s="18" t="n">
        <v>12</v>
      </c>
      <c r="J13" s="13" t="str">
        <f aca="false">IF(B13="","",IF(F13&lt;=I13,"Nachbestellen","OK"))</f>
        <v>Nachbestellen</v>
      </c>
      <c r="K13" s="20" t="n">
        <v>46050</v>
      </c>
      <c r="L13" s="21"/>
    </row>
    <row r="14" customFormat="false" ht="16.5" hidden="false" customHeight="true" outlineLevel="0" collapsed="false">
      <c r="A14" s="8" t="n">
        <f aca="false">IF(B14="","",ROW()-7)</f>
        <v>7</v>
      </c>
      <c r="B14" s="9" t="s">
        <v>36</v>
      </c>
      <c r="C14" s="9" t="s">
        <v>37</v>
      </c>
      <c r="D14" s="9" t="s">
        <v>38</v>
      </c>
      <c r="E14" s="9" t="s">
        <v>33</v>
      </c>
      <c r="F14" s="10" t="n">
        <v>6.2</v>
      </c>
      <c r="G14" s="11" t="n">
        <v>22.5</v>
      </c>
      <c r="H14" s="12" t="n">
        <f aca="false">IF(OR(F14="",G14=""),"",F14*G14)</f>
        <v>139.5</v>
      </c>
      <c r="I14" s="10" t="n">
        <v>5</v>
      </c>
      <c r="J14" s="13" t="str">
        <f aca="false">IF(B14="","",IF(F14&lt;=I14,"Nachbestellen","OK"))</f>
        <v>OK</v>
      </c>
      <c r="K14" s="14" t="n">
        <v>46265</v>
      </c>
      <c r="L14" s="15"/>
    </row>
    <row r="15" customFormat="false" ht="16.5" hidden="false" customHeight="true" outlineLevel="0" collapsed="false">
      <c r="A15" s="16" t="n">
        <f aca="false">IF(B15="","",ROW()-7)</f>
        <v>8</v>
      </c>
      <c r="B15" s="17" t="s">
        <v>39</v>
      </c>
      <c r="C15" s="17" t="s">
        <v>40</v>
      </c>
      <c r="D15" s="17" t="s">
        <v>32</v>
      </c>
      <c r="E15" s="17" t="s">
        <v>41</v>
      </c>
      <c r="F15" s="18" t="n">
        <v>40</v>
      </c>
      <c r="G15" s="19" t="n">
        <v>1.35</v>
      </c>
      <c r="H15" s="12" t="n">
        <f aca="false">IF(OR(F15="",G15=""),"",F15*G15)</f>
        <v>54</v>
      </c>
      <c r="I15" s="18" t="n">
        <v>30</v>
      </c>
      <c r="J15" s="13" t="str">
        <f aca="false">IF(B15="","",IF(F15&lt;=I15,"Nachbestellen","OK"))</f>
        <v>OK</v>
      </c>
      <c r="K15" s="20" t="n">
        <v>46091</v>
      </c>
      <c r="L15" s="21"/>
    </row>
    <row r="16" customFormat="false" ht="16.5" hidden="false" customHeight="true" outlineLevel="0" collapsed="false">
      <c r="A16" s="8" t="n">
        <f aca="false">IF(B16="","",ROW()-7)</f>
        <v>9</v>
      </c>
      <c r="B16" s="9" t="s">
        <v>42</v>
      </c>
      <c r="C16" s="9" t="s">
        <v>40</v>
      </c>
      <c r="D16" s="9" t="s">
        <v>32</v>
      </c>
      <c r="E16" s="9" t="s">
        <v>43</v>
      </c>
      <c r="F16" s="10" t="n">
        <v>18</v>
      </c>
      <c r="G16" s="11" t="n">
        <v>1.95</v>
      </c>
      <c r="H16" s="12" t="n">
        <f aca="false">IF(OR(F16="",G16=""),"",F16*G16)</f>
        <v>35.1</v>
      </c>
      <c r="I16" s="10" t="n">
        <v>20</v>
      </c>
      <c r="J16" s="13" t="str">
        <f aca="false">IF(B16="","",IF(F16&lt;=I16,"Nachbestellen","OK"))</f>
        <v>Nachbestellen</v>
      </c>
      <c r="K16" s="14" t="n">
        <v>46071</v>
      </c>
      <c r="L16" s="15"/>
    </row>
    <row r="17" customFormat="false" ht="16.5" hidden="false" customHeight="true" outlineLevel="0" collapsed="false">
      <c r="A17" s="16" t="n">
        <f aca="false">IF(B17="","",ROW()-7)</f>
        <v>10</v>
      </c>
      <c r="B17" s="17" t="s">
        <v>44</v>
      </c>
      <c r="C17" s="17" t="s">
        <v>40</v>
      </c>
      <c r="D17" s="17" t="s">
        <v>32</v>
      </c>
      <c r="E17" s="17" t="s">
        <v>33</v>
      </c>
      <c r="F17" s="18" t="n">
        <v>3.4</v>
      </c>
      <c r="G17" s="19" t="n">
        <v>14.2</v>
      </c>
      <c r="H17" s="12" t="n">
        <f aca="false">IF(OR(F17="",G17=""),"",F17*G17)</f>
        <v>48.28</v>
      </c>
      <c r="I17" s="18" t="n">
        <v>3</v>
      </c>
      <c r="J17" s="13" t="str">
        <f aca="false">IF(B17="","",IF(F17&lt;=I17,"Nachbestellen","OK"))</f>
        <v>OK</v>
      </c>
      <c r="K17" s="20" t="n">
        <v>46203</v>
      </c>
      <c r="L17" s="21"/>
    </row>
    <row r="18" customFormat="false" ht="16.5" hidden="false" customHeight="true" outlineLevel="0" collapsed="false">
      <c r="A18" s="8" t="n">
        <f aca="false">IF(B18="","",ROW()-7)</f>
        <v>11</v>
      </c>
      <c r="B18" s="9" t="s">
        <v>45</v>
      </c>
      <c r="C18" s="9" t="s">
        <v>46</v>
      </c>
      <c r="D18" s="9" t="s">
        <v>47</v>
      </c>
      <c r="E18" s="9" t="s">
        <v>33</v>
      </c>
      <c r="F18" s="10" t="n">
        <v>22</v>
      </c>
      <c r="G18" s="11" t="n">
        <v>2.4</v>
      </c>
      <c r="H18" s="12" t="n">
        <f aca="false">IF(OR(F18="",G18=""),"",F18*G18)</f>
        <v>52.8</v>
      </c>
      <c r="I18" s="10" t="n">
        <v>15</v>
      </c>
      <c r="J18" s="13" t="str">
        <f aca="false">IF(B18="","",IF(F18&lt;=I18,"Nachbestellen","OK"))</f>
        <v>OK</v>
      </c>
      <c r="K18" s="14"/>
      <c r="L18" s="15" t="s">
        <v>48</v>
      </c>
    </row>
    <row r="19" customFormat="false" ht="16.5" hidden="false" customHeight="true" outlineLevel="0" collapsed="false">
      <c r="A19" s="16" t="n">
        <f aca="false">IF(B19="","",ROW()-7)</f>
        <v>12</v>
      </c>
      <c r="B19" s="17" t="s">
        <v>49</v>
      </c>
      <c r="C19" s="17" t="s">
        <v>46</v>
      </c>
      <c r="D19" s="17" t="s">
        <v>50</v>
      </c>
      <c r="E19" s="17" t="s">
        <v>33</v>
      </c>
      <c r="F19" s="18" t="n">
        <v>60</v>
      </c>
      <c r="G19" s="19" t="n">
        <v>0.85</v>
      </c>
      <c r="H19" s="12" t="n">
        <f aca="false">IF(OR(F19="",G19=""),"",F19*G19)</f>
        <v>51</v>
      </c>
      <c r="I19" s="18" t="n">
        <v>40</v>
      </c>
      <c r="J19" s="13" t="str">
        <f aca="false">IF(B19="","",IF(F19&lt;=I19,"Nachbestellen","OK"))</f>
        <v>OK</v>
      </c>
      <c r="K19" s="20"/>
      <c r="L19" s="21"/>
    </row>
    <row r="20" customFormat="false" ht="16.5" hidden="false" customHeight="true" outlineLevel="0" collapsed="false">
      <c r="A20" s="8" t="n">
        <f aca="false">IF(B20="","",ROW()-7)</f>
        <v>13</v>
      </c>
      <c r="B20" s="9" t="s">
        <v>51</v>
      </c>
      <c r="C20" s="9" t="s">
        <v>46</v>
      </c>
      <c r="D20" s="9" t="s">
        <v>47</v>
      </c>
      <c r="E20" s="9" t="s">
        <v>33</v>
      </c>
      <c r="F20" s="10" t="n">
        <v>5</v>
      </c>
      <c r="G20" s="11" t="n">
        <v>2.1</v>
      </c>
      <c r="H20" s="12" t="n">
        <f aca="false">IF(OR(F20="",G20=""),"",F20*G20)</f>
        <v>10.5</v>
      </c>
      <c r="I20" s="10" t="n">
        <v>6</v>
      </c>
      <c r="J20" s="13" t="str">
        <f aca="false">IF(B20="","",IF(F20&lt;=I20,"Nachbestellen","OK"))</f>
        <v>Nachbestellen</v>
      </c>
      <c r="K20" s="14"/>
      <c r="L20" s="15"/>
    </row>
    <row r="21" customFormat="false" ht="16.5" hidden="false" customHeight="true" outlineLevel="0" collapsed="false">
      <c r="A21" s="16" t="n">
        <f aca="false">IF(B21="","",ROW()-7)</f>
        <v>14</v>
      </c>
      <c r="B21" s="17" t="s">
        <v>52</v>
      </c>
      <c r="C21" s="17" t="s">
        <v>53</v>
      </c>
      <c r="D21" s="17" t="s">
        <v>50</v>
      </c>
      <c r="E21" s="17" t="s">
        <v>33</v>
      </c>
      <c r="F21" s="18" t="n">
        <v>45</v>
      </c>
      <c r="G21" s="19" t="n">
        <v>0.68</v>
      </c>
      <c r="H21" s="12" t="n">
        <f aca="false">IF(OR(F21="",G21=""),"",F21*G21)</f>
        <v>30.6</v>
      </c>
      <c r="I21" s="18" t="n">
        <v>25</v>
      </c>
      <c r="J21" s="13" t="str">
        <f aca="false">IF(B21="","",IF(F21&lt;=I21,"Nachbestellen","OK"))</f>
        <v>OK</v>
      </c>
      <c r="K21" s="20" t="n">
        <v>46371</v>
      </c>
      <c r="L21" s="21"/>
    </row>
    <row r="22" customFormat="false" ht="16.5" hidden="false" customHeight="true" outlineLevel="0" collapsed="false">
      <c r="A22" s="8" t="n">
        <f aca="false">IF(B22="","",ROW()-7)</f>
        <v>15</v>
      </c>
      <c r="B22" s="9" t="s">
        <v>54</v>
      </c>
      <c r="C22" s="9" t="s">
        <v>53</v>
      </c>
      <c r="D22" s="9" t="s">
        <v>50</v>
      </c>
      <c r="E22" s="9" t="s">
        <v>41</v>
      </c>
      <c r="F22" s="10" t="n">
        <v>30</v>
      </c>
      <c r="G22" s="11" t="n">
        <v>1.1</v>
      </c>
      <c r="H22" s="12" t="n">
        <f aca="false">IF(OR(F22="",G22=""),"",F22*G22)</f>
        <v>33</v>
      </c>
      <c r="I22" s="10" t="n">
        <v>20</v>
      </c>
      <c r="J22" s="13" t="str">
        <f aca="false">IF(B22="","",IF(F22&lt;=I22,"Nachbestellen","OK"))</f>
        <v>OK</v>
      </c>
      <c r="K22" s="14" t="n">
        <v>46507</v>
      </c>
      <c r="L22" s="15"/>
    </row>
    <row r="23" customFormat="false" ht="16.5" hidden="false" customHeight="true" outlineLevel="0" collapsed="false">
      <c r="A23" s="16" t="n">
        <f aca="false">IF(B23="","",ROW()-7)</f>
        <v>16</v>
      </c>
      <c r="B23" s="17" t="s">
        <v>55</v>
      </c>
      <c r="C23" s="17" t="s">
        <v>56</v>
      </c>
      <c r="D23" s="17" t="s">
        <v>38</v>
      </c>
      <c r="E23" s="17" t="s">
        <v>33</v>
      </c>
      <c r="F23" s="18" t="n">
        <v>24</v>
      </c>
      <c r="G23" s="19" t="n">
        <v>1.8</v>
      </c>
      <c r="H23" s="12" t="n">
        <f aca="false">IF(OR(F23="",G23=""),"",F23*G23)</f>
        <v>43.2</v>
      </c>
      <c r="I23" s="18" t="n">
        <v>20</v>
      </c>
      <c r="J23" s="13" t="str">
        <f aca="false">IF(B23="","",IF(F23&lt;=I23,"Nachbestellen","OK"))</f>
        <v>OK</v>
      </c>
      <c r="K23" s="20" t="n">
        <v>46326</v>
      </c>
      <c r="L23" s="21"/>
    </row>
    <row r="24" customFormat="false" ht="16.5" hidden="false" customHeight="true" outlineLevel="0" collapsed="false">
      <c r="A24" s="8" t="n">
        <f aca="false">IF(B24="","",ROW()-7)</f>
        <v>17</v>
      </c>
      <c r="B24" s="9" t="s">
        <v>57</v>
      </c>
      <c r="C24" s="9" t="s">
        <v>58</v>
      </c>
      <c r="D24" s="9" t="s">
        <v>50</v>
      </c>
      <c r="E24" s="9" t="s">
        <v>59</v>
      </c>
      <c r="F24" s="10" t="n">
        <v>3</v>
      </c>
      <c r="G24" s="11" t="n">
        <v>12.5</v>
      </c>
      <c r="H24" s="12" t="n">
        <f aca="false">IF(OR(F24="",G24=""),"",F24*G24)</f>
        <v>37.5</v>
      </c>
      <c r="I24" s="10" t="n">
        <v>2</v>
      </c>
      <c r="J24" s="13" t="str">
        <f aca="false">IF(B24="","",IF(F24&lt;=I24,"Nachbestellen","OK"))</f>
        <v>OK</v>
      </c>
      <c r="K24" s="14"/>
      <c r="L24" s="15"/>
    </row>
    <row r="25" customFormat="false" ht="16.5" hidden="false" customHeight="true" outlineLevel="0" collapsed="false">
      <c r="A25" s="16" t="n">
        <f aca="false">IF(B25="","",ROW()-7)</f>
        <v>18</v>
      </c>
      <c r="B25" s="17" t="s">
        <v>60</v>
      </c>
      <c r="C25" s="17" t="s">
        <v>58</v>
      </c>
      <c r="D25" s="17" t="s">
        <v>50</v>
      </c>
      <c r="E25" s="17" t="s">
        <v>59</v>
      </c>
      <c r="F25" s="18" t="n">
        <v>8</v>
      </c>
      <c r="G25" s="19" t="n">
        <v>9.9</v>
      </c>
      <c r="H25" s="12" t="n">
        <f aca="false">IF(OR(F25="",G25=""),"",F25*G25)</f>
        <v>79.2</v>
      </c>
      <c r="I25" s="18" t="n">
        <v>6</v>
      </c>
      <c r="J25" s="13" t="str">
        <f aca="false">IF(B25="","",IF(F25&lt;=I25,"Nachbestellen","OK"))</f>
        <v>OK</v>
      </c>
      <c r="K25" s="20"/>
      <c r="L25" s="21"/>
    </row>
    <row r="26" customFormat="false" ht="16.5" hidden="false" customHeight="true" outlineLevel="0" collapsed="false">
      <c r="A26" s="8" t="str">
        <f aca="false">IF(B26="","",ROW()-7)</f>
        <v/>
      </c>
      <c r="B26" s="9"/>
      <c r="C26" s="9"/>
      <c r="D26" s="9"/>
      <c r="E26" s="9"/>
      <c r="F26" s="10"/>
      <c r="G26" s="11"/>
      <c r="H26" s="12" t="str">
        <f aca="false">IF(OR(F26="",G26=""),"",F26*G26)</f>
        <v/>
      </c>
      <c r="I26" s="10"/>
      <c r="J26" s="13" t="str">
        <f aca="false">IF(B26="","",IF(F26&lt;=I26,"Nachbestellen","OK"))</f>
        <v/>
      </c>
      <c r="K26" s="14"/>
      <c r="L26" s="15"/>
    </row>
    <row r="27" customFormat="false" ht="16.5" hidden="false" customHeight="true" outlineLevel="0" collapsed="false">
      <c r="A27" s="16" t="str">
        <f aca="false">IF(B27="","",ROW()-7)</f>
        <v/>
      </c>
      <c r="B27" s="17"/>
      <c r="C27" s="17"/>
      <c r="D27" s="17"/>
      <c r="E27" s="17"/>
      <c r="F27" s="18"/>
      <c r="G27" s="19"/>
      <c r="H27" s="12" t="str">
        <f aca="false">IF(OR(F27="",G27=""),"",F27*G27)</f>
        <v/>
      </c>
      <c r="I27" s="18"/>
      <c r="J27" s="13" t="str">
        <f aca="false">IF(B27="","",IF(F27&lt;=I27,"Nachbestellen","OK"))</f>
        <v/>
      </c>
      <c r="K27" s="20"/>
      <c r="L27" s="21"/>
    </row>
    <row r="28" customFormat="false" ht="16.5" hidden="false" customHeight="true" outlineLevel="0" collapsed="false">
      <c r="A28" s="8" t="str">
        <f aca="false">IF(B28="","",ROW()-7)</f>
        <v/>
      </c>
      <c r="B28" s="9"/>
      <c r="C28" s="9"/>
      <c r="D28" s="9"/>
      <c r="E28" s="9"/>
      <c r="F28" s="10"/>
      <c r="G28" s="11"/>
      <c r="H28" s="12" t="str">
        <f aca="false">IF(OR(F28="",G28=""),"",F28*G28)</f>
        <v/>
      </c>
      <c r="I28" s="10"/>
      <c r="J28" s="13" t="str">
        <f aca="false">IF(B28="","",IF(F28&lt;=I28,"Nachbestellen","OK"))</f>
        <v/>
      </c>
      <c r="K28" s="14"/>
      <c r="L28" s="15"/>
    </row>
    <row r="29" customFormat="false" ht="16.5" hidden="false" customHeight="true" outlineLevel="0" collapsed="false">
      <c r="A29" s="16" t="str">
        <f aca="false">IF(B29="","",ROW()-7)</f>
        <v/>
      </c>
      <c r="B29" s="17"/>
      <c r="C29" s="17"/>
      <c r="D29" s="17"/>
      <c r="E29" s="17"/>
      <c r="F29" s="18"/>
      <c r="G29" s="19"/>
      <c r="H29" s="12" t="str">
        <f aca="false">IF(OR(F29="",G29=""),"",F29*G29)</f>
        <v/>
      </c>
      <c r="I29" s="18"/>
      <c r="J29" s="13" t="str">
        <f aca="false">IF(B29="","",IF(F29&lt;=I29,"Nachbestellen","OK"))</f>
        <v/>
      </c>
      <c r="K29" s="20"/>
      <c r="L29" s="21"/>
    </row>
    <row r="31" customFormat="false" ht="21.75" hidden="false" customHeight="true" outlineLevel="0" collapsed="false">
      <c r="A31" s="22"/>
      <c r="B31" s="23" t="s">
        <v>61</v>
      </c>
      <c r="C31" s="22"/>
      <c r="D31" s="22"/>
      <c r="E31" s="22"/>
      <c r="F31" s="22"/>
      <c r="G31" s="22"/>
      <c r="H31" s="24" t="n">
        <f aca="false">SUM(H8:H29)</f>
        <v>1742.45</v>
      </c>
      <c r="I31" s="22"/>
      <c r="J31" s="22"/>
      <c r="K31" s="22"/>
      <c r="L31" s="22"/>
    </row>
  </sheetData>
  <autoFilter ref="A7:L29"/>
  <mergeCells count="10">
    <mergeCell ref="A1:L1"/>
    <mergeCell ref="A2:L2"/>
    <mergeCell ref="A4:B4"/>
    <mergeCell ref="C4:F4"/>
    <mergeCell ref="G4:H4"/>
    <mergeCell ref="I4:L4"/>
    <mergeCell ref="A5:B5"/>
    <mergeCell ref="C5:F5"/>
    <mergeCell ref="G5:H5"/>
    <mergeCell ref="I5:L5"/>
  </mergeCells>
  <conditionalFormatting sqref="J8:J29">
    <cfRule type="cellIs" priority="2" operator="equal" aboveAverage="0" equalAverage="0" bottom="0" percent="0" rank="0" text="" dxfId="12">
      <formula>"Nachbestellen"</formula>
    </cfRule>
    <cfRule type="cellIs" priority="3" operator="equal" aboveAverage="0" equalAverage="0" bottom="0" percent="0" rank="0" text="" dxfId="13">
      <formula>"OK"</formula>
    </cfRule>
  </conditionalFormatting>
  <conditionalFormatting sqref="K8:K29">
    <cfRule type="expression" priority="4" aboveAverage="0" equalAverage="0" bottom="0" percent="0" rank="0" text="" dxfId="14">
      <formula>AND(K8&lt;&gt;"",K8&lt;$I$4)</formula>
    </cfRule>
  </conditionalFormatting>
  <dataValidations count="3">
    <dataValidation allowBlank="true" errorStyle="stop" operator="between" showDropDown="false" showErrorMessage="false" showInputMessage="false" sqref="C8:C29" type="list">
      <formula1>"Getränke alkoholfrei,Getränke alkoholisch,Fleisch &amp; Wurst,Fisch &amp; Meeresfrüchte,Molkereiprodukte,Obst &amp; Gemüse,Trockenwaren,Tiefkühlware,Reinigung &amp; Verbrauch"</formula1>
      <formula2>0</formula2>
    </dataValidation>
    <dataValidation allowBlank="true" errorStyle="stop" operator="between" showDropDown="false" showErrorMessage="false" showInputMessage="false" sqref="D8:D29" type="list">
      <formula1>"Küche,Kühlraum,Tiefkühler,Getränkelager,Theke/Bar,Trockenlager"</formula1>
      <formula2>0</formula2>
    </dataValidation>
    <dataValidation allowBlank="true" errorStyle="stop" operator="between" showDropDown="false" showErrorMessage="false" showInputMessage="false" sqref="E8:E29" type="list">
      <formula1>"Stück,Flasche,kg,Liter,Karton,Packung,Dose,Beutel"</formula1>
      <formula2>0</formula2>
    </dataValidation>
  </dataValidations>
  <printOptions headings="false" gridLines="false" gridLinesSet="true" horizontalCentered="true" verticalCentered="false"/>
  <pageMargins left="0.3" right="0.3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F3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6"/>
    <col collapsed="false" customWidth="true" hidden="false" outlineLevel="0" max="3" min="3" style="0" width="13"/>
    <col collapsed="false" customWidth="true" hidden="false" outlineLevel="0" max="4" min="4" style="0" width="19"/>
    <col collapsed="false" customWidth="true" hidden="false" outlineLevel="0" max="5" min="5" style="0" width="13"/>
    <col collapsed="false" customWidth="true" hidden="false" outlineLevel="0" max="6" min="6" style="0" width="15"/>
  </cols>
  <sheetData>
    <row r="1" customFormat="false" ht="33.75" hidden="false" customHeight="true" outlineLevel="0" collapsed="false">
      <c r="B1" s="1" t="s">
        <v>62</v>
      </c>
      <c r="C1" s="1"/>
      <c r="D1" s="1"/>
      <c r="E1" s="1"/>
      <c r="F1" s="1"/>
    </row>
    <row r="2" customFormat="false" ht="19.5" hidden="false" customHeight="true" outlineLevel="0" collapsed="false">
      <c r="B2" s="2" t="s">
        <v>63</v>
      </c>
      <c r="C2" s="2"/>
      <c r="D2" s="2"/>
      <c r="E2" s="2"/>
      <c r="F2" s="2"/>
    </row>
    <row r="3" customFormat="false" ht="7.5" hidden="false" customHeight="true" outlineLevel="0" collapsed="false"/>
    <row r="4" customFormat="false" ht="18" hidden="false" customHeight="true" outlineLevel="0" collapsed="false">
      <c r="B4" s="3" t="s">
        <v>2</v>
      </c>
      <c r="C4" s="25" t="str">
        <f aca="false">Inventurliste!C4</f>
        <v>Restaurant Silberdistel</v>
      </c>
      <c r="D4" s="25"/>
      <c r="E4" s="3" t="s">
        <v>4</v>
      </c>
      <c r="F4" s="26" t="n">
        <f aca="false">Inventurliste!I4</f>
        <v>46053</v>
      </c>
    </row>
    <row r="5" customFormat="false" ht="18" hidden="false" customHeight="true" outlineLevel="0" collapsed="false">
      <c r="B5" s="3" t="s">
        <v>5</v>
      </c>
      <c r="C5" s="25" t="str">
        <f aca="false">Inventurliste!C5</f>
        <v>M. Hoffmann</v>
      </c>
      <c r="D5" s="25"/>
      <c r="E5" s="3" t="s">
        <v>7</v>
      </c>
      <c r="F5" s="25" t="str">
        <f aca="false">Inventurliste!I5</f>
        <v>Einkaufspreise netto</v>
      </c>
    </row>
    <row r="6" customFormat="false" ht="7.5" hidden="false" customHeight="true" outlineLevel="0" collapsed="false"/>
    <row r="7" customFormat="false" ht="15.75" hidden="false" customHeight="true" outlineLevel="0" collapsed="false">
      <c r="B7" s="27" t="s">
        <v>64</v>
      </c>
      <c r="C7" s="27"/>
      <c r="D7" s="27" t="s">
        <v>61</v>
      </c>
      <c r="E7" s="27"/>
    </row>
    <row r="8" customFormat="false" ht="27.75" hidden="false" customHeight="true" outlineLevel="0" collapsed="false">
      <c r="B8" s="28" t="n">
        <f aca="false">COUNTA(Inventurliste!B8:B29)</f>
        <v>18</v>
      </c>
      <c r="C8" s="28"/>
      <c r="D8" s="29" t="n">
        <f aca="false">SUM(Inventurliste!H8:H29)</f>
        <v>1742.45</v>
      </c>
      <c r="E8" s="29"/>
    </row>
    <row r="9" customFormat="false" ht="3.75" hidden="false" customHeight="true" outlineLevel="0" collapsed="false"/>
    <row r="10" customFormat="false" ht="15.75" hidden="false" customHeight="true" outlineLevel="0" collapsed="false">
      <c r="B10" s="27" t="s">
        <v>65</v>
      </c>
      <c r="C10" s="27"/>
      <c r="D10" s="27" t="s">
        <v>66</v>
      </c>
      <c r="E10" s="27"/>
    </row>
    <row r="11" customFormat="false" ht="27.75" hidden="false" customHeight="true" outlineLevel="0" collapsed="false">
      <c r="B11" s="28" t="n">
        <f aca="false">COUNTIF(Inventurliste!J8:J29,"Nachbestellen")</f>
        <v>4</v>
      </c>
      <c r="C11" s="28"/>
      <c r="D11" s="29" t="n">
        <f aca="false">IFERROR(SUM(Inventurliste!H8:H29)/COUNTA(Inventurliste!B8:B29),0)</f>
        <v>96.8027777777778</v>
      </c>
      <c r="E11" s="29"/>
    </row>
    <row r="12" customFormat="false" ht="9.75" hidden="false" customHeight="true" outlineLevel="0" collapsed="false"/>
    <row r="13" customFormat="false" ht="21.75" hidden="false" customHeight="true" outlineLevel="0" collapsed="false">
      <c r="B13" s="30" t="s">
        <v>67</v>
      </c>
      <c r="C13" s="30"/>
      <c r="D13" s="30"/>
      <c r="E13" s="30"/>
      <c r="F13" s="30"/>
    </row>
    <row r="14" customFormat="false" ht="15" hidden="false" customHeight="false" outlineLevel="0" collapsed="false">
      <c r="B14" s="3" t="s">
        <v>68</v>
      </c>
      <c r="C14" s="31" t="s">
        <v>69</v>
      </c>
      <c r="D14" s="31" t="s">
        <v>70</v>
      </c>
      <c r="E14" s="31"/>
      <c r="F14" s="31" t="s">
        <v>71</v>
      </c>
    </row>
    <row r="15" customFormat="false" ht="16.5" hidden="false" customHeight="true" outlineLevel="0" collapsed="false">
      <c r="B15" s="25" t="s">
        <v>22</v>
      </c>
      <c r="C15" s="32" t="n">
        <f aca="false">COUNTIF(Inventurliste!C8:C29,"Getränke alkoholfrei")</f>
        <v>2</v>
      </c>
      <c r="D15" s="33" t="n">
        <f aca="false">SUMIF(Inventurliste!C8:C29,"Getränke alkoholfrei",Inventurliste!H8:H29)</f>
        <v>72.12</v>
      </c>
      <c r="E15" s="33"/>
      <c r="F15" s="34" t="n">
        <f aca="false">IFERROR(D15/SUM(Inventurliste!H8:H29),0)</f>
        <v>0.0413899968435249</v>
      </c>
    </row>
    <row r="16" customFormat="false" ht="16.5" hidden="false" customHeight="true" outlineLevel="0" collapsed="false">
      <c r="B16" s="25" t="s">
        <v>27</v>
      </c>
      <c r="C16" s="32" t="n">
        <f aca="false">COUNTIF(Inventurliste!C8:C29,"Getränke alkoholisch")</f>
        <v>2</v>
      </c>
      <c r="D16" s="33" t="n">
        <f aca="false">SUMIF(Inventurliste!C8:C29,"Getränke alkoholisch",Inventurliste!H8:H29)</f>
        <v>703.2</v>
      </c>
      <c r="E16" s="33"/>
      <c r="F16" s="34" t="n">
        <f aca="false">IFERROR(D16/SUM(Inventurliste!H8:H29),0)</f>
        <v>0.403569686361158</v>
      </c>
    </row>
    <row r="17" customFormat="false" ht="16.5" hidden="false" customHeight="true" outlineLevel="0" collapsed="false">
      <c r="B17" s="25" t="s">
        <v>31</v>
      </c>
      <c r="C17" s="32" t="n">
        <f aca="false">COUNTIF(Inventurliste!C8:C29,"Fleisch &amp; Wurst")</f>
        <v>2</v>
      </c>
      <c r="D17" s="33" t="n">
        <f aca="false">SUMIF(Inventurliste!C8:C29,"Fleisch &amp; Wurst",Inventurliste!H8:H29)</f>
        <v>352.45</v>
      </c>
      <c r="E17" s="33"/>
      <c r="F17" s="34" t="n">
        <f aca="false">IFERROR(D17/SUM(Inventurliste!H8:H29),0)</f>
        <v>0.2022726620563</v>
      </c>
    </row>
    <row r="18" customFormat="false" ht="16.5" hidden="false" customHeight="true" outlineLevel="0" collapsed="false">
      <c r="B18" s="25" t="s">
        <v>37</v>
      </c>
      <c r="C18" s="32" t="n">
        <f aca="false">COUNTIF(Inventurliste!C8:C29,"Fisch &amp; Meeresfrüchte")</f>
        <v>1</v>
      </c>
      <c r="D18" s="33" t="n">
        <f aca="false">SUMIF(Inventurliste!C8:C29,"Fisch &amp; Meeresfrüchte",Inventurliste!H8:H29)</f>
        <v>139.5</v>
      </c>
      <c r="E18" s="33"/>
      <c r="F18" s="34" t="n">
        <f aca="false">IFERROR(D18/SUM(Inventurliste!H8:H29),0)</f>
        <v>0.0800596860742059</v>
      </c>
    </row>
    <row r="19" customFormat="false" ht="16.5" hidden="false" customHeight="true" outlineLevel="0" collapsed="false">
      <c r="B19" s="25" t="s">
        <v>40</v>
      </c>
      <c r="C19" s="32" t="n">
        <f aca="false">COUNTIF(Inventurliste!C8:C29,"Molkereiprodukte")</f>
        <v>3</v>
      </c>
      <c r="D19" s="33" t="n">
        <f aca="false">SUMIF(Inventurliste!C8:C29,"Molkereiprodukte",Inventurliste!H8:H29)</f>
        <v>137.38</v>
      </c>
      <c r="E19" s="33"/>
      <c r="F19" s="34" t="n">
        <f aca="false">IFERROR(D19/SUM(Inventurliste!H8:H29),0)</f>
        <v>0.0788430084077018</v>
      </c>
    </row>
    <row r="20" customFormat="false" ht="16.5" hidden="false" customHeight="true" outlineLevel="0" collapsed="false">
      <c r="B20" s="25" t="s">
        <v>46</v>
      </c>
      <c r="C20" s="32" t="n">
        <f aca="false">COUNTIF(Inventurliste!C8:C29,"Obst &amp; Gemüse")</f>
        <v>3</v>
      </c>
      <c r="D20" s="33" t="n">
        <f aca="false">SUMIF(Inventurliste!C8:C29,"Obst &amp; Gemüse",Inventurliste!H8:H29)</f>
        <v>114.3</v>
      </c>
      <c r="E20" s="33"/>
      <c r="F20" s="34" t="n">
        <f aca="false">IFERROR(D20/SUM(Inventurliste!H8:H29),0)</f>
        <v>0.0655972911704783</v>
      </c>
    </row>
    <row r="21" customFormat="false" ht="16.5" hidden="false" customHeight="true" outlineLevel="0" collapsed="false">
      <c r="B21" s="25" t="s">
        <v>53</v>
      </c>
      <c r="C21" s="32" t="n">
        <f aca="false">COUNTIF(Inventurliste!C8:C29,"Trockenwaren")</f>
        <v>2</v>
      </c>
      <c r="D21" s="33" t="n">
        <f aca="false">SUMIF(Inventurliste!C8:C29,"Trockenwaren",Inventurliste!H8:H29)</f>
        <v>63.6</v>
      </c>
      <c r="E21" s="33"/>
      <c r="F21" s="34" t="n">
        <f aca="false">IFERROR(D21/SUM(Inventurliste!H8:H29),0)</f>
        <v>0.0365003299951218</v>
      </c>
    </row>
    <row r="22" customFormat="false" ht="16.5" hidden="false" customHeight="true" outlineLevel="0" collapsed="false">
      <c r="B22" s="25" t="s">
        <v>56</v>
      </c>
      <c r="C22" s="32" t="n">
        <f aca="false">COUNTIF(Inventurliste!C8:C29,"Tiefkühlware")</f>
        <v>1</v>
      </c>
      <c r="D22" s="33" t="n">
        <f aca="false">SUMIF(Inventurliste!C8:C29,"Tiefkühlware",Inventurliste!H8:H29)</f>
        <v>43.2</v>
      </c>
      <c r="E22" s="33"/>
      <c r="F22" s="34" t="n">
        <f aca="false">IFERROR(D22/SUM(Inventurliste!H8:H29),0)</f>
        <v>0.0247926769778186</v>
      </c>
    </row>
    <row r="23" customFormat="false" ht="16.5" hidden="false" customHeight="true" outlineLevel="0" collapsed="false">
      <c r="B23" s="25" t="s">
        <v>58</v>
      </c>
      <c r="C23" s="32" t="n">
        <f aca="false">COUNTIF(Inventurliste!C8:C29,"Reinigung &amp; Verbrauch")</f>
        <v>2</v>
      </c>
      <c r="D23" s="33" t="n">
        <f aca="false">SUMIF(Inventurliste!C8:C29,"Reinigung &amp; Verbrauch",Inventurliste!H8:H29)</f>
        <v>116.7</v>
      </c>
      <c r="E23" s="33"/>
      <c r="F23" s="34" t="n">
        <f aca="false">IFERROR(D23/SUM(Inventurliste!H8:H29),0)</f>
        <v>0.0669746621136905</v>
      </c>
    </row>
    <row r="24" customFormat="false" ht="15" hidden="false" customHeight="false" outlineLevel="0" collapsed="false">
      <c r="B24" s="35" t="s">
        <v>72</v>
      </c>
      <c r="C24" s="36" t="n">
        <f aca="false">SUM(C15:C23)</f>
        <v>18</v>
      </c>
      <c r="D24" s="37" t="n">
        <f aca="false">SUM(D15:D23)</f>
        <v>1742.45</v>
      </c>
      <c r="E24" s="37"/>
      <c r="F24" s="38" t="n">
        <f aca="false">SUM(F15:F23)</f>
        <v>1</v>
      </c>
    </row>
    <row r="26" customFormat="false" ht="21.75" hidden="false" customHeight="true" outlineLevel="0" collapsed="false">
      <c r="B26" s="30" t="s">
        <v>73</v>
      </c>
      <c r="C26" s="30"/>
      <c r="D26" s="30"/>
      <c r="E26" s="30"/>
    </row>
    <row r="27" customFormat="false" ht="15" hidden="false" customHeight="false" outlineLevel="0" collapsed="false">
      <c r="B27" s="3" t="s">
        <v>12</v>
      </c>
      <c r="C27" s="31" t="s">
        <v>69</v>
      </c>
      <c r="D27" s="31" t="s">
        <v>70</v>
      </c>
      <c r="E27" s="31"/>
    </row>
    <row r="28" customFormat="false" ht="16.5" hidden="false" customHeight="true" outlineLevel="0" collapsed="false">
      <c r="B28" s="25" t="s">
        <v>47</v>
      </c>
      <c r="C28" s="32" t="n">
        <f aca="false">COUNTIF(Inventurliste!D8:D29,"Küche")</f>
        <v>2</v>
      </c>
      <c r="D28" s="33" t="n">
        <f aca="false">SUMIF(Inventurliste!D8:D29,"Küche",Inventurliste!H8:H29)</f>
        <v>63.3</v>
      </c>
      <c r="E28" s="33"/>
    </row>
    <row r="29" customFormat="false" ht="16.5" hidden="false" customHeight="true" outlineLevel="0" collapsed="false">
      <c r="B29" s="25" t="s">
        <v>32</v>
      </c>
      <c r="C29" s="32" t="n">
        <f aca="false">COUNTIF(Inventurliste!D8:D29,"Kühlraum")</f>
        <v>5</v>
      </c>
      <c r="D29" s="33" t="n">
        <f aca="false">SUMIF(Inventurliste!D8:D29,"Kühlraum",Inventurliste!H8:H29)</f>
        <v>489.83</v>
      </c>
      <c r="E29" s="33"/>
    </row>
    <row r="30" customFormat="false" ht="16.5" hidden="false" customHeight="true" outlineLevel="0" collapsed="false">
      <c r="B30" s="25" t="s">
        <v>38</v>
      </c>
      <c r="C30" s="32" t="n">
        <f aca="false">COUNTIF(Inventurliste!D8:D29,"Tiefkühler")</f>
        <v>2</v>
      </c>
      <c r="D30" s="33" t="n">
        <f aca="false">SUMIF(Inventurliste!D8:D29,"Tiefkühler",Inventurliste!H8:H29)</f>
        <v>182.7</v>
      </c>
      <c r="E30" s="33"/>
    </row>
    <row r="31" customFormat="false" ht="16.5" hidden="false" customHeight="true" outlineLevel="0" collapsed="false">
      <c r="B31" s="25" t="s">
        <v>23</v>
      </c>
      <c r="C31" s="32" t="n">
        <f aca="false">COUNTIF(Inventurliste!D8:D29,"Getränkelager")</f>
        <v>4</v>
      </c>
      <c r="D31" s="33" t="n">
        <f aca="false">SUMIF(Inventurliste!D8:D29,"Getränkelager",Inventurliste!H8:H29)</f>
        <v>775.32</v>
      </c>
      <c r="E31" s="33"/>
    </row>
    <row r="32" customFormat="false" ht="16.5" hidden="false" customHeight="true" outlineLevel="0" collapsed="false">
      <c r="B32" s="25" t="s">
        <v>74</v>
      </c>
      <c r="C32" s="32" t="n">
        <f aca="false">COUNTIF(Inventurliste!D8:D29,"Theke/Bar")</f>
        <v>0</v>
      </c>
      <c r="D32" s="33" t="n">
        <f aca="false">SUMIF(Inventurliste!D8:D29,"Theke/Bar",Inventurliste!H8:H29)</f>
        <v>0</v>
      </c>
      <c r="E32" s="33"/>
    </row>
    <row r="33" customFormat="false" ht="16.5" hidden="false" customHeight="true" outlineLevel="0" collapsed="false">
      <c r="B33" s="25" t="s">
        <v>50</v>
      </c>
      <c r="C33" s="32" t="n">
        <f aca="false">COUNTIF(Inventurliste!D8:D29,"Trockenlager")</f>
        <v>5</v>
      </c>
      <c r="D33" s="33" t="n">
        <f aca="false">SUMIF(Inventurliste!D8:D29,"Trockenlager",Inventurliste!H8:H29)</f>
        <v>231.3</v>
      </c>
      <c r="E33" s="33"/>
    </row>
    <row r="34" customFormat="false" ht="15" hidden="false" customHeight="false" outlineLevel="0" collapsed="false">
      <c r="B34" s="35" t="s">
        <v>72</v>
      </c>
      <c r="C34" s="36" t="n">
        <f aca="false">SUM(C28:C33)</f>
        <v>18</v>
      </c>
      <c r="D34" s="37" t="n">
        <f aca="false">SUM(D28:D33)</f>
        <v>1742.45</v>
      </c>
      <c r="E34" s="37"/>
    </row>
    <row r="36" customFormat="false" ht="25.5" hidden="false" customHeight="true" outlineLevel="0" collapsed="false">
      <c r="B36" s="39"/>
      <c r="D36" s="39"/>
      <c r="F36" s="39"/>
    </row>
    <row r="37" customFormat="false" ht="15" hidden="false" customHeight="false" outlineLevel="0" collapsed="false">
      <c r="B37" s="40" t="s">
        <v>75</v>
      </c>
      <c r="D37" s="40" t="s">
        <v>76</v>
      </c>
      <c r="F37" s="40" t="s">
        <v>77</v>
      </c>
    </row>
    <row r="39" customFormat="false" ht="45.75" hidden="false" customHeight="true" outlineLevel="0" collapsed="false">
      <c r="B39" s="41" t="s">
        <v>78</v>
      </c>
      <c r="C39" s="41"/>
      <c r="D39" s="41"/>
      <c r="E39" s="41"/>
      <c r="F39" s="41"/>
    </row>
  </sheetData>
  <mergeCells count="34">
    <mergeCell ref="B1:F1"/>
    <mergeCell ref="B2:F2"/>
    <mergeCell ref="C4:D4"/>
    <mergeCell ref="C5:D5"/>
    <mergeCell ref="B7:C7"/>
    <mergeCell ref="D7:E7"/>
    <mergeCell ref="B8:C8"/>
    <mergeCell ref="D8:E8"/>
    <mergeCell ref="B10:C10"/>
    <mergeCell ref="D10:E10"/>
    <mergeCell ref="B11:C11"/>
    <mergeCell ref="D11:E11"/>
    <mergeCell ref="B13:F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B26:E26"/>
    <mergeCell ref="D27:E27"/>
    <mergeCell ref="D28:E28"/>
    <mergeCell ref="D29:E29"/>
    <mergeCell ref="D30:E30"/>
    <mergeCell ref="D31:E31"/>
    <mergeCell ref="D32:E32"/>
    <mergeCell ref="D33:E33"/>
    <mergeCell ref="D34:E34"/>
    <mergeCell ref="B39:F39"/>
  </mergeCells>
  <printOptions headings="false" gridLines="false" gridLinesSet="true" horizontalCentered="true" verticalCentered="false"/>
  <pageMargins left="0.3" right="0.3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2026-07-21T11:38:54Z</dcterms:created>
  <dc:creator>openpyxl</dc:creator>
  <dc:description/>
  <dc:language>en-US</dc:language>
  <cp:lastModifiedBy/>
  <dcterms:modified xsi:type="dcterms:W3CDTF">2026-07-21T11:38:54Z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