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venturliste" sheetId="1" state="visible" r:id="rId3"/>
    <sheet name="Übersicht" sheetId="2" state="visible" r:id="rId4"/>
  </sheets>
  <definedNames>
    <definedName function="false" hidden="false" localSheetId="0" name="_xlnm.Print_Titles" vbProcedure="false">Inventurliste!$12:$12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<sst xmlns="http://schemas.openxmlformats.org/spreadsheetml/2006/main" count="259" uniqueCount="164">
  <si>
    <t xml:space="preserve">MUSTER GASTRONOMIE GMBH</t>
  </si>
  <si>
    <t xml:space="preserve">INVENTURLISTE</t>
  </si>
  <si>
    <t xml:space="preserve">Restaurant  ·  Bar  ·  Catering
Musterstraße 12  ·  26121 Oldenburg  ·  Deutschland</t>
  </si>
  <si>
    <t xml:space="preserve">Stichtag  ·  31.12.2026
Geschäftsjahr 2026</t>
  </si>
  <si>
    <t xml:space="preserve">Betriebsstätte:</t>
  </si>
  <si>
    <t xml:space="preserve">Hauptbetrieb – Oldenburg</t>
  </si>
  <si>
    <t xml:space="preserve">Inventurleitung:</t>
  </si>
  <si>
    <t xml:space="preserve">F. Neumann</t>
  </si>
  <si>
    <t xml:space="preserve">Inventurart:</t>
  </si>
  <si>
    <t xml:space="preserve">Körperliche Bestandsaufnahme</t>
  </si>
  <si>
    <t xml:space="preserve">Zählteam:</t>
  </si>
  <si>
    <t xml:space="preserve">2 Mitarbeitende</t>
  </si>
  <si>
    <t xml:space="preserve">Bewertungsmethode:</t>
  </si>
  <si>
    <t xml:space="preserve">Niederstwertprinzip (netto)</t>
  </si>
  <si>
    <t xml:space="preserve">Erstellt am:</t>
  </si>
  <si>
    <t xml:space="preserve">31.12.2026</t>
  </si>
  <si>
    <t xml:space="preserve">Art.-Nr.</t>
  </si>
  <si>
    <t xml:space="preserve">Artikelbezeichnung</t>
  </si>
  <si>
    <t xml:space="preserve">Kategorie</t>
  </si>
  <si>
    <t xml:space="preserve">Lagerort</t>
  </si>
  <si>
    <t xml:space="preserve">Einheit</t>
  </si>
  <si>
    <t xml:space="preserve">Mindest-
bestand</t>
  </si>
  <si>
    <t xml:space="preserve">Ist-Bestand</t>
  </si>
  <si>
    <t xml:space="preserve">Einzelpreis
netto</t>
  </si>
  <si>
    <t xml:space="preserve">Gesamtwert
netto</t>
  </si>
  <si>
    <t xml:space="preserve">MHD</t>
  </si>
  <si>
    <t xml:space="preserve">Status</t>
  </si>
  <si>
    <t xml:space="preserve">Bemerkung</t>
  </si>
  <si>
    <t xml:space="preserve">SP-001</t>
  </si>
  <si>
    <t xml:space="preserve">Gin – Premium London Dry</t>
  </si>
  <si>
    <t xml:space="preserve">Spirituosen</t>
  </si>
  <si>
    <t xml:space="preserve">Bar</t>
  </si>
  <si>
    <t xml:space="preserve">Flasche 0,7 L</t>
  </si>
  <si>
    <t xml:space="preserve">Standard-Cocktailauswahl</t>
  </si>
  <si>
    <t xml:space="preserve">SP-002</t>
  </si>
  <si>
    <t xml:space="preserve">Wodka</t>
  </si>
  <si>
    <t xml:space="preserve">—</t>
  </si>
  <si>
    <t xml:space="preserve">SP-003</t>
  </si>
  <si>
    <t xml:space="preserve">Rum braun</t>
  </si>
  <si>
    <t xml:space="preserve">SP-004</t>
  </si>
  <si>
    <t xml:space="preserve">Whisky Single Malt</t>
  </si>
  <si>
    <t xml:space="preserve">Premium-Segment</t>
  </si>
  <si>
    <t xml:space="preserve">SP-005</t>
  </si>
  <si>
    <t xml:space="preserve">Aperol</t>
  </si>
  <si>
    <t xml:space="preserve">Flasche 1,0 L</t>
  </si>
  <si>
    <t xml:space="preserve">WE-001</t>
  </si>
  <si>
    <t xml:space="preserve">Weißwein Riesling trocken</t>
  </si>
  <si>
    <t xml:space="preserve">Wein</t>
  </si>
  <si>
    <t xml:space="preserve">Weinkeller</t>
  </si>
  <si>
    <t xml:space="preserve">Flasche 0,75 L</t>
  </si>
  <si>
    <t xml:space="preserve">Hauskartenwein</t>
  </si>
  <si>
    <t xml:space="preserve">WE-002</t>
  </si>
  <si>
    <t xml:space="preserve">Rotwein Cuvée</t>
  </si>
  <si>
    <t xml:space="preserve">WE-003</t>
  </si>
  <si>
    <t xml:space="preserve">Rosé Provence</t>
  </si>
  <si>
    <t xml:space="preserve">Saisonal</t>
  </si>
  <si>
    <t xml:space="preserve">WE-004</t>
  </si>
  <si>
    <t xml:space="preserve">Sekt Brut</t>
  </si>
  <si>
    <t xml:space="preserve">BI-001</t>
  </si>
  <si>
    <t xml:space="preserve">Pils Fassbier</t>
  </si>
  <si>
    <t xml:space="preserve">Bier</t>
  </si>
  <si>
    <t xml:space="preserve">Getränkekeller</t>
  </si>
  <si>
    <t xml:space="preserve">Fass 30 L</t>
  </si>
  <si>
    <t xml:space="preserve">Zapfanlage 1</t>
  </si>
  <si>
    <t xml:space="preserve">BI-002</t>
  </si>
  <si>
    <t xml:space="preserve">Weizenbier</t>
  </si>
  <si>
    <t xml:space="preserve">Flasche 0,5 L</t>
  </si>
  <si>
    <t xml:space="preserve">BI-003</t>
  </si>
  <si>
    <t xml:space="preserve">Alkoholfreies Bier</t>
  </si>
  <si>
    <t xml:space="preserve">Flasche 0,33 L</t>
  </si>
  <si>
    <t xml:space="preserve">Nachbestellen</t>
  </si>
  <si>
    <t xml:space="preserve">SD-001</t>
  </si>
  <si>
    <t xml:space="preserve">Cola</t>
  </si>
  <si>
    <t xml:space="preserve">Alkoholfreie Getränke</t>
  </si>
  <si>
    <t xml:space="preserve">SD-002</t>
  </si>
  <si>
    <t xml:space="preserve">Mineralwasser still</t>
  </si>
  <si>
    <t xml:space="preserve">SD-003</t>
  </si>
  <si>
    <t xml:space="preserve">Orangensaft</t>
  </si>
  <si>
    <t xml:space="preserve">Kühlhaus</t>
  </si>
  <si>
    <t xml:space="preserve">Frischeprodukt</t>
  </si>
  <si>
    <t xml:space="preserve">HG-001</t>
  </si>
  <si>
    <t xml:space="preserve">Espresso-Bohnen</t>
  </si>
  <si>
    <t xml:space="preserve">Heißgetränke</t>
  </si>
  <si>
    <t xml:space="preserve">Trockenlager</t>
  </si>
  <si>
    <t xml:space="preserve">Beutel 1 kg</t>
  </si>
  <si>
    <t xml:space="preserve">Röstung monatlich</t>
  </si>
  <si>
    <t xml:space="preserve">HG-002</t>
  </si>
  <si>
    <t xml:space="preserve">Schwarztee lose</t>
  </si>
  <si>
    <t xml:space="preserve">Packung 250 g</t>
  </si>
  <si>
    <t xml:space="preserve">FL-001</t>
  </si>
  <si>
    <t xml:space="preserve">Rinderfilet</t>
  </si>
  <si>
    <t xml:space="preserve">Fleisch &amp; Wurst</t>
  </si>
  <si>
    <t xml:space="preserve">kg</t>
  </si>
  <si>
    <t xml:space="preserve">Frischeware</t>
  </si>
  <si>
    <t xml:space="preserve">FL-002</t>
  </si>
  <si>
    <t xml:space="preserve">Hähnchenbrust</t>
  </si>
  <si>
    <t xml:space="preserve">FL-003</t>
  </si>
  <si>
    <t xml:space="preserve">Speck geräuchert</t>
  </si>
  <si>
    <t xml:space="preserve">FI-001</t>
  </si>
  <si>
    <t xml:space="preserve">Lachsfilet TK</t>
  </si>
  <si>
    <t xml:space="preserve">Fisch</t>
  </si>
  <si>
    <t xml:space="preserve">Tiefkühler</t>
  </si>
  <si>
    <t xml:space="preserve">Vakuumverpackt</t>
  </si>
  <si>
    <t xml:space="preserve">MI-001</t>
  </si>
  <si>
    <t xml:space="preserve">Butter</t>
  </si>
  <si>
    <t xml:space="preserve">Milchprodukte</t>
  </si>
  <si>
    <t xml:space="preserve">Stück 250 g</t>
  </si>
  <si>
    <t xml:space="preserve">MI-002</t>
  </si>
  <si>
    <t xml:space="preserve">Sahne 30 %</t>
  </si>
  <si>
    <t xml:space="preserve">Stück 200 ml</t>
  </si>
  <si>
    <t xml:space="preserve">MI-003</t>
  </si>
  <si>
    <t xml:space="preserve">Parmesan</t>
  </si>
  <si>
    <t xml:space="preserve">Stück 1 kg</t>
  </si>
  <si>
    <t xml:space="preserve">OG-001</t>
  </si>
  <si>
    <t xml:space="preserve">Kartoffeln</t>
  </si>
  <si>
    <t xml:space="preserve">Obst &amp; Gemüse</t>
  </si>
  <si>
    <t xml:space="preserve">Sack 5 kg</t>
  </si>
  <si>
    <t xml:space="preserve">OG-002</t>
  </si>
  <si>
    <t xml:space="preserve">Zwiebeln</t>
  </si>
  <si>
    <t xml:space="preserve">OG-003</t>
  </si>
  <si>
    <t xml:space="preserve">Zitronen</t>
  </si>
  <si>
    <t xml:space="preserve">Bio</t>
  </si>
  <si>
    <t xml:space="preserve">TR-001</t>
  </si>
  <si>
    <t xml:space="preserve">Weizenmehl Type 550</t>
  </si>
  <si>
    <t xml:space="preserve">Trockenwaren</t>
  </si>
  <si>
    <t xml:space="preserve">TR-002</t>
  </si>
  <si>
    <t xml:space="preserve">Pasta Spaghetti</t>
  </si>
  <si>
    <t xml:space="preserve">Packung 500 g</t>
  </si>
  <si>
    <t xml:space="preserve">TR-003</t>
  </si>
  <si>
    <t xml:space="preserve">Olivenöl Extra Vergine</t>
  </si>
  <si>
    <t xml:space="preserve">NF-001</t>
  </si>
  <si>
    <t xml:space="preserve">Servietten weiß</t>
  </si>
  <si>
    <t xml:space="preserve">Non-Food</t>
  </si>
  <si>
    <t xml:space="preserve">Packung 500 St.</t>
  </si>
  <si>
    <t xml:space="preserve">Standardgastronomie</t>
  </si>
  <si>
    <t xml:space="preserve">NF-002</t>
  </si>
  <si>
    <t xml:space="preserve">Spülmittel</t>
  </si>
  <si>
    <t xml:space="preserve">Kanister 5 L</t>
  </si>
  <si>
    <t xml:space="preserve">GESAMT</t>
  </si>
  <si>
    <t xml:space="preserve">Zählung durchgeführt von</t>
  </si>
  <si>
    <t xml:space="preserve">Freigegeben durch (Geschäftsleitung)</t>
  </si>
  <si>
    <t xml:space="preserve">Ort, Datum</t>
  </si>
  <si>
    <t xml:space="preserve">Hinweise zur Bedienung</t>
  </si>
  <si>
    <t xml:space="preserve">• Blaue Felder (Kategorie, Lagerort) verfügen über Dropdown-Listen – neue Werte lassen sich über Excel: Daten → Datenüberprüfung ergänzen.</t>
  </si>
  <si>
    <t xml:space="preserve">• Die Spalte „Gesamtwert netto“ wird automatisch berechnet (Ist-Bestand × Einzelpreis).</t>
  </si>
  <si>
    <t xml:space="preserve">• Der Status wird automatisch gesetzt: „Kritisch“ bei Unterschreitung des Mindestbestands, „MHD läuft ab“ innerhalb von 14 Tagen bis zum MHD, sonst „OK“.</t>
  </si>
  <si>
    <t xml:space="preserve">• Zusätzliche Artikel: einfach in einer freien Zeile ergänzen – Formeln und Formatierungen auf die neue Zeile herunterziehen.</t>
  </si>
  <si>
    <t xml:space="preserve">• Die Übersicht in der zweiten Registerkarte aktualisiert sich automatisch aus dieser Liste.</t>
  </si>
  <si>
    <t xml:space="preserve">INVENTUR-ÜBERSICHT  ·  GESCHÄFTSJAHR 2026</t>
  </si>
  <si>
    <t xml:space="preserve">Muster Gastronomie GmbH  ·  Stichtag 31.12.2026
Automatische Auswertung der Registerkarte „Inventurliste“</t>
  </si>
  <si>
    <t xml:space="preserve">GESAMTWERT INVENTAR</t>
  </si>
  <si>
    <t xml:space="preserve">ANZAHL ARTIKEL</t>
  </si>
  <si>
    <t xml:space="preserve">KRITISCHE ARTIKEL</t>
  </si>
  <si>
    <t xml:space="preserve">MHD-WARNUNGEN</t>
  </si>
  <si>
    <t xml:space="preserve">Auswertung nach Kategorie</t>
  </si>
  <si>
    <t xml:space="preserve">Anzahl Artikel</t>
  </si>
  <si>
    <t xml:space="preserve">Ist-Bestand (Ø)</t>
  </si>
  <si>
    <t xml:space="preserve">Gesamtwert netto</t>
  </si>
  <si>
    <t xml:space="preserve">Anteil am Gesamt</t>
  </si>
  <si>
    <t xml:space="preserve">Kritische Artikel</t>
  </si>
  <si>
    <t xml:space="preserve">Hinweis</t>
  </si>
  <si>
    <t xml:space="preserve">Alle Werte werden automatisch aus der Registerkarte „Inventurliste“ berechnet. Neue Artikel werden bis Zeile 213 berücksichtigt – für einen größeren Bereich die Formeln der KPIs und der Kategorie-Tabelle entsprechend erweitern.</t>
  </si>
  <si>
    <t xml:space="preserve">Der Status „MHD läuft ab“ bezieht sich auf ein Mindesthaltbarkeitsdatum innerhalb der nächsten 14 Tage ab Systemdatum.</t>
  </si>
  <si>
    <t xml:space="preserve">Die Vorlage ist als betriebsinterne Arbeitsgrundlage konzipiert und ersetzt keine handelsrechtlich oder steuerlich geprüfte Bestandsermittlung.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</si>
</sst>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.00&quot; €&quot;"/>
    <numFmt numFmtId="166" formatCode="dd\.mm\.yyyy"/>
    <numFmt numFmtId="167" formatCode="0"/>
    <numFmt numFmtId="168" formatCode="0.00"/>
    <numFmt numFmtId="169" formatCode="0.0%"/>
  </numFmts>
  <fonts count="1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FFFFFF"/>
      <name val="Calibri"/>
      <family val="0"/>
      <charset val="1"/>
    </font>
    <font>
      <b val="true"/>
      <sz val="24"/>
      <color rgb="FFC9A961"/>
      <name val="Calibri"/>
      <family val="0"/>
      <charset val="1"/>
    </font>
    <font>
      <sz val="10"/>
      <color rgb="FFFFFFFF"/>
      <name val="Calibri"/>
      <family val="0"/>
      <charset val="1"/>
    </font>
    <font>
      <b val="true"/>
      <sz val="10"/>
      <color rgb="FF2E5E62"/>
      <name val="Calibri"/>
      <family val="0"/>
      <charset val="1"/>
    </font>
    <font>
      <sz val="10"/>
      <color rgb="FF1C1C1C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b val="true"/>
      <sz val="10"/>
      <name val="Calibri"/>
      <family val="0"/>
      <charset val="1"/>
    </font>
    <font>
      <b val="true"/>
      <sz val="11"/>
      <color rgb="FF1F3A3D"/>
      <name val="Calibri"/>
      <family val="0"/>
      <charset val="1"/>
    </font>
    <font>
      <sz val="9"/>
      <color rgb="FF6B6B6B"/>
      <name val="Calibri"/>
      <family val="0"/>
      <charset val="1"/>
    </font>
    <font>
      <b val="true"/>
      <sz val="20"/>
      <color rgb="FFFFFFFF"/>
      <name val="Calibri"/>
      <family val="0"/>
      <charset val="1"/>
    </font>
    <font>
      <sz val="11"/>
      <color rgb="FFC9A961"/>
      <name val="Calibri"/>
      <family val="0"/>
      <charset val="1"/>
    </font>
    <font>
      <b val="true"/>
      <sz val="9"/>
      <color rgb="FF6B6B6B"/>
      <name val="Calibri"/>
      <family val="0"/>
      <charset val="1"/>
    </font>
    <font>
      <b val="true"/>
      <sz val="20"/>
      <color rgb="FF1F3A3D"/>
      <name val="Calibri"/>
      <family val="0"/>
      <charset val="1"/>
    </font>
    <font>
      <b val="true"/>
      <sz val="13"/>
      <color rgb="FF1F3A3D"/>
      <name val="Calibri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1F3A3D"/>
        <bgColor rgb="FF003366"/>
      </patternFill>
    </fill>
    <fill>
      <patternFill patternType="solid">
        <fgColor rgb="FF2E5E62"/>
        <bgColor rgb="FF2E6B2E"/>
      </patternFill>
    </fill>
    <fill>
      <patternFill patternType="solid">
        <fgColor rgb="FFF5F1E8"/>
        <bgColor rgb="FFE8E8E8"/>
      </patternFill>
    </fill>
    <fill>
      <patternFill patternType="solid">
        <fgColor rgb="FFFFFFFF"/>
        <bgColor rgb="FFF5F1E8"/>
      </patternFill>
    </fill>
    <fill>
      <patternFill patternType="solid">
        <fgColor rgb="FFC9A961"/>
        <bgColor rgb="FFC0C0C0"/>
      </patternFill>
    </fill>
  </fills>
  <borders count="11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E8E8E8"/>
      </bottom>
      <diagonal/>
    </border>
    <border diagonalUp="false" diagonalDown="false">
      <left style="thin">
        <color rgb="FFFFFFFF"/>
      </left>
      <right style="thin">
        <color rgb="FFFFFFFF"/>
      </right>
      <top style="thin">
        <color rgb="FF2E5E62"/>
      </top>
      <bottom style="medium">
        <color rgb="FFC9A961"/>
      </bottom>
      <diagonal/>
    </border>
    <border diagonalUp="false" diagonalDown="false">
      <left style="thin">
        <color rgb="FFE8E8E8"/>
      </left>
      <right style="thin">
        <color rgb="FFE8E8E8"/>
      </right>
      <top style="hair">
        <color rgb="FFE8E8E8"/>
      </top>
      <bottom style="hair">
        <color rgb="FFE8E8E8"/>
      </bottom>
      <diagonal/>
    </border>
    <border diagonalUp="false" diagonalDown="false">
      <left/>
      <right/>
      <top style="medium">
        <color rgb="FF1F3A3D"/>
      </top>
      <bottom style="medium">
        <color rgb="FF1F3A3D"/>
      </bottom>
      <diagonal/>
    </border>
    <border diagonalUp="false" diagonalDown="false">
      <left/>
      <right/>
      <top/>
      <bottom style="thin">
        <color rgb="FF1C1C1C"/>
      </bottom>
      <diagonal/>
    </border>
    <border diagonalUp="false" diagonalDown="false">
      <left style="thin">
        <color rgb="FFC9A961"/>
      </left>
      <right/>
      <top style="thin">
        <color rgb="FFC9A961"/>
      </top>
      <bottom/>
      <diagonal/>
    </border>
    <border diagonalUp="false" diagonalDown="false">
      <left style="thin">
        <color rgb="FFC9A961"/>
      </left>
      <right style="thin">
        <color rgb="FFC9A961"/>
      </right>
      <top style="thin">
        <color rgb="FFC9A961"/>
      </top>
      <bottom/>
      <diagonal/>
    </border>
    <border diagonalUp="false" diagonalDown="false">
      <left style="thin">
        <color rgb="FFC9A961"/>
      </left>
      <right style="thin">
        <color rgb="FFC9A961"/>
      </right>
      <top/>
      <bottom style="medium">
        <color rgb="FFC9A961"/>
      </bottom>
      <diagonal/>
    </border>
    <border diagonalUp="false" diagonalDown="false">
      <left/>
      <right/>
      <top/>
      <bottom style="medium">
        <color rgb="FFC9A961"/>
      </bottom>
      <diagonal/>
    </border>
    <border diagonalUp="false" diagonalDown="false">
      <left style="thin">
        <color rgb="FFFFFFFF"/>
      </left>
      <right style="thin">
        <color rgb="FFFFFFFF"/>
      </right>
      <top/>
      <bottom style="medium">
        <color rgb="FFC9A96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2" borderId="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6" fillId="2" borderId="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6" fillId="2" borderId="0" xfId="0" applyFont="true" applyBorder="true" applyAlignment="true" applyProtection="false">
      <alignment horizontal="right" vertical="center" textRotation="0" wrapText="true" indent="1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4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8" fillId="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4" borderId="3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6" fontId="8" fillId="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5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8" fillId="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5" borderId="3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6" fontId="8" fillId="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6" borderId="4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5" fontId="11" fillId="6" borderId="4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0" fillId="6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4" borderId="6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5" fillId="4" borderId="7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16" fillId="4" borderId="8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16" fillId="4" borderId="8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7" fillId="0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3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8" fillId="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8" fillId="4" borderId="3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7" fillId="5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8" fillId="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8" fillId="5" borderId="3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7" fontId="11" fillId="6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6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1" fillId="6" borderId="4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ont>
        <name val="Calibri"/>
        <charset val="1"/>
        <family val="0"/>
        <b val="1"/>
        <color rgb="FF9B1B1B"/>
        <sz val="10"/>
      </font>
      <fill>
        <patternFill>
          <bgColor rgb="FFF4C7C3"/>
        </patternFill>
      </fill>
    </dxf>
    <dxf>
      <font>
        <name val="Calibri"/>
        <charset val="1"/>
        <family val="0"/>
        <b val="1"/>
        <color rgb="FF8A5A00"/>
        <sz val="10"/>
      </font>
      <fill>
        <patternFill>
          <bgColor rgb="FFFCE4B8"/>
        </patternFill>
      </fill>
    </dxf>
    <dxf>
      <font>
        <name val="Calibri"/>
        <charset val="1"/>
        <family val="0"/>
        <b val="1"/>
        <color rgb="FF2E6B2E"/>
        <sz val="10"/>
      </font>
      <fill>
        <patternFill>
          <bgColor rgb="FFD5E8D4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2E6B2E"/>
      <rgbColor rgb="FF000080"/>
      <rgbColor rgb="FF8A5A00"/>
      <rgbColor rgb="FF800080"/>
      <rgbColor rgb="FF2E5E62"/>
      <rgbColor rgb="FFC0C0C0"/>
      <rgbColor rgb="FF808080"/>
      <rgbColor rgb="FF9999FF"/>
      <rgbColor rgb="FF993366"/>
      <rgbColor rgb="FFF5F1E8"/>
      <rgbColor rgb="FFE8E8E8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5E8D4"/>
      <rgbColor rgb="FFFCE4B8"/>
      <rgbColor rgb="FF99CCFF"/>
      <rgbColor rgb="FFFF99CC"/>
      <rgbColor rgb="FFCC99FF"/>
      <rgbColor rgb="FFF4C7C3"/>
      <rgbColor rgb="FF3366FF"/>
      <rgbColor rgb="FF33CCCC"/>
      <rgbColor rgb="FF99CC00"/>
      <rgbColor rgb="FFFFCC00"/>
      <rgbColor rgb="FFFF9900"/>
      <rgbColor rgb="FFFF6600"/>
      <rgbColor rgb="FF6B6B6B"/>
      <rgbColor rgb="FFC9A961"/>
      <rgbColor rgb="FF003366"/>
      <rgbColor rgb="FF339966"/>
      <rgbColor rgb="FF003300"/>
      <rgbColor rgb="FF1C1C1C"/>
      <rgbColor rgb="FF9B1B1B"/>
      <rgbColor rgb="FF993366"/>
      <rgbColor rgb="FF333399"/>
      <rgbColor rgb="FF1F3A3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5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2" topLeftCell="A1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32"/>
    <col collapsed="false" customWidth="true" hidden="false" outlineLevel="0" max="3" min="3" style="0" width="20"/>
    <col collapsed="false" customWidth="true" hidden="false" outlineLevel="0" max="4" min="4" style="0" width="16"/>
    <col collapsed="false" customWidth="true" hidden="false" outlineLevel="0" max="5" min="5" style="0" width="11"/>
    <col collapsed="false" customWidth="true" hidden="false" outlineLevel="0" max="7" min="6" style="0" width="12"/>
    <col collapsed="false" customWidth="true" hidden="false" outlineLevel="0" max="9" min="8" style="0" width="14"/>
    <col collapsed="false" customWidth="true" hidden="false" outlineLevel="0" max="10" min="10" style="0" width="12"/>
    <col collapsed="false" customWidth="true" hidden="false" outlineLevel="0" max="11" min="11" style="0" width="14"/>
    <col collapsed="false" customWidth="true" hidden="false" outlineLevel="0" max="12" min="12" style="0" width="24"/>
  </cols>
  <sheetData>
    <row r="1" customFormat="false" ht="21.75" hidden="false" customHeight="true" outlineLevel="0" collapsed="false">
      <c r="A1" s="1" t="s">
        <v>0</v>
      </c>
      <c r="B1" s="1"/>
      <c r="C1" s="1"/>
      <c r="D1" s="1"/>
      <c r="E1" s="1"/>
      <c r="F1" s="2" t="s">
        <v>1</v>
      </c>
      <c r="G1" s="2"/>
      <c r="H1" s="2"/>
      <c r="I1" s="2"/>
      <c r="J1" s="2"/>
      <c r="K1" s="2"/>
      <c r="L1" s="2"/>
    </row>
    <row r="2" customFormat="false" ht="21.75" hidden="false" customHeight="true" outlineLevel="0" collapsed="false">
      <c r="A2" s="1"/>
      <c r="B2" s="1"/>
      <c r="C2" s="1"/>
      <c r="D2" s="1"/>
      <c r="E2" s="1"/>
      <c r="F2" s="2"/>
      <c r="G2" s="2"/>
      <c r="H2" s="2"/>
      <c r="I2" s="2"/>
      <c r="J2" s="2"/>
      <c r="K2" s="2"/>
      <c r="L2" s="2"/>
    </row>
    <row r="3" customFormat="false" ht="21.75" hidden="false" customHeight="true" outlineLevel="0" collapsed="false">
      <c r="A3" s="1"/>
      <c r="B3" s="1"/>
      <c r="C3" s="1"/>
      <c r="D3" s="1"/>
      <c r="E3" s="1"/>
      <c r="F3" s="2"/>
      <c r="G3" s="2"/>
      <c r="H3" s="2"/>
      <c r="I3" s="2"/>
      <c r="J3" s="2"/>
      <c r="K3" s="2"/>
      <c r="L3" s="2"/>
    </row>
    <row r="4" customFormat="false" ht="18" hidden="false" customHeight="true" outlineLevel="0" collapsed="false">
      <c r="A4" s="3" t="s">
        <v>2</v>
      </c>
      <c r="B4" s="3"/>
      <c r="C4" s="3"/>
      <c r="D4" s="3"/>
      <c r="E4" s="3"/>
      <c r="F4" s="4" t="s">
        <v>3</v>
      </c>
      <c r="G4" s="4"/>
      <c r="H4" s="4"/>
      <c r="I4" s="4"/>
      <c r="J4" s="4"/>
      <c r="K4" s="4"/>
      <c r="L4" s="4"/>
    </row>
    <row r="5" customFormat="false" ht="18" hidden="false" customHeight="true" outlineLevel="0" collapsed="false">
      <c r="A5" s="3"/>
      <c r="B5" s="3"/>
      <c r="C5" s="3"/>
      <c r="D5" s="3"/>
      <c r="E5" s="3"/>
      <c r="F5" s="4"/>
      <c r="G5" s="4"/>
      <c r="H5" s="4"/>
      <c r="I5" s="4"/>
      <c r="J5" s="4"/>
      <c r="K5" s="4"/>
      <c r="L5" s="4"/>
    </row>
    <row r="6" customFormat="false" ht="18" hidden="false" customHeight="true" outlineLevel="0" collapsed="false">
      <c r="A6" s="3"/>
      <c r="B6" s="3"/>
      <c r="C6" s="3"/>
      <c r="D6" s="3"/>
      <c r="E6" s="3"/>
      <c r="F6" s="4"/>
      <c r="G6" s="4"/>
      <c r="H6" s="4"/>
      <c r="I6" s="4"/>
      <c r="J6" s="4"/>
      <c r="K6" s="4"/>
      <c r="L6" s="4"/>
    </row>
    <row r="7" customFormat="false" ht="7.5" hidden="false" customHeight="true" outlineLevel="0" collapsed="false"/>
    <row r="8" customFormat="false" ht="15" hidden="false" customHeight="false" outlineLevel="0" collapsed="false">
      <c r="A8" s="5" t="s">
        <v>4</v>
      </c>
      <c r="B8" s="6" t="s">
        <v>5</v>
      </c>
      <c r="C8" s="6"/>
      <c r="D8" s="6"/>
      <c r="E8" s="6"/>
      <c r="F8" s="7"/>
      <c r="G8" s="5" t="s">
        <v>6</v>
      </c>
      <c r="H8" s="6" t="s">
        <v>7</v>
      </c>
      <c r="I8" s="6"/>
      <c r="J8" s="6"/>
      <c r="K8" s="6"/>
      <c r="L8" s="6"/>
    </row>
    <row r="9" customFormat="false" ht="15" hidden="false" customHeight="false" outlineLevel="0" collapsed="false">
      <c r="A9" s="5" t="s">
        <v>8</v>
      </c>
      <c r="B9" s="6" t="s">
        <v>9</v>
      </c>
      <c r="C9" s="6"/>
      <c r="D9" s="6"/>
      <c r="E9" s="6"/>
      <c r="F9" s="7"/>
      <c r="G9" s="5" t="s">
        <v>10</v>
      </c>
      <c r="H9" s="6" t="s">
        <v>11</v>
      </c>
      <c r="I9" s="6"/>
      <c r="J9" s="6"/>
      <c r="K9" s="6"/>
      <c r="L9" s="6"/>
    </row>
    <row r="10" customFormat="false" ht="15" hidden="false" customHeight="false" outlineLevel="0" collapsed="false">
      <c r="A10" s="5" t="s">
        <v>12</v>
      </c>
      <c r="B10" s="6" t="s">
        <v>13</v>
      </c>
      <c r="C10" s="6"/>
      <c r="D10" s="6"/>
      <c r="E10" s="6"/>
      <c r="F10" s="7"/>
      <c r="G10" s="5" t="s">
        <v>14</v>
      </c>
      <c r="H10" s="6" t="s">
        <v>15</v>
      </c>
      <c r="I10" s="6"/>
      <c r="J10" s="6"/>
      <c r="K10" s="6"/>
      <c r="L10" s="6"/>
    </row>
    <row r="11" customFormat="false" ht="7.5" hidden="false" customHeight="true" outlineLevel="0" collapsed="false"/>
    <row r="12" customFormat="false" ht="31.5" hidden="false" customHeight="true" outlineLevel="0" collapsed="false">
      <c r="A12" s="8" t="s">
        <v>16</v>
      </c>
      <c r="B12" s="8" t="s">
        <v>17</v>
      </c>
      <c r="C12" s="8" t="s">
        <v>18</v>
      </c>
      <c r="D12" s="8" t="s">
        <v>19</v>
      </c>
      <c r="E12" s="8" t="s">
        <v>20</v>
      </c>
      <c r="F12" s="8" t="s">
        <v>21</v>
      </c>
      <c r="G12" s="8" t="s">
        <v>22</v>
      </c>
      <c r="H12" s="8" t="s">
        <v>23</v>
      </c>
      <c r="I12" s="8" t="s">
        <v>24</v>
      </c>
      <c r="J12" s="8" t="s">
        <v>25</v>
      </c>
      <c r="K12" s="8" t="s">
        <v>26</v>
      </c>
      <c r="L12" s="8" t="s">
        <v>27</v>
      </c>
    </row>
    <row r="13" customFormat="false" ht="19.5" hidden="false" customHeight="true" outlineLevel="0" collapsed="false">
      <c r="A13" s="9" t="s">
        <v>28</v>
      </c>
      <c r="B13" s="10" t="s">
        <v>29</v>
      </c>
      <c r="C13" s="10" t="s">
        <v>30</v>
      </c>
      <c r="D13" s="10" t="s">
        <v>31</v>
      </c>
      <c r="E13" s="11" t="s">
        <v>32</v>
      </c>
      <c r="F13" s="11" t="n">
        <v>4</v>
      </c>
      <c r="G13" s="11" t="n">
        <v>6</v>
      </c>
      <c r="H13" s="12" t="n">
        <v>24.5</v>
      </c>
      <c r="I13" s="12" t="n">
        <f aca="false">G13*H13</f>
        <v>147</v>
      </c>
      <c r="J13" s="13" t="n">
        <v>47118</v>
      </c>
      <c r="K13" s="14" t="str">
        <f aca="true">IF(G13&lt;F13,"Kritisch",IF(AND(ISNUMBER(J13),J13-TODAY()&lt;=14),"MHD läuft ab","OK"))</f>
        <v>OK</v>
      </c>
      <c r="L13" s="10" t="s">
        <v>33</v>
      </c>
    </row>
    <row r="14" customFormat="false" ht="19.5" hidden="false" customHeight="true" outlineLevel="0" collapsed="false">
      <c r="A14" s="15" t="s">
        <v>34</v>
      </c>
      <c r="B14" s="16" t="s">
        <v>35</v>
      </c>
      <c r="C14" s="16" t="s">
        <v>30</v>
      </c>
      <c r="D14" s="16" t="s">
        <v>31</v>
      </c>
      <c r="E14" s="17" t="s">
        <v>32</v>
      </c>
      <c r="F14" s="17" t="n">
        <v>4</v>
      </c>
      <c r="G14" s="17" t="n">
        <v>3</v>
      </c>
      <c r="H14" s="18" t="n">
        <v>18.9</v>
      </c>
      <c r="I14" s="18" t="n">
        <f aca="false">G14*H14</f>
        <v>56.7</v>
      </c>
      <c r="J14" s="19" t="n">
        <v>47118</v>
      </c>
      <c r="K14" s="20" t="str">
        <f aca="true">IF(G14&lt;F14,"Kritisch",IF(AND(ISNUMBER(J14),J14-TODAY()&lt;=14),"MHD läuft ab","OK"))</f>
        <v>Kritisch</v>
      </c>
      <c r="L14" s="16" t="s">
        <v>36</v>
      </c>
    </row>
    <row r="15" customFormat="false" ht="19.5" hidden="false" customHeight="true" outlineLevel="0" collapsed="false">
      <c r="A15" s="9" t="s">
        <v>37</v>
      </c>
      <c r="B15" s="10" t="s">
        <v>38</v>
      </c>
      <c r="C15" s="10" t="s">
        <v>30</v>
      </c>
      <c r="D15" s="10" t="s">
        <v>31</v>
      </c>
      <c r="E15" s="11" t="s">
        <v>32</v>
      </c>
      <c r="F15" s="11" t="n">
        <v>3</v>
      </c>
      <c r="G15" s="11" t="n">
        <v>5</v>
      </c>
      <c r="H15" s="12" t="n">
        <v>22</v>
      </c>
      <c r="I15" s="12" t="n">
        <f aca="false">G15*H15</f>
        <v>110</v>
      </c>
      <c r="J15" s="13" t="n">
        <v>46934</v>
      </c>
      <c r="K15" s="14" t="str">
        <f aca="true">IF(G15&lt;F15,"Kritisch",IF(AND(ISNUMBER(J15),J15-TODAY()&lt;=14),"MHD läuft ab","OK"))</f>
        <v>OK</v>
      </c>
      <c r="L15" s="10" t="s">
        <v>36</v>
      </c>
    </row>
    <row r="16" customFormat="false" ht="19.5" hidden="false" customHeight="true" outlineLevel="0" collapsed="false">
      <c r="A16" s="15" t="s">
        <v>39</v>
      </c>
      <c r="B16" s="16" t="s">
        <v>40</v>
      </c>
      <c r="C16" s="16" t="s">
        <v>30</v>
      </c>
      <c r="D16" s="16" t="s">
        <v>31</v>
      </c>
      <c r="E16" s="17" t="s">
        <v>32</v>
      </c>
      <c r="F16" s="17" t="n">
        <v>2</v>
      </c>
      <c r="G16" s="17" t="n">
        <v>4</v>
      </c>
      <c r="H16" s="18" t="n">
        <v>38.5</v>
      </c>
      <c r="I16" s="18" t="n">
        <f aca="false">G16*H16</f>
        <v>154</v>
      </c>
      <c r="J16" s="19" t="n">
        <v>47208</v>
      </c>
      <c r="K16" s="20" t="str">
        <f aca="true">IF(G16&lt;F16,"Kritisch",IF(AND(ISNUMBER(J16),J16-TODAY()&lt;=14),"MHD läuft ab","OK"))</f>
        <v>OK</v>
      </c>
      <c r="L16" s="16" t="s">
        <v>41</v>
      </c>
    </row>
    <row r="17" customFormat="false" ht="19.5" hidden="false" customHeight="true" outlineLevel="0" collapsed="false">
      <c r="A17" s="9" t="s">
        <v>42</v>
      </c>
      <c r="B17" s="10" t="s">
        <v>43</v>
      </c>
      <c r="C17" s="10" t="s">
        <v>30</v>
      </c>
      <c r="D17" s="10" t="s">
        <v>31</v>
      </c>
      <c r="E17" s="11" t="s">
        <v>44</v>
      </c>
      <c r="F17" s="11" t="n">
        <v>6</v>
      </c>
      <c r="G17" s="11" t="n">
        <v>8</v>
      </c>
      <c r="H17" s="12" t="n">
        <v>12.9</v>
      </c>
      <c r="I17" s="12" t="n">
        <f aca="false">G17*H17</f>
        <v>103.2</v>
      </c>
      <c r="J17" s="13" t="n">
        <v>46934</v>
      </c>
      <c r="K17" s="14" t="str">
        <f aca="true">IF(G17&lt;F17,"Kritisch",IF(AND(ISNUMBER(J17),J17-TODAY()&lt;=14),"MHD läuft ab","OK"))</f>
        <v>OK</v>
      </c>
      <c r="L17" s="10" t="s">
        <v>36</v>
      </c>
    </row>
    <row r="18" customFormat="false" ht="19.5" hidden="false" customHeight="true" outlineLevel="0" collapsed="false">
      <c r="A18" s="15" t="s">
        <v>45</v>
      </c>
      <c r="B18" s="16" t="s">
        <v>46</v>
      </c>
      <c r="C18" s="16" t="s">
        <v>47</v>
      </c>
      <c r="D18" s="16" t="s">
        <v>48</v>
      </c>
      <c r="E18" s="17" t="s">
        <v>49</v>
      </c>
      <c r="F18" s="17" t="n">
        <v>12</v>
      </c>
      <c r="G18" s="17" t="n">
        <v>18</v>
      </c>
      <c r="H18" s="18" t="n">
        <v>6.8</v>
      </c>
      <c r="I18" s="18" t="n">
        <f aca="false">G18*H18</f>
        <v>122.4</v>
      </c>
      <c r="J18" s="19" t="n">
        <v>46660</v>
      </c>
      <c r="K18" s="20" t="str">
        <f aca="true">IF(G18&lt;F18,"Kritisch",IF(AND(ISNUMBER(J18),J18-TODAY()&lt;=14),"MHD läuft ab","OK"))</f>
        <v>OK</v>
      </c>
      <c r="L18" s="16" t="s">
        <v>50</v>
      </c>
    </row>
    <row r="19" customFormat="false" ht="19.5" hidden="false" customHeight="true" outlineLevel="0" collapsed="false">
      <c r="A19" s="9" t="s">
        <v>51</v>
      </c>
      <c r="B19" s="10" t="s">
        <v>52</v>
      </c>
      <c r="C19" s="10" t="s">
        <v>47</v>
      </c>
      <c r="D19" s="10" t="s">
        <v>48</v>
      </c>
      <c r="E19" s="11" t="s">
        <v>49</v>
      </c>
      <c r="F19" s="11" t="n">
        <v>12</v>
      </c>
      <c r="G19" s="11" t="n">
        <v>15</v>
      </c>
      <c r="H19" s="12" t="n">
        <v>7.2</v>
      </c>
      <c r="I19" s="12" t="n">
        <f aca="false">G19*H19</f>
        <v>108</v>
      </c>
      <c r="J19" s="13" t="n">
        <v>46934</v>
      </c>
      <c r="K19" s="14" t="str">
        <f aca="true">IF(G19&lt;F19,"Kritisch",IF(AND(ISNUMBER(J19),J19-TODAY()&lt;=14),"MHD läuft ab","OK"))</f>
        <v>OK</v>
      </c>
      <c r="L19" s="10" t="s">
        <v>36</v>
      </c>
    </row>
    <row r="20" customFormat="false" ht="19.5" hidden="false" customHeight="true" outlineLevel="0" collapsed="false">
      <c r="A20" s="15" t="s">
        <v>53</v>
      </c>
      <c r="B20" s="16" t="s">
        <v>54</v>
      </c>
      <c r="C20" s="16" t="s">
        <v>47</v>
      </c>
      <c r="D20" s="16" t="s">
        <v>48</v>
      </c>
      <c r="E20" s="17" t="s">
        <v>49</v>
      </c>
      <c r="F20" s="17" t="n">
        <v>6</v>
      </c>
      <c r="G20" s="17" t="n">
        <v>4</v>
      </c>
      <c r="H20" s="18" t="n">
        <v>8.5</v>
      </c>
      <c r="I20" s="18" t="n">
        <f aca="false">G20*H20</f>
        <v>34</v>
      </c>
      <c r="J20" s="19" t="n">
        <v>46568</v>
      </c>
      <c r="K20" s="20" t="str">
        <f aca="true">IF(G20&lt;F20,"Kritisch",IF(AND(ISNUMBER(J20),J20-TODAY()&lt;=14),"MHD läuft ab","OK"))</f>
        <v>Kritisch</v>
      </c>
      <c r="L20" s="16" t="s">
        <v>55</v>
      </c>
    </row>
    <row r="21" customFormat="false" ht="19.5" hidden="false" customHeight="true" outlineLevel="0" collapsed="false">
      <c r="A21" s="9" t="s">
        <v>56</v>
      </c>
      <c r="B21" s="10" t="s">
        <v>57</v>
      </c>
      <c r="C21" s="10" t="s">
        <v>47</v>
      </c>
      <c r="D21" s="10" t="s">
        <v>48</v>
      </c>
      <c r="E21" s="11" t="s">
        <v>49</v>
      </c>
      <c r="F21" s="11" t="n">
        <v>8</v>
      </c>
      <c r="G21" s="11" t="n">
        <v>10</v>
      </c>
      <c r="H21" s="12" t="n">
        <v>9.9</v>
      </c>
      <c r="I21" s="12" t="n">
        <f aca="false">G21*H21</f>
        <v>99</v>
      </c>
      <c r="J21" s="13" t="n">
        <v>46752</v>
      </c>
      <c r="K21" s="14" t="str">
        <f aca="true">IF(G21&lt;F21,"Kritisch",IF(AND(ISNUMBER(J21),J21-TODAY()&lt;=14),"MHD läuft ab","OK"))</f>
        <v>OK</v>
      </c>
      <c r="L21" s="10" t="s">
        <v>36</v>
      </c>
    </row>
    <row r="22" customFormat="false" ht="19.5" hidden="false" customHeight="true" outlineLevel="0" collapsed="false">
      <c r="A22" s="15" t="s">
        <v>58</v>
      </c>
      <c r="B22" s="16" t="s">
        <v>59</v>
      </c>
      <c r="C22" s="16" t="s">
        <v>60</v>
      </c>
      <c r="D22" s="16" t="s">
        <v>61</v>
      </c>
      <c r="E22" s="17" t="s">
        <v>62</v>
      </c>
      <c r="F22" s="17" t="n">
        <v>2</v>
      </c>
      <c r="G22" s="17" t="n">
        <v>3</v>
      </c>
      <c r="H22" s="18" t="n">
        <v>89</v>
      </c>
      <c r="I22" s="18" t="n">
        <f aca="false">G22*H22</f>
        <v>267</v>
      </c>
      <c r="J22" s="19" t="n">
        <v>46280</v>
      </c>
      <c r="K22" s="20" t="str">
        <f aca="true">IF(G22&lt;F22,"Kritisch",IF(AND(ISNUMBER(J22),J22-TODAY()&lt;=14),"MHD läuft ab","OK"))</f>
        <v>OK</v>
      </c>
      <c r="L22" s="16" t="s">
        <v>63</v>
      </c>
    </row>
    <row r="23" customFormat="false" ht="19.5" hidden="false" customHeight="true" outlineLevel="0" collapsed="false">
      <c r="A23" s="9" t="s">
        <v>64</v>
      </c>
      <c r="B23" s="10" t="s">
        <v>65</v>
      </c>
      <c r="C23" s="10" t="s">
        <v>60</v>
      </c>
      <c r="D23" s="10" t="s">
        <v>61</v>
      </c>
      <c r="E23" s="11" t="s">
        <v>66</v>
      </c>
      <c r="F23" s="11" t="n">
        <v>24</v>
      </c>
      <c r="G23" s="11" t="n">
        <v>36</v>
      </c>
      <c r="H23" s="12" t="n">
        <v>0.95</v>
      </c>
      <c r="I23" s="12" t="n">
        <f aca="false">G23*H23</f>
        <v>34.2</v>
      </c>
      <c r="J23" s="13" t="n">
        <v>46295</v>
      </c>
      <c r="K23" s="14" t="str">
        <f aca="true">IF(G23&lt;F23,"Kritisch",IF(AND(ISNUMBER(J23),J23-TODAY()&lt;=14),"MHD läuft ab","OK"))</f>
        <v>OK</v>
      </c>
      <c r="L23" s="10" t="s">
        <v>36</v>
      </c>
    </row>
    <row r="24" customFormat="false" ht="19.5" hidden="false" customHeight="true" outlineLevel="0" collapsed="false">
      <c r="A24" s="15" t="s">
        <v>67</v>
      </c>
      <c r="B24" s="16" t="s">
        <v>68</v>
      </c>
      <c r="C24" s="16" t="s">
        <v>60</v>
      </c>
      <c r="D24" s="16" t="s">
        <v>61</v>
      </c>
      <c r="E24" s="17" t="s">
        <v>69</v>
      </c>
      <c r="F24" s="17" t="n">
        <v>12</v>
      </c>
      <c r="G24" s="17" t="n">
        <v>8</v>
      </c>
      <c r="H24" s="18" t="n">
        <v>0.85</v>
      </c>
      <c r="I24" s="18" t="n">
        <f aca="false">G24*H24</f>
        <v>6.8</v>
      </c>
      <c r="J24" s="19" t="n">
        <v>46249</v>
      </c>
      <c r="K24" s="20" t="str">
        <f aca="true">IF(G24&lt;F24,"Kritisch",IF(AND(ISNUMBER(J24),J24-TODAY()&lt;=14),"MHD läuft ab","OK"))</f>
        <v>Kritisch</v>
      </c>
      <c r="L24" s="16" t="s">
        <v>70</v>
      </c>
    </row>
    <row r="25" customFormat="false" ht="19.5" hidden="false" customHeight="true" outlineLevel="0" collapsed="false">
      <c r="A25" s="9" t="s">
        <v>71</v>
      </c>
      <c r="B25" s="10" t="s">
        <v>72</v>
      </c>
      <c r="C25" s="10" t="s">
        <v>73</v>
      </c>
      <c r="D25" s="10" t="s">
        <v>31</v>
      </c>
      <c r="E25" s="11" t="s">
        <v>44</v>
      </c>
      <c r="F25" s="11" t="n">
        <v>20</v>
      </c>
      <c r="G25" s="11" t="n">
        <v>24</v>
      </c>
      <c r="H25" s="12" t="n">
        <v>1.1</v>
      </c>
      <c r="I25" s="12" t="n">
        <f aca="false">G25*H25</f>
        <v>26.4</v>
      </c>
      <c r="J25" s="13" t="n">
        <v>46387</v>
      </c>
      <c r="K25" s="14" t="str">
        <f aca="true">IF(G25&lt;F25,"Kritisch",IF(AND(ISNUMBER(J25),J25-TODAY()&lt;=14),"MHD läuft ab","OK"))</f>
        <v>OK</v>
      </c>
      <c r="L25" s="10" t="s">
        <v>36</v>
      </c>
    </row>
    <row r="26" customFormat="false" ht="19.5" hidden="false" customHeight="true" outlineLevel="0" collapsed="false">
      <c r="A26" s="15" t="s">
        <v>74</v>
      </c>
      <c r="B26" s="16" t="s">
        <v>75</v>
      </c>
      <c r="C26" s="16" t="s">
        <v>73</v>
      </c>
      <c r="D26" s="16" t="s">
        <v>31</v>
      </c>
      <c r="E26" s="17" t="s">
        <v>49</v>
      </c>
      <c r="F26" s="17" t="n">
        <v>30</v>
      </c>
      <c r="G26" s="17" t="n">
        <v>48</v>
      </c>
      <c r="H26" s="18" t="n">
        <v>0.45</v>
      </c>
      <c r="I26" s="18" t="n">
        <f aca="false">G26*H26</f>
        <v>21.6</v>
      </c>
      <c r="J26" s="19" t="n">
        <v>46477</v>
      </c>
      <c r="K26" s="20" t="str">
        <f aca="true">IF(G26&lt;F26,"Kritisch",IF(AND(ISNUMBER(J26),J26-TODAY()&lt;=14),"MHD läuft ab","OK"))</f>
        <v>OK</v>
      </c>
      <c r="L26" s="16" t="s">
        <v>36</v>
      </c>
    </row>
    <row r="27" customFormat="false" ht="19.5" hidden="false" customHeight="true" outlineLevel="0" collapsed="false">
      <c r="A27" s="9" t="s">
        <v>76</v>
      </c>
      <c r="B27" s="10" t="s">
        <v>77</v>
      </c>
      <c r="C27" s="10" t="s">
        <v>73</v>
      </c>
      <c r="D27" s="10" t="s">
        <v>78</v>
      </c>
      <c r="E27" s="11" t="s">
        <v>44</v>
      </c>
      <c r="F27" s="11" t="n">
        <v>8</v>
      </c>
      <c r="G27" s="11" t="n">
        <v>6</v>
      </c>
      <c r="H27" s="12" t="n">
        <v>1.8</v>
      </c>
      <c r="I27" s="12" t="n">
        <f aca="false">G27*H27</f>
        <v>10.8</v>
      </c>
      <c r="J27" s="13" t="n">
        <v>46254</v>
      </c>
      <c r="K27" s="14" t="str">
        <f aca="true">IF(G27&lt;F27,"Kritisch",IF(AND(ISNUMBER(J27),J27-TODAY()&lt;=14),"MHD läuft ab","OK"))</f>
        <v>Kritisch</v>
      </c>
      <c r="L27" s="10" t="s">
        <v>79</v>
      </c>
    </row>
    <row r="28" customFormat="false" ht="19.5" hidden="false" customHeight="true" outlineLevel="0" collapsed="false">
      <c r="A28" s="15" t="s">
        <v>80</v>
      </c>
      <c r="B28" s="16" t="s">
        <v>81</v>
      </c>
      <c r="C28" s="16" t="s">
        <v>82</v>
      </c>
      <c r="D28" s="16" t="s">
        <v>83</v>
      </c>
      <c r="E28" s="17" t="s">
        <v>84</v>
      </c>
      <c r="F28" s="17" t="n">
        <v>4</v>
      </c>
      <c r="G28" s="17" t="n">
        <v>6</v>
      </c>
      <c r="H28" s="18" t="n">
        <v>22</v>
      </c>
      <c r="I28" s="18" t="n">
        <f aca="false">G28*H28</f>
        <v>132</v>
      </c>
      <c r="J28" s="19" t="n">
        <v>46326</v>
      </c>
      <c r="K28" s="20" t="str">
        <f aca="true">IF(G28&lt;F28,"Kritisch",IF(AND(ISNUMBER(J28),J28-TODAY()&lt;=14),"MHD läuft ab","OK"))</f>
        <v>OK</v>
      </c>
      <c r="L28" s="16" t="s">
        <v>85</v>
      </c>
    </row>
    <row r="29" customFormat="false" ht="19.5" hidden="false" customHeight="true" outlineLevel="0" collapsed="false">
      <c r="A29" s="9" t="s">
        <v>86</v>
      </c>
      <c r="B29" s="10" t="s">
        <v>87</v>
      </c>
      <c r="C29" s="10" t="s">
        <v>82</v>
      </c>
      <c r="D29" s="10" t="s">
        <v>83</v>
      </c>
      <c r="E29" s="11" t="s">
        <v>88</v>
      </c>
      <c r="F29" s="11" t="n">
        <v>3</v>
      </c>
      <c r="G29" s="11" t="n">
        <v>4</v>
      </c>
      <c r="H29" s="12" t="n">
        <v>4.5</v>
      </c>
      <c r="I29" s="12" t="n">
        <f aca="false">G29*H29</f>
        <v>18</v>
      </c>
      <c r="J29" s="13" t="n">
        <v>46568</v>
      </c>
      <c r="K29" s="14" t="str">
        <f aca="true">IF(G29&lt;F29,"Kritisch",IF(AND(ISNUMBER(J29),J29-TODAY()&lt;=14),"MHD läuft ab","OK"))</f>
        <v>OK</v>
      </c>
      <c r="L29" s="10" t="s">
        <v>36</v>
      </c>
    </row>
    <row r="30" customFormat="false" ht="19.5" hidden="false" customHeight="true" outlineLevel="0" collapsed="false">
      <c r="A30" s="15" t="s">
        <v>89</v>
      </c>
      <c r="B30" s="16" t="s">
        <v>90</v>
      </c>
      <c r="C30" s="16" t="s">
        <v>91</v>
      </c>
      <c r="D30" s="16" t="s">
        <v>78</v>
      </c>
      <c r="E30" s="17" t="s">
        <v>92</v>
      </c>
      <c r="F30" s="17" t="n">
        <v>3</v>
      </c>
      <c r="G30" s="17" t="n">
        <v>4.5</v>
      </c>
      <c r="H30" s="18" t="n">
        <v>34.9</v>
      </c>
      <c r="I30" s="18" t="n">
        <f aca="false">G30*H30</f>
        <v>157.05</v>
      </c>
      <c r="J30" s="19" t="n">
        <v>46231</v>
      </c>
      <c r="K30" s="20" t="str">
        <f aca="true">IF(G30&lt;F30,"Kritisch",IF(AND(ISNUMBER(J30),J30-TODAY()&lt;=14),"MHD läuft ab","OK"))</f>
        <v>MHD läuft ab</v>
      </c>
      <c r="L30" s="16" t="s">
        <v>93</v>
      </c>
    </row>
    <row r="31" customFormat="false" ht="19.5" hidden="false" customHeight="true" outlineLevel="0" collapsed="false">
      <c r="A31" s="9" t="s">
        <v>94</v>
      </c>
      <c r="B31" s="10" t="s">
        <v>95</v>
      </c>
      <c r="C31" s="10" t="s">
        <v>91</v>
      </c>
      <c r="D31" s="10" t="s">
        <v>78</v>
      </c>
      <c r="E31" s="11" t="s">
        <v>92</v>
      </c>
      <c r="F31" s="11" t="n">
        <v>5</v>
      </c>
      <c r="G31" s="11" t="n">
        <v>3</v>
      </c>
      <c r="H31" s="12" t="n">
        <v>12.5</v>
      </c>
      <c r="I31" s="12" t="n">
        <f aca="false">G31*H31</f>
        <v>37.5</v>
      </c>
      <c r="J31" s="13" t="n">
        <v>46229</v>
      </c>
      <c r="K31" s="14" t="str">
        <f aca="true">IF(G31&lt;F31,"Kritisch",IF(AND(ISNUMBER(J31),J31-TODAY()&lt;=14),"MHD läuft ab","OK"))</f>
        <v>Kritisch</v>
      </c>
      <c r="L31" s="10" t="s">
        <v>93</v>
      </c>
    </row>
    <row r="32" customFormat="false" ht="19.5" hidden="false" customHeight="true" outlineLevel="0" collapsed="false">
      <c r="A32" s="15" t="s">
        <v>96</v>
      </c>
      <c r="B32" s="16" t="s">
        <v>97</v>
      </c>
      <c r="C32" s="16" t="s">
        <v>91</v>
      </c>
      <c r="D32" s="16" t="s">
        <v>78</v>
      </c>
      <c r="E32" s="17" t="s">
        <v>92</v>
      </c>
      <c r="F32" s="17" t="n">
        <v>2</v>
      </c>
      <c r="G32" s="17" t="n">
        <v>3</v>
      </c>
      <c r="H32" s="18" t="n">
        <v>18</v>
      </c>
      <c r="I32" s="18" t="n">
        <f aca="false">G32*H32</f>
        <v>54</v>
      </c>
      <c r="J32" s="19" t="n">
        <v>46249</v>
      </c>
      <c r="K32" s="20" t="str">
        <f aca="true">IF(G32&lt;F32,"Kritisch",IF(AND(ISNUMBER(J32),J32-TODAY()&lt;=14),"MHD läuft ab","OK"))</f>
        <v>OK</v>
      </c>
      <c r="L32" s="16" t="s">
        <v>36</v>
      </c>
    </row>
    <row r="33" customFormat="false" ht="19.5" hidden="false" customHeight="true" outlineLevel="0" collapsed="false">
      <c r="A33" s="9" t="s">
        <v>98</v>
      </c>
      <c r="B33" s="10" t="s">
        <v>99</v>
      </c>
      <c r="C33" s="10" t="s">
        <v>100</v>
      </c>
      <c r="D33" s="10" t="s">
        <v>101</v>
      </c>
      <c r="E33" s="11" t="s">
        <v>92</v>
      </c>
      <c r="F33" s="11" t="n">
        <v>2</v>
      </c>
      <c r="G33" s="11" t="n">
        <v>2.5</v>
      </c>
      <c r="H33" s="12" t="n">
        <v>26.8</v>
      </c>
      <c r="I33" s="12" t="n">
        <f aca="false">G33*H33</f>
        <v>67</v>
      </c>
      <c r="J33" s="13" t="n">
        <v>46387</v>
      </c>
      <c r="K33" s="14" t="str">
        <f aca="true">IF(G33&lt;F33,"Kritisch",IF(AND(ISNUMBER(J33),J33-TODAY()&lt;=14),"MHD läuft ab","OK"))</f>
        <v>OK</v>
      </c>
      <c r="L33" s="10" t="s">
        <v>102</v>
      </c>
    </row>
    <row r="34" customFormat="false" ht="19.5" hidden="false" customHeight="true" outlineLevel="0" collapsed="false">
      <c r="A34" s="15" t="s">
        <v>103</v>
      </c>
      <c r="B34" s="16" t="s">
        <v>104</v>
      </c>
      <c r="C34" s="16" t="s">
        <v>105</v>
      </c>
      <c r="D34" s="16" t="s">
        <v>78</v>
      </c>
      <c r="E34" s="17" t="s">
        <v>106</v>
      </c>
      <c r="F34" s="17" t="n">
        <v>4</v>
      </c>
      <c r="G34" s="17" t="n">
        <v>5</v>
      </c>
      <c r="H34" s="18" t="n">
        <v>2.2</v>
      </c>
      <c r="I34" s="18" t="n">
        <f aca="false">G34*H34</f>
        <v>11</v>
      </c>
      <c r="J34" s="19" t="n">
        <v>46244</v>
      </c>
      <c r="K34" s="20" t="str">
        <f aca="true">IF(G34&lt;F34,"Kritisch",IF(AND(ISNUMBER(J34),J34-TODAY()&lt;=14),"MHD läuft ab","OK"))</f>
        <v>OK</v>
      </c>
      <c r="L34" s="16" t="s">
        <v>36</v>
      </c>
    </row>
    <row r="35" customFormat="false" ht="19.5" hidden="false" customHeight="true" outlineLevel="0" collapsed="false">
      <c r="A35" s="9" t="s">
        <v>107</v>
      </c>
      <c r="B35" s="10" t="s">
        <v>108</v>
      </c>
      <c r="C35" s="10" t="s">
        <v>105</v>
      </c>
      <c r="D35" s="10" t="s">
        <v>78</v>
      </c>
      <c r="E35" s="11" t="s">
        <v>109</v>
      </c>
      <c r="F35" s="11" t="n">
        <v>15</v>
      </c>
      <c r="G35" s="11" t="n">
        <v>20</v>
      </c>
      <c r="H35" s="12" t="n">
        <v>1.2</v>
      </c>
      <c r="I35" s="12" t="n">
        <f aca="false">G35*H35</f>
        <v>24</v>
      </c>
      <c r="J35" s="13" t="n">
        <v>46239</v>
      </c>
      <c r="K35" s="14" t="str">
        <f aca="true">IF(G35&lt;F35,"Kritisch",IF(AND(ISNUMBER(J35),J35-TODAY()&lt;=14),"MHD läuft ab","OK"))</f>
        <v>OK</v>
      </c>
      <c r="L35" s="10" t="s">
        <v>36</v>
      </c>
    </row>
    <row r="36" customFormat="false" ht="19.5" hidden="false" customHeight="true" outlineLevel="0" collapsed="false">
      <c r="A36" s="15" t="s">
        <v>110</v>
      </c>
      <c r="B36" s="16" t="s">
        <v>111</v>
      </c>
      <c r="C36" s="16" t="s">
        <v>105</v>
      </c>
      <c r="D36" s="16" t="s">
        <v>78</v>
      </c>
      <c r="E36" s="17" t="s">
        <v>112</v>
      </c>
      <c r="F36" s="17" t="n">
        <v>1</v>
      </c>
      <c r="G36" s="17" t="n">
        <v>1.5</v>
      </c>
      <c r="H36" s="18" t="n">
        <v>24</v>
      </c>
      <c r="I36" s="18" t="n">
        <f aca="false">G36*H36</f>
        <v>36</v>
      </c>
      <c r="J36" s="19" t="n">
        <v>46295</v>
      </c>
      <c r="K36" s="20" t="str">
        <f aca="true">IF(G36&lt;F36,"Kritisch",IF(AND(ISNUMBER(J36),J36-TODAY()&lt;=14),"MHD läuft ab","OK"))</f>
        <v>OK</v>
      </c>
      <c r="L36" s="16" t="s">
        <v>36</v>
      </c>
    </row>
    <row r="37" customFormat="false" ht="19.5" hidden="false" customHeight="true" outlineLevel="0" collapsed="false">
      <c r="A37" s="9" t="s">
        <v>113</v>
      </c>
      <c r="B37" s="10" t="s">
        <v>114</v>
      </c>
      <c r="C37" s="10" t="s">
        <v>115</v>
      </c>
      <c r="D37" s="10" t="s">
        <v>83</v>
      </c>
      <c r="E37" s="11" t="s">
        <v>116</v>
      </c>
      <c r="F37" s="11" t="n">
        <v>20</v>
      </c>
      <c r="G37" s="11" t="n">
        <v>35</v>
      </c>
      <c r="H37" s="12" t="n">
        <v>1.2</v>
      </c>
      <c r="I37" s="12" t="n">
        <f aca="false">G37*H37</f>
        <v>42</v>
      </c>
      <c r="J37" s="13" t="n">
        <v>46244</v>
      </c>
      <c r="K37" s="14" t="str">
        <f aca="true">IF(G37&lt;F37,"Kritisch",IF(AND(ISNUMBER(J37),J37-TODAY()&lt;=14),"MHD läuft ab","OK"))</f>
        <v>OK</v>
      </c>
      <c r="L37" s="10" t="s">
        <v>36</v>
      </c>
    </row>
    <row r="38" customFormat="false" ht="19.5" hidden="false" customHeight="true" outlineLevel="0" collapsed="false">
      <c r="A38" s="15" t="s">
        <v>117</v>
      </c>
      <c r="B38" s="16" t="s">
        <v>118</v>
      </c>
      <c r="C38" s="16" t="s">
        <v>115</v>
      </c>
      <c r="D38" s="16" t="s">
        <v>83</v>
      </c>
      <c r="E38" s="17" t="s">
        <v>92</v>
      </c>
      <c r="F38" s="17" t="n">
        <v>10</v>
      </c>
      <c r="G38" s="17" t="n">
        <v>8</v>
      </c>
      <c r="H38" s="18" t="n">
        <v>1.5</v>
      </c>
      <c r="I38" s="18" t="n">
        <f aca="false">G38*H38</f>
        <v>12</v>
      </c>
      <c r="J38" s="19" t="n">
        <v>46254</v>
      </c>
      <c r="K38" s="20" t="str">
        <f aca="true">IF(G38&lt;F38,"Kritisch",IF(AND(ISNUMBER(J38),J38-TODAY()&lt;=14),"MHD läuft ab","OK"))</f>
        <v>Kritisch</v>
      </c>
      <c r="L38" s="16" t="s">
        <v>70</v>
      </c>
    </row>
    <row r="39" customFormat="false" ht="19.5" hidden="false" customHeight="true" outlineLevel="0" collapsed="false">
      <c r="A39" s="9" t="s">
        <v>119</v>
      </c>
      <c r="B39" s="10" t="s">
        <v>120</v>
      </c>
      <c r="C39" s="10" t="s">
        <v>115</v>
      </c>
      <c r="D39" s="10" t="s">
        <v>78</v>
      </c>
      <c r="E39" s="11" t="s">
        <v>92</v>
      </c>
      <c r="F39" s="11" t="n">
        <v>2</v>
      </c>
      <c r="G39" s="11" t="n">
        <v>3</v>
      </c>
      <c r="H39" s="12" t="n">
        <v>2.8</v>
      </c>
      <c r="I39" s="12" t="n">
        <f aca="false">G39*H39</f>
        <v>8.4</v>
      </c>
      <c r="J39" s="13" t="n">
        <v>46239</v>
      </c>
      <c r="K39" s="14" t="str">
        <f aca="true">IF(G39&lt;F39,"Kritisch",IF(AND(ISNUMBER(J39),J39-TODAY()&lt;=14),"MHD läuft ab","OK"))</f>
        <v>OK</v>
      </c>
      <c r="L39" s="10" t="s">
        <v>121</v>
      </c>
    </row>
    <row r="40" customFormat="false" ht="19.5" hidden="false" customHeight="true" outlineLevel="0" collapsed="false">
      <c r="A40" s="15" t="s">
        <v>122</v>
      </c>
      <c r="B40" s="16" t="s">
        <v>123</v>
      </c>
      <c r="C40" s="16" t="s">
        <v>124</v>
      </c>
      <c r="D40" s="16" t="s">
        <v>83</v>
      </c>
      <c r="E40" s="17" t="s">
        <v>116</v>
      </c>
      <c r="F40" s="17" t="n">
        <v>10</v>
      </c>
      <c r="G40" s="17" t="n">
        <v>15</v>
      </c>
      <c r="H40" s="18" t="n">
        <v>0.95</v>
      </c>
      <c r="I40" s="18" t="n">
        <f aca="false">G40*H40</f>
        <v>14.25</v>
      </c>
      <c r="J40" s="19" t="n">
        <v>46387</v>
      </c>
      <c r="K40" s="20" t="str">
        <f aca="true">IF(G40&lt;F40,"Kritisch",IF(AND(ISNUMBER(J40),J40-TODAY()&lt;=14),"MHD läuft ab","OK"))</f>
        <v>OK</v>
      </c>
      <c r="L40" s="16" t="s">
        <v>36</v>
      </c>
    </row>
    <row r="41" customFormat="false" ht="19.5" hidden="false" customHeight="true" outlineLevel="0" collapsed="false">
      <c r="A41" s="9" t="s">
        <v>125</v>
      </c>
      <c r="B41" s="10" t="s">
        <v>126</v>
      </c>
      <c r="C41" s="10" t="s">
        <v>124</v>
      </c>
      <c r="D41" s="10" t="s">
        <v>83</v>
      </c>
      <c r="E41" s="11" t="s">
        <v>127</v>
      </c>
      <c r="F41" s="11" t="n">
        <v>5</v>
      </c>
      <c r="G41" s="11" t="n">
        <v>8</v>
      </c>
      <c r="H41" s="12" t="n">
        <v>2.2</v>
      </c>
      <c r="I41" s="12" t="n">
        <f aca="false">G41*H41</f>
        <v>17.6</v>
      </c>
      <c r="J41" s="13" t="n">
        <v>46568</v>
      </c>
      <c r="K41" s="14" t="str">
        <f aca="true">IF(G41&lt;F41,"Kritisch",IF(AND(ISNUMBER(J41),J41-TODAY()&lt;=14),"MHD läuft ab","OK"))</f>
        <v>OK</v>
      </c>
      <c r="L41" s="10" t="s">
        <v>36</v>
      </c>
    </row>
    <row r="42" customFormat="false" ht="19.5" hidden="false" customHeight="true" outlineLevel="0" collapsed="false">
      <c r="A42" s="15" t="s">
        <v>128</v>
      </c>
      <c r="B42" s="16" t="s">
        <v>129</v>
      </c>
      <c r="C42" s="16" t="s">
        <v>124</v>
      </c>
      <c r="D42" s="16" t="s">
        <v>83</v>
      </c>
      <c r="E42" s="17" t="s">
        <v>44</v>
      </c>
      <c r="F42" s="17" t="n">
        <v>4</v>
      </c>
      <c r="G42" s="17" t="n">
        <v>6</v>
      </c>
      <c r="H42" s="18" t="n">
        <v>9.8</v>
      </c>
      <c r="I42" s="18" t="n">
        <f aca="false">G42*H42</f>
        <v>58.8</v>
      </c>
      <c r="J42" s="19" t="n">
        <v>46538</v>
      </c>
      <c r="K42" s="20" t="str">
        <f aca="true">IF(G42&lt;F42,"Kritisch",IF(AND(ISNUMBER(J42),J42-TODAY()&lt;=14),"MHD läuft ab","OK"))</f>
        <v>OK</v>
      </c>
      <c r="L42" s="16" t="s">
        <v>36</v>
      </c>
    </row>
    <row r="43" customFormat="false" ht="19.5" hidden="false" customHeight="true" outlineLevel="0" collapsed="false">
      <c r="A43" s="9" t="s">
        <v>130</v>
      </c>
      <c r="B43" s="10" t="s">
        <v>131</v>
      </c>
      <c r="C43" s="10" t="s">
        <v>132</v>
      </c>
      <c r="D43" s="10" t="s">
        <v>83</v>
      </c>
      <c r="E43" s="11" t="s">
        <v>133</v>
      </c>
      <c r="F43" s="11" t="n">
        <v>10</v>
      </c>
      <c r="G43" s="11" t="n">
        <v>12</v>
      </c>
      <c r="H43" s="12" t="n">
        <v>3.5</v>
      </c>
      <c r="I43" s="12" t="n">
        <f aca="false">G43*H43</f>
        <v>42</v>
      </c>
      <c r="J43" s="13"/>
      <c r="K43" s="14" t="str">
        <f aca="true">IF(G43&lt;F43,"Kritisch",IF(AND(ISNUMBER(J43),J43-TODAY()&lt;=14),"MHD läuft ab","OK"))</f>
        <v>OK</v>
      </c>
      <c r="L43" s="10" t="s">
        <v>134</v>
      </c>
    </row>
    <row r="44" customFormat="false" ht="19.5" hidden="false" customHeight="true" outlineLevel="0" collapsed="false">
      <c r="A44" s="15" t="s">
        <v>135</v>
      </c>
      <c r="B44" s="16" t="s">
        <v>136</v>
      </c>
      <c r="C44" s="16" t="s">
        <v>132</v>
      </c>
      <c r="D44" s="16" t="s">
        <v>83</v>
      </c>
      <c r="E44" s="17" t="s">
        <v>137</v>
      </c>
      <c r="F44" s="17" t="n">
        <v>2</v>
      </c>
      <c r="G44" s="17" t="n">
        <v>3</v>
      </c>
      <c r="H44" s="18" t="n">
        <v>11.2</v>
      </c>
      <c r="I44" s="18" t="n">
        <f aca="false">G44*H44</f>
        <v>33.6</v>
      </c>
      <c r="J44" s="19"/>
      <c r="K44" s="20" t="str">
        <f aca="true">IF(G44&lt;F44,"Kritisch",IF(AND(ISNUMBER(J44),J44-TODAY()&lt;=14),"MHD läuft ab","OK"))</f>
        <v>OK</v>
      </c>
      <c r="L44" s="16" t="s">
        <v>36</v>
      </c>
    </row>
    <row r="45" customFormat="false" ht="25.5" hidden="false" customHeight="true" outlineLevel="0" collapsed="false">
      <c r="A45" s="21" t="s">
        <v>138</v>
      </c>
      <c r="B45" s="21"/>
      <c r="C45" s="21"/>
      <c r="D45" s="21"/>
      <c r="E45" s="21"/>
      <c r="F45" s="21"/>
      <c r="G45" s="21"/>
      <c r="H45" s="21"/>
      <c r="I45" s="22" t="n">
        <f aca="false">SUM(I13:I44)</f>
        <v>2066.3</v>
      </c>
      <c r="J45" s="23"/>
      <c r="K45" s="23"/>
      <c r="L45" s="23"/>
    </row>
    <row r="47" customFormat="false" ht="15" hidden="false" customHeight="false" outlineLevel="0" collapsed="false">
      <c r="B47" s="24"/>
      <c r="C47" s="24"/>
      <c r="D47" s="24"/>
      <c r="F47" s="24"/>
      <c r="G47" s="24"/>
      <c r="H47" s="24"/>
      <c r="J47" s="24"/>
      <c r="K47" s="24"/>
      <c r="L47" s="24"/>
    </row>
    <row r="48" customFormat="false" ht="15" hidden="false" customHeight="false" outlineLevel="0" collapsed="false">
      <c r="B48" s="25" t="s">
        <v>139</v>
      </c>
      <c r="F48" s="25" t="s">
        <v>140</v>
      </c>
      <c r="J48" s="25" t="s">
        <v>141</v>
      </c>
    </row>
    <row r="49" customFormat="false" ht="15" hidden="false" customHeight="false" outlineLevel="0" collapsed="false">
      <c r="B49" s="26"/>
      <c r="F49" s="26"/>
      <c r="J49" s="26"/>
    </row>
    <row r="50" customFormat="false" ht="15" hidden="false" customHeight="false" outlineLevel="0" collapsed="false">
      <c r="B50" s="26"/>
      <c r="F50" s="26"/>
      <c r="J50" s="26"/>
    </row>
    <row r="52" customFormat="false" ht="15" hidden="false" customHeight="false" outlineLevel="0" collapsed="false">
      <c r="A52" s="27" t="s">
        <v>142</v>
      </c>
    </row>
    <row r="53" customFormat="false" ht="15" hidden="false" customHeight="true" outlineLevel="0" collapsed="false">
      <c r="A53" s="28" t="s">
        <v>143</v>
      </c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</row>
    <row r="54" customFormat="false" ht="15" hidden="false" customHeight="true" outlineLevel="0" collapsed="false">
      <c r="A54" s="28" t="s">
        <v>144</v>
      </c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</row>
    <row r="55" customFormat="false" ht="15" hidden="false" customHeight="true" outlineLevel="0" collapsed="false">
      <c r="A55" s="28" t="s">
        <v>145</v>
      </c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</row>
    <row r="56" customFormat="false" ht="15" hidden="false" customHeight="true" outlineLevel="0" collapsed="false">
      <c r="A56" s="28" t="s">
        <v>146</v>
      </c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</row>
    <row r="57" customFormat="false" ht="15" hidden="false" customHeight="true" outlineLevel="0" collapsed="false">
      <c r="A57" s="28" t="s">
        <v>147</v>
      </c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</row>
  </sheetData>
  <mergeCells count="19">
    <mergeCell ref="A1:E3"/>
    <mergeCell ref="F1:L3"/>
    <mergeCell ref="A4:E6"/>
    <mergeCell ref="F4:L6"/>
    <mergeCell ref="B8:E8"/>
    <mergeCell ref="H8:L8"/>
    <mergeCell ref="B9:E9"/>
    <mergeCell ref="H9:L9"/>
    <mergeCell ref="B10:E10"/>
    <mergeCell ref="H10:L10"/>
    <mergeCell ref="A45:H45"/>
    <mergeCell ref="B47:D47"/>
    <mergeCell ref="F47:H47"/>
    <mergeCell ref="J47:L47"/>
    <mergeCell ref="A53:L53"/>
    <mergeCell ref="A54:L54"/>
    <mergeCell ref="A55:L55"/>
    <mergeCell ref="A56:L56"/>
    <mergeCell ref="A57:L57"/>
  </mergeCells>
  <conditionalFormatting sqref="K13:K44">
    <cfRule type="cellIs" priority="2" operator="equal" aboveAverage="0" equalAverage="0" bottom="0" percent="0" rank="0" text="" dxfId="0">
      <formula>"Kritisch"</formula>
    </cfRule>
    <cfRule type="cellIs" priority="3" operator="equal" aboveAverage="0" equalAverage="0" bottom="0" percent="0" rank="0" text="" dxfId="1">
      <formula>"MHD läuft ab"</formula>
    </cfRule>
    <cfRule type="cellIs" priority="4" operator="equal" aboveAverage="0" equalAverage="0" bottom="0" percent="0" rank="0" text="" dxfId="2">
      <formula>"OK"</formula>
    </cfRule>
  </conditionalFormatting>
  <dataValidations count="2">
    <dataValidation allowBlank="true" error="Bitte eine Kategorie aus der Liste wählen." errorStyle="stop" errorTitle="Ungültige Kategorie" operator="between" showDropDown="false" showErrorMessage="false" showInputMessage="false" sqref="C13:C213" type="list">
      <formula1>"Spirituosen,Wein,Bier,Alkoholfreie Getränke,Heißgetränke,Fleisch &amp; Wurst,Fisch,Milchprodukte,Obst &amp; Gemüse,Trockenwaren,Non-Food"</formula1>
      <formula2>0</formula2>
    </dataValidation>
    <dataValidation allowBlank="true" error="Bitte einen Lagerort aus der Liste wählen." errorStyle="stop" errorTitle="Ungültiger Lagerort" operator="between" showDropDown="false" showErrorMessage="false" showInputMessage="false" sqref="D13:D213" type="list">
      <formula1>"Bar,Weinkeller,Getränkekeller,Küche,Kühlhaus,Tiefkühler,Trockenlager"</formula1>
      <formula2>0</formula2>
    </dataValidation>
  </dataValidations>
  <printOptions headings="false" gridLines="false" gridLinesSet="true" horizontalCentered="true" verticalCentered="false"/>
  <pageMargins left="0.3" right="0.3" top="0.4" bottom="0.4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3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26"/>
    <col collapsed="false" customWidth="true" hidden="false" outlineLevel="0" max="7" min="3" style="0" width="18"/>
    <col collapsed="false" customWidth="true" hidden="false" outlineLevel="0" max="8" min="8" style="0" width="4"/>
  </cols>
  <sheetData>
    <row r="1" customFormat="false" ht="24" hidden="false" customHeight="true" outlineLevel="0" collapsed="false">
      <c r="A1" s="29"/>
      <c r="B1" s="30" t="s">
        <v>148</v>
      </c>
      <c r="C1" s="30"/>
      <c r="D1" s="30"/>
      <c r="E1" s="30"/>
      <c r="F1" s="30"/>
      <c r="G1" s="30"/>
      <c r="H1" s="29"/>
    </row>
    <row r="2" customFormat="false" ht="24" hidden="false" customHeight="true" outlineLevel="0" collapsed="false">
      <c r="A2" s="29"/>
      <c r="B2" s="30"/>
      <c r="C2" s="30"/>
      <c r="D2" s="30"/>
      <c r="E2" s="30"/>
      <c r="F2" s="30"/>
      <c r="G2" s="30"/>
      <c r="H2" s="29"/>
    </row>
    <row r="3" customFormat="false" ht="24" hidden="false" customHeight="true" outlineLevel="0" collapsed="false">
      <c r="A3" s="29"/>
      <c r="B3" s="30"/>
      <c r="C3" s="30"/>
      <c r="D3" s="30"/>
      <c r="E3" s="30"/>
      <c r="F3" s="30"/>
      <c r="G3" s="30"/>
      <c r="H3" s="29"/>
    </row>
    <row r="4" customFormat="false" ht="15" hidden="false" customHeight="true" outlineLevel="0" collapsed="false">
      <c r="A4" s="29"/>
      <c r="B4" s="31" t="s">
        <v>149</v>
      </c>
      <c r="C4" s="31"/>
      <c r="D4" s="31"/>
      <c r="E4" s="31"/>
      <c r="F4" s="31"/>
      <c r="G4" s="31"/>
      <c r="H4" s="29"/>
    </row>
    <row r="5" customFormat="false" ht="15" hidden="false" customHeight="false" outlineLevel="0" collapsed="false">
      <c r="A5" s="29"/>
      <c r="B5" s="31"/>
      <c r="C5" s="31"/>
      <c r="D5" s="31"/>
      <c r="E5" s="31"/>
      <c r="F5" s="31"/>
      <c r="G5" s="31"/>
      <c r="H5" s="29"/>
    </row>
    <row r="6" customFormat="false" ht="15" hidden="false" customHeight="false" outlineLevel="0" collapsed="false">
      <c r="A6" s="29"/>
      <c r="B6" s="31"/>
      <c r="C6" s="31"/>
      <c r="D6" s="31"/>
      <c r="E6" s="31"/>
      <c r="F6" s="31"/>
      <c r="G6" s="31"/>
      <c r="H6" s="29"/>
    </row>
    <row r="7" customFormat="false" ht="12" hidden="false" customHeight="true" outlineLevel="0" collapsed="false"/>
    <row r="8" customFormat="false" ht="18" hidden="false" customHeight="true" outlineLevel="0" collapsed="false">
      <c r="B8" s="32" t="s">
        <v>150</v>
      </c>
      <c r="C8" s="32"/>
      <c r="D8" s="33" t="s">
        <v>151</v>
      </c>
      <c r="E8" s="33" t="s">
        <v>152</v>
      </c>
      <c r="F8" s="32" t="s">
        <v>153</v>
      </c>
      <c r="G8" s="32"/>
    </row>
    <row r="9" customFormat="false" ht="21.75" hidden="false" customHeight="true" outlineLevel="0" collapsed="false">
      <c r="B9" s="34" t="n">
        <f aca="false">SUM(Inventurliste!I13:I44)</f>
        <v>2066.3</v>
      </c>
      <c r="C9" s="34"/>
      <c r="D9" s="35" t="n">
        <f aca="false">COUNTA(Inventurliste!A13:A44)</f>
        <v>32</v>
      </c>
      <c r="E9" s="35" t="n">
        <f aca="false">COUNTIF(Inventurliste!K13:K44,"Kritisch")</f>
        <v>6</v>
      </c>
      <c r="F9" s="35" t="n">
        <f aca="false">COUNTIF(Inventurliste!K13:K44,"MHD läuft ab")</f>
        <v>1</v>
      </c>
      <c r="G9" s="35"/>
    </row>
    <row r="10" customFormat="false" ht="21.75" hidden="false" customHeight="true" outlineLevel="0" collapsed="false">
      <c r="B10" s="34"/>
      <c r="C10" s="34"/>
      <c r="D10" s="35"/>
      <c r="E10" s="35"/>
      <c r="F10" s="35"/>
      <c r="G10" s="35"/>
    </row>
    <row r="13" customFormat="false" ht="24" hidden="false" customHeight="true" outlineLevel="0" collapsed="false">
      <c r="B13" s="36" t="s">
        <v>154</v>
      </c>
      <c r="C13" s="36"/>
      <c r="D13" s="36"/>
      <c r="E13" s="36"/>
      <c r="F13" s="36"/>
      <c r="G13" s="36"/>
    </row>
    <row r="14" customFormat="false" ht="30" hidden="false" customHeight="true" outlineLevel="0" collapsed="false">
      <c r="B14" s="37" t="s">
        <v>18</v>
      </c>
      <c r="C14" s="37" t="s">
        <v>155</v>
      </c>
      <c r="D14" s="37" t="s">
        <v>156</v>
      </c>
      <c r="E14" s="37" t="s">
        <v>157</v>
      </c>
      <c r="F14" s="37" t="s">
        <v>158</v>
      </c>
      <c r="G14" s="37" t="s">
        <v>159</v>
      </c>
    </row>
    <row r="15" customFormat="false" ht="19.5" hidden="false" customHeight="true" outlineLevel="0" collapsed="false">
      <c r="B15" s="38" t="s">
        <v>30</v>
      </c>
      <c r="C15" s="39" t="n">
        <f aca="false">COUNTIF(Inventurliste!C13:C44,B15)</f>
        <v>5</v>
      </c>
      <c r="D15" s="40" t="n">
        <f aca="false">IFERROR(AVERAGEIF(Inventurliste!C13:C44,B15,Inventurliste!G13:G44),0)</f>
        <v>5.2</v>
      </c>
      <c r="E15" s="12" t="n">
        <f aca="false">SUMIF(Inventurliste!C13:C44,B15,Inventurliste!I13:I44)</f>
        <v>570.9</v>
      </c>
      <c r="F15" s="41" t="n">
        <f aca="false">IFERROR(E15/$B$9,0)</f>
        <v>0.276290954846828</v>
      </c>
      <c r="G15" s="39" t="n">
        <f aca="false">COUNTIFS(Inventurliste!C13:C44,B15,Inventurliste!K13:K44,"Kritisch")</f>
        <v>1</v>
      </c>
    </row>
    <row r="16" customFormat="false" ht="19.5" hidden="false" customHeight="true" outlineLevel="0" collapsed="false">
      <c r="B16" s="42" t="s">
        <v>47</v>
      </c>
      <c r="C16" s="43" t="n">
        <f aca="false">COUNTIF(Inventurliste!C13:C44,B16)</f>
        <v>4</v>
      </c>
      <c r="D16" s="44" t="n">
        <f aca="false">IFERROR(AVERAGEIF(Inventurliste!C13:C44,B16,Inventurliste!G13:G44),0)</f>
        <v>11.75</v>
      </c>
      <c r="E16" s="18" t="n">
        <f aca="false">SUMIF(Inventurliste!C13:C44,B16,Inventurliste!I13:I44)</f>
        <v>363.4</v>
      </c>
      <c r="F16" s="45" t="n">
        <f aca="false">IFERROR(E16/$B$9,0)</f>
        <v>0.175869912403814</v>
      </c>
      <c r="G16" s="43" t="n">
        <f aca="false">COUNTIFS(Inventurliste!C13:C44,B16,Inventurliste!K13:K44,"Kritisch")</f>
        <v>1</v>
      </c>
    </row>
    <row r="17" customFormat="false" ht="19.5" hidden="false" customHeight="true" outlineLevel="0" collapsed="false">
      <c r="B17" s="38" t="s">
        <v>60</v>
      </c>
      <c r="C17" s="39" t="n">
        <f aca="false">COUNTIF(Inventurliste!C13:C44,B17)</f>
        <v>3</v>
      </c>
      <c r="D17" s="40" t="n">
        <f aca="false">IFERROR(AVERAGEIF(Inventurliste!C13:C44,B17,Inventurliste!G13:G44),0)</f>
        <v>15.6666666666667</v>
      </c>
      <c r="E17" s="12" t="n">
        <f aca="false">SUMIF(Inventurliste!C13:C44,B17,Inventurliste!I13:I44)</f>
        <v>308</v>
      </c>
      <c r="F17" s="41" t="n">
        <f aca="false">IFERROR(E17/$B$9,0)</f>
        <v>0.149058703963606</v>
      </c>
      <c r="G17" s="39" t="n">
        <f aca="false">COUNTIFS(Inventurliste!C13:C44,B17,Inventurliste!K13:K44,"Kritisch")</f>
        <v>1</v>
      </c>
    </row>
    <row r="18" customFormat="false" ht="19.5" hidden="false" customHeight="true" outlineLevel="0" collapsed="false">
      <c r="B18" s="42" t="s">
        <v>73</v>
      </c>
      <c r="C18" s="43" t="n">
        <f aca="false">COUNTIF(Inventurliste!C13:C44,B18)</f>
        <v>3</v>
      </c>
      <c r="D18" s="44" t="n">
        <f aca="false">IFERROR(AVERAGEIF(Inventurliste!C13:C44,B18,Inventurliste!G13:G44),0)</f>
        <v>26</v>
      </c>
      <c r="E18" s="18" t="n">
        <f aca="false">SUMIF(Inventurliste!C13:C44,B18,Inventurliste!I13:I44)</f>
        <v>58.8</v>
      </c>
      <c r="F18" s="45" t="n">
        <f aca="false">IFERROR(E18/$B$9,0)</f>
        <v>0.0284566616657794</v>
      </c>
      <c r="G18" s="43" t="n">
        <f aca="false">COUNTIFS(Inventurliste!C13:C44,B18,Inventurliste!K13:K44,"Kritisch")</f>
        <v>1</v>
      </c>
    </row>
    <row r="19" customFormat="false" ht="19.5" hidden="false" customHeight="true" outlineLevel="0" collapsed="false">
      <c r="B19" s="38" t="s">
        <v>82</v>
      </c>
      <c r="C19" s="39" t="n">
        <f aca="false">COUNTIF(Inventurliste!C13:C44,B19)</f>
        <v>2</v>
      </c>
      <c r="D19" s="40" t="n">
        <f aca="false">IFERROR(AVERAGEIF(Inventurliste!C13:C44,B19,Inventurliste!G13:G44),0)</f>
        <v>5</v>
      </c>
      <c r="E19" s="12" t="n">
        <f aca="false">SUMIF(Inventurliste!C13:C44,B19,Inventurliste!I13:I44)</f>
        <v>150</v>
      </c>
      <c r="F19" s="41" t="n">
        <f aca="false">IFERROR(E19/$B$9,0)</f>
        <v>0.0725935246576005</v>
      </c>
      <c r="G19" s="39" t="n">
        <f aca="false">COUNTIFS(Inventurliste!C13:C44,B19,Inventurliste!K13:K44,"Kritisch")</f>
        <v>0</v>
      </c>
    </row>
    <row r="20" customFormat="false" ht="19.5" hidden="false" customHeight="true" outlineLevel="0" collapsed="false">
      <c r="B20" s="42" t="s">
        <v>91</v>
      </c>
      <c r="C20" s="43" t="n">
        <f aca="false">COUNTIF(Inventurliste!C13:C44,B20)</f>
        <v>3</v>
      </c>
      <c r="D20" s="44" t="n">
        <f aca="false">IFERROR(AVERAGEIF(Inventurliste!C13:C44,B20,Inventurliste!G13:G44),0)</f>
        <v>3.5</v>
      </c>
      <c r="E20" s="18" t="n">
        <f aca="false">SUMIF(Inventurliste!C13:C44,B20,Inventurliste!I13:I44)</f>
        <v>248.55</v>
      </c>
      <c r="F20" s="45" t="n">
        <f aca="false">IFERROR(E20/$B$9,0)</f>
        <v>0.120287470357644</v>
      </c>
      <c r="G20" s="43" t="n">
        <f aca="false">COUNTIFS(Inventurliste!C13:C44,B20,Inventurliste!K13:K44,"Kritisch")</f>
        <v>1</v>
      </c>
    </row>
    <row r="21" customFormat="false" ht="19.5" hidden="false" customHeight="true" outlineLevel="0" collapsed="false">
      <c r="B21" s="38" t="s">
        <v>100</v>
      </c>
      <c r="C21" s="39" t="n">
        <f aca="false">COUNTIF(Inventurliste!C13:C44,B21)</f>
        <v>1</v>
      </c>
      <c r="D21" s="40" t="n">
        <f aca="false">IFERROR(AVERAGEIF(Inventurliste!C13:C44,B21,Inventurliste!G13:G44),0)</f>
        <v>2.5</v>
      </c>
      <c r="E21" s="12" t="n">
        <f aca="false">SUMIF(Inventurliste!C13:C44,B21,Inventurliste!I13:I44)</f>
        <v>67</v>
      </c>
      <c r="F21" s="41" t="n">
        <f aca="false">IFERROR(E21/$B$9,0)</f>
        <v>0.0324251076803949</v>
      </c>
      <c r="G21" s="39" t="n">
        <f aca="false">COUNTIFS(Inventurliste!C13:C44,B21,Inventurliste!K13:K44,"Kritisch")</f>
        <v>0</v>
      </c>
    </row>
    <row r="22" customFormat="false" ht="19.5" hidden="false" customHeight="true" outlineLevel="0" collapsed="false">
      <c r="B22" s="42" t="s">
        <v>105</v>
      </c>
      <c r="C22" s="43" t="n">
        <f aca="false">COUNTIF(Inventurliste!C13:C44,B22)</f>
        <v>3</v>
      </c>
      <c r="D22" s="44" t="n">
        <f aca="false">IFERROR(AVERAGEIF(Inventurliste!C13:C44,B22,Inventurliste!G13:G44),0)</f>
        <v>8.83333333333333</v>
      </c>
      <c r="E22" s="18" t="n">
        <f aca="false">SUMIF(Inventurliste!C13:C44,B22,Inventurliste!I13:I44)</f>
        <v>71</v>
      </c>
      <c r="F22" s="45" t="n">
        <f aca="false">IFERROR(E22/$B$9,0)</f>
        <v>0.0343609350045976</v>
      </c>
      <c r="G22" s="43" t="n">
        <f aca="false">COUNTIFS(Inventurliste!C13:C44,B22,Inventurliste!K13:K44,"Kritisch")</f>
        <v>0</v>
      </c>
    </row>
    <row r="23" customFormat="false" ht="19.5" hidden="false" customHeight="true" outlineLevel="0" collapsed="false">
      <c r="B23" s="38" t="s">
        <v>115</v>
      </c>
      <c r="C23" s="39" t="n">
        <f aca="false">COUNTIF(Inventurliste!C13:C44,B23)</f>
        <v>3</v>
      </c>
      <c r="D23" s="40" t="n">
        <f aca="false">IFERROR(AVERAGEIF(Inventurliste!C13:C44,B23,Inventurliste!G13:G44),0)</f>
        <v>15.3333333333333</v>
      </c>
      <c r="E23" s="12" t="n">
        <f aca="false">SUMIF(Inventurliste!C13:C44,B23,Inventurliste!I13:I44)</f>
        <v>62.4</v>
      </c>
      <c r="F23" s="41" t="n">
        <f aca="false">IFERROR(E23/$B$9,0)</f>
        <v>0.0301989062575618</v>
      </c>
      <c r="G23" s="39" t="n">
        <f aca="false">COUNTIFS(Inventurliste!C13:C44,B23,Inventurliste!K13:K44,"Kritisch")</f>
        <v>1</v>
      </c>
    </row>
    <row r="24" customFormat="false" ht="19.5" hidden="false" customHeight="true" outlineLevel="0" collapsed="false">
      <c r="B24" s="42" t="s">
        <v>124</v>
      </c>
      <c r="C24" s="43" t="n">
        <f aca="false">COUNTIF(Inventurliste!C13:C44,B24)</f>
        <v>3</v>
      </c>
      <c r="D24" s="44" t="n">
        <f aca="false">IFERROR(AVERAGEIF(Inventurliste!C13:C44,B24,Inventurliste!G13:G44),0)</f>
        <v>9.66666666666667</v>
      </c>
      <c r="E24" s="18" t="n">
        <f aca="false">SUMIF(Inventurliste!C13:C44,B24,Inventurliste!I13:I44)</f>
        <v>90.65</v>
      </c>
      <c r="F24" s="45" t="n">
        <f aca="false">IFERROR(E24/$B$9,0)</f>
        <v>0.0438706867347433</v>
      </c>
      <c r="G24" s="43" t="n">
        <f aca="false">COUNTIFS(Inventurliste!C13:C44,B24,Inventurliste!K13:K44,"Kritisch")</f>
        <v>0</v>
      </c>
    </row>
    <row r="25" customFormat="false" ht="19.5" hidden="false" customHeight="true" outlineLevel="0" collapsed="false">
      <c r="B25" s="38" t="s">
        <v>132</v>
      </c>
      <c r="C25" s="39" t="n">
        <f aca="false">COUNTIF(Inventurliste!C13:C44,B25)</f>
        <v>2</v>
      </c>
      <c r="D25" s="40" t="n">
        <f aca="false">IFERROR(AVERAGEIF(Inventurliste!C13:C44,B25,Inventurliste!G13:G44),0)</f>
        <v>7.5</v>
      </c>
      <c r="E25" s="12" t="n">
        <f aca="false">SUMIF(Inventurliste!C13:C44,B25,Inventurliste!I13:I44)</f>
        <v>75.6</v>
      </c>
      <c r="F25" s="41" t="n">
        <f aca="false">IFERROR(E25/$B$9,0)</f>
        <v>0.0365871364274307</v>
      </c>
      <c r="G25" s="39" t="n">
        <f aca="false">COUNTIFS(Inventurliste!C13:C44,B25,Inventurliste!K13:K44,"Kritisch")</f>
        <v>0</v>
      </c>
    </row>
    <row r="26" customFormat="false" ht="25.5" hidden="false" customHeight="true" outlineLevel="0" collapsed="false">
      <c r="B26" s="21" t="s">
        <v>138</v>
      </c>
      <c r="C26" s="46" t="n">
        <f aca="false">SUM(C15:C25)</f>
        <v>32</v>
      </c>
      <c r="D26" s="47"/>
      <c r="E26" s="22" t="n">
        <f aca="false">SUM(E15:E25)</f>
        <v>2066.3</v>
      </c>
      <c r="F26" s="48" t="n">
        <f aca="false">SUM(F15:F25)</f>
        <v>1</v>
      </c>
      <c r="G26" s="46" t="n">
        <f aca="false">SUM(G15:G25)</f>
        <v>6</v>
      </c>
    </row>
    <row r="29" customFormat="false" ht="15" hidden="false" customHeight="false" outlineLevel="0" collapsed="false">
      <c r="B29" s="49" t="s">
        <v>160</v>
      </c>
      <c r="C29" s="49"/>
      <c r="D29" s="49"/>
      <c r="E29" s="49"/>
      <c r="F29" s="49"/>
      <c r="G29" s="49"/>
    </row>
    <row r="30" customFormat="false" ht="27.75" hidden="false" customHeight="true" outlineLevel="0" collapsed="false">
      <c r="B30" s="50" t="s">
        <v>161</v>
      </c>
      <c r="C30" s="50"/>
      <c r="D30" s="50"/>
      <c r="E30" s="50"/>
      <c r="F30" s="50"/>
      <c r="G30" s="50"/>
    </row>
    <row r="31" customFormat="false" ht="27.75" hidden="false" customHeight="true" outlineLevel="0" collapsed="false">
      <c r="B31" s="50" t="s">
        <v>162</v>
      </c>
      <c r="C31" s="50"/>
      <c r="D31" s="50"/>
      <c r="E31" s="50"/>
      <c r="F31" s="50"/>
      <c r="G31" s="50"/>
    </row>
    <row r="32" customFormat="false" ht="27.75" hidden="false" customHeight="true" outlineLevel="0" collapsed="false">
      <c r="B32" s="50" t="s">
        <v>163</v>
      </c>
      <c r="C32" s="50"/>
      <c r="D32" s="50"/>
      <c r="E32" s="50"/>
      <c r="F32" s="50"/>
      <c r="G32" s="50"/>
    </row>
  </sheetData>
  <mergeCells count="13">
    <mergeCell ref="B1:G3"/>
    <mergeCell ref="B4:G6"/>
    <mergeCell ref="B8:C8"/>
    <mergeCell ref="F8:G8"/>
    <mergeCell ref="B9:C10"/>
    <mergeCell ref="D9:D10"/>
    <mergeCell ref="E9:E10"/>
    <mergeCell ref="F9:G10"/>
    <mergeCell ref="B13:G13"/>
    <mergeCell ref="B29:G29"/>
    <mergeCell ref="B30:G30"/>
    <mergeCell ref="B31:G31"/>
    <mergeCell ref="B32:G32"/>
  </mergeCells>
  <printOptions headings="false" gridLines="false" gridLinesSet="true" horizontalCentered="tru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2026-07-21T13:39:18Z</dcterms:created>
  <dc:creator>openpyxl</dc:creator>
  <dc:description/>
  <dc:language>en-US</dc:language>
  <cp:lastModifiedBy/>
  <dcterms:modified xsi:type="dcterms:W3CDTF">2026-07-21T13:39:18Z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