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Vorlage\Generador\"/>
    </mc:Choice>
  </mc:AlternateContent>
  <xr:revisionPtr revIDLastSave="0" documentId="13_ncr:1_{29CCB593-8860-41CD-AC94-6264457DD316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Übersicht" sheetId="1" r:id="rId1"/>
    <sheet name="Kostenaufstellung" sheetId="2" r:id="rId2"/>
    <sheet name="Kategorien" sheetId="3" r:id="rId3"/>
  </sheets>
  <definedNames>
    <definedName name="_xlnm.Print_Area" localSheetId="2">Kategorien!$A$1:$I$18</definedName>
    <definedName name="_xlnm.Print_Area" localSheetId="1">Kostenaufstellung!$A$1:$M$41</definedName>
    <definedName name="_xlnm.Print_Area" localSheetId="0">Übersicht!$A$1:$I$46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39" i="2" l="1"/>
  <c r="J38" i="2"/>
  <c r="L38" i="2" s="1"/>
  <c r="B38" i="2"/>
  <c r="J37" i="2"/>
  <c r="L37" i="2" s="1"/>
  <c r="B37" i="2"/>
  <c r="J36" i="2"/>
  <c r="L36" i="2" s="1"/>
  <c r="B36" i="2"/>
  <c r="J35" i="2"/>
  <c r="L35" i="2" s="1"/>
  <c r="B35" i="2"/>
  <c r="J34" i="2"/>
  <c r="L34" i="2" s="1"/>
  <c r="B34" i="2"/>
  <c r="J33" i="2"/>
  <c r="L33" i="2" s="1"/>
  <c r="B33" i="2"/>
  <c r="J32" i="2"/>
  <c r="L32" i="2" s="1"/>
  <c r="B32" i="2"/>
  <c r="L31" i="2"/>
  <c r="J31" i="2"/>
  <c r="B31" i="2"/>
  <c r="L30" i="2"/>
  <c r="J30" i="2"/>
  <c r="B30" i="2"/>
  <c r="J29" i="2"/>
  <c r="L29" i="2" s="1"/>
  <c r="B29" i="2"/>
  <c r="L28" i="2"/>
  <c r="J28" i="2"/>
  <c r="B28" i="2"/>
  <c r="L27" i="2"/>
  <c r="J27" i="2"/>
  <c r="B27" i="2"/>
  <c r="J26" i="2"/>
  <c r="L26" i="2" s="1"/>
  <c r="B26" i="2"/>
  <c r="J25" i="2"/>
  <c r="L25" i="2" s="1"/>
  <c r="B25" i="2"/>
  <c r="L24" i="2"/>
  <c r="J24" i="2"/>
  <c r="B24" i="2"/>
  <c r="L23" i="2"/>
  <c r="J23" i="2"/>
  <c r="B23" i="2"/>
  <c r="L22" i="2"/>
  <c r="J22" i="2"/>
  <c r="B22" i="2"/>
  <c r="L21" i="2"/>
  <c r="J21" i="2"/>
  <c r="B21" i="2"/>
  <c r="L20" i="2"/>
  <c r="J20" i="2"/>
  <c r="B20" i="2"/>
  <c r="J19" i="2"/>
  <c r="L19" i="2" s="1"/>
  <c r="B19" i="2"/>
  <c r="L18" i="2"/>
  <c r="J18" i="2"/>
  <c r="B18" i="2"/>
  <c r="L17" i="2"/>
  <c r="J17" i="2"/>
  <c r="B17" i="2"/>
  <c r="L16" i="2"/>
  <c r="J16" i="2"/>
  <c r="B16" i="2"/>
  <c r="J15" i="2"/>
  <c r="L15" i="2" s="1"/>
  <c r="B15" i="2"/>
  <c r="J14" i="2"/>
  <c r="L14" i="2" s="1"/>
  <c r="B14" i="2"/>
  <c r="J13" i="2"/>
  <c r="J39" i="2" s="1"/>
  <c r="B13" i="2"/>
  <c r="J9" i="2"/>
  <c r="D25" i="1"/>
  <c r="C25" i="1"/>
  <c r="D24" i="1"/>
  <c r="C24" i="1"/>
  <c r="D23" i="1"/>
  <c r="C23" i="1"/>
  <c r="D22" i="1"/>
  <c r="C22" i="1"/>
  <c r="D21" i="1"/>
  <c r="C21" i="1"/>
  <c r="D20" i="1"/>
  <c r="C20" i="1"/>
  <c r="D19" i="1"/>
  <c r="C19" i="1"/>
  <c r="H18" i="1"/>
  <c r="D18" i="1"/>
  <c r="C18" i="1"/>
  <c r="H17" i="1"/>
  <c r="D17" i="1"/>
  <c r="C17" i="1"/>
  <c r="H16" i="1"/>
  <c r="D16" i="1"/>
  <c r="C16" i="1"/>
  <c r="H15" i="1"/>
  <c r="D15" i="1"/>
  <c r="C15" i="1"/>
  <c r="H14" i="1"/>
  <c r="H19" i="1" s="1"/>
  <c r="D14" i="1"/>
  <c r="D26" i="1" s="1"/>
  <c r="C14" i="1"/>
  <c r="C26" i="1" s="1"/>
  <c r="F9" i="1"/>
  <c r="H8" i="1"/>
  <c r="F8" i="1"/>
  <c r="B8" i="1"/>
  <c r="E20" i="1" l="1"/>
  <c r="E15" i="1"/>
  <c r="E19" i="1"/>
  <c r="E14" i="1"/>
  <c r="E26" i="1" s="1"/>
  <c r="E25" i="1"/>
  <c r="E24" i="1"/>
  <c r="E18" i="1"/>
  <c r="E17" i="1"/>
  <c r="E23" i="1"/>
  <c r="E22" i="1"/>
  <c r="E16" i="1"/>
  <c r="E21" i="1"/>
  <c r="D9" i="1"/>
  <c r="D8" i="1"/>
  <c r="L13" i="2"/>
  <c r="L39" i="2" s="1"/>
</calcChain>
</file>

<file path=xl/sharedStrings.xml><?xml version="1.0" encoding="utf-8"?>
<sst xmlns="http://schemas.openxmlformats.org/spreadsheetml/2006/main" count="159" uniqueCount="92">
  <si>
    <t>NORDLICHT Beratung &amp; Projektmanagement GmbH  ·  Projekt: Digitalisierung Kundenportal</t>
  </si>
  <si>
    <t>GESAMTBUDGET</t>
  </si>
  <si>
    <t>PLAN GESAMT</t>
  </si>
  <si>
    <t>IST GESAMT</t>
  </si>
  <si>
    <t>VERBLEIB. BUDGET</t>
  </si>
  <si>
    <t>Rahmen für das Jahr 2026</t>
  </si>
  <si>
    <t>noch verfügbar</t>
  </si>
  <si>
    <t>Kosten nach Kategorie</t>
  </si>
  <si>
    <t>Status der Positionen</t>
  </si>
  <si>
    <t>Kategorie</t>
  </si>
  <si>
    <t>Plan (€)</t>
  </si>
  <si>
    <t>Ist (€)</t>
  </si>
  <si>
    <t>Anteil Ist</t>
  </si>
  <si>
    <t>Status</t>
  </si>
  <si>
    <t>Personal</t>
  </si>
  <si>
    <t>Geplant</t>
  </si>
  <si>
    <t>Material</t>
  </si>
  <si>
    <t>Beauftragt</t>
  </si>
  <si>
    <t>Fremdleistungen</t>
  </si>
  <si>
    <t>Teilbezahlt</t>
  </si>
  <si>
    <t>Reisekosten</t>
  </si>
  <si>
    <t>Bezahlt</t>
  </si>
  <si>
    <t>Miete &amp; Nebenkosten</t>
  </si>
  <si>
    <t>Storniert</t>
  </si>
  <si>
    <t>Marketing</t>
  </si>
  <si>
    <t>Summe</t>
  </si>
  <si>
    <t>IT &amp; Software</t>
  </si>
  <si>
    <t>Fahrzeuge</t>
  </si>
  <si>
    <t>Versicherungen</t>
  </si>
  <si>
    <t>Weiterbildung</t>
  </si>
  <si>
    <t>Bürobedarf</t>
  </si>
  <si>
    <t>Sonstiges</t>
  </si>
  <si>
    <t>NORDLICHT</t>
  </si>
  <si>
    <t>KOSTENAUFSTELLUNG</t>
  </si>
  <si>
    <t>Beratung &amp; Projektmanagement GmbH</t>
  </si>
  <si>
    <t>Geschäftsjahr 2026</t>
  </si>
  <si>
    <t>Projekt / Abteilung:</t>
  </si>
  <si>
    <t>Digitalisierung Kundenportal</t>
  </si>
  <si>
    <t>Gesamtbudget:</t>
  </si>
  <si>
    <t>Verantwortlich:</t>
  </si>
  <si>
    <t>M. Bergmann</t>
  </si>
  <si>
    <t>Puffer (%):</t>
  </si>
  <si>
    <t>Zeitraum:</t>
  </si>
  <si>
    <t>01.01.2026 – 31.12.2026</t>
  </si>
  <si>
    <t>Stand:</t>
  </si>
  <si>
    <t>Nr.</t>
  </si>
  <si>
    <t>Datum</t>
  </si>
  <si>
    <t>Beschreibung</t>
  </si>
  <si>
    <t>Kostenstelle</t>
  </si>
  <si>
    <t>Menge</t>
  </si>
  <si>
    <t>Einheit</t>
  </si>
  <si>
    <t>Preis/Einheit</t>
  </si>
  <si>
    <t>Differenz (€)</t>
  </si>
  <si>
    <t>2026-01-15</t>
  </si>
  <si>
    <t>Lizenzen Projektmanagement-Tool</t>
  </si>
  <si>
    <t>KST-500 IT</t>
  </si>
  <si>
    <t>Monat</t>
  </si>
  <si>
    <t>2026-01-22</t>
  </si>
  <si>
    <t>UX-Konzept externer Dienstleister</t>
  </si>
  <si>
    <t>KST-600 Marketing</t>
  </si>
  <si>
    <t>Tag</t>
  </si>
  <si>
    <t>2026-02-05</t>
  </si>
  <si>
    <t>Entwicklerstunden Sprint 1</t>
  </si>
  <si>
    <t>KST-300 Produktion</t>
  </si>
  <si>
    <t>Std.</t>
  </si>
  <si>
    <t>2026-02-18</t>
  </si>
  <si>
    <t>Workshop Kundenstandort München</t>
  </si>
  <si>
    <t>KST-200 Vertrieb</t>
  </si>
  <si>
    <t>Pauschal</t>
  </si>
  <si>
    <t>2026-03-03</t>
  </si>
  <si>
    <t>Kampagne Portal-Launch</t>
  </si>
  <si>
    <t>2026-03-20</t>
  </si>
  <si>
    <t>Testgeräte &amp; Zubehör</t>
  </si>
  <si>
    <t>Stück</t>
  </si>
  <si>
    <t>2026-04-10</t>
  </si>
  <si>
    <t>Entwicklerstunden Sprint 2</t>
  </si>
  <si>
    <t>2026-04-28</t>
  </si>
  <si>
    <t>Schulung Team Barrierefreiheit</t>
  </si>
  <si>
    <t>KST-400 Verwaltung</t>
  </si>
  <si>
    <t>2026-05-14</t>
  </si>
  <si>
    <t>Cloud-Hosting Q2</t>
  </si>
  <si>
    <t>2026-06-02</t>
  </si>
  <si>
    <t>Sicherheits-Audit Portal</t>
  </si>
  <si>
    <t>GESAMT</t>
  </si>
  <si>
    <t>Legende:  Cremefarbene Felder = Eingabe  ·  Nr., Plan und Differenz berechnen sich automatisch  ·  Plan = Menge × Preis/Einheit  ·  Differenz = Plan − Ist (grün = eingespart, rot = überschritten).</t>
  </si>
  <si>
    <t>Stammdaten &amp; Listen</t>
  </si>
  <si>
    <t>Diese Werte speisen die Drop-down-Menüs im Blatt „Kostenaufstellung“. Einträge können ergänzt oder geändert werden.</t>
  </si>
  <si>
    <t>KST-100 Geschäftsführung</t>
  </si>
  <si>
    <t>km</t>
  </si>
  <si>
    <t>Liter</t>
  </si>
  <si>
    <t>kg</t>
  </si>
  <si>
    <t>KOSTENAUFSTELLUNG – ÜBERSICHT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</si>
</sst>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&quot; €&quot;"/>
    <numFmt numFmtId="165" formatCode="0.0\ %"/>
    <numFmt numFmtId="166" formatCode="&quot;TT.&quot;mm&quot;.JJJJ&quot;"/>
    <numFmt numFmtId="167" formatCode="#,##0.00&quot; €&quot;;[Red]\-#,##0.00&quot; €&quot;"/>
  </numFmts>
  <fonts count="21" x14ac:knownFonts="1">
    <font>
      <sz val="11"/>
      <color theme="1"/>
      <name val="Calibri"/>
      <family val="2"/>
      <charset val="1"/>
    </font>
    <font>
      <b/>
      <sz val="20"/>
      <color rgb="FF1F3A54"/>
      <name val="Calibri"/>
      <charset val="1"/>
    </font>
    <font>
      <sz val="10"/>
      <color rgb="FF2E7D8A"/>
      <name val="Calibri"/>
      <charset val="1"/>
    </font>
    <font>
      <b/>
      <sz val="9"/>
      <color rgb="FF8C8C8C"/>
      <name val="Calibri"/>
      <charset val="1"/>
    </font>
    <font>
      <b/>
      <sz val="17"/>
      <color rgb="FFC8A24B"/>
      <name val="Calibri"/>
      <charset val="1"/>
    </font>
    <font>
      <b/>
      <sz val="17"/>
      <color rgb="FF2E7D8A"/>
      <name val="Calibri"/>
      <charset val="1"/>
    </font>
    <font>
      <b/>
      <sz val="17"/>
      <color rgb="FF1F3A54"/>
      <name val="Calibri"/>
      <charset val="1"/>
    </font>
    <font>
      <b/>
      <sz val="17"/>
      <color rgb="FF3E7C59"/>
      <name val="Calibri"/>
      <charset val="1"/>
    </font>
    <font>
      <i/>
      <sz val="8"/>
      <color rgb="FF8C8C8C"/>
      <name val="Calibri"/>
      <charset val="1"/>
    </font>
    <font>
      <b/>
      <sz val="13"/>
      <color rgb="FF1F3A54"/>
      <name val="Calibri"/>
      <charset val="1"/>
    </font>
    <font>
      <b/>
      <sz val="10"/>
      <color rgb="FFFFFFFF"/>
      <name val="Calibri"/>
      <charset val="1"/>
    </font>
    <font>
      <sz val="10"/>
      <color rgb="FF2B2B2B"/>
      <name val="Calibri"/>
      <charset val="1"/>
    </font>
    <font>
      <b/>
      <sz val="22"/>
      <color rgb="FF1F3A54"/>
      <name val="Calibri"/>
      <charset val="1"/>
    </font>
    <font>
      <b/>
      <sz val="24"/>
      <color rgb="FF1F3A54"/>
      <name val="Calibri"/>
      <charset val="1"/>
    </font>
    <font>
      <b/>
      <sz val="11"/>
      <color rgb="FFC8A24B"/>
      <name val="Calibri"/>
      <charset val="1"/>
    </font>
    <font>
      <b/>
      <sz val="10"/>
      <color rgb="FF1F3A54"/>
      <name val="Calibri"/>
      <charset val="1"/>
    </font>
    <font>
      <sz val="9"/>
      <color rgb="FF8C8C8C"/>
      <name val="Calibri"/>
      <charset val="1"/>
    </font>
    <font>
      <b/>
      <sz val="11"/>
      <color rgb="FFFFFFFF"/>
      <name val="Calibri"/>
      <charset val="1"/>
    </font>
    <font>
      <i/>
      <sz val="8.5"/>
      <color rgb="FF8C8C8C"/>
      <name val="Calibri"/>
      <charset val="1"/>
    </font>
    <font>
      <b/>
      <sz val="15"/>
      <color rgb="FF1F3A54"/>
      <name val="Calibri"/>
      <charset val="1"/>
    </font>
    <font>
      <i/>
      <sz val="9"/>
      <color rgb="FF8C8C8C"/>
      <name val="Calibri"/>
      <charset val="1"/>
    </font>
  </fonts>
  <fills count="8">
    <fill>
      <patternFill patternType="none"/>
    </fill>
    <fill>
      <patternFill patternType="gray125"/>
    </fill>
    <fill>
      <patternFill patternType="solid">
        <fgColor rgb="FFF5F2EC"/>
        <bgColor rgb="FFFFF9EC"/>
      </patternFill>
    </fill>
    <fill>
      <patternFill patternType="solid">
        <fgColor rgb="FF1F3A54"/>
        <bgColor rgb="FF2B2B2B"/>
      </patternFill>
    </fill>
    <fill>
      <patternFill patternType="solid">
        <fgColor rgb="FFFFFFFF"/>
        <bgColor rgb="FFFFF9EC"/>
      </patternFill>
    </fill>
    <fill>
      <patternFill patternType="solid">
        <fgColor rgb="FF2E7D8A"/>
        <bgColor rgb="FF3E7C59"/>
      </patternFill>
    </fill>
    <fill>
      <patternFill patternType="solid">
        <fgColor rgb="FFFFF9EC"/>
        <bgColor rgb="FFF5F2EC"/>
      </patternFill>
    </fill>
    <fill>
      <patternFill patternType="solid">
        <fgColor rgb="FFC8A24B"/>
        <bgColor rgb="FF9BBB59"/>
      </patternFill>
    </fill>
  </fills>
  <borders count="17">
    <border>
      <left/>
      <right/>
      <top/>
      <bottom/>
      <diagonal/>
    </border>
    <border>
      <left/>
      <right/>
      <top/>
      <bottom style="medium">
        <color rgb="FFC8A24B"/>
      </bottom>
      <diagonal/>
    </border>
    <border>
      <left style="thick">
        <color rgb="FFC8A24B"/>
      </left>
      <right style="thin">
        <color rgb="FFD9D4CA"/>
      </right>
      <top style="thin">
        <color rgb="FFD9D4CA"/>
      </top>
      <bottom/>
      <diagonal/>
    </border>
    <border>
      <left style="thick">
        <color rgb="FF2E7D8A"/>
      </left>
      <right style="thin">
        <color rgb="FFD9D4CA"/>
      </right>
      <top style="thin">
        <color rgb="FFD9D4CA"/>
      </top>
      <bottom/>
      <diagonal/>
    </border>
    <border>
      <left style="thick">
        <color rgb="FF1F3A54"/>
      </left>
      <right style="thin">
        <color rgb="FFD9D4CA"/>
      </right>
      <top style="thin">
        <color rgb="FFD9D4CA"/>
      </top>
      <bottom/>
      <diagonal/>
    </border>
    <border>
      <left style="thick">
        <color rgb="FF3E7C59"/>
      </left>
      <right style="thin">
        <color rgb="FFD9D4CA"/>
      </right>
      <top style="thin">
        <color rgb="FFD9D4CA"/>
      </top>
      <bottom/>
      <diagonal/>
    </border>
    <border>
      <left style="thick">
        <color rgb="FFC8A24B"/>
      </left>
      <right style="thin">
        <color rgb="FFD9D4CA"/>
      </right>
      <top/>
      <bottom/>
      <diagonal/>
    </border>
    <border>
      <left style="thick">
        <color rgb="FF2E7D8A"/>
      </left>
      <right style="thin">
        <color rgb="FFD9D4CA"/>
      </right>
      <top/>
      <bottom/>
      <diagonal/>
    </border>
    <border>
      <left style="thick">
        <color rgb="FF1F3A54"/>
      </left>
      <right style="thin">
        <color rgb="FFD9D4CA"/>
      </right>
      <top/>
      <bottom/>
      <diagonal/>
    </border>
    <border>
      <left style="thick">
        <color rgb="FF3E7C59"/>
      </left>
      <right style="thin">
        <color rgb="FFD9D4CA"/>
      </right>
      <top/>
      <bottom/>
      <diagonal/>
    </border>
    <border>
      <left style="thick">
        <color rgb="FFC8A24B"/>
      </left>
      <right style="thin">
        <color rgb="FFD9D4CA"/>
      </right>
      <top/>
      <bottom style="thin">
        <color rgb="FFD9D4CA"/>
      </bottom>
      <diagonal/>
    </border>
    <border>
      <left style="thick">
        <color rgb="FF2E7D8A"/>
      </left>
      <right style="thin">
        <color rgb="FFD9D4CA"/>
      </right>
      <top/>
      <bottom style="thin">
        <color rgb="FFD9D4CA"/>
      </bottom>
      <diagonal/>
    </border>
    <border>
      <left style="thick">
        <color rgb="FF1F3A54"/>
      </left>
      <right style="thin">
        <color rgb="FFD9D4CA"/>
      </right>
      <top/>
      <bottom style="thin">
        <color rgb="FFD9D4CA"/>
      </bottom>
      <diagonal/>
    </border>
    <border>
      <left style="thick">
        <color rgb="FF3E7C59"/>
      </left>
      <right style="thin">
        <color rgb="FFD9D4CA"/>
      </right>
      <top/>
      <bottom style="thin">
        <color rgb="FFD9D4CA"/>
      </bottom>
      <diagonal/>
    </border>
    <border>
      <left style="thin">
        <color rgb="FFD9D4CA"/>
      </left>
      <right style="thin">
        <color rgb="FFD9D4CA"/>
      </right>
      <top style="thin">
        <color rgb="FFD9D4CA"/>
      </top>
      <bottom style="thin">
        <color rgb="FFD9D4CA"/>
      </bottom>
      <diagonal/>
    </border>
    <border>
      <left/>
      <right/>
      <top style="medium">
        <color rgb="FFC8A24B"/>
      </top>
      <bottom/>
      <diagonal/>
    </border>
    <border>
      <left style="thin">
        <color rgb="FFFFFFFF"/>
      </left>
      <right style="thin">
        <color rgb="FFFFFFFF"/>
      </right>
      <top style="thin">
        <color rgb="FF1F3A54"/>
      </top>
      <bottom style="thin">
        <color rgb="FF1F3A5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8" fillId="2" borderId="13" xfId="0" applyFont="1" applyFill="1" applyBorder="1" applyAlignment="1">
      <alignment horizontal="left" vertical="center" indent="1"/>
    </xf>
    <xf numFmtId="0" fontId="8" fillId="2" borderId="12" xfId="0" applyFont="1" applyFill="1" applyBorder="1" applyAlignment="1">
      <alignment horizontal="left" vertical="center" indent="1"/>
    </xf>
    <xf numFmtId="0" fontId="8" fillId="2" borderId="11" xfId="0" applyFont="1" applyFill="1" applyBorder="1" applyAlignment="1">
      <alignment horizontal="left" vertical="center" indent="1"/>
    </xf>
    <xf numFmtId="0" fontId="8" fillId="2" borderId="10" xfId="0" applyFont="1" applyFill="1" applyBorder="1" applyAlignment="1">
      <alignment horizontal="left" vertical="center" indent="1"/>
    </xf>
    <xf numFmtId="164" fontId="7" fillId="2" borderId="9" xfId="0" applyNumberFormat="1" applyFont="1" applyFill="1" applyBorder="1" applyAlignment="1">
      <alignment horizontal="left" vertical="center" indent="1"/>
    </xf>
    <xf numFmtId="164" fontId="6" fillId="2" borderId="8" xfId="0" applyNumberFormat="1" applyFont="1" applyFill="1" applyBorder="1" applyAlignment="1">
      <alignment horizontal="left" vertical="center" indent="1"/>
    </xf>
    <xf numFmtId="164" fontId="5" fillId="2" borderId="7" xfId="0" applyNumberFormat="1" applyFont="1" applyFill="1" applyBorder="1" applyAlignment="1">
      <alignment horizontal="left" vertical="center" indent="1"/>
    </xf>
    <xf numFmtId="164" fontId="4" fillId="2" borderId="6" xfId="0" applyNumberFormat="1" applyFont="1" applyFill="1" applyBorder="1" applyAlignment="1">
      <alignment horizontal="left" vertical="center" indent="1"/>
    </xf>
    <xf numFmtId="0" fontId="3" fillId="2" borderId="5" xfId="0" applyFont="1" applyFill="1" applyBorder="1" applyAlignment="1">
      <alignment horizontal="left" vertical="center" indent="1"/>
    </xf>
    <xf numFmtId="0" fontId="3" fillId="2" borderId="4" xfId="0" applyFont="1" applyFill="1" applyBorder="1" applyAlignment="1">
      <alignment horizontal="left" vertical="center" indent="1"/>
    </xf>
    <xf numFmtId="0" fontId="3" fillId="2" borderId="3" xfId="0" applyFont="1" applyFill="1" applyBorder="1" applyAlignment="1">
      <alignment horizontal="left" vertical="center" indent="1"/>
    </xf>
    <xf numFmtId="0" fontId="3" fillId="2" borderId="2" xfId="0" applyFont="1" applyFill="1" applyBorder="1" applyAlignment="1">
      <alignment horizontal="left" vertical="center" indent="1"/>
    </xf>
    <xf numFmtId="0" fontId="2" fillId="0" borderId="0" xfId="0" applyFont="1"/>
    <xf numFmtId="0" fontId="1" fillId="0" borderId="0" xfId="0" applyFont="1" applyAlignment="1">
      <alignment horizontal="left" vertical="center"/>
    </xf>
    <xf numFmtId="0" fontId="0" fillId="0" borderId="1" xfId="0" applyBorder="1"/>
    <xf numFmtId="0" fontId="10" fillId="3" borderId="14" xfId="0" applyFont="1" applyFill="1" applyBorder="1" applyAlignment="1">
      <alignment horizontal="left" vertical="center" indent="1"/>
    </xf>
    <xf numFmtId="0" fontId="10" fillId="3" borderId="14" xfId="0" applyFont="1" applyFill="1" applyBorder="1" applyAlignment="1">
      <alignment horizontal="right" vertical="center" indent="1"/>
    </xf>
    <xf numFmtId="0" fontId="11" fillId="2" borderId="14" xfId="0" applyFont="1" applyFill="1" applyBorder="1" applyAlignment="1">
      <alignment horizontal="left" vertical="center" indent="1"/>
    </xf>
    <xf numFmtId="164" fontId="11" fillId="2" borderId="14" xfId="0" applyNumberFormat="1" applyFont="1" applyFill="1" applyBorder="1" applyAlignment="1">
      <alignment horizontal="right" vertical="center" indent="1"/>
    </xf>
    <xf numFmtId="165" fontId="11" fillId="2" borderId="14" xfId="0" applyNumberFormat="1" applyFont="1" applyFill="1" applyBorder="1" applyAlignment="1">
      <alignment horizontal="right" vertical="center" indent="1"/>
    </xf>
    <xf numFmtId="0" fontId="11" fillId="4" borderId="14" xfId="0" applyFont="1" applyFill="1" applyBorder="1" applyAlignment="1">
      <alignment horizontal="left" vertical="center" indent="1"/>
    </xf>
    <xf numFmtId="164" fontId="11" fillId="4" borderId="14" xfId="0" applyNumberFormat="1" applyFont="1" applyFill="1" applyBorder="1" applyAlignment="1">
      <alignment horizontal="right" vertical="center" indent="1"/>
    </xf>
    <xf numFmtId="165" fontId="11" fillId="4" borderId="14" xfId="0" applyNumberFormat="1" applyFont="1" applyFill="1" applyBorder="1" applyAlignment="1">
      <alignment horizontal="right" vertical="center" indent="1"/>
    </xf>
    <xf numFmtId="0" fontId="10" fillId="5" borderId="15" xfId="0" applyFont="1" applyFill="1" applyBorder="1" applyAlignment="1">
      <alignment horizontal="left" vertical="center" indent="1"/>
    </xf>
    <xf numFmtId="164" fontId="10" fillId="5" borderId="15" xfId="0" applyNumberFormat="1" applyFont="1" applyFill="1" applyBorder="1" applyAlignment="1">
      <alignment horizontal="right" vertical="center" indent="1"/>
    </xf>
    <xf numFmtId="165" fontId="10" fillId="5" borderId="15" xfId="0" applyNumberFormat="1" applyFont="1" applyFill="1" applyBorder="1" applyAlignment="1">
      <alignment horizontal="right" vertical="center" indent="1"/>
    </xf>
    <xf numFmtId="0" fontId="15" fillId="0" borderId="0" xfId="0" applyFont="1" applyAlignment="1">
      <alignment horizontal="left" vertical="center"/>
    </xf>
    <xf numFmtId="0" fontId="11" fillId="6" borderId="14" xfId="0" applyFont="1" applyFill="1" applyBorder="1" applyAlignment="1">
      <alignment horizontal="left" vertical="center" indent="1"/>
    </xf>
    <xf numFmtId="164" fontId="11" fillId="6" borderId="14" xfId="0" applyNumberFormat="1" applyFont="1" applyFill="1" applyBorder="1" applyAlignment="1">
      <alignment horizontal="left" vertical="center" indent="1"/>
    </xf>
    <xf numFmtId="165" fontId="11" fillId="6" borderId="14" xfId="0" applyNumberFormat="1" applyFont="1" applyFill="1" applyBorder="1" applyAlignment="1">
      <alignment horizontal="left" vertical="center" indent="1"/>
    </xf>
    <xf numFmtId="166" fontId="11" fillId="6" borderId="14" xfId="0" applyNumberFormat="1" applyFont="1" applyFill="1" applyBorder="1" applyAlignment="1">
      <alignment horizontal="left" vertical="center" indent="1"/>
    </xf>
    <xf numFmtId="0" fontId="10" fillId="3" borderId="16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/>
    </xf>
    <xf numFmtId="166" fontId="11" fillId="2" borderId="14" xfId="0" applyNumberFormat="1" applyFont="1" applyFill="1" applyBorder="1" applyAlignment="1">
      <alignment horizontal="center" vertical="center"/>
    </xf>
    <xf numFmtId="0" fontId="11" fillId="2" borderId="14" xfId="0" applyFont="1" applyFill="1" applyBorder="1" applyAlignment="1">
      <alignment horizontal="center" vertical="center"/>
    </xf>
    <xf numFmtId="167" fontId="11" fillId="2" borderId="14" xfId="0" applyNumberFormat="1" applyFont="1" applyFill="1" applyBorder="1" applyAlignment="1">
      <alignment horizontal="right" vertical="center" indent="1"/>
    </xf>
    <xf numFmtId="0" fontId="16" fillId="4" borderId="14" xfId="0" applyFont="1" applyFill="1" applyBorder="1" applyAlignment="1">
      <alignment horizontal="center" vertical="center"/>
    </xf>
    <xf numFmtId="166" fontId="11" fillId="6" borderId="14" xfId="0" applyNumberFormat="1" applyFont="1" applyFill="1" applyBorder="1" applyAlignment="1">
      <alignment horizontal="center" vertical="center"/>
    </xf>
    <xf numFmtId="0" fontId="11" fillId="6" borderId="14" xfId="0" applyFont="1" applyFill="1" applyBorder="1" applyAlignment="1">
      <alignment horizontal="center" vertical="center"/>
    </xf>
    <xf numFmtId="167" fontId="11" fillId="6" borderId="14" xfId="0" applyNumberFormat="1" applyFont="1" applyFill="1" applyBorder="1" applyAlignment="1">
      <alignment horizontal="right" vertical="center" indent="1"/>
    </xf>
    <xf numFmtId="167" fontId="11" fillId="4" borderId="14" xfId="0" applyNumberFormat="1" applyFont="1" applyFill="1" applyBorder="1" applyAlignment="1">
      <alignment horizontal="right" vertical="center" indent="1"/>
    </xf>
    <xf numFmtId="167" fontId="17" fillId="5" borderId="15" xfId="0" applyNumberFormat="1" applyFont="1" applyFill="1" applyBorder="1" applyAlignment="1">
      <alignment horizontal="right" vertical="center" indent="1"/>
    </xf>
    <xf numFmtId="0" fontId="0" fillId="3" borderId="0" xfId="0" applyFill="1"/>
    <xf numFmtId="0" fontId="19" fillId="0" borderId="0" xfId="0" applyFont="1"/>
    <xf numFmtId="0" fontId="20" fillId="0" borderId="0" xfId="0" applyFont="1"/>
    <xf numFmtId="0" fontId="17" fillId="5" borderId="14" xfId="0" applyFont="1" applyFill="1" applyBorder="1" applyAlignment="1">
      <alignment horizontal="left" vertical="center" indent="1"/>
    </xf>
    <xf numFmtId="0" fontId="17" fillId="3" borderId="14" xfId="0" applyFont="1" applyFill="1" applyBorder="1" applyAlignment="1">
      <alignment horizontal="left" vertical="center" indent="1"/>
    </xf>
    <xf numFmtId="0" fontId="17" fillId="7" borderId="14" xfId="0" applyFont="1" applyFill="1" applyBorder="1" applyAlignment="1">
      <alignment horizontal="left" vertical="center" indent="1"/>
    </xf>
    <xf numFmtId="0" fontId="9" fillId="0" borderId="0" xfId="0" applyFont="1"/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right" vertical="center"/>
    </xf>
    <xf numFmtId="0" fontId="2" fillId="0" borderId="0" xfId="0" applyFont="1" applyAlignment="1">
      <alignment horizontal="left" vertical="top"/>
    </xf>
    <xf numFmtId="0" fontId="14" fillId="0" borderId="0" xfId="0" applyFont="1" applyAlignment="1">
      <alignment horizontal="right" vertical="top"/>
    </xf>
    <xf numFmtId="0" fontId="11" fillId="6" borderId="14" xfId="0" applyFont="1" applyFill="1" applyBorder="1" applyAlignment="1">
      <alignment horizontal="left" vertical="center" indent="1"/>
    </xf>
    <xf numFmtId="0" fontId="15" fillId="0" borderId="0" xfId="0" applyFont="1" applyAlignment="1">
      <alignment horizontal="left" vertical="center"/>
    </xf>
    <xf numFmtId="0" fontId="17" fillId="3" borderId="0" xfId="0" applyFont="1" applyFill="1" applyAlignment="1">
      <alignment horizontal="right" vertical="center" indent="1"/>
    </xf>
    <xf numFmtId="0" fontId="18" fillId="0" borderId="0" xfId="0" applyFont="1" applyAlignment="1">
      <alignment horizontal="left" vertical="center"/>
    </xf>
  </cellXfs>
  <cellStyles count="1">
    <cellStyle name="Standard" xfId="0" builtinId="0"/>
  </cellStyles>
  <dxfs count="6">
    <dxf>
      <font>
        <sz val="10"/>
        <color rgb="FFB4483C"/>
        <name val="Calibri"/>
        <charset val="1"/>
      </font>
      <fill>
        <patternFill>
          <bgColor rgb="FFF0DAD7"/>
        </patternFill>
      </fill>
    </dxf>
    <dxf>
      <font>
        <sz val="10"/>
        <color rgb="FF8A6D1F"/>
        <name val="Calibri"/>
        <charset val="1"/>
      </font>
      <fill>
        <patternFill>
          <bgColor rgb="FFFBEFD3"/>
        </patternFill>
      </fill>
    </dxf>
    <dxf>
      <font>
        <sz val="10"/>
        <color rgb="FF3E7C59"/>
        <name val="Calibri"/>
        <charset val="1"/>
      </font>
      <fill>
        <patternFill>
          <bgColor rgb="FFD6E7DA"/>
        </patternFill>
      </fill>
    </dxf>
    <dxf>
      <font>
        <sz val="10"/>
        <color rgb="FF3E7C59"/>
        <name val="Calibri"/>
        <charset val="1"/>
      </font>
    </dxf>
    <dxf>
      <font>
        <b/>
        <sz val="10"/>
        <color rgb="FFB4483C"/>
        <name val="Calibri"/>
        <charset val="1"/>
      </font>
    </dxf>
    <dxf>
      <font>
        <b/>
        <sz val="17"/>
        <color rgb="FFB4483C"/>
        <name val="Calibri"/>
        <charset val="1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A6D1F"/>
      <rgbColor rgb="FF800080"/>
      <rgbColor rgb="FF2E7D8A"/>
      <rgbColor rgb="FFD9D4CA"/>
      <rgbColor rgb="FF878787"/>
      <rgbColor rgb="FF9999FF"/>
      <rgbColor rgb="FFB4483C"/>
      <rgbColor rgb="FFFFF9EC"/>
      <rgbColor rgb="FFF5F2EC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6E7DA"/>
      <rgbColor rgb="FFFBEFD3"/>
      <rgbColor rgb="FF99CCFF"/>
      <rgbColor rgb="FFFF99CC"/>
      <rgbColor rgb="FFCC99FF"/>
      <rgbColor rgb="FFF0DAD7"/>
      <rgbColor rgb="FF4F81BD"/>
      <rgbColor rgb="FF4BACC6"/>
      <rgbColor rgb="FF9BBB59"/>
      <rgbColor rgb="FFFFCC00"/>
      <rgbColor rgb="FFC8A24B"/>
      <rgbColor rgb="FFFF6600"/>
      <rgbColor rgb="FF8064A2"/>
      <rgbColor rgb="FF8C8C8C"/>
      <rgbColor rgb="FF1F3A54"/>
      <rgbColor rgb="FF3E7C59"/>
      <rgbColor rgb="FF003300"/>
      <rgbColor rgb="FF333300"/>
      <rgbColor rgb="FF993300"/>
      <rgbColor rgb="FFC0504D"/>
      <rgbColor rgb="FF333399"/>
      <rgbColor rgb="FF2B2B2B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5F2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title>
      <c:tx>
        <c:rich>
          <a:bodyPr rot="0"/>
          <a:lstStyle/>
          <a:p>
            <a:pPr>
              <a:defRPr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de-DE" sz="1800" b="1" strike="noStrike" spc="-1">
                <a:solidFill>
                  <a:srgbClr val="000000"/>
                </a:solidFill>
                <a:latin typeface="Calibri"/>
              </a:rPr>
              <a:t>Plan / Ist nach Kategorie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Übersicht!$C$13</c:f>
              <c:strCache>
                <c:ptCount val="1"/>
                <c:pt idx="0">
                  <c:v>Plan (€)</c:v>
                </c:pt>
              </c:strCache>
            </c:strRef>
          </c:tx>
          <c:spPr>
            <a:solidFill>
              <a:srgbClr val="4F81BD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Übersicht!$B$14:$B$25</c:f>
              <c:strCache>
                <c:ptCount val="12"/>
                <c:pt idx="0">
                  <c:v>Personal</c:v>
                </c:pt>
                <c:pt idx="1">
                  <c:v>Material</c:v>
                </c:pt>
                <c:pt idx="2">
                  <c:v>Fremdleistungen</c:v>
                </c:pt>
                <c:pt idx="3">
                  <c:v>Reisekosten</c:v>
                </c:pt>
                <c:pt idx="4">
                  <c:v>Miete &amp; Nebenkosten</c:v>
                </c:pt>
                <c:pt idx="5">
                  <c:v>Marketing</c:v>
                </c:pt>
                <c:pt idx="6">
                  <c:v>IT &amp; Software</c:v>
                </c:pt>
                <c:pt idx="7">
                  <c:v>Fahrzeuge</c:v>
                </c:pt>
                <c:pt idx="8">
                  <c:v>Versicherungen</c:v>
                </c:pt>
                <c:pt idx="9">
                  <c:v>Weiterbildung</c:v>
                </c:pt>
                <c:pt idx="10">
                  <c:v>Bürobedarf</c:v>
                </c:pt>
                <c:pt idx="11">
                  <c:v>Sonstiges</c:v>
                </c:pt>
              </c:strCache>
            </c:strRef>
          </c:cat>
          <c:val>
            <c:numRef>
              <c:f>Übersicht!$C$14:$C$25</c:f>
              <c:numCache>
                <c:formatCode>#,##0" €"</c:formatCode>
                <c:ptCount val="12"/>
                <c:pt idx="0">
                  <c:v>16900</c:v>
                </c:pt>
                <c:pt idx="1">
                  <c:v>1335</c:v>
                </c:pt>
                <c:pt idx="2">
                  <c:v>9440</c:v>
                </c:pt>
                <c:pt idx="3">
                  <c:v>640</c:v>
                </c:pt>
                <c:pt idx="4">
                  <c:v>0</c:v>
                </c:pt>
                <c:pt idx="5">
                  <c:v>4500</c:v>
                </c:pt>
                <c:pt idx="6">
                  <c:v>1818</c:v>
                </c:pt>
                <c:pt idx="7">
                  <c:v>0</c:v>
                </c:pt>
                <c:pt idx="8">
                  <c:v>0</c:v>
                </c:pt>
                <c:pt idx="9">
                  <c:v>1920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AB-45C2-94A7-29A3667FF25D}"/>
            </c:ext>
          </c:extLst>
        </c:ser>
        <c:ser>
          <c:idx val="1"/>
          <c:order val="1"/>
          <c:tx>
            <c:strRef>
              <c:f>Übersicht!$D$13</c:f>
              <c:strCache>
                <c:ptCount val="1"/>
                <c:pt idx="0">
                  <c:v>Ist (€)</c:v>
                </c:pt>
              </c:strCache>
            </c:strRef>
          </c:tx>
          <c:spPr>
            <a:solidFill>
              <a:srgbClr val="C0504D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Übersicht!$B$14:$B$25</c:f>
              <c:strCache>
                <c:ptCount val="12"/>
                <c:pt idx="0">
                  <c:v>Personal</c:v>
                </c:pt>
                <c:pt idx="1">
                  <c:v>Material</c:v>
                </c:pt>
                <c:pt idx="2">
                  <c:v>Fremdleistungen</c:v>
                </c:pt>
                <c:pt idx="3">
                  <c:v>Reisekosten</c:v>
                </c:pt>
                <c:pt idx="4">
                  <c:v>Miete &amp; Nebenkosten</c:v>
                </c:pt>
                <c:pt idx="5">
                  <c:v>Marketing</c:v>
                </c:pt>
                <c:pt idx="6">
                  <c:v>IT &amp; Software</c:v>
                </c:pt>
                <c:pt idx="7">
                  <c:v>Fahrzeuge</c:v>
                </c:pt>
                <c:pt idx="8">
                  <c:v>Versicherungen</c:v>
                </c:pt>
                <c:pt idx="9">
                  <c:v>Weiterbildung</c:v>
                </c:pt>
                <c:pt idx="10">
                  <c:v>Bürobedarf</c:v>
                </c:pt>
                <c:pt idx="11">
                  <c:v>Sonstiges</c:v>
                </c:pt>
              </c:strCache>
            </c:strRef>
          </c:cat>
          <c:val>
            <c:numRef>
              <c:f>Übersicht!$D$14:$D$25</c:f>
              <c:numCache>
                <c:formatCode>#,##0" €"</c:formatCode>
                <c:ptCount val="12"/>
                <c:pt idx="0">
                  <c:v>17225</c:v>
                </c:pt>
                <c:pt idx="1">
                  <c:v>1290</c:v>
                </c:pt>
                <c:pt idx="2">
                  <c:v>5980</c:v>
                </c:pt>
                <c:pt idx="3">
                  <c:v>712.5</c:v>
                </c:pt>
                <c:pt idx="4">
                  <c:v>0</c:v>
                </c:pt>
                <c:pt idx="5">
                  <c:v>4180</c:v>
                </c:pt>
                <c:pt idx="6">
                  <c:v>588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AB-45C2-94A7-29A3667FF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50990361"/>
        <c:axId val="77354221"/>
      </c:barChart>
      <c:catAx>
        <c:axId val="5099036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de-DE"/>
          </a:p>
        </c:txPr>
        <c:crossAx val="77354221"/>
        <c:crosses val="autoZero"/>
        <c:auto val="1"/>
        <c:lblAlgn val="ctr"/>
        <c:lblOffset val="100"/>
        <c:noMultiLvlLbl val="0"/>
      </c:catAx>
      <c:valAx>
        <c:axId val="77354221"/>
        <c:scaling>
          <c:orientation val="minMax"/>
        </c:scaling>
        <c:delete val="0"/>
        <c:axPos val="b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#,##0&quot; €&quot;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de-DE"/>
          </a:p>
        </c:txPr>
        <c:crossAx val="50990361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de-DE"/>
        </a:p>
      </c:txPr>
    </c:legend>
    <c:plotVisOnly val="1"/>
    <c:dispBlanksAs val="gap"/>
    <c:showDLblsOverMax val="1"/>
  </c:chart>
  <c:spPr>
    <a:solidFill>
      <a:srgbClr val="F5F2EC"/>
    </a:solidFill>
    <a:ln w="9360">
      <a:solidFill>
        <a:srgbClr val="D9D9D9"/>
      </a:solidFill>
      <a:round/>
    </a:ln>
  </c:sp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title>
      <c:tx>
        <c:rich>
          <a:bodyPr rot="0"/>
          <a:lstStyle/>
          <a:p>
            <a:pPr>
              <a:defRPr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de-DE" sz="1800" b="1" strike="noStrike" spc="-1">
                <a:solidFill>
                  <a:srgbClr val="000000"/>
                </a:solidFill>
                <a:latin typeface="Calibri"/>
              </a:rPr>
              <a:t>Ist-Verteilung nach Status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Übersicht!$H$13</c:f>
              <c:strCache>
                <c:ptCount val="1"/>
                <c:pt idx="0">
                  <c:v>Ist (€)</c:v>
                </c:pt>
              </c:strCache>
            </c:strRef>
          </c:tx>
          <c:spPr>
            <a:solidFill>
              <a:srgbClr val="4F81BD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4F81BD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1-8D74-4EAD-B0E7-A02575FC858D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3-8D74-4EAD-B0E7-A02575FC858D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5-8D74-4EAD-B0E7-A02575FC858D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7-8D74-4EAD-B0E7-A02575FC858D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9-8D74-4EAD-B0E7-A02575FC858D}"/>
              </c:ext>
            </c:extLst>
          </c:dPt>
          <c:dLbls>
            <c:dLbl>
              <c:idx val="0"/>
              <c:spPr/>
              <c:txPr>
                <a:bodyPr wrap="none"/>
                <a:lstStyle/>
                <a:p>
                  <a:pPr>
                    <a:defRPr sz="1000" b="0" strike="noStrike" spc="-1">
                      <a:latin typeface="Arial"/>
                    </a:defRPr>
                  </a:pPr>
                  <a:endParaRPr lang="de-DE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1-8D74-4EAD-B0E7-A02575FC858D}"/>
                </c:ext>
              </c:extLst>
            </c:dLbl>
            <c:dLbl>
              <c:idx val="1"/>
              <c:spPr/>
              <c:txPr>
                <a:bodyPr wrap="none"/>
                <a:lstStyle/>
                <a:p>
                  <a:pPr>
                    <a:defRPr sz="1000" b="0" strike="noStrike" spc="-1">
                      <a:latin typeface="Arial"/>
                    </a:defRPr>
                  </a:pPr>
                  <a:endParaRPr lang="de-DE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3-8D74-4EAD-B0E7-A02575FC858D}"/>
                </c:ext>
              </c:extLst>
            </c:dLbl>
            <c:dLbl>
              <c:idx val="2"/>
              <c:spPr/>
              <c:txPr>
                <a:bodyPr wrap="none"/>
                <a:lstStyle/>
                <a:p>
                  <a:pPr>
                    <a:defRPr sz="1000" b="0" strike="noStrike" spc="-1">
                      <a:latin typeface="Arial"/>
                    </a:defRPr>
                  </a:pPr>
                  <a:endParaRPr lang="de-DE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5-8D74-4EAD-B0E7-A02575FC858D}"/>
                </c:ext>
              </c:extLst>
            </c:dLbl>
            <c:dLbl>
              <c:idx val="3"/>
              <c:spPr/>
              <c:txPr>
                <a:bodyPr wrap="none"/>
                <a:lstStyle/>
                <a:p>
                  <a:pPr>
                    <a:defRPr sz="1000" b="0" strike="noStrike" spc="-1">
                      <a:latin typeface="Arial"/>
                    </a:defRPr>
                  </a:pPr>
                  <a:endParaRPr lang="de-DE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7-8D74-4EAD-B0E7-A02575FC858D}"/>
                </c:ext>
              </c:extLst>
            </c:dLbl>
            <c:dLbl>
              <c:idx val="4"/>
              <c:spPr/>
              <c:txPr>
                <a:bodyPr wrap="none"/>
                <a:lstStyle/>
                <a:p>
                  <a:pPr>
                    <a:defRPr sz="1000" b="0" strike="noStrike" spc="-1">
                      <a:latin typeface="Arial"/>
                    </a:defRPr>
                  </a:pPr>
                  <a:endParaRPr lang="de-DE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9-8D74-4EAD-B0E7-A02575FC85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Übersicht!$G$14:$G$18</c:f>
              <c:strCache>
                <c:ptCount val="5"/>
                <c:pt idx="0">
                  <c:v>Geplant</c:v>
                </c:pt>
                <c:pt idx="1">
                  <c:v>Beauftragt</c:v>
                </c:pt>
                <c:pt idx="2">
                  <c:v>Teilbezahlt</c:v>
                </c:pt>
                <c:pt idx="3">
                  <c:v>Bezahlt</c:v>
                </c:pt>
                <c:pt idx="4">
                  <c:v>Storniert</c:v>
                </c:pt>
              </c:strCache>
            </c:strRef>
          </c:cat>
          <c:val>
            <c:numRef>
              <c:f>Übersicht!$H$14:$H$18</c:f>
              <c:numCache>
                <c:formatCode>#,##0" €"</c:formatCode>
                <c:ptCount val="5"/>
                <c:pt idx="0">
                  <c:v>0</c:v>
                </c:pt>
                <c:pt idx="1">
                  <c:v>9100</c:v>
                </c:pt>
                <c:pt idx="2">
                  <c:v>4180</c:v>
                </c:pt>
                <c:pt idx="3">
                  <c:v>16695.5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74-4EAD-B0E7-A02575FC85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de-DE"/>
        </a:p>
      </c:txPr>
    </c:legend>
    <c:plotVisOnly val="1"/>
    <c:dispBlanksAs val="gap"/>
    <c:showDLblsOverMax val="1"/>
  </c:chart>
  <c:spPr>
    <a:solidFill>
      <a:srgbClr val="F5F2EC"/>
    </a:solidFill>
    <a:ln w="9360">
      <a:solidFill>
        <a:srgbClr val="D9D9D9"/>
      </a:solidFill>
      <a:round/>
    </a:ln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161924</xdr:colOff>
      <xdr:row>26</xdr:row>
      <xdr:rowOff>176040</xdr:rowOff>
    </xdr:from>
    <xdr:to>
      <xdr:col>7</xdr:col>
      <xdr:colOff>714374</xdr:colOff>
      <xdr:row>44</xdr:row>
      <xdr:rowOff>166680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9525</xdr:colOff>
      <xdr:row>45</xdr:row>
      <xdr:rowOff>61740</xdr:rowOff>
    </xdr:from>
    <xdr:to>
      <xdr:col>7</xdr:col>
      <xdr:colOff>714375</xdr:colOff>
      <xdr:row>63</xdr:row>
      <xdr:rowOff>57150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F3A54"/>
    <pageSetUpPr fitToPage="1"/>
  </sheetPr>
  <dimension ref="B2:I26"/>
  <sheetViews>
    <sheetView showGridLines="0" tabSelected="1" zoomScaleNormal="100" workbookViewId="0">
      <pane ySplit="5" topLeftCell="A6" activePane="bottomLeft" state="frozen"/>
      <selection pane="bottomLeft" activeCell="O27" sqref="O27"/>
    </sheetView>
  </sheetViews>
  <sheetFormatPr baseColWidth="10" defaultColWidth="8.7109375" defaultRowHeight="15" x14ac:dyDescent="0.25"/>
  <cols>
    <col min="1" max="1" width="2.42578125" customWidth="1"/>
    <col min="2" max="8" width="17" customWidth="1"/>
  </cols>
  <sheetData>
    <row r="2" spans="2:9" x14ac:dyDescent="0.25">
      <c r="B2" s="14" t="s">
        <v>91</v>
      </c>
      <c r="C2" s="14"/>
      <c r="D2" s="14"/>
      <c r="E2" s="14"/>
      <c r="F2" s="14"/>
      <c r="G2" s="14"/>
      <c r="H2" s="14"/>
    </row>
    <row r="3" spans="2:9" x14ac:dyDescent="0.25">
      <c r="B3" s="14"/>
      <c r="C3" s="14"/>
      <c r="D3" s="14"/>
      <c r="E3" s="14"/>
      <c r="F3" s="14"/>
      <c r="G3" s="14"/>
      <c r="H3" s="14"/>
    </row>
    <row r="4" spans="2:9" x14ac:dyDescent="0.25">
      <c r="B4" s="13" t="s">
        <v>0</v>
      </c>
      <c r="C4" s="13"/>
      <c r="D4" s="13"/>
      <c r="E4" s="13"/>
      <c r="F4" s="13"/>
      <c r="G4" s="13"/>
      <c r="H4" s="13"/>
    </row>
    <row r="5" spans="2:9" x14ac:dyDescent="0.25">
      <c r="B5" s="15"/>
      <c r="C5" s="15"/>
      <c r="D5" s="15"/>
      <c r="E5" s="15"/>
      <c r="F5" s="15"/>
      <c r="G5" s="15"/>
      <c r="H5" s="15"/>
    </row>
    <row r="7" spans="2:9" ht="19.5" customHeight="1" x14ac:dyDescent="0.25">
      <c r="B7" s="12" t="s">
        <v>1</v>
      </c>
      <c r="C7" s="12"/>
      <c r="D7" s="11" t="s">
        <v>2</v>
      </c>
      <c r="E7" s="11"/>
      <c r="F7" s="10" t="s">
        <v>3</v>
      </c>
      <c r="G7" s="10"/>
      <c r="H7" s="9" t="s">
        <v>4</v>
      </c>
      <c r="I7" s="9"/>
    </row>
    <row r="8" spans="2:9" ht="19.5" customHeight="1" x14ac:dyDescent="0.25">
      <c r="B8" s="8">
        <f>Kostenaufstellung!J7</f>
        <v>85000</v>
      </c>
      <c r="C8" s="8"/>
      <c r="D8" s="7">
        <f>Kostenaufstellung!J39</f>
        <v>36553</v>
      </c>
      <c r="E8" s="7"/>
      <c r="F8" s="6">
        <f>Kostenaufstellung!K39</f>
        <v>29975.5</v>
      </c>
      <c r="G8" s="6"/>
      <c r="H8" s="5">
        <f>Kostenaufstellung!J7-Kostenaufstellung!K39</f>
        <v>55024.5</v>
      </c>
      <c r="I8" s="5"/>
    </row>
    <row r="9" spans="2:9" ht="19.5" customHeight="1" x14ac:dyDescent="0.25">
      <c r="B9" s="4" t="s">
        <v>5</v>
      </c>
      <c r="C9" s="4"/>
      <c r="D9" s="3" t="str">
        <f>CONCATENATE("davon ",TEXT(Kostenaufstellung!K39/Kostenaufstellung!J39,"0 %")," realisiert")</f>
        <v>davon 82 % realisiert</v>
      </c>
      <c r="E9" s="3"/>
      <c r="F9" s="2" t="str">
        <f>CONCATENATE(TEXT(Kostenaufstellung!K39/Kostenaufstellung!J7,"0,0 %")," des Budgets")</f>
        <v>35,3 % des Budgets</v>
      </c>
      <c r="G9" s="2"/>
      <c r="H9" s="1" t="s">
        <v>6</v>
      </c>
      <c r="I9" s="1"/>
    </row>
    <row r="12" spans="2:9" ht="17.25" x14ac:dyDescent="0.3">
      <c r="B12" s="49" t="s">
        <v>7</v>
      </c>
      <c r="C12" s="49"/>
      <c r="D12" s="49"/>
      <c r="E12" s="49"/>
      <c r="G12" s="49" t="s">
        <v>8</v>
      </c>
      <c r="H12" s="49"/>
    </row>
    <row r="13" spans="2:9" ht="19.5" customHeight="1" x14ac:dyDescent="0.25">
      <c r="B13" s="16" t="s">
        <v>9</v>
      </c>
      <c r="C13" s="17" t="s">
        <v>10</v>
      </c>
      <c r="D13" s="17" t="s">
        <v>11</v>
      </c>
      <c r="E13" s="17" t="s">
        <v>12</v>
      </c>
      <c r="G13" s="16" t="s">
        <v>13</v>
      </c>
      <c r="H13" s="17" t="s">
        <v>11</v>
      </c>
    </row>
    <row r="14" spans="2:9" x14ac:dyDescent="0.25">
      <c r="B14" s="18" t="s">
        <v>14</v>
      </c>
      <c r="C14" s="19">
        <f>SUMIF(Kostenaufstellung!$D$13:$D$38,$B14,Kostenaufstellung!$J$13:$J$38)</f>
        <v>16900</v>
      </c>
      <c r="D14" s="19">
        <f>SUMIF(Kostenaufstellung!$D$13:$D$38,$B14,Kostenaufstellung!$K$13:$K$38)</f>
        <v>17225</v>
      </c>
      <c r="E14" s="20">
        <f t="shared" ref="E14:E25" si="0">IF($D$26=0,0,D14/$D$26)</f>
        <v>0.57463595269470069</v>
      </c>
      <c r="G14" s="18" t="s">
        <v>15</v>
      </c>
      <c r="H14" s="19">
        <f>SUMIF(Kostenaufstellung!$M$13:$M$38,$G14,Kostenaufstellung!$K$13:$K$38)</f>
        <v>0</v>
      </c>
    </row>
    <row r="15" spans="2:9" x14ac:dyDescent="0.25">
      <c r="B15" s="21" t="s">
        <v>16</v>
      </c>
      <c r="C15" s="22">
        <f>SUMIF(Kostenaufstellung!$D$13:$D$38,$B15,Kostenaufstellung!$J$13:$J$38)</f>
        <v>1335</v>
      </c>
      <c r="D15" s="22">
        <f>SUMIF(Kostenaufstellung!$D$13:$D$38,$B15,Kostenaufstellung!$K$13:$K$38)</f>
        <v>1290</v>
      </c>
      <c r="E15" s="23">
        <f t="shared" si="0"/>
        <v>4.3035145368717789E-2</v>
      </c>
      <c r="G15" s="21" t="s">
        <v>17</v>
      </c>
      <c r="H15" s="22">
        <f>SUMIF(Kostenaufstellung!$M$13:$M$38,$G15,Kostenaufstellung!$K$13:$K$38)</f>
        <v>9100</v>
      </c>
    </row>
    <row r="16" spans="2:9" x14ac:dyDescent="0.25">
      <c r="B16" s="18" t="s">
        <v>18</v>
      </c>
      <c r="C16" s="19">
        <f>SUMIF(Kostenaufstellung!$D$13:$D$38,$B16,Kostenaufstellung!$J$13:$J$38)</f>
        <v>9440</v>
      </c>
      <c r="D16" s="19">
        <f>SUMIF(Kostenaufstellung!$D$13:$D$38,$B16,Kostenaufstellung!$K$13:$K$38)</f>
        <v>5980</v>
      </c>
      <c r="E16" s="20">
        <f t="shared" si="0"/>
        <v>0.19949625527514137</v>
      </c>
      <c r="G16" s="18" t="s">
        <v>19</v>
      </c>
      <c r="H16" s="19">
        <f>SUMIF(Kostenaufstellung!$M$13:$M$38,$G16,Kostenaufstellung!$K$13:$K$38)</f>
        <v>4180</v>
      </c>
    </row>
    <row r="17" spans="2:8" x14ac:dyDescent="0.25">
      <c r="B17" s="21" t="s">
        <v>20</v>
      </c>
      <c r="C17" s="22">
        <f>SUMIF(Kostenaufstellung!$D$13:$D$38,$B17,Kostenaufstellung!$J$13:$J$38)</f>
        <v>640</v>
      </c>
      <c r="D17" s="22">
        <f>SUMIF(Kostenaufstellung!$D$13:$D$38,$B17,Kostenaufstellung!$K$13:$K$38)</f>
        <v>712.5</v>
      </c>
      <c r="E17" s="23">
        <f t="shared" si="0"/>
        <v>2.3769411686210405E-2</v>
      </c>
      <c r="G17" s="21" t="s">
        <v>21</v>
      </c>
      <c r="H17" s="22">
        <f>SUMIF(Kostenaufstellung!$M$13:$M$38,$G17,Kostenaufstellung!$K$13:$K$38)</f>
        <v>16695.5</v>
      </c>
    </row>
    <row r="18" spans="2:8" x14ac:dyDescent="0.25">
      <c r="B18" s="18" t="s">
        <v>22</v>
      </c>
      <c r="C18" s="19">
        <f>SUMIF(Kostenaufstellung!$D$13:$D$38,$B18,Kostenaufstellung!$J$13:$J$38)</f>
        <v>0</v>
      </c>
      <c r="D18" s="19">
        <f>SUMIF(Kostenaufstellung!$D$13:$D$38,$B18,Kostenaufstellung!$K$13:$K$38)</f>
        <v>0</v>
      </c>
      <c r="E18" s="20">
        <f t="shared" si="0"/>
        <v>0</v>
      </c>
      <c r="G18" s="18" t="s">
        <v>23</v>
      </c>
      <c r="H18" s="19">
        <f>SUMIF(Kostenaufstellung!$M$13:$M$38,$G18,Kostenaufstellung!$K$13:$K$38)</f>
        <v>0</v>
      </c>
    </row>
    <row r="19" spans="2:8" x14ac:dyDescent="0.25">
      <c r="B19" s="21" t="s">
        <v>24</v>
      </c>
      <c r="C19" s="22">
        <f>SUMIF(Kostenaufstellung!$D$13:$D$38,$B19,Kostenaufstellung!$J$13:$J$38)</f>
        <v>4500</v>
      </c>
      <c r="D19" s="22">
        <f>SUMIF(Kostenaufstellung!$D$13:$D$38,$B19,Kostenaufstellung!$K$13:$K$38)</f>
        <v>4180</v>
      </c>
      <c r="E19" s="23">
        <f t="shared" si="0"/>
        <v>0.13944721522576772</v>
      </c>
      <c r="G19" s="24" t="s">
        <v>25</v>
      </c>
      <c r="H19" s="25">
        <f>SUM(H14:H18)</f>
        <v>29975.5</v>
      </c>
    </row>
    <row r="20" spans="2:8" x14ac:dyDescent="0.25">
      <c r="B20" s="18" t="s">
        <v>26</v>
      </c>
      <c r="C20" s="19">
        <f>SUMIF(Kostenaufstellung!$D$13:$D$38,$B20,Kostenaufstellung!$J$13:$J$38)</f>
        <v>1818</v>
      </c>
      <c r="D20" s="19">
        <f>SUMIF(Kostenaufstellung!$D$13:$D$38,$B20,Kostenaufstellung!$K$13:$K$38)</f>
        <v>588</v>
      </c>
      <c r="E20" s="20">
        <f t="shared" si="0"/>
        <v>1.961601974946206E-2</v>
      </c>
    </row>
    <row r="21" spans="2:8" x14ac:dyDescent="0.25">
      <c r="B21" s="21" t="s">
        <v>27</v>
      </c>
      <c r="C21" s="22">
        <f>SUMIF(Kostenaufstellung!$D$13:$D$38,$B21,Kostenaufstellung!$J$13:$J$38)</f>
        <v>0</v>
      </c>
      <c r="D21" s="22">
        <f>SUMIF(Kostenaufstellung!$D$13:$D$38,$B21,Kostenaufstellung!$K$13:$K$38)</f>
        <v>0</v>
      </c>
      <c r="E21" s="23">
        <f t="shared" si="0"/>
        <v>0</v>
      </c>
    </row>
    <row r="22" spans="2:8" x14ac:dyDescent="0.25">
      <c r="B22" s="18" t="s">
        <v>28</v>
      </c>
      <c r="C22" s="19">
        <f>SUMIF(Kostenaufstellung!$D$13:$D$38,$B22,Kostenaufstellung!$J$13:$J$38)</f>
        <v>0</v>
      </c>
      <c r="D22" s="19">
        <f>SUMIF(Kostenaufstellung!$D$13:$D$38,$B22,Kostenaufstellung!$K$13:$K$38)</f>
        <v>0</v>
      </c>
      <c r="E22" s="20">
        <f t="shared" si="0"/>
        <v>0</v>
      </c>
    </row>
    <row r="23" spans="2:8" x14ac:dyDescent="0.25">
      <c r="B23" s="21" t="s">
        <v>29</v>
      </c>
      <c r="C23" s="22">
        <f>SUMIF(Kostenaufstellung!$D$13:$D$38,$B23,Kostenaufstellung!$J$13:$J$38)</f>
        <v>1920</v>
      </c>
      <c r="D23" s="22">
        <f>SUMIF(Kostenaufstellung!$D$13:$D$38,$B23,Kostenaufstellung!$K$13:$K$38)</f>
        <v>0</v>
      </c>
      <c r="E23" s="23">
        <f t="shared" si="0"/>
        <v>0</v>
      </c>
    </row>
    <row r="24" spans="2:8" x14ac:dyDescent="0.25">
      <c r="B24" s="18" t="s">
        <v>30</v>
      </c>
      <c r="C24" s="19">
        <f>SUMIF(Kostenaufstellung!$D$13:$D$38,$B24,Kostenaufstellung!$J$13:$J$38)</f>
        <v>0</v>
      </c>
      <c r="D24" s="19">
        <f>SUMIF(Kostenaufstellung!$D$13:$D$38,$B24,Kostenaufstellung!$K$13:$K$38)</f>
        <v>0</v>
      </c>
      <c r="E24" s="20">
        <f t="shared" si="0"/>
        <v>0</v>
      </c>
    </row>
    <row r="25" spans="2:8" x14ac:dyDescent="0.25">
      <c r="B25" s="21" t="s">
        <v>31</v>
      </c>
      <c r="C25" s="22">
        <f>SUMIF(Kostenaufstellung!$D$13:$D$38,$B25,Kostenaufstellung!$J$13:$J$38)</f>
        <v>0</v>
      </c>
      <c r="D25" s="22">
        <f>SUMIF(Kostenaufstellung!$D$13:$D$38,$B25,Kostenaufstellung!$K$13:$K$38)</f>
        <v>0</v>
      </c>
      <c r="E25" s="23">
        <f t="shared" si="0"/>
        <v>0</v>
      </c>
    </row>
    <row r="26" spans="2:8" x14ac:dyDescent="0.25">
      <c r="B26" s="24" t="s">
        <v>25</v>
      </c>
      <c r="C26" s="25">
        <f>SUM(C14:C25)</f>
        <v>36553</v>
      </c>
      <c r="D26" s="25">
        <f>SUM(D14:D25)</f>
        <v>29975.5</v>
      </c>
      <c r="E26" s="26">
        <f>IF(D26=0,0,SUM(E14:E25))</f>
        <v>1</v>
      </c>
    </row>
  </sheetData>
  <mergeCells count="16">
    <mergeCell ref="B12:E12"/>
    <mergeCell ref="G12:H12"/>
    <mergeCell ref="B8:C8"/>
    <mergeCell ref="D8:E8"/>
    <mergeCell ref="F8:G8"/>
    <mergeCell ref="H8:I8"/>
    <mergeCell ref="B9:C9"/>
    <mergeCell ref="D9:E9"/>
    <mergeCell ref="F9:G9"/>
    <mergeCell ref="H9:I9"/>
    <mergeCell ref="B2:H3"/>
    <mergeCell ref="B4:H4"/>
    <mergeCell ref="B7:C7"/>
    <mergeCell ref="D7:E7"/>
    <mergeCell ref="F7:G7"/>
    <mergeCell ref="H7:I7"/>
  </mergeCells>
  <conditionalFormatting sqref="E14:E25">
    <cfRule type="dataBar" priority="2">
      <dataBar>
        <cfvo type="num" val="0"/>
        <cfvo type="max"/>
        <color rgb="FF2E7D8A"/>
      </dataBar>
      <extLst>
        <ext xmlns:x14="http://schemas.microsoft.com/office/spreadsheetml/2009/9/main" uri="{B025F937-C7B1-47D3-B67F-A62EFF666E3E}">
          <x14:id>{74C2DE24-F06C-4CEC-B992-E6C6D858B873}</x14:id>
        </ext>
      </extLst>
    </cfRule>
  </conditionalFormatting>
  <conditionalFormatting sqref="H8:I8">
    <cfRule type="cellIs" dxfId="5" priority="3" operator="lessThan">
      <formula>0</formula>
    </cfRule>
  </conditionalFormatting>
  <pageMargins left="0.4" right="0.4" top="0.5" bottom="0.5" header="0.511811023622047" footer="0.511811023622047"/>
  <pageSetup fitToHeight="0" orientation="landscape" horizontalDpi="300" verticalDpi="300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4C2DE24-F06C-4CEC-B992-E6C6D858B873}">
            <x14:dataBar axisPosition="none">
              <x14:cfvo type="num">
                <xm:f>0</xm:f>
              </x14:cfvo>
              <x14:cfvo type="max"/>
              <x14:negativeFillColor rgb="FF2E7D8A"/>
            </x14:dataBar>
          </x14:cfRule>
          <xm:sqref>E14:E25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2E7D8A"/>
    <pageSetUpPr fitToPage="1"/>
  </sheetPr>
  <dimension ref="B2:M41"/>
  <sheetViews>
    <sheetView showGridLines="0" zoomScaleNormal="10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/>
    </sheetView>
  </sheetViews>
  <sheetFormatPr baseColWidth="10" defaultColWidth="8.7109375" defaultRowHeight="15" x14ac:dyDescent="0.25"/>
  <cols>
    <col min="1" max="1" width="2.42578125" customWidth="1"/>
    <col min="2" max="2" width="6" customWidth="1"/>
    <col min="3" max="3" width="13" customWidth="1"/>
    <col min="4" max="4" width="20" customWidth="1"/>
    <col min="5" max="5" width="30" customWidth="1"/>
    <col min="6" max="6" width="24" customWidth="1"/>
    <col min="7" max="7" width="9" customWidth="1"/>
    <col min="8" max="8" width="11" customWidth="1"/>
    <col min="9" max="9" width="15" customWidth="1"/>
    <col min="10" max="11" width="14" customWidth="1"/>
    <col min="12" max="12" width="15" customWidth="1"/>
    <col min="13" max="13" width="14" customWidth="1"/>
  </cols>
  <sheetData>
    <row r="2" spans="2:13" x14ac:dyDescent="0.25">
      <c r="B2" s="50" t="s">
        <v>32</v>
      </c>
      <c r="C2" s="50"/>
      <c r="D2" s="50"/>
      <c r="F2" s="51" t="s">
        <v>33</v>
      </c>
      <c r="G2" s="51"/>
      <c r="H2" s="51"/>
      <c r="I2" s="51"/>
      <c r="J2" s="51"/>
      <c r="K2" s="51"/>
    </row>
    <row r="3" spans="2:13" x14ac:dyDescent="0.25">
      <c r="B3" s="50"/>
      <c r="C3" s="50"/>
      <c r="D3" s="50"/>
      <c r="F3" s="51"/>
      <c r="G3" s="51"/>
      <c r="H3" s="51"/>
      <c r="I3" s="51"/>
      <c r="J3" s="51"/>
      <c r="K3" s="51"/>
    </row>
    <row r="4" spans="2:13" x14ac:dyDescent="0.25">
      <c r="B4" s="52" t="s">
        <v>34</v>
      </c>
      <c r="C4" s="52"/>
      <c r="D4" s="52"/>
      <c r="F4" s="53" t="s">
        <v>35</v>
      </c>
      <c r="G4" s="53"/>
      <c r="H4" s="53"/>
      <c r="I4" s="53"/>
      <c r="J4" s="53"/>
      <c r="K4" s="53"/>
    </row>
    <row r="5" spans="2:13" x14ac:dyDescent="0.25">
      <c r="B5" s="15"/>
      <c r="C5" s="15"/>
      <c r="D5" s="15"/>
      <c r="E5" s="15"/>
      <c r="F5" s="15"/>
      <c r="G5" s="15"/>
      <c r="H5" s="15"/>
      <c r="I5" s="15"/>
      <c r="J5" s="15"/>
      <c r="K5" s="15"/>
    </row>
    <row r="7" spans="2:13" x14ac:dyDescent="0.25">
      <c r="B7" s="27" t="s">
        <v>36</v>
      </c>
      <c r="F7" s="54" t="s">
        <v>37</v>
      </c>
      <c r="G7" s="54"/>
      <c r="H7" s="55" t="s">
        <v>38</v>
      </c>
      <c r="I7" s="55"/>
      <c r="J7" s="29">
        <v>85000</v>
      </c>
    </row>
    <row r="8" spans="2:13" x14ac:dyDescent="0.25">
      <c r="B8" s="27" t="s">
        <v>39</v>
      </c>
      <c r="F8" s="54" t="s">
        <v>40</v>
      </c>
      <c r="G8" s="54"/>
      <c r="H8" s="55" t="s">
        <v>41</v>
      </c>
      <c r="I8" s="55"/>
      <c r="J8" s="30">
        <v>0.1</v>
      </c>
    </row>
    <row r="9" spans="2:13" x14ac:dyDescent="0.25">
      <c r="B9" s="27" t="s">
        <v>42</v>
      </c>
      <c r="F9" s="54" t="s">
        <v>43</v>
      </c>
      <c r="G9" s="54"/>
      <c r="H9" s="55" t="s">
        <v>44</v>
      </c>
      <c r="I9" s="55"/>
      <c r="J9" s="31">
        <f ca="1">TODAY()</f>
        <v>46223</v>
      </c>
    </row>
    <row r="12" spans="2:13" ht="27.75" customHeight="1" x14ac:dyDescent="0.25">
      <c r="B12" s="32" t="s">
        <v>45</v>
      </c>
      <c r="C12" s="32" t="s">
        <v>46</v>
      </c>
      <c r="D12" s="32" t="s">
        <v>9</v>
      </c>
      <c r="E12" s="32" t="s">
        <v>47</v>
      </c>
      <c r="F12" s="32" t="s">
        <v>48</v>
      </c>
      <c r="G12" s="32" t="s">
        <v>49</v>
      </c>
      <c r="H12" s="32" t="s">
        <v>50</v>
      </c>
      <c r="I12" s="32" t="s">
        <v>51</v>
      </c>
      <c r="J12" s="32" t="s">
        <v>10</v>
      </c>
      <c r="K12" s="32" t="s">
        <v>11</v>
      </c>
      <c r="L12" s="32" t="s">
        <v>52</v>
      </c>
      <c r="M12" s="32" t="s">
        <v>13</v>
      </c>
    </row>
    <row r="13" spans="2:13" ht="18" customHeight="1" x14ac:dyDescent="0.25">
      <c r="B13" s="33">
        <f t="shared" ref="B13:B38" si="0">IF(C13="","",ROW()-12)</f>
        <v>1</v>
      </c>
      <c r="C13" s="34" t="s">
        <v>53</v>
      </c>
      <c r="D13" s="18" t="s">
        <v>26</v>
      </c>
      <c r="E13" s="18" t="s">
        <v>54</v>
      </c>
      <c r="F13" s="18" t="s">
        <v>55</v>
      </c>
      <c r="G13" s="35">
        <v>12</v>
      </c>
      <c r="H13" s="35" t="s">
        <v>56</v>
      </c>
      <c r="I13" s="36">
        <v>49</v>
      </c>
      <c r="J13" s="36">
        <f t="shared" ref="J13:J38" si="1">IF(OR(G13="",I13=""),"",G13*I13)</f>
        <v>588</v>
      </c>
      <c r="K13" s="36">
        <v>588</v>
      </c>
      <c r="L13" s="36">
        <f t="shared" ref="L13:L38" si="2">IF(OR(J13="",K13=""),"",J13-K13)</f>
        <v>0</v>
      </c>
      <c r="M13" s="35" t="s">
        <v>21</v>
      </c>
    </row>
    <row r="14" spans="2:13" ht="18" customHeight="1" x14ac:dyDescent="0.25">
      <c r="B14" s="37">
        <f t="shared" si="0"/>
        <v>2</v>
      </c>
      <c r="C14" s="38" t="s">
        <v>57</v>
      </c>
      <c r="D14" s="28" t="s">
        <v>18</v>
      </c>
      <c r="E14" s="28" t="s">
        <v>58</v>
      </c>
      <c r="F14" s="28" t="s">
        <v>59</v>
      </c>
      <c r="G14" s="39">
        <v>8</v>
      </c>
      <c r="H14" s="39" t="s">
        <v>60</v>
      </c>
      <c r="I14" s="40">
        <v>780</v>
      </c>
      <c r="J14" s="41">
        <f t="shared" si="1"/>
        <v>6240</v>
      </c>
      <c r="K14" s="40">
        <v>5980</v>
      </c>
      <c r="L14" s="41">
        <f t="shared" si="2"/>
        <v>260</v>
      </c>
      <c r="M14" s="39" t="s">
        <v>21</v>
      </c>
    </row>
    <row r="15" spans="2:13" ht="18" customHeight="1" x14ac:dyDescent="0.25">
      <c r="B15" s="33">
        <f t="shared" si="0"/>
        <v>3</v>
      </c>
      <c r="C15" s="34" t="s">
        <v>61</v>
      </c>
      <c r="D15" s="18" t="s">
        <v>14</v>
      </c>
      <c r="E15" s="18" t="s">
        <v>62</v>
      </c>
      <c r="F15" s="18" t="s">
        <v>63</v>
      </c>
      <c r="G15" s="35">
        <v>120</v>
      </c>
      <c r="H15" s="35" t="s">
        <v>64</v>
      </c>
      <c r="I15" s="36">
        <v>65</v>
      </c>
      <c r="J15" s="36">
        <f t="shared" si="1"/>
        <v>7800</v>
      </c>
      <c r="K15" s="36">
        <v>8125</v>
      </c>
      <c r="L15" s="36">
        <f t="shared" si="2"/>
        <v>-325</v>
      </c>
      <c r="M15" s="35" t="s">
        <v>21</v>
      </c>
    </row>
    <row r="16" spans="2:13" ht="18" customHeight="1" x14ac:dyDescent="0.25">
      <c r="B16" s="37">
        <f t="shared" si="0"/>
        <v>4</v>
      </c>
      <c r="C16" s="38" t="s">
        <v>65</v>
      </c>
      <c r="D16" s="28" t="s">
        <v>20</v>
      </c>
      <c r="E16" s="28" t="s">
        <v>66</v>
      </c>
      <c r="F16" s="28" t="s">
        <v>67</v>
      </c>
      <c r="G16" s="39">
        <v>1</v>
      </c>
      <c r="H16" s="39" t="s">
        <v>68</v>
      </c>
      <c r="I16" s="40">
        <v>640</v>
      </c>
      <c r="J16" s="41">
        <f t="shared" si="1"/>
        <v>640</v>
      </c>
      <c r="K16" s="40">
        <v>712.5</v>
      </c>
      <c r="L16" s="41">
        <f t="shared" si="2"/>
        <v>-72.5</v>
      </c>
      <c r="M16" s="39" t="s">
        <v>21</v>
      </c>
    </row>
    <row r="17" spans="2:13" ht="18" customHeight="1" x14ac:dyDescent="0.25">
      <c r="B17" s="33">
        <f t="shared" si="0"/>
        <v>5</v>
      </c>
      <c r="C17" s="34" t="s">
        <v>69</v>
      </c>
      <c r="D17" s="18" t="s">
        <v>24</v>
      </c>
      <c r="E17" s="18" t="s">
        <v>70</v>
      </c>
      <c r="F17" s="18" t="s">
        <v>59</v>
      </c>
      <c r="G17" s="35">
        <v>1</v>
      </c>
      <c r="H17" s="35" t="s">
        <v>68</v>
      </c>
      <c r="I17" s="36">
        <v>4500</v>
      </c>
      <c r="J17" s="36">
        <f t="shared" si="1"/>
        <v>4500</v>
      </c>
      <c r="K17" s="36">
        <v>4180</v>
      </c>
      <c r="L17" s="36">
        <f t="shared" si="2"/>
        <v>320</v>
      </c>
      <c r="M17" s="35" t="s">
        <v>19</v>
      </c>
    </row>
    <row r="18" spans="2:13" ht="18" customHeight="1" x14ac:dyDescent="0.25">
      <c r="B18" s="37">
        <f t="shared" si="0"/>
        <v>6</v>
      </c>
      <c r="C18" s="38" t="s">
        <v>71</v>
      </c>
      <c r="D18" s="28" t="s">
        <v>16</v>
      </c>
      <c r="E18" s="28" t="s">
        <v>72</v>
      </c>
      <c r="F18" s="28" t="s">
        <v>63</v>
      </c>
      <c r="G18" s="39">
        <v>15</v>
      </c>
      <c r="H18" s="39" t="s">
        <v>73</v>
      </c>
      <c r="I18" s="40">
        <v>89</v>
      </c>
      <c r="J18" s="41">
        <f t="shared" si="1"/>
        <v>1335</v>
      </c>
      <c r="K18" s="40">
        <v>1290</v>
      </c>
      <c r="L18" s="41">
        <f t="shared" si="2"/>
        <v>45</v>
      </c>
      <c r="M18" s="39" t="s">
        <v>21</v>
      </c>
    </row>
    <row r="19" spans="2:13" ht="18" customHeight="1" x14ac:dyDescent="0.25">
      <c r="B19" s="33">
        <f t="shared" si="0"/>
        <v>7</v>
      </c>
      <c r="C19" s="34" t="s">
        <v>74</v>
      </c>
      <c r="D19" s="18" t="s">
        <v>14</v>
      </c>
      <c r="E19" s="18" t="s">
        <v>75</v>
      </c>
      <c r="F19" s="18" t="s">
        <v>63</v>
      </c>
      <c r="G19" s="35">
        <v>140</v>
      </c>
      <c r="H19" s="35" t="s">
        <v>64</v>
      </c>
      <c r="I19" s="36">
        <v>65</v>
      </c>
      <c r="J19" s="36">
        <f t="shared" si="1"/>
        <v>9100</v>
      </c>
      <c r="K19" s="36">
        <v>9100</v>
      </c>
      <c r="L19" s="36">
        <f t="shared" si="2"/>
        <v>0</v>
      </c>
      <c r="M19" s="35" t="s">
        <v>17</v>
      </c>
    </row>
    <row r="20" spans="2:13" ht="18" customHeight="1" x14ac:dyDescent="0.25">
      <c r="B20" s="37">
        <f t="shared" si="0"/>
        <v>8</v>
      </c>
      <c r="C20" s="38" t="s">
        <v>76</v>
      </c>
      <c r="D20" s="28" t="s">
        <v>29</v>
      </c>
      <c r="E20" s="28" t="s">
        <v>77</v>
      </c>
      <c r="F20" s="28" t="s">
        <v>78</v>
      </c>
      <c r="G20" s="39">
        <v>6</v>
      </c>
      <c r="H20" s="39" t="s">
        <v>60</v>
      </c>
      <c r="I20" s="40">
        <v>320</v>
      </c>
      <c r="J20" s="41">
        <f t="shared" si="1"/>
        <v>1920</v>
      </c>
      <c r="K20" s="40"/>
      <c r="L20" s="41" t="str">
        <f t="shared" si="2"/>
        <v/>
      </c>
      <c r="M20" s="39" t="s">
        <v>17</v>
      </c>
    </row>
    <row r="21" spans="2:13" ht="18" customHeight="1" x14ac:dyDescent="0.25">
      <c r="B21" s="33">
        <f t="shared" si="0"/>
        <v>9</v>
      </c>
      <c r="C21" s="34" t="s">
        <v>79</v>
      </c>
      <c r="D21" s="18" t="s">
        <v>26</v>
      </c>
      <c r="E21" s="18" t="s">
        <v>80</v>
      </c>
      <c r="F21" s="18" t="s">
        <v>55</v>
      </c>
      <c r="G21" s="35">
        <v>3</v>
      </c>
      <c r="H21" s="35" t="s">
        <v>56</v>
      </c>
      <c r="I21" s="36">
        <v>410</v>
      </c>
      <c r="J21" s="36">
        <f t="shared" si="1"/>
        <v>1230</v>
      </c>
      <c r="K21" s="36"/>
      <c r="L21" s="36" t="str">
        <f t="shared" si="2"/>
        <v/>
      </c>
      <c r="M21" s="35" t="s">
        <v>15</v>
      </c>
    </row>
    <row r="22" spans="2:13" ht="18" customHeight="1" x14ac:dyDescent="0.25">
      <c r="B22" s="37">
        <f t="shared" si="0"/>
        <v>10</v>
      </c>
      <c r="C22" s="38" t="s">
        <v>81</v>
      </c>
      <c r="D22" s="28" t="s">
        <v>18</v>
      </c>
      <c r="E22" s="28" t="s">
        <v>82</v>
      </c>
      <c r="F22" s="28" t="s">
        <v>55</v>
      </c>
      <c r="G22" s="39">
        <v>1</v>
      </c>
      <c r="H22" s="39" t="s">
        <v>68</v>
      </c>
      <c r="I22" s="40">
        <v>3200</v>
      </c>
      <c r="J22" s="41">
        <f t="shared" si="1"/>
        <v>3200</v>
      </c>
      <c r="K22" s="40"/>
      <c r="L22" s="41" t="str">
        <f t="shared" si="2"/>
        <v/>
      </c>
      <c r="M22" s="39" t="s">
        <v>15</v>
      </c>
    </row>
    <row r="23" spans="2:13" ht="18" customHeight="1" x14ac:dyDescent="0.25">
      <c r="B23" s="33" t="str">
        <f t="shared" si="0"/>
        <v/>
      </c>
      <c r="C23" s="34"/>
      <c r="D23" s="18"/>
      <c r="E23" s="18"/>
      <c r="F23" s="18"/>
      <c r="G23" s="35"/>
      <c r="H23" s="35"/>
      <c r="I23" s="36"/>
      <c r="J23" s="36" t="str">
        <f t="shared" si="1"/>
        <v/>
      </c>
      <c r="K23" s="36"/>
      <c r="L23" s="36" t="str">
        <f t="shared" si="2"/>
        <v/>
      </c>
      <c r="M23" s="35"/>
    </row>
    <row r="24" spans="2:13" ht="18" customHeight="1" x14ac:dyDescent="0.25">
      <c r="B24" s="37" t="str">
        <f t="shared" si="0"/>
        <v/>
      </c>
      <c r="C24" s="38"/>
      <c r="D24" s="28"/>
      <c r="E24" s="28"/>
      <c r="F24" s="28"/>
      <c r="G24" s="39"/>
      <c r="H24" s="39"/>
      <c r="I24" s="40"/>
      <c r="J24" s="41" t="str">
        <f t="shared" si="1"/>
        <v/>
      </c>
      <c r="K24" s="40"/>
      <c r="L24" s="41" t="str">
        <f t="shared" si="2"/>
        <v/>
      </c>
      <c r="M24" s="39"/>
    </row>
    <row r="25" spans="2:13" ht="18" customHeight="1" x14ac:dyDescent="0.25">
      <c r="B25" s="33" t="str">
        <f t="shared" si="0"/>
        <v/>
      </c>
      <c r="C25" s="34"/>
      <c r="D25" s="18"/>
      <c r="E25" s="18"/>
      <c r="F25" s="18"/>
      <c r="G25" s="35"/>
      <c r="H25" s="35"/>
      <c r="I25" s="36"/>
      <c r="J25" s="36" t="str">
        <f t="shared" si="1"/>
        <v/>
      </c>
      <c r="K25" s="36"/>
      <c r="L25" s="36" t="str">
        <f t="shared" si="2"/>
        <v/>
      </c>
      <c r="M25" s="35"/>
    </row>
    <row r="26" spans="2:13" ht="18" customHeight="1" x14ac:dyDescent="0.25">
      <c r="B26" s="37" t="str">
        <f t="shared" si="0"/>
        <v/>
      </c>
      <c r="C26" s="38"/>
      <c r="D26" s="28"/>
      <c r="E26" s="28"/>
      <c r="F26" s="28"/>
      <c r="G26" s="39"/>
      <c r="H26" s="39"/>
      <c r="I26" s="40"/>
      <c r="J26" s="41" t="str">
        <f t="shared" si="1"/>
        <v/>
      </c>
      <c r="K26" s="40"/>
      <c r="L26" s="41" t="str">
        <f t="shared" si="2"/>
        <v/>
      </c>
      <c r="M26" s="39"/>
    </row>
    <row r="27" spans="2:13" ht="18" customHeight="1" x14ac:dyDescent="0.25">
      <c r="B27" s="33" t="str">
        <f t="shared" si="0"/>
        <v/>
      </c>
      <c r="C27" s="34"/>
      <c r="D27" s="18"/>
      <c r="E27" s="18"/>
      <c r="F27" s="18"/>
      <c r="G27" s="35"/>
      <c r="H27" s="35"/>
      <c r="I27" s="36"/>
      <c r="J27" s="36" t="str">
        <f t="shared" si="1"/>
        <v/>
      </c>
      <c r="K27" s="36"/>
      <c r="L27" s="36" t="str">
        <f t="shared" si="2"/>
        <v/>
      </c>
      <c r="M27" s="35"/>
    </row>
    <row r="28" spans="2:13" ht="18" customHeight="1" x14ac:dyDescent="0.25">
      <c r="B28" s="37" t="str">
        <f t="shared" si="0"/>
        <v/>
      </c>
      <c r="C28" s="38"/>
      <c r="D28" s="28"/>
      <c r="E28" s="28"/>
      <c r="F28" s="28"/>
      <c r="G28" s="39"/>
      <c r="H28" s="39"/>
      <c r="I28" s="40"/>
      <c r="J28" s="41" t="str">
        <f t="shared" si="1"/>
        <v/>
      </c>
      <c r="K28" s="40"/>
      <c r="L28" s="41" t="str">
        <f t="shared" si="2"/>
        <v/>
      </c>
      <c r="M28" s="39"/>
    </row>
    <row r="29" spans="2:13" ht="18" customHeight="1" x14ac:dyDescent="0.25">
      <c r="B29" s="33" t="str">
        <f t="shared" si="0"/>
        <v/>
      </c>
      <c r="C29" s="34"/>
      <c r="D29" s="18"/>
      <c r="E29" s="18"/>
      <c r="F29" s="18"/>
      <c r="G29" s="35"/>
      <c r="H29" s="35"/>
      <c r="I29" s="36"/>
      <c r="J29" s="36" t="str">
        <f t="shared" si="1"/>
        <v/>
      </c>
      <c r="K29" s="36"/>
      <c r="L29" s="36" t="str">
        <f t="shared" si="2"/>
        <v/>
      </c>
      <c r="M29" s="35"/>
    </row>
    <row r="30" spans="2:13" ht="18" customHeight="1" x14ac:dyDescent="0.25">
      <c r="B30" s="37" t="str">
        <f t="shared" si="0"/>
        <v/>
      </c>
      <c r="C30" s="38"/>
      <c r="D30" s="28"/>
      <c r="E30" s="28"/>
      <c r="F30" s="28"/>
      <c r="G30" s="39"/>
      <c r="H30" s="39"/>
      <c r="I30" s="40"/>
      <c r="J30" s="41" t="str">
        <f t="shared" si="1"/>
        <v/>
      </c>
      <c r="K30" s="40"/>
      <c r="L30" s="41" t="str">
        <f t="shared" si="2"/>
        <v/>
      </c>
      <c r="M30" s="39"/>
    </row>
    <row r="31" spans="2:13" ht="18" customHeight="1" x14ac:dyDescent="0.25">
      <c r="B31" s="33" t="str">
        <f t="shared" si="0"/>
        <v/>
      </c>
      <c r="C31" s="34"/>
      <c r="D31" s="18"/>
      <c r="E31" s="18"/>
      <c r="F31" s="18"/>
      <c r="G31" s="35"/>
      <c r="H31" s="35"/>
      <c r="I31" s="36"/>
      <c r="J31" s="36" t="str">
        <f t="shared" si="1"/>
        <v/>
      </c>
      <c r="K31" s="36"/>
      <c r="L31" s="36" t="str">
        <f t="shared" si="2"/>
        <v/>
      </c>
      <c r="M31" s="35"/>
    </row>
    <row r="32" spans="2:13" ht="18" customHeight="1" x14ac:dyDescent="0.25">
      <c r="B32" s="37" t="str">
        <f t="shared" si="0"/>
        <v/>
      </c>
      <c r="C32" s="38"/>
      <c r="D32" s="28"/>
      <c r="E32" s="28"/>
      <c r="F32" s="28"/>
      <c r="G32" s="39"/>
      <c r="H32" s="39"/>
      <c r="I32" s="40"/>
      <c r="J32" s="41" t="str">
        <f t="shared" si="1"/>
        <v/>
      </c>
      <c r="K32" s="40"/>
      <c r="L32" s="41" t="str">
        <f t="shared" si="2"/>
        <v/>
      </c>
      <c r="M32" s="39"/>
    </row>
    <row r="33" spans="2:13" ht="18" customHeight="1" x14ac:dyDescent="0.25">
      <c r="B33" s="33" t="str">
        <f t="shared" si="0"/>
        <v/>
      </c>
      <c r="C33" s="34"/>
      <c r="D33" s="18"/>
      <c r="E33" s="18"/>
      <c r="F33" s="18"/>
      <c r="G33" s="35"/>
      <c r="H33" s="35"/>
      <c r="I33" s="36"/>
      <c r="J33" s="36" t="str">
        <f t="shared" si="1"/>
        <v/>
      </c>
      <c r="K33" s="36"/>
      <c r="L33" s="36" t="str">
        <f t="shared" si="2"/>
        <v/>
      </c>
      <c r="M33" s="35"/>
    </row>
    <row r="34" spans="2:13" ht="18" customHeight="1" x14ac:dyDescent="0.25">
      <c r="B34" s="37" t="str">
        <f t="shared" si="0"/>
        <v/>
      </c>
      <c r="C34" s="38"/>
      <c r="D34" s="28"/>
      <c r="E34" s="28"/>
      <c r="F34" s="28"/>
      <c r="G34" s="39"/>
      <c r="H34" s="39"/>
      <c r="I34" s="40"/>
      <c r="J34" s="41" t="str">
        <f t="shared" si="1"/>
        <v/>
      </c>
      <c r="K34" s="40"/>
      <c r="L34" s="41" t="str">
        <f t="shared" si="2"/>
        <v/>
      </c>
      <c r="M34" s="39"/>
    </row>
    <row r="35" spans="2:13" ht="18" customHeight="1" x14ac:dyDescent="0.25">
      <c r="B35" s="33" t="str">
        <f t="shared" si="0"/>
        <v/>
      </c>
      <c r="C35" s="34"/>
      <c r="D35" s="18"/>
      <c r="E35" s="18"/>
      <c r="F35" s="18"/>
      <c r="G35" s="35"/>
      <c r="H35" s="35"/>
      <c r="I35" s="36"/>
      <c r="J35" s="36" t="str">
        <f t="shared" si="1"/>
        <v/>
      </c>
      <c r="K35" s="36"/>
      <c r="L35" s="36" t="str">
        <f t="shared" si="2"/>
        <v/>
      </c>
      <c r="M35" s="35"/>
    </row>
    <row r="36" spans="2:13" ht="18" customHeight="1" x14ac:dyDescent="0.25">
      <c r="B36" s="37" t="str">
        <f t="shared" si="0"/>
        <v/>
      </c>
      <c r="C36" s="38"/>
      <c r="D36" s="28"/>
      <c r="E36" s="28"/>
      <c r="F36" s="28"/>
      <c r="G36" s="39"/>
      <c r="H36" s="39"/>
      <c r="I36" s="40"/>
      <c r="J36" s="41" t="str">
        <f t="shared" si="1"/>
        <v/>
      </c>
      <c r="K36" s="40"/>
      <c r="L36" s="41" t="str">
        <f t="shared" si="2"/>
        <v/>
      </c>
      <c r="M36" s="39"/>
    </row>
    <row r="37" spans="2:13" ht="18" customHeight="1" x14ac:dyDescent="0.25">
      <c r="B37" s="33" t="str">
        <f t="shared" si="0"/>
        <v/>
      </c>
      <c r="C37" s="34"/>
      <c r="D37" s="18"/>
      <c r="E37" s="18"/>
      <c r="F37" s="18"/>
      <c r="G37" s="35"/>
      <c r="H37" s="35"/>
      <c r="I37" s="36"/>
      <c r="J37" s="36" t="str">
        <f t="shared" si="1"/>
        <v/>
      </c>
      <c r="K37" s="36"/>
      <c r="L37" s="36" t="str">
        <f t="shared" si="2"/>
        <v/>
      </c>
      <c r="M37" s="35"/>
    </row>
    <row r="38" spans="2:13" ht="18" customHeight="1" x14ac:dyDescent="0.25">
      <c r="B38" s="37" t="str">
        <f t="shared" si="0"/>
        <v/>
      </c>
      <c r="C38" s="38"/>
      <c r="D38" s="28"/>
      <c r="E38" s="28"/>
      <c r="F38" s="28"/>
      <c r="G38" s="39"/>
      <c r="H38" s="39"/>
      <c r="I38" s="40"/>
      <c r="J38" s="41" t="str">
        <f t="shared" si="1"/>
        <v/>
      </c>
      <c r="K38" s="40"/>
      <c r="L38" s="41" t="str">
        <f t="shared" si="2"/>
        <v/>
      </c>
      <c r="M38" s="39"/>
    </row>
    <row r="39" spans="2:13" ht="25.5" customHeight="1" x14ac:dyDescent="0.25">
      <c r="B39" s="56" t="s">
        <v>83</v>
      </c>
      <c r="C39" s="56"/>
      <c r="D39" s="56"/>
      <c r="E39" s="56"/>
      <c r="F39" s="56"/>
      <c r="G39" s="56"/>
      <c r="H39" s="56"/>
      <c r="I39" s="56"/>
      <c r="J39" s="42">
        <f>SUM(J13:J38)</f>
        <v>36553</v>
      </c>
      <c r="K39" s="42">
        <f>SUM(K13:K38)</f>
        <v>29975.5</v>
      </c>
      <c r="L39" s="42">
        <f>SUM(L13:L38)</f>
        <v>227.5</v>
      </c>
      <c r="M39" s="43"/>
    </row>
    <row r="41" spans="2:13" x14ac:dyDescent="0.25">
      <c r="B41" s="57" t="s">
        <v>84</v>
      </c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</row>
  </sheetData>
  <mergeCells count="12">
    <mergeCell ref="B41:M41"/>
    <mergeCell ref="F8:G8"/>
    <mergeCell ref="H8:I8"/>
    <mergeCell ref="F9:G9"/>
    <mergeCell ref="H9:I9"/>
    <mergeCell ref="B39:I39"/>
    <mergeCell ref="B2:D3"/>
    <mergeCell ref="F2:K3"/>
    <mergeCell ref="B4:D4"/>
    <mergeCell ref="F4:K4"/>
    <mergeCell ref="F7:G7"/>
    <mergeCell ref="H7:I7"/>
  </mergeCells>
  <conditionalFormatting sqref="L13:L38">
    <cfRule type="cellIs" dxfId="4" priority="2" operator="lessThan">
      <formula>0</formula>
    </cfRule>
    <cfRule type="cellIs" dxfId="3" priority="3" operator="greaterThan">
      <formula>0</formula>
    </cfRule>
  </conditionalFormatting>
  <conditionalFormatting sqref="M13:M38">
    <cfRule type="cellIs" dxfId="2" priority="4" operator="equal">
      <formula>"Bezahlt"</formula>
    </cfRule>
    <cfRule type="cellIs" dxfId="1" priority="5" operator="equal">
      <formula>"Geplant"</formula>
    </cfRule>
    <cfRule type="cellIs" dxfId="0" priority="6" operator="equal">
      <formula>"Storniert"</formula>
    </cfRule>
  </conditionalFormatting>
  <pageMargins left="0.4" right="0.4" top="0.5" bottom="0.5" header="0.511811023622047" footer="0.511811023622047"/>
  <pageSetup fitToHeight="0" orientation="landscape" horizontalDpi="300" verticalDpi="30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xr:uid="{00000000-0002-0000-0100-000000000000}">
          <x14:formula1>
            <xm:f>Kategorien!$B$6:$B$17</xm:f>
          </x14:formula1>
          <x14:formula2>
            <xm:f>0</xm:f>
          </x14:formula2>
          <xm:sqref>D13:D38</xm:sqref>
        </x14:dataValidation>
        <x14:dataValidation type="list" allowBlank="1" xr:uid="{00000000-0002-0000-0100-000001000000}">
          <x14:formula1>
            <xm:f>Kategorien!$D$6:$D$11</xm:f>
          </x14:formula1>
          <x14:formula2>
            <xm:f>0</xm:f>
          </x14:formula2>
          <xm:sqref>F13:F38</xm:sqref>
        </x14:dataValidation>
        <x14:dataValidation type="list" allowBlank="1" xr:uid="{00000000-0002-0000-0100-000002000000}">
          <x14:formula1>
            <xm:f>Kategorien!$H$6:$H$13</xm:f>
          </x14:formula1>
          <x14:formula2>
            <xm:f>0</xm:f>
          </x14:formula2>
          <xm:sqref>H13:H38</xm:sqref>
        </x14:dataValidation>
        <x14:dataValidation type="list" allowBlank="1" xr:uid="{00000000-0002-0000-0100-000003000000}">
          <x14:formula1>
            <xm:f>Kategorien!$F$6:$F$10</xm:f>
          </x14:formula1>
          <x14:formula2>
            <xm:f>0</xm:f>
          </x14:formula2>
          <xm:sqref>M13:M38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8A24B"/>
    <pageSetUpPr fitToPage="1"/>
  </sheetPr>
  <dimension ref="B2:H17"/>
  <sheetViews>
    <sheetView showGridLines="0" zoomScaleNormal="100" workbookViewId="0"/>
  </sheetViews>
  <sheetFormatPr baseColWidth="10" defaultColWidth="8.7109375" defaultRowHeight="15" x14ac:dyDescent="0.25"/>
  <cols>
    <col min="1" max="1" width="2.42578125" customWidth="1"/>
    <col min="2" max="2" width="26" customWidth="1"/>
    <col min="3" max="3" width="2.42578125" customWidth="1"/>
    <col min="4" max="4" width="26" customWidth="1"/>
    <col min="5" max="5" width="2.42578125" customWidth="1"/>
    <col min="6" max="6" width="26" customWidth="1"/>
    <col min="7" max="7" width="2.42578125" customWidth="1"/>
    <col min="8" max="8" width="26" customWidth="1"/>
    <col min="9" max="9" width="2.42578125" customWidth="1"/>
  </cols>
  <sheetData>
    <row r="2" spans="2:8" ht="19.5" x14ac:dyDescent="0.3">
      <c r="B2" s="44" t="s">
        <v>85</v>
      </c>
    </row>
    <row r="3" spans="2:8" x14ac:dyDescent="0.25">
      <c r="B3" s="45" t="s">
        <v>86</v>
      </c>
    </row>
    <row r="5" spans="2:8" ht="21.75" customHeight="1" x14ac:dyDescent="0.25">
      <c r="B5" s="46" t="s">
        <v>9</v>
      </c>
      <c r="D5" s="47" t="s">
        <v>48</v>
      </c>
      <c r="F5" s="48" t="s">
        <v>13</v>
      </c>
      <c r="H5" s="46" t="s">
        <v>50</v>
      </c>
    </row>
    <row r="6" spans="2:8" x14ac:dyDescent="0.25">
      <c r="B6" s="18" t="s">
        <v>14</v>
      </c>
      <c r="D6" s="18" t="s">
        <v>87</v>
      </c>
      <c r="F6" s="18" t="s">
        <v>15</v>
      </c>
      <c r="H6" s="18" t="s">
        <v>73</v>
      </c>
    </row>
    <row r="7" spans="2:8" x14ac:dyDescent="0.25">
      <c r="B7" s="21" t="s">
        <v>16</v>
      </c>
      <c r="D7" s="21" t="s">
        <v>67</v>
      </c>
      <c r="F7" s="21" t="s">
        <v>17</v>
      </c>
      <c r="H7" s="21" t="s">
        <v>64</v>
      </c>
    </row>
    <row r="8" spans="2:8" x14ac:dyDescent="0.25">
      <c r="B8" s="18" t="s">
        <v>18</v>
      </c>
      <c r="D8" s="18" t="s">
        <v>63</v>
      </c>
      <c r="F8" s="18" t="s">
        <v>19</v>
      </c>
      <c r="H8" s="18" t="s">
        <v>60</v>
      </c>
    </row>
    <row r="9" spans="2:8" x14ac:dyDescent="0.25">
      <c r="B9" s="21" t="s">
        <v>20</v>
      </c>
      <c r="D9" s="21" t="s">
        <v>78</v>
      </c>
      <c r="F9" s="21" t="s">
        <v>21</v>
      </c>
      <c r="H9" s="21" t="s">
        <v>56</v>
      </c>
    </row>
    <row r="10" spans="2:8" x14ac:dyDescent="0.25">
      <c r="B10" s="18" t="s">
        <v>22</v>
      </c>
      <c r="D10" s="18" t="s">
        <v>55</v>
      </c>
      <c r="F10" s="18" t="s">
        <v>23</v>
      </c>
      <c r="H10" s="18" t="s">
        <v>68</v>
      </c>
    </row>
    <row r="11" spans="2:8" x14ac:dyDescent="0.25">
      <c r="B11" s="21" t="s">
        <v>24</v>
      </c>
      <c r="D11" s="21" t="s">
        <v>59</v>
      </c>
      <c r="H11" s="21" t="s">
        <v>88</v>
      </c>
    </row>
    <row r="12" spans="2:8" x14ac:dyDescent="0.25">
      <c r="B12" s="18" t="s">
        <v>26</v>
      </c>
      <c r="H12" s="18" t="s">
        <v>89</v>
      </c>
    </row>
    <row r="13" spans="2:8" x14ac:dyDescent="0.25">
      <c r="B13" s="21" t="s">
        <v>27</v>
      </c>
      <c r="H13" s="21" t="s">
        <v>90</v>
      </c>
    </row>
    <row r="14" spans="2:8" x14ac:dyDescent="0.25">
      <c r="B14" s="18" t="s">
        <v>28</v>
      </c>
    </row>
    <row r="15" spans="2:8" x14ac:dyDescent="0.25">
      <c r="B15" s="21" t="s">
        <v>29</v>
      </c>
    </row>
    <row r="16" spans="2:8" x14ac:dyDescent="0.25">
      <c r="B16" s="18" t="s">
        <v>30</v>
      </c>
    </row>
    <row r="17" spans="2:2" x14ac:dyDescent="0.25">
      <c r="B17" s="21" t="s">
        <v>31</v>
      </c>
    </row>
  </sheetData>
  <pageMargins left="0.4" right="0.4" top="0.5" bottom="0.5" header="0.511811023622047" footer="0.511811023622047"/>
  <pageSetup fitToHeight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Übersicht</vt:lpstr>
      <vt:lpstr>Kostenaufstellung</vt:lpstr>
      <vt:lpstr>Kategorien</vt:lpstr>
      <vt:lpstr>Kategorien!Druckbereich</vt:lpstr>
      <vt:lpstr>Kostenaufstellung!Druckbereich</vt:lpstr>
      <vt:lpstr>Übersicht!Druckbereich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Sergio Jiménez Canales</cp:lastModifiedBy>
  <cp:revision>1</cp:revision>
  <dcterms:created xsi:type="dcterms:W3CDTF">2026-07-20T09:49:55Z</dcterms:created>
  <dcterms:modified xsi:type="dcterms:W3CDTF">2026-07-20T11:31:00Z</dcterms:modified>
  <dc:language>en-US</dc:language>
</cp:coreProperties>
</file>