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nahmeschein" sheetId="1" state="visible" r:id="rId3"/>
    <sheet name="Artikelstamm" sheetId="2" state="visible" r:id="rId4"/>
  </sheets>
  <definedNames>
    <definedName function="false" hidden="false" localSheetId="1" name="_xlnm.Print_Area" vbProcedure="false">Artikelstamm!$A$1:$M$34</definedName>
    <definedName function="false" hidden="false" localSheetId="0" name="_xlnm.Print_Area" vbProcedure="false">Entnahmeschein!$A$1:$I$36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<sst xmlns="http://schemas.openxmlformats.org/spreadsheetml/2006/main" count="172" uniqueCount="129">
  <si>
    <t xml:space="preserve">MATERIALENTNAHMESCHEIN</t>
  </si>
  <si>
    <t xml:space="preserve">NORDBAU Service GmbH  ·  Lager &amp; Materialwirtschaft  ·  2026</t>
  </si>
  <si>
    <t xml:space="preserve">Gelb markierte Felder ausfüllen – Bezeichnung, Einheit, Preis und Summen ergänzen sich automatisch aus dem Blatt „Artikelstamm“.</t>
  </si>
  <si>
    <t xml:space="preserve">ENTNAHMEDATEN</t>
  </si>
  <si>
    <t xml:space="preserve">Beleg-Nr.</t>
  </si>
  <si>
    <t xml:space="preserve">ME-2026-0342</t>
  </si>
  <si>
    <t xml:space="preserve">Kostenstelle</t>
  </si>
  <si>
    <t xml:space="preserve">KST 2140</t>
  </si>
  <si>
    <t xml:space="preserve">Datum</t>
  </si>
  <si>
    <t xml:space="preserve">Auftrag / Projekt</t>
  </si>
  <si>
    <t xml:space="preserve">A-2026-118</t>
  </si>
  <si>
    <t xml:space="preserve">Entnommen durch</t>
  </si>
  <si>
    <t xml:space="preserve">S. Krämer</t>
  </si>
  <si>
    <t xml:space="preserve">Verwendungszweck</t>
  </si>
  <si>
    <t xml:space="preserve">Instandsetzung Lindenweg 7</t>
  </si>
  <si>
    <t xml:space="preserve">Abteilung</t>
  </si>
  <si>
    <t xml:space="preserve">Montage / Service</t>
  </si>
  <si>
    <t xml:space="preserve">Entnahmeart</t>
  </si>
  <si>
    <t xml:space="preserve">Verbrauch (Auftrag)</t>
  </si>
  <si>
    <t xml:space="preserve">Lager</t>
  </si>
  <si>
    <t xml:space="preserve">Hauptlager Halle A</t>
  </si>
  <si>
    <t xml:space="preserve">Gebucht (Datum / Kürzel)</t>
  </si>
  <si>
    <t xml:space="preserve">POSITIONEN</t>
  </si>
  <si>
    <t xml:space="preserve">Pos.</t>
  </si>
  <si>
    <t xml:space="preserve">Artikel-Nr.</t>
  </si>
  <si>
    <t xml:space="preserve">Bezeichnung</t>
  </si>
  <si>
    <t xml:space="preserve">Menge</t>
  </si>
  <si>
    <t xml:space="preserve">Einheit</t>
  </si>
  <si>
    <t xml:space="preserve">Einzelpreis</t>
  </si>
  <si>
    <t xml:space="preserve">Gesamt</t>
  </si>
  <si>
    <t xml:space="preserve">Bemerkung</t>
  </si>
  <si>
    <t xml:space="preserve">M-1004</t>
  </si>
  <si>
    <t xml:space="preserve">M-1005</t>
  </si>
  <si>
    <t xml:space="preserve">Rest auf Rolle</t>
  </si>
  <si>
    <t xml:space="preserve">M-1007</t>
  </si>
  <si>
    <t xml:space="preserve">M-1011</t>
  </si>
  <si>
    <t xml:space="preserve">M-1013</t>
  </si>
  <si>
    <t xml:space="preserve">M-1015</t>
  </si>
  <si>
    <t xml:space="preserve">M-1019</t>
  </si>
  <si>
    <t xml:space="preserve">zur Rückgabe</t>
  </si>
  <si>
    <t xml:space="preserve">Gesamtwert der Entnahme</t>
  </si>
  <si>
    <t xml:space="preserve">Die Entnahme wird der angegebenen Kostenstelle belastet. Rückgaben mit eigenem Schein und Entnahmeart „Rückgabe“ erfassen.</t>
  </si>
  <si>
    <t xml:space="preserve">FREIGABE</t>
  </si>
  <si>
    <t xml:space="preserve">Entnommen (Name, Unterschrift)</t>
  </si>
  <si>
    <t xml:space="preserve">Ausgegeben – Lager (Name, Unterschrift)</t>
  </si>
  <si>
    <t xml:space="preserve">21.07.2026, S. Krämer</t>
  </si>
  <si>
    <t xml:space="preserve">Datum, Name, Unterschrift</t>
  </si>
  <si>
    <t xml:space="preserve">ARTIKELSTAMM 2026</t>
  </si>
  <si>
    <t xml:space="preserve">LAGER</t>
  </si>
  <si>
    <t xml:space="preserve">NORDBAU Service GmbH  ·  Verrechnungspreise &amp; Bestände  ·  Stand: Juli 2026</t>
  </si>
  <si>
    <t xml:space="preserve">Gelb markierte Felder pflegen – Entnahmemengen und Status berechnen sich automatisch aus dem aktuellen Entnahmeschein.</t>
  </si>
  <si>
    <t xml:space="preserve">ÜBERBLICK</t>
  </si>
  <si>
    <t xml:space="preserve">ARTIKEL IM STAMM</t>
  </si>
  <si>
    <t xml:space="preserve">WERT DIESER ENTNAHME</t>
  </si>
  <si>
    <t xml:space="preserve">ARTIKEL UNTER MINDESTBESTAND</t>
  </si>
  <si>
    <t xml:space="preserve">ARTIKEL, PREISE &amp; BESTÄNDE</t>
  </si>
  <si>
    <t xml:space="preserve">Kategorie</t>
  </si>
  <si>
    <t xml:space="preserve">Preis</t>
  </si>
  <si>
    <t xml:space="preserve">Lagerort</t>
  </si>
  <si>
    <t xml:space="preserve">Bestand</t>
  </si>
  <si>
    <t xml:space="preserve">Entnahme lt. Schein</t>
  </si>
  <si>
    <t xml:space="preserve">Bestand danach</t>
  </si>
  <si>
    <t xml:space="preserve">Mindest­bestand</t>
  </si>
  <si>
    <t xml:space="preserve">Status</t>
  </si>
  <si>
    <t xml:space="preserve">M-1001</t>
  </si>
  <si>
    <t xml:space="preserve">Spanplattenschrauben 4×40 (200 St.)</t>
  </si>
  <si>
    <t xml:space="preserve">Befestigung</t>
  </si>
  <si>
    <t xml:space="preserve">Pack</t>
  </si>
  <si>
    <t xml:space="preserve">Regal A-01</t>
  </si>
  <si>
    <t xml:space="preserve">M-1002</t>
  </si>
  <si>
    <t xml:space="preserve">Universaldübel 8 mm (100 St.)</t>
  </si>
  <si>
    <t xml:space="preserve">M-1003</t>
  </si>
  <si>
    <t xml:space="preserve">Gewindestange M8 (1 m)</t>
  </si>
  <si>
    <t xml:space="preserve">Stück</t>
  </si>
  <si>
    <t xml:space="preserve">Regal A-02</t>
  </si>
  <si>
    <t xml:space="preserve">Kabelkanal 40×60 mm (2 m)</t>
  </si>
  <si>
    <t xml:space="preserve">Elektro</t>
  </si>
  <si>
    <t xml:space="preserve">Regal B-01</t>
  </si>
  <si>
    <t xml:space="preserve">Mantelleitung NYM-J 3×1,5</t>
  </si>
  <si>
    <t xml:space="preserve">m</t>
  </si>
  <si>
    <t xml:space="preserve">Regal B-02</t>
  </si>
  <si>
    <t xml:space="preserve">Ringware</t>
  </si>
  <si>
    <t xml:space="preserve">M-1006</t>
  </si>
  <si>
    <t xml:space="preserve">Schalter-Einsatz UP</t>
  </si>
  <si>
    <t xml:space="preserve">Regal B-03</t>
  </si>
  <si>
    <t xml:space="preserve">Leitungsschutzschalter B16</t>
  </si>
  <si>
    <t xml:space="preserve">M-1008</t>
  </si>
  <si>
    <t xml:space="preserve">Kupferrohr 15 mm (2,5 m)</t>
  </si>
  <si>
    <t xml:space="preserve">Sanitär</t>
  </si>
  <si>
    <t xml:space="preserve">Regal C-01</t>
  </si>
  <si>
    <t xml:space="preserve">M-1009</t>
  </si>
  <si>
    <t xml:space="preserve">Pressfitting 15 mm Bogen 90°</t>
  </si>
  <si>
    <t xml:space="preserve">M-1010</t>
  </si>
  <si>
    <t xml:space="preserve">Hanf- &amp; Dichtungs-Set</t>
  </si>
  <si>
    <t xml:space="preserve">Satz</t>
  </si>
  <si>
    <t xml:space="preserve">Regal C-02</t>
  </si>
  <si>
    <t xml:space="preserve">Silikon sanitär, weiß</t>
  </si>
  <si>
    <t xml:space="preserve">Verbrauchsmaterial</t>
  </si>
  <si>
    <t xml:space="preserve">Kartusche</t>
  </si>
  <si>
    <t xml:space="preserve">Regal D-01</t>
  </si>
  <si>
    <t xml:space="preserve">M-1012</t>
  </si>
  <si>
    <t xml:space="preserve">Montageschaum B2</t>
  </si>
  <si>
    <t xml:space="preserve">Dose</t>
  </si>
  <si>
    <t xml:space="preserve">Gewebeband 50 mm</t>
  </si>
  <si>
    <t xml:space="preserve">Rolle</t>
  </si>
  <si>
    <t xml:space="preserve">Regal D-02</t>
  </si>
  <si>
    <t xml:space="preserve">M-1014</t>
  </si>
  <si>
    <t xml:space="preserve">Abdeckvlies 1×25 m</t>
  </si>
  <si>
    <t xml:space="preserve">Regal D-03</t>
  </si>
  <si>
    <t xml:space="preserve">Nachschub bestellt</t>
  </si>
  <si>
    <t xml:space="preserve">Arbeitshandschuhe Gr. 9</t>
  </si>
  <si>
    <t xml:space="preserve">Arbeitsschutz</t>
  </si>
  <si>
    <t xml:space="preserve">Paar</t>
  </si>
  <si>
    <t xml:space="preserve">Regal E-01</t>
  </si>
  <si>
    <t xml:space="preserve">M-1016</t>
  </si>
  <si>
    <t xml:space="preserve">Schutzbrille klar</t>
  </si>
  <si>
    <t xml:space="preserve">M-1017</t>
  </si>
  <si>
    <t xml:space="preserve">Gehörschutzstöpsel (Paar)</t>
  </si>
  <si>
    <t xml:space="preserve">Regal E-02</t>
  </si>
  <si>
    <t xml:space="preserve">M-1018</t>
  </si>
  <si>
    <t xml:space="preserve">Stichsägeblatt Holz (5 St.)</t>
  </si>
  <si>
    <t xml:space="preserve">Werkzeugzubehör</t>
  </si>
  <si>
    <t xml:space="preserve">Regal F-01</t>
  </si>
  <si>
    <t xml:space="preserve">Bohrer-Set HSS 1–10 mm</t>
  </si>
  <si>
    <t xml:space="preserve">Regal F-02</t>
  </si>
  <si>
    <t xml:space="preserve">M-1020</t>
  </si>
  <si>
    <t xml:space="preserve">Trennscheibe 125 mm Metall</t>
  </si>
  <si>
    <t xml:space="preserve">Regal F-03</t>
  </si>
  <si>
    <t xml:space="preserve">Hinweis: Neue Artikel unten ergänzen – sie stehen automatisch in der Auswahlliste des Entnahmescheins zur Verfügung.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</si>
</sst>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General"/>
    <numFmt numFmtId="168" formatCode="0.##"/>
    <numFmt numFmtId="169" formatCode="#,##0.00&quot; €&quot;"/>
    <numFmt numFmtId="170" formatCode="0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b val="true"/>
      <sz val="10"/>
      <color rgb="FF263A4F"/>
      <name val="Calibri"/>
      <family val="0"/>
      <charset val="1"/>
    </font>
    <font>
      <sz val="9"/>
      <color rgb="FFB8C7D6"/>
      <name val="Calibri"/>
      <family val="0"/>
      <charset val="1"/>
    </font>
    <font>
      <i val="true"/>
      <sz val="8.5"/>
      <color rgb="FF64707C"/>
      <name val="Calibri"/>
      <family val="0"/>
      <charset val="1"/>
    </font>
    <font>
      <b val="true"/>
      <sz val="11"/>
      <color rgb="FF35506B"/>
      <name val="Calibri"/>
      <family val="0"/>
      <charset val="1"/>
    </font>
    <font>
      <sz val="9.5"/>
      <color rgb="FF64707C"/>
      <name val="Calibri"/>
      <family val="0"/>
      <charset val="1"/>
    </font>
    <font>
      <sz val="10"/>
      <color rgb="FF222B33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9"/>
      <color rgb="FF64707C"/>
      <name val="Calibri"/>
      <family val="0"/>
      <charset val="1"/>
    </font>
    <font>
      <sz val="9.5"/>
      <color rgb="FF222B33"/>
      <name val="Calibri"/>
      <family val="0"/>
      <charset val="1"/>
    </font>
    <font>
      <b val="true"/>
      <sz val="9.5"/>
      <color rgb="FF222B33"/>
      <name val="Calibri"/>
      <family val="0"/>
      <charset val="1"/>
    </font>
    <font>
      <sz val="9"/>
      <color rgb="FF222B33"/>
      <name val="Calibri"/>
      <family val="0"/>
      <charset val="1"/>
    </font>
    <font>
      <i val="true"/>
      <sz val="9"/>
      <color rgb="FF64707C"/>
      <name val="Calibri"/>
      <family val="0"/>
      <charset val="1"/>
    </font>
    <font>
      <b val="true"/>
      <sz val="10"/>
      <color rgb="FF35506B"/>
      <name val="Calibri"/>
      <family val="0"/>
      <charset val="1"/>
    </font>
    <font>
      <b val="true"/>
      <sz val="11"/>
      <color rgb="FF263A4F"/>
      <name val="Calibri"/>
      <family val="0"/>
      <charset val="1"/>
    </font>
    <font>
      <b val="true"/>
      <sz val="9.5"/>
      <color rgb="FF35506B"/>
      <name val="Calibri"/>
      <family val="0"/>
      <charset val="1"/>
    </font>
    <font>
      <sz val="7.5"/>
      <color rgb="FF64707C"/>
      <name val="Calibri"/>
      <family val="0"/>
      <charset val="1"/>
    </font>
    <font>
      <b val="true"/>
      <sz val="15"/>
      <color rgb="FF35506B"/>
      <name val="Calibri"/>
      <family val="0"/>
      <charset val="1"/>
    </font>
    <font>
      <b val="true"/>
      <sz val="15"/>
      <color rgb="FF263A4F"/>
      <name val="Calibri"/>
      <family val="0"/>
      <charset val="1"/>
    </font>
    <font>
      <b val="true"/>
      <sz val="15"/>
      <color rgb="FFB3261E"/>
      <name val="Calibri"/>
      <family val="0"/>
      <charset val="1"/>
    </font>
    <font>
      <b val="true"/>
      <sz val="7.5"/>
      <color rgb="FF64707C"/>
      <name val="Calibri"/>
      <family val="0"/>
      <charset val="1"/>
    </font>
    <font>
      <i val="true"/>
      <sz val="8"/>
      <color rgb="FF64707C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2B705"/>
        <bgColor rgb="FFFF9900"/>
      </patternFill>
    </fill>
    <fill>
      <patternFill patternType="solid">
        <fgColor rgb="FF35506B"/>
        <bgColor rgb="FF263A4F"/>
      </patternFill>
    </fill>
    <fill>
      <patternFill patternType="solid">
        <fgColor rgb="FFFDF6DC"/>
        <bgColor rgb="FFFCEFD9"/>
      </patternFill>
    </fill>
    <fill>
      <patternFill patternType="solid">
        <fgColor rgb="FFF4F7F9"/>
        <bgColor rgb="FFEAF0F5"/>
      </patternFill>
    </fill>
    <fill>
      <patternFill patternType="solid">
        <fgColor rgb="FFEAF0F5"/>
        <bgColor rgb="FFF4F7F9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BD4DC"/>
      </bottom>
      <diagonal/>
    </border>
    <border diagonalUp="false" diagonalDown="false">
      <left style="thin">
        <color rgb="FFE3CE8B"/>
      </left>
      <right style="thin">
        <color rgb="FFE3CE8B"/>
      </right>
      <top style="thin">
        <color rgb="FFE3CE8B"/>
      </top>
      <bottom style="thin">
        <color rgb="FFE3CE8B"/>
      </bottom>
      <diagonal/>
    </border>
    <border diagonalUp="false" diagonalDown="false">
      <left/>
      <right/>
      <top/>
      <bottom style="hair">
        <color rgb="FFCBD4DC"/>
      </bottom>
      <diagonal/>
    </border>
    <border diagonalUp="false" diagonalDown="false">
      <left/>
      <right/>
      <top style="thin">
        <color rgb="FF35506B"/>
      </top>
      <bottom/>
      <diagonal/>
    </border>
    <border diagonalUp="false" diagonalDown="false">
      <left/>
      <right/>
      <top style="thick">
        <color rgb="FFF2B705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5" fontId="10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0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8" fontId="1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7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3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3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4" fillId="5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5" borderId="3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0" fillId="6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4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6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8" fillId="6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70" fontId="2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2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23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9" fontId="13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0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2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FCEFD9"/>
        </patternFill>
      </fill>
    </dxf>
    <dxf>
      <font>
        <name val="Calibri"/>
        <charset val="1"/>
        <family val="0"/>
        <b val="1"/>
        <color rgb="FFB3261E"/>
        <sz val="9"/>
      </font>
      <fill>
        <patternFill>
          <bgColor rgb="FFFBE5E2"/>
        </patternFill>
      </fill>
    </dxf>
    <dxf>
      <font>
        <name val="Calibri"/>
        <charset val="1"/>
        <family val="0"/>
        <b val="1"/>
        <color rgb="FFB26A00"/>
        <sz val="9"/>
      </font>
      <fill>
        <patternFill>
          <bgColor rgb="FFFCEFD9"/>
        </patternFill>
      </fill>
    </dxf>
    <dxf>
      <font>
        <name val="Calibri"/>
        <charset val="1"/>
        <family val="0"/>
        <color rgb="FF1E7A46"/>
        <sz val="9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26A00"/>
      <rgbColor rgb="FF800080"/>
      <rgbColor rgb="FF1E7A46"/>
      <rgbColor rgb="FFB8C7D6"/>
      <rgbColor rgb="FF808080"/>
      <rgbColor rgb="FF9999FF"/>
      <rgbColor rgb="FF993366"/>
      <rgbColor rgb="FFFDF6DC"/>
      <rgbColor rgb="FFEAF0F5"/>
      <rgbColor rgb="FF660066"/>
      <rgbColor rgb="FFFF8080"/>
      <rgbColor rgb="FF0066CC"/>
      <rgbColor rgb="FFCBD4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9"/>
      <rgbColor rgb="FFFBE5E2"/>
      <rgbColor rgb="FFFCEFD9"/>
      <rgbColor rgb="FF99CCFF"/>
      <rgbColor rgb="FFFF99CC"/>
      <rgbColor rgb="FFCC99FF"/>
      <rgbColor rgb="FFE3CE8B"/>
      <rgbColor rgb="FF3366FF"/>
      <rgbColor rgb="FF33CCCC"/>
      <rgbColor rgb="FF99CC00"/>
      <rgbColor rgb="FFF2B705"/>
      <rgbColor rgb="FFFF9900"/>
      <rgbColor rgb="FFFF6600"/>
      <rgbColor rgb="FF64707C"/>
      <rgbColor rgb="FF969696"/>
      <rgbColor rgb="FF263A4F"/>
      <rgbColor rgb="FF339966"/>
      <rgbColor rgb="FF003300"/>
      <rgbColor rgb="FF333300"/>
      <rgbColor rgb="FFB3261E"/>
      <rgbColor rgb="FF993366"/>
      <rgbColor rgb="FF35506B"/>
      <rgbColor rgb="FF222B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5506B"/>
    <pageSetUpPr fitToPage="true"/>
  </sheetPr>
  <dimension ref="A1:I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4.5"/>
    <col collapsed="false" customWidth="true" hidden="false" outlineLevel="0" max="3" min="3" style="0" width="11"/>
    <col collapsed="false" customWidth="true" hidden="false" outlineLevel="0" max="4" min="4" style="0" width="30"/>
    <col collapsed="false" customWidth="true" hidden="false" outlineLevel="0" max="6" min="5" style="0" width="8"/>
    <col collapsed="false" customWidth="true" hidden="false" outlineLevel="0" max="7" min="7" style="0" width="11"/>
    <col collapsed="false" customWidth="true" hidden="false" outlineLevel="0" max="8" min="8" style="0" width="11.5"/>
    <col collapsed="false" customWidth="true" hidden="false" outlineLevel="0" max="9" min="9" style="0" width="14"/>
  </cols>
  <sheetData>
    <row r="1" customFormat="false" ht="7.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</row>
    <row r="2" customFormat="false" ht="25.5" hidden="false" customHeight="true" outlineLevel="0" collapsed="false">
      <c r="A2" s="1"/>
      <c r="B2" s="3" t="s">
        <v>0</v>
      </c>
      <c r="C2" s="2"/>
      <c r="D2" s="2"/>
      <c r="E2" s="2"/>
      <c r="F2" s="2"/>
      <c r="G2" s="2"/>
      <c r="H2" s="4" t="str">
        <f aca="false">IF($D$8="","","Nr. "&amp;$D$8)</f>
        <v>Nr. ME-2026-0342</v>
      </c>
      <c r="I2" s="4"/>
    </row>
    <row r="3" customFormat="false" ht="15" hidden="false" customHeight="true" outlineLevel="0" collapsed="false">
      <c r="A3" s="1"/>
      <c r="B3" s="5" t="s">
        <v>1</v>
      </c>
      <c r="C3" s="2"/>
      <c r="D3" s="2"/>
      <c r="E3" s="2"/>
      <c r="F3" s="2"/>
      <c r="G3" s="2"/>
      <c r="H3" s="2"/>
      <c r="I3" s="2"/>
    </row>
    <row r="4" customFormat="false" ht="6" hidden="false" customHeight="true" outlineLevel="0" collapsed="false">
      <c r="A4" s="1"/>
    </row>
    <row r="5" customFormat="false" ht="13.5" hidden="false" customHeight="true" outlineLevel="0" collapsed="false">
      <c r="A5" s="1"/>
      <c r="B5" s="6" t="s">
        <v>2</v>
      </c>
      <c r="C5" s="6"/>
      <c r="D5" s="6"/>
      <c r="E5" s="6"/>
      <c r="F5" s="6"/>
      <c r="G5" s="6"/>
      <c r="H5" s="6"/>
      <c r="I5" s="6"/>
    </row>
    <row r="6" customFormat="false" ht="6" hidden="false" customHeight="true" outlineLevel="0" collapsed="false">
      <c r="A6" s="1"/>
    </row>
    <row r="7" customFormat="false" ht="18.75" hidden="false" customHeight="true" outlineLevel="0" collapsed="false">
      <c r="A7" s="1"/>
      <c r="B7" s="7"/>
      <c r="C7" s="8" t="s">
        <v>3</v>
      </c>
      <c r="D7" s="9"/>
      <c r="E7" s="9"/>
      <c r="F7" s="9"/>
      <c r="G7" s="9"/>
      <c r="H7" s="9"/>
      <c r="I7" s="9"/>
    </row>
    <row r="8" customFormat="false" ht="18" hidden="false" customHeight="true" outlineLevel="0" collapsed="false">
      <c r="A8" s="1"/>
      <c r="B8" s="10" t="s">
        <v>4</v>
      </c>
      <c r="C8" s="10"/>
      <c r="D8" s="11" t="s">
        <v>5</v>
      </c>
      <c r="E8" s="10" t="s">
        <v>6</v>
      </c>
      <c r="F8" s="10"/>
      <c r="G8" s="10"/>
      <c r="H8" s="11" t="s">
        <v>7</v>
      </c>
      <c r="I8" s="11"/>
    </row>
    <row r="9" customFormat="false" ht="18" hidden="false" customHeight="true" outlineLevel="0" collapsed="false">
      <c r="A9" s="1"/>
      <c r="B9" s="10" t="s">
        <v>8</v>
      </c>
      <c r="C9" s="10"/>
      <c r="D9" s="12" t="n">
        <v>46224</v>
      </c>
      <c r="E9" s="10" t="s">
        <v>9</v>
      </c>
      <c r="F9" s="10"/>
      <c r="G9" s="10"/>
      <c r="H9" s="11" t="s">
        <v>10</v>
      </c>
      <c r="I9" s="11"/>
    </row>
    <row r="10" customFormat="false" ht="18" hidden="false" customHeight="true" outlineLevel="0" collapsed="false">
      <c r="A10" s="1"/>
      <c r="B10" s="10" t="s">
        <v>11</v>
      </c>
      <c r="C10" s="10"/>
      <c r="D10" s="11" t="s">
        <v>12</v>
      </c>
      <c r="E10" s="10" t="s">
        <v>13</v>
      </c>
      <c r="F10" s="10"/>
      <c r="G10" s="10"/>
      <c r="H10" s="11" t="s">
        <v>14</v>
      </c>
      <c r="I10" s="11"/>
    </row>
    <row r="11" customFormat="false" ht="18" hidden="false" customHeight="true" outlineLevel="0" collapsed="false">
      <c r="A11" s="1"/>
      <c r="B11" s="10" t="s">
        <v>15</v>
      </c>
      <c r="C11" s="10"/>
      <c r="D11" s="11" t="s">
        <v>16</v>
      </c>
      <c r="E11" s="10" t="s">
        <v>17</v>
      </c>
      <c r="F11" s="10"/>
      <c r="G11" s="10"/>
      <c r="H11" s="11" t="s">
        <v>18</v>
      </c>
      <c r="I11" s="11"/>
    </row>
    <row r="12" customFormat="false" ht="18" hidden="false" customHeight="true" outlineLevel="0" collapsed="false">
      <c r="A12" s="1"/>
      <c r="B12" s="10" t="s">
        <v>19</v>
      </c>
      <c r="C12" s="10"/>
      <c r="D12" s="11" t="s">
        <v>20</v>
      </c>
      <c r="E12" s="10" t="s">
        <v>21</v>
      </c>
      <c r="F12" s="10"/>
      <c r="G12" s="10"/>
      <c r="H12" s="11"/>
      <c r="I12" s="11"/>
    </row>
    <row r="13" customFormat="false" ht="6" hidden="false" customHeight="true" outlineLevel="0" collapsed="false">
      <c r="A13" s="1"/>
    </row>
    <row r="14" customFormat="false" ht="18.75" hidden="false" customHeight="true" outlineLevel="0" collapsed="false">
      <c r="A14" s="1"/>
      <c r="B14" s="7"/>
      <c r="C14" s="8" t="s">
        <v>22</v>
      </c>
      <c r="D14" s="9"/>
      <c r="E14" s="9"/>
      <c r="F14" s="9"/>
      <c r="G14" s="9"/>
      <c r="H14" s="9"/>
      <c r="I14" s="9"/>
    </row>
    <row r="15" customFormat="false" ht="25.5" hidden="false" customHeight="true" outlineLevel="0" collapsed="false">
      <c r="A15" s="1"/>
      <c r="B15" s="13" t="s">
        <v>23</v>
      </c>
      <c r="C15" s="13" t="s">
        <v>24</v>
      </c>
      <c r="D15" s="13" t="s">
        <v>25</v>
      </c>
      <c r="E15" s="13" t="s">
        <v>26</v>
      </c>
      <c r="F15" s="13" t="s">
        <v>27</v>
      </c>
      <c r="G15" s="13" t="s">
        <v>28</v>
      </c>
      <c r="H15" s="13" t="s">
        <v>29</v>
      </c>
      <c r="I15" s="13" t="s">
        <v>30</v>
      </c>
    </row>
    <row r="16" customFormat="false" ht="16.5" hidden="false" customHeight="true" outlineLevel="0" collapsed="false">
      <c r="A16" s="1"/>
      <c r="B16" s="14" t="n">
        <f aca="false">IF($C16="","",ROW()-15)</f>
        <v>1</v>
      </c>
      <c r="C16" s="15" t="s">
        <v>31</v>
      </c>
      <c r="D16" s="16" t="str">
        <f aca="false">IFERROR(INDEX(Artikelstamm!$C$13:$C$32,MATCH($C16,Artikelstamm!$B$13:$B$32,0)),"")</f>
        <v>Kabelkanal 40×60 mm (2 m)</v>
      </c>
      <c r="E16" s="17" t="n">
        <v>6</v>
      </c>
      <c r="F16" s="18" t="str">
        <f aca="false">IFERROR(INDEX(Artikelstamm!$E$13:$E$32,MATCH($C16,Artikelstamm!$B$13:$B$32,0)),"")</f>
        <v>Stück</v>
      </c>
      <c r="G16" s="19" t="n">
        <f aca="false">IFERROR(INDEX(Artikelstamm!$F$13:$F$32,MATCH($C16,Artikelstamm!$B$13:$B$32,0)),"")</f>
        <v>4.9</v>
      </c>
      <c r="H16" s="20" t="n">
        <f aca="false">IF(OR($C16="",$E16="",$G16=""),"",ROUND($E16*$G16,2))</f>
        <v>29.4</v>
      </c>
      <c r="I16" s="21"/>
    </row>
    <row r="17" customFormat="false" ht="16.5" hidden="false" customHeight="true" outlineLevel="0" collapsed="false">
      <c r="A17" s="1"/>
      <c r="B17" s="22" t="n">
        <f aca="false">IF($C17="","",ROW()-15)</f>
        <v>2</v>
      </c>
      <c r="C17" s="15" t="s">
        <v>32</v>
      </c>
      <c r="D17" s="23" t="str">
        <f aca="false">IFERROR(INDEX(Artikelstamm!$C$13:$C$32,MATCH($C17,Artikelstamm!$B$13:$B$32,0)),"")</f>
        <v>Mantelleitung NYM-J 3×1,5</v>
      </c>
      <c r="E17" s="17" t="n">
        <v>25</v>
      </c>
      <c r="F17" s="24" t="str">
        <f aca="false">IFERROR(INDEX(Artikelstamm!$E$13:$E$32,MATCH($C17,Artikelstamm!$B$13:$B$32,0)),"")</f>
        <v>m</v>
      </c>
      <c r="G17" s="25" t="n">
        <f aca="false">IFERROR(INDEX(Artikelstamm!$F$13:$F$32,MATCH($C17,Artikelstamm!$B$13:$B$32,0)),"")</f>
        <v>0.95</v>
      </c>
      <c r="H17" s="26" t="n">
        <f aca="false">IF(OR($C17="",$E17="",$G17=""),"",ROUND($E17*$G17,2))</f>
        <v>23.75</v>
      </c>
      <c r="I17" s="27" t="s">
        <v>33</v>
      </c>
    </row>
    <row r="18" customFormat="false" ht="16.5" hidden="false" customHeight="true" outlineLevel="0" collapsed="false">
      <c r="A18" s="1"/>
      <c r="B18" s="14" t="n">
        <f aca="false">IF($C18="","",ROW()-15)</f>
        <v>3</v>
      </c>
      <c r="C18" s="15" t="s">
        <v>34</v>
      </c>
      <c r="D18" s="16" t="str">
        <f aca="false">IFERROR(INDEX(Artikelstamm!$C$13:$C$32,MATCH($C18,Artikelstamm!$B$13:$B$32,0)),"")</f>
        <v>Leitungsschutzschalter B16</v>
      </c>
      <c r="E18" s="17" t="n">
        <v>3</v>
      </c>
      <c r="F18" s="18" t="str">
        <f aca="false">IFERROR(INDEX(Artikelstamm!$E$13:$E$32,MATCH($C18,Artikelstamm!$B$13:$B$32,0)),"")</f>
        <v>Stück</v>
      </c>
      <c r="G18" s="19" t="n">
        <f aca="false">IFERROR(INDEX(Artikelstamm!$F$13:$F$32,MATCH($C18,Artikelstamm!$B$13:$B$32,0)),"")</f>
        <v>5.8</v>
      </c>
      <c r="H18" s="20" t="n">
        <f aca="false">IF(OR($C18="",$E18="",$G18=""),"",ROUND($E18*$G18,2))</f>
        <v>17.4</v>
      </c>
      <c r="I18" s="21"/>
    </row>
    <row r="19" customFormat="false" ht="16.5" hidden="false" customHeight="true" outlineLevel="0" collapsed="false">
      <c r="A19" s="1"/>
      <c r="B19" s="22" t="n">
        <f aca="false">IF($C19="","",ROW()-15)</f>
        <v>4</v>
      </c>
      <c r="C19" s="15" t="s">
        <v>35</v>
      </c>
      <c r="D19" s="23" t="str">
        <f aca="false">IFERROR(INDEX(Artikelstamm!$C$13:$C$32,MATCH($C19,Artikelstamm!$B$13:$B$32,0)),"")</f>
        <v>Silikon sanitär, weiß</v>
      </c>
      <c r="E19" s="17" t="n">
        <v>2</v>
      </c>
      <c r="F19" s="24" t="str">
        <f aca="false">IFERROR(INDEX(Artikelstamm!$E$13:$E$32,MATCH($C19,Artikelstamm!$B$13:$B$32,0)),"")</f>
        <v>Kartusche</v>
      </c>
      <c r="G19" s="25" t="n">
        <f aca="false">IFERROR(INDEX(Artikelstamm!$F$13:$F$32,MATCH($C19,Artikelstamm!$B$13:$B$32,0)),"")</f>
        <v>3.95</v>
      </c>
      <c r="H19" s="26" t="n">
        <f aca="false">IF(OR($C19="",$E19="",$G19=""),"",ROUND($E19*$G19,2))</f>
        <v>7.9</v>
      </c>
      <c r="I19" s="27"/>
    </row>
    <row r="20" customFormat="false" ht="16.5" hidden="false" customHeight="true" outlineLevel="0" collapsed="false">
      <c r="A20" s="1"/>
      <c r="B20" s="14" t="n">
        <f aca="false">IF($C20="","",ROW()-15)</f>
        <v>5</v>
      </c>
      <c r="C20" s="15" t="s">
        <v>36</v>
      </c>
      <c r="D20" s="16" t="str">
        <f aca="false">IFERROR(INDEX(Artikelstamm!$C$13:$C$32,MATCH($C20,Artikelstamm!$B$13:$B$32,0)),"")</f>
        <v>Gewebeband 50 mm</v>
      </c>
      <c r="E20" s="17" t="n">
        <v>2</v>
      </c>
      <c r="F20" s="18" t="str">
        <f aca="false">IFERROR(INDEX(Artikelstamm!$E$13:$E$32,MATCH($C20,Artikelstamm!$B$13:$B$32,0)),"")</f>
        <v>Rolle</v>
      </c>
      <c r="G20" s="19" t="n">
        <f aca="false">IFERROR(INDEX(Artikelstamm!$F$13:$F$32,MATCH($C20,Artikelstamm!$B$13:$B$32,0)),"")</f>
        <v>3.4</v>
      </c>
      <c r="H20" s="20" t="n">
        <f aca="false">IF(OR($C20="",$E20="",$G20=""),"",ROUND($E20*$G20,2))</f>
        <v>6.8</v>
      </c>
      <c r="I20" s="21"/>
    </row>
    <row r="21" customFormat="false" ht="16.5" hidden="false" customHeight="true" outlineLevel="0" collapsed="false">
      <c r="A21" s="1"/>
      <c r="B21" s="22" t="n">
        <f aca="false">IF($C21="","",ROW()-15)</f>
        <v>6</v>
      </c>
      <c r="C21" s="15" t="s">
        <v>37</v>
      </c>
      <c r="D21" s="23" t="str">
        <f aca="false">IFERROR(INDEX(Artikelstamm!$C$13:$C$32,MATCH($C21,Artikelstamm!$B$13:$B$32,0)),"")</f>
        <v>Arbeitshandschuhe Gr. 9</v>
      </c>
      <c r="E21" s="17" t="n">
        <v>2</v>
      </c>
      <c r="F21" s="24" t="str">
        <f aca="false">IFERROR(INDEX(Artikelstamm!$E$13:$E$32,MATCH($C21,Artikelstamm!$B$13:$B$32,0)),"")</f>
        <v>Paar</v>
      </c>
      <c r="G21" s="25" t="n">
        <f aca="false">IFERROR(INDEX(Artikelstamm!$F$13:$F$32,MATCH($C21,Artikelstamm!$B$13:$B$32,0)),"")</f>
        <v>2.2</v>
      </c>
      <c r="H21" s="26" t="n">
        <f aca="false">IF(OR($C21="",$E21="",$G21=""),"",ROUND($E21*$G21,2))</f>
        <v>4.4</v>
      </c>
      <c r="I21" s="27"/>
    </row>
    <row r="22" customFormat="false" ht="16.5" hidden="false" customHeight="true" outlineLevel="0" collapsed="false">
      <c r="A22" s="1"/>
      <c r="B22" s="14" t="n">
        <f aca="false">IF($C22="","",ROW()-15)</f>
        <v>7</v>
      </c>
      <c r="C22" s="15" t="s">
        <v>38</v>
      </c>
      <c r="D22" s="16" t="str">
        <f aca="false">IFERROR(INDEX(Artikelstamm!$C$13:$C$32,MATCH($C22,Artikelstamm!$B$13:$B$32,0)),"")</f>
        <v>Bohrer-Set HSS 1–10 mm</v>
      </c>
      <c r="E22" s="17" t="n">
        <v>1</v>
      </c>
      <c r="F22" s="18" t="str">
        <f aca="false">IFERROR(INDEX(Artikelstamm!$E$13:$E$32,MATCH($C22,Artikelstamm!$B$13:$B$32,0)),"")</f>
        <v>Satz</v>
      </c>
      <c r="G22" s="19" t="n">
        <f aca="false">IFERROR(INDEX(Artikelstamm!$F$13:$F$32,MATCH($C22,Artikelstamm!$B$13:$B$32,0)),"")</f>
        <v>14.9</v>
      </c>
      <c r="H22" s="20" t="n">
        <f aca="false">IF(OR($C22="",$E22="",$G22=""),"",ROUND($E22*$G22,2))</f>
        <v>14.9</v>
      </c>
      <c r="I22" s="21" t="s">
        <v>39</v>
      </c>
    </row>
    <row r="23" customFormat="false" ht="16.5" hidden="false" customHeight="true" outlineLevel="0" collapsed="false">
      <c r="A23" s="1"/>
      <c r="B23" s="22" t="str">
        <f aca="false">IF($C23="","",ROW()-15)</f>
        <v/>
      </c>
      <c r="C23" s="15"/>
      <c r="D23" s="23" t="str">
        <f aca="false">IFERROR(INDEX(Artikelstamm!$C$13:$C$32,MATCH($C23,Artikelstamm!$B$13:$B$32,0)),"")</f>
        <v/>
      </c>
      <c r="E23" s="17"/>
      <c r="F23" s="24" t="str">
        <f aca="false">IFERROR(INDEX(Artikelstamm!$E$13:$E$32,MATCH($C23,Artikelstamm!$B$13:$B$32,0)),"")</f>
        <v/>
      </c>
      <c r="G23" s="25" t="str">
        <f aca="false">IFERROR(INDEX(Artikelstamm!$F$13:$F$32,MATCH($C23,Artikelstamm!$B$13:$B$32,0)),"")</f>
        <v/>
      </c>
      <c r="H23" s="26" t="str">
        <f aca="false">IF(OR($C23="",$E23="",$G23=""),"",ROUND($E23*$G23,2))</f>
        <v/>
      </c>
      <c r="I23" s="27"/>
    </row>
    <row r="24" customFormat="false" ht="16.5" hidden="false" customHeight="true" outlineLevel="0" collapsed="false">
      <c r="A24" s="1"/>
      <c r="B24" s="14" t="str">
        <f aca="false">IF($C24="","",ROW()-15)</f>
        <v/>
      </c>
      <c r="C24" s="15"/>
      <c r="D24" s="16" t="str">
        <f aca="false">IFERROR(INDEX(Artikelstamm!$C$13:$C$32,MATCH($C24,Artikelstamm!$B$13:$B$32,0)),"")</f>
        <v/>
      </c>
      <c r="E24" s="17"/>
      <c r="F24" s="18" t="str">
        <f aca="false">IFERROR(INDEX(Artikelstamm!$E$13:$E$32,MATCH($C24,Artikelstamm!$B$13:$B$32,0)),"")</f>
        <v/>
      </c>
      <c r="G24" s="19" t="str">
        <f aca="false">IFERROR(INDEX(Artikelstamm!$F$13:$F$32,MATCH($C24,Artikelstamm!$B$13:$B$32,0)),"")</f>
        <v/>
      </c>
      <c r="H24" s="20" t="str">
        <f aca="false">IF(OR($C24="",$E24="",$G24=""),"",ROUND($E24*$G24,2))</f>
        <v/>
      </c>
      <c r="I24" s="21"/>
    </row>
    <row r="25" customFormat="false" ht="16.5" hidden="false" customHeight="true" outlineLevel="0" collapsed="false">
      <c r="A25" s="1"/>
      <c r="B25" s="22" t="str">
        <f aca="false">IF($C25="","",ROW()-15)</f>
        <v/>
      </c>
      <c r="C25" s="15"/>
      <c r="D25" s="23" t="str">
        <f aca="false">IFERROR(INDEX(Artikelstamm!$C$13:$C$32,MATCH($C25,Artikelstamm!$B$13:$B$32,0)),"")</f>
        <v/>
      </c>
      <c r="E25" s="17"/>
      <c r="F25" s="24" t="str">
        <f aca="false">IFERROR(INDEX(Artikelstamm!$E$13:$E$32,MATCH($C25,Artikelstamm!$B$13:$B$32,0)),"")</f>
        <v/>
      </c>
      <c r="G25" s="25" t="str">
        <f aca="false">IFERROR(INDEX(Artikelstamm!$F$13:$F$32,MATCH($C25,Artikelstamm!$B$13:$B$32,0)),"")</f>
        <v/>
      </c>
      <c r="H25" s="26" t="str">
        <f aca="false">IF(OR($C25="",$E25="",$G25=""),"",ROUND($E25*$G25,2))</f>
        <v/>
      </c>
      <c r="I25" s="27"/>
    </row>
    <row r="26" customFormat="false" ht="16.5" hidden="false" customHeight="true" outlineLevel="0" collapsed="false">
      <c r="A26" s="1"/>
      <c r="B26" s="14" t="str">
        <f aca="false">IF($C26="","",ROW()-15)</f>
        <v/>
      </c>
      <c r="C26" s="15"/>
      <c r="D26" s="16" t="str">
        <f aca="false">IFERROR(INDEX(Artikelstamm!$C$13:$C$32,MATCH($C26,Artikelstamm!$B$13:$B$32,0)),"")</f>
        <v/>
      </c>
      <c r="E26" s="17"/>
      <c r="F26" s="18" t="str">
        <f aca="false">IFERROR(INDEX(Artikelstamm!$E$13:$E$32,MATCH($C26,Artikelstamm!$B$13:$B$32,0)),"")</f>
        <v/>
      </c>
      <c r="G26" s="19" t="str">
        <f aca="false">IFERROR(INDEX(Artikelstamm!$F$13:$F$32,MATCH($C26,Artikelstamm!$B$13:$B$32,0)),"")</f>
        <v/>
      </c>
      <c r="H26" s="20" t="str">
        <f aca="false">IF(OR($C26="",$E26="",$G26=""),"",ROUND($E26*$G26,2))</f>
        <v/>
      </c>
      <c r="I26" s="21"/>
    </row>
    <row r="27" customFormat="false" ht="16.5" hidden="false" customHeight="true" outlineLevel="0" collapsed="false">
      <c r="A27" s="1"/>
      <c r="B27" s="22" t="str">
        <f aca="false">IF($C27="","",ROW()-15)</f>
        <v/>
      </c>
      <c r="C27" s="15"/>
      <c r="D27" s="23" t="str">
        <f aca="false">IFERROR(INDEX(Artikelstamm!$C$13:$C$32,MATCH($C27,Artikelstamm!$B$13:$B$32,0)),"")</f>
        <v/>
      </c>
      <c r="E27" s="17"/>
      <c r="F27" s="24" t="str">
        <f aca="false">IFERROR(INDEX(Artikelstamm!$E$13:$E$32,MATCH($C27,Artikelstamm!$B$13:$B$32,0)),"")</f>
        <v/>
      </c>
      <c r="G27" s="25" t="str">
        <f aca="false">IFERROR(INDEX(Artikelstamm!$F$13:$F$32,MATCH($C27,Artikelstamm!$B$13:$B$32,0)),"")</f>
        <v/>
      </c>
      <c r="H27" s="26" t="str">
        <f aca="false">IF(OR($C27="",$E27="",$G27=""),"",ROUND($E27*$G27,2))</f>
        <v/>
      </c>
      <c r="I27" s="27"/>
    </row>
    <row r="28" customFormat="false" ht="19.5" hidden="false" customHeight="true" outlineLevel="0" collapsed="false">
      <c r="A28" s="1"/>
      <c r="B28" s="28"/>
      <c r="C28" s="29" t="str">
        <f aca="false">COUNTIF($C$16:$C$27,"&lt;&gt;")&amp;" Position(en) erfasst"</f>
        <v>7 Position(en) erfasst</v>
      </c>
      <c r="D28" s="29"/>
      <c r="E28" s="30" t="s">
        <v>40</v>
      </c>
      <c r="F28" s="30"/>
      <c r="G28" s="30"/>
      <c r="H28" s="31" t="n">
        <f aca="false">SUM($H$16:$H$27)</f>
        <v>104.55</v>
      </c>
      <c r="I28" s="28"/>
    </row>
    <row r="29" customFormat="false" ht="6" hidden="false" customHeight="true" outlineLevel="0" collapsed="false">
      <c r="A29" s="1"/>
    </row>
    <row r="30" customFormat="false" ht="13.5" hidden="false" customHeight="true" outlineLevel="0" collapsed="false">
      <c r="A30" s="1"/>
      <c r="B30" s="6" t="s">
        <v>41</v>
      </c>
      <c r="C30" s="6"/>
      <c r="D30" s="6"/>
      <c r="E30" s="6"/>
      <c r="F30" s="6"/>
      <c r="G30" s="6"/>
      <c r="H30" s="6"/>
      <c r="I30" s="6"/>
    </row>
    <row r="31" customFormat="false" ht="6" hidden="false" customHeight="true" outlineLevel="0" collapsed="false">
      <c r="A31" s="1"/>
    </row>
    <row r="32" customFormat="false" ht="18.75" hidden="false" customHeight="true" outlineLevel="0" collapsed="false">
      <c r="A32" s="1"/>
      <c r="B32" s="7"/>
      <c r="C32" s="8" t="s">
        <v>42</v>
      </c>
      <c r="D32" s="9"/>
      <c r="E32" s="9"/>
      <c r="F32" s="9"/>
      <c r="G32" s="9"/>
      <c r="H32" s="9"/>
      <c r="I32" s="9"/>
    </row>
    <row r="33" customFormat="false" ht="15.75" hidden="false" customHeight="true" outlineLevel="0" collapsed="false">
      <c r="A33" s="1"/>
      <c r="B33" s="32" t="s">
        <v>43</v>
      </c>
      <c r="C33" s="32"/>
      <c r="D33" s="32"/>
      <c r="F33" s="32" t="s">
        <v>44</v>
      </c>
      <c r="G33" s="32"/>
      <c r="H33" s="32"/>
      <c r="I33" s="32"/>
    </row>
    <row r="34" customFormat="false" ht="19.5" hidden="false" customHeight="true" outlineLevel="0" collapsed="false">
      <c r="A34" s="1"/>
    </row>
    <row r="35" customFormat="false" ht="15" hidden="false" customHeight="true" outlineLevel="0" collapsed="false">
      <c r="A35" s="1"/>
      <c r="B35" s="33" t="s">
        <v>45</v>
      </c>
      <c r="C35" s="33"/>
      <c r="D35" s="33"/>
      <c r="F35" s="9"/>
      <c r="G35" s="9"/>
      <c r="H35" s="9"/>
      <c r="I35" s="9"/>
    </row>
    <row r="36" customFormat="false" ht="10.5" hidden="false" customHeight="true" outlineLevel="0" collapsed="false">
      <c r="A36" s="1"/>
      <c r="B36" s="34" t="s">
        <v>46</v>
      </c>
      <c r="C36" s="34"/>
      <c r="D36" s="34"/>
      <c r="F36" s="34" t="s">
        <v>46</v>
      </c>
      <c r="G36" s="34"/>
      <c r="H36" s="34"/>
      <c r="I36" s="34"/>
    </row>
  </sheetData>
  <mergeCells count="26">
    <mergeCell ref="H2:I2"/>
    <mergeCell ref="B5:I5"/>
    <mergeCell ref="B8:C8"/>
    <mergeCell ref="E8:G8"/>
    <mergeCell ref="H8:I8"/>
    <mergeCell ref="B9:C9"/>
    <mergeCell ref="E9:G9"/>
    <mergeCell ref="H9:I9"/>
    <mergeCell ref="B10:C10"/>
    <mergeCell ref="E10:G10"/>
    <mergeCell ref="H10:I10"/>
    <mergeCell ref="B11:C11"/>
    <mergeCell ref="E11:G11"/>
    <mergeCell ref="H11:I11"/>
    <mergeCell ref="B12:C12"/>
    <mergeCell ref="E12:G12"/>
    <mergeCell ref="H12:I12"/>
    <mergeCell ref="C28:D28"/>
    <mergeCell ref="E28:G28"/>
    <mergeCell ref="B30:I30"/>
    <mergeCell ref="B33:D33"/>
    <mergeCell ref="F33:I33"/>
    <mergeCell ref="B35:D35"/>
    <mergeCell ref="F35:I35"/>
    <mergeCell ref="B36:D36"/>
    <mergeCell ref="F36:I36"/>
  </mergeCells>
  <conditionalFormatting sqref="C16:D27">
    <cfRule type="expression" priority="2" aboveAverage="0" equalAverage="0" bottom="0" percent="0" rank="0" text="" dxfId="0">
      <formula>AND($C16&lt;&gt;"",$D16="")</formula>
    </cfRule>
  </conditionalFormatting>
  <dataValidations count="4">
    <dataValidation allowBlank="true" error="Bitte eine Artikel-Nr. aus dem Artikelstamm wählen." errorStyle="stop" errorTitle="Unbekannter Artikel" operator="between" showDropDown="false" showErrorMessage="false" showInputMessage="false" sqref="C16:C27" type="list">
      <formula1>Artikelstamm!$B$13:$B$32</formula1>
      <formula2>0</formula2>
    </dataValidation>
    <dataValidation allowBlank="true" error="Bitte eine Menge größer 0 eingeben." errorStyle="stop" operator="between" showDropDown="false" showErrorMessage="false" showInputMessage="false" sqref="E16:E27" type="decimal">
      <formula1>0.01</formula1>
      <formula2>99999</formula2>
    </dataValidation>
    <dataValidation allowBlank="true" error="Bitte einen Wert aus der Liste wählen." errorStyle="stop" errorTitle="Ungültige Eingabe" operator="between" showDropDown="false" showErrorMessage="false" showInputMessage="false" sqref="D12" type="list">
      <formula1>"Hauptlager Halle A,Nebenlager Halle B,Fahrzeug / Servicewagen,Baustellenlager"</formula1>
      <formula2>0</formula2>
    </dataValidation>
    <dataValidation allowBlank="true" error="Bitte einen Wert aus der Liste wählen." errorStyle="stop" errorTitle="Ungültige Eingabe" operator="between" showDropDown="false" showErrorMessage="false" showInputMessage="false" sqref="H11" type="list">
      <formula1>"Verbrauch (Auftrag),Verbrauch (intern),Werkzeugausgabe,Rückgabe"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2B705"/>
    <pageSetUpPr fitToPage="true"/>
  </sheetPr>
  <dimension ref="A1:M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11"/>
    <col collapsed="false" customWidth="true" hidden="false" outlineLevel="0" max="3" min="3" style="0" width="30"/>
    <col collapsed="false" customWidth="true" hidden="false" outlineLevel="0" max="4" min="4" style="0" width="16"/>
    <col collapsed="false" customWidth="true" hidden="false" outlineLevel="0" max="5" min="5" style="0" width="9"/>
    <col collapsed="false" customWidth="true" hidden="false" outlineLevel="0" max="7" min="6" style="0" width="10"/>
    <col collapsed="false" customWidth="true" hidden="false" outlineLevel="0" max="8" min="8" style="0" width="8.5"/>
    <col collapsed="false" customWidth="true" hidden="false" outlineLevel="0" max="10" min="9" style="0" width="10"/>
    <col collapsed="false" customWidth="true" hidden="false" outlineLevel="0" max="11" min="11" style="0" width="9"/>
    <col collapsed="false" customWidth="true" hidden="false" outlineLevel="0" max="12" min="12" style="0" width="13"/>
    <col collapsed="false" customWidth="true" hidden="false" outlineLevel="0" max="13" min="13" style="0" width="18"/>
  </cols>
  <sheetData>
    <row r="1" customFormat="false" ht="7.5" hidden="false" customHeight="true" outlineLevel="0" collapsed="false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Format="false" ht="25.5" hidden="false" customHeight="true" outlineLevel="0" collapsed="false">
      <c r="A2" s="1"/>
      <c r="B2" s="3" t="s">
        <v>47</v>
      </c>
      <c r="C2" s="2"/>
      <c r="D2" s="2"/>
      <c r="E2" s="2"/>
      <c r="F2" s="2"/>
      <c r="G2" s="2"/>
      <c r="H2" s="2"/>
      <c r="I2" s="2"/>
      <c r="J2" s="2"/>
      <c r="K2" s="2"/>
      <c r="L2" s="4" t="s">
        <v>48</v>
      </c>
      <c r="M2" s="4"/>
    </row>
    <row r="3" customFormat="false" ht="15" hidden="false" customHeight="true" outlineLevel="0" collapsed="false">
      <c r="A3" s="1"/>
      <c r="B3" s="5" t="s">
        <v>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customFormat="false" ht="6" hidden="false" customHeight="true" outlineLevel="0" collapsed="false">
      <c r="A4" s="1"/>
    </row>
    <row r="5" customFormat="false" ht="13.5" hidden="false" customHeight="true" outlineLevel="0" collapsed="false">
      <c r="A5" s="1"/>
      <c r="B5" s="6" t="s">
        <v>50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customFormat="false" ht="6" hidden="false" customHeight="true" outlineLevel="0" collapsed="false">
      <c r="A6" s="1"/>
    </row>
    <row r="7" customFormat="false" ht="18.75" hidden="false" customHeight="true" outlineLevel="0" collapsed="false">
      <c r="A7" s="1"/>
      <c r="B7" s="7"/>
      <c r="C7" s="8" t="s">
        <v>51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customFormat="false" ht="24" hidden="false" customHeight="true" outlineLevel="0" collapsed="false">
      <c r="A8" s="1"/>
      <c r="B8" s="35" t="n">
        <f aca="false">COUNTIF($B$13:$B$32,"&lt;&gt;")</f>
        <v>20</v>
      </c>
      <c r="C8" s="35"/>
      <c r="D8" s="35"/>
      <c r="E8" s="35"/>
      <c r="F8" s="36" t="n">
        <f aca="false">Entnahmeschein!$H$28</f>
        <v>104.55</v>
      </c>
      <c r="G8" s="36"/>
      <c r="H8" s="36"/>
      <c r="I8" s="36"/>
      <c r="J8" s="37" t="n">
        <f aca="false">COUNTIF($L$13:$L$32,"Bestand prüfen")+COUNTIF($L$13:$L$32,"Fehlmenge")</f>
        <v>2</v>
      </c>
      <c r="K8" s="37"/>
      <c r="L8" s="37"/>
      <c r="M8" s="37"/>
    </row>
    <row r="9" customFormat="false" ht="12" hidden="false" customHeight="true" outlineLevel="0" collapsed="false">
      <c r="A9" s="1"/>
      <c r="B9" s="38" t="s">
        <v>52</v>
      </c>
      <c r="C9" s="38"/>
      <c r="D9" s="38"/>
      <c r="E9" s="38"/>
      <c r="F9" s="38" t="s">
        <v>53</v>
      </c>
      <c r="G9" s="38"/>
      <c r="H9" s="38"/>
      <c r="I9" s="38"/>
      <c r="J9" s="38" t="s">
        <v>54</v>
      </c>
      <c r="K9" s="38"/>
      <c r="L9" s="38"/>
      <c r="M9" s="38"/>
    </row>
    <row r="10" customFormat="false" ht="7.5" hidden="false" customHeight="true" outlineLevel="0" collapsed="false">
      <c r="A10" s="1"/>
    </row>
    <row r="11" customFormat="false" ht="18.75" hidden="false" customHeight="true" outlineLevel="0" collapsed="false">
      <c r="A11" s="1"/>
      <c r="B11" s="7"/>
      <c r="C11" s="8" t="s">
        <v>55</v>
      </c>
      <c r="D11" s="9"/>
      <c r="E11" s="9"/>
      <c r="F11" s="9"/>
      <c r="G11" s="9"/>
      <c r="H11" s="9"/>
      <c r="I11" s="9"/>
      <c r="J11" s="9"/>
      <c r="K11" s="9"/>
      <c r="L11" s="9"/>
      <c r="M11" s="9"/>
    </row>
    <row r="12" customFormat="false" ht="30" hidden="false" customHeight="true" outlineLevel="0" collapsed="false">
      <c r="A12" s="1"/>
      <c r="B12" s="13" t="s">
        <v>24</v>
      </c>
      <c r="C12" s="13" t="s">
        <v>25</v>
      </c>
      <c r="D12" s="13" t="s">
        <v>56</v>
      </c>
      <c r="E12" s="13" t="s">
        <v>27</v>
      </c>
      <c r="F12" s="13" t="s">
        <v>57</v>
      </c>
      <c r="G12" s="13" t="s">
        <v>58</v>
      </c>
      <c r="H12" s="13" t="s">
        <v>59</v>
      </c>
      <c r="I12" s="13" t="s">
        <v>60</v>
      </c>
      <c r="J12" s="13" t="s">
        <v>61</v>
      </c>
      <c r="K12" s="13" t="s">
        <v>62</v>
      </c>
      <c r="L12" s="13" t="s">
        <v>63</v>
      </c>
      <c r="M12" s="13" t="s">
        <v>30</v>
      </c>
    </row>
    <row r="13" customFormat="false" ht="16.5" hidden="false" customHeight="true" outlineLevel="0" collapsed="false">
      <c r="A13" s="1"/>
      <c r="B13" s="15" t="s">
        <v>64</v>
      </c>
      <c r="C13" s="39" t="s">
        <v>65</v>
      </c>
      <c r="D13" s="39" t="s">
        <v>66</v>
      </c>
      <c r="E13" s="15" t="s">
        <v>67</v>
      </c>
      <c r="F13" s="40" t="n">
        <v>6.5</v>
      </c>
      <c r="G13" s="15" t="s">
        <v>68</v>
      </c>
      <c r="H13" s="41" t="n">
        <v>24</v>
      </c>
      <c r="I13" s="42" t="n">
        <f aca="false">SUMIF(Entnahmeschein!$C$16:$C$27,$B13,Entnahmeschein!$E$16:$E$27)</f>
        <v>0</v>
      </c>
      <c r="J13" s="43" t="n">
        <f aca="false">$H13-$I13</f>
        <v>24</v>
      </c>
      <c r="K13" s="41" t="n">
        <v>8</v>
      </c>
      <c r="L13" s="44" t="str">
        <f aca="false">IF($J13&lt;0,"Fehlmenge",IF($J13&lt;=$K13,"Bestand prüfen","gedeckt"))</f>
        <v>gedeckt</v>
      </c>
      <c r="M13" s="45"/>
    </row>
    <row r="14" customFormat="false" ht="16.5" hidden="false" customHeight="true" outlineLevel="0" collapsed="false">
      <c r="A14" s="1"/>
      <c r="B14" s="15" t="s">
        <v>69</v>
      </c>
      <c r="C14" s="39" t="s">
        <v>70</v>
      </c>
      <c r="D14" s="39" t="s">
        <v>66</v>
      </c>
      <c r="E14" s="15" t="s">
        <v>67</v>
      </c>
      <c r="F14" s="40" t="n">
        <v>4.2</v>
      </c>
      <c r="G14" s="15" t="s">
        <v>68</v>
      </c>
      <c r="H14" s="41" t="n">
        <v>18</v>
      </c>
      <c r="I14" s="42" t="n">
        <f aca="false">SUMIF(Entnahmeschein!$C$16:$C$27,$B14,Entnahmeschein!$E$16:$E$27)</f>
        <v>0</v>
      </c>
      <c r="J14" s="43" t="n">
        <f aca="false">$H14-$I14</f>
        <v>18</v>
      </c>
      <c r="K14" s="41" t="n">
        <v>6</v>
      </c>
      <c r="L14" s="44" t="str">
        <f aca="false">IF($J14&lt;0,"Fehlmenge",IF($J14&lt;=$K14,"Bestand prüfen","gedeckt"))</f>
        <v>gedeckt</v>
      </c>
      <c r="M14" s="45"/>
    </row>
    <row r="15" customFormat="false" ht="16.5" hidden="false" customHeight="true" outlineLevel="0" collapsed="false">
      <c r="A15" s="1"/>
      <c r="B15" s="15" t="s">
        <v>71</v>
      </c>
      <c r="C15" s="39" t="s">
        <v>72</v>
      </c>
      <c r="D15" s="39" t="s">
        <v>66</v>
      </c>
      <c r="E15" s="15" t="s">
        <v>73</v>
      </c>
      <c r="F15" s="40" t="n">
        <v>2.8</v>
      </c>
      <c r="G15" s="15" t="s">
        <v>74</v>
      </c>
      <c r="H15" s="41" t="n">
        <v>30</v>
      </c>
      <c r="I15" s="42" t="n">
        <f aca="false">SUMIF(Entnahmeschein!$C$16:$C$27,$B15,Entnahmeschein!$E$16:$E$27)</f>
        <v>0</v>
      </c>
      <c r="J15" s="43" t="n">
        <f aca="false">$H15-$I15</f>
        <v>30</v>
      </c>
      <c r="K15" s="41" t="n">
        <v>10</v>
      </c>
      <c r="L15" s="44" t="str">
        <f aca="false">IF($J15&lt;0,"Fehlmenge",IF($J15&lt;=$K15,"Bestand prüfen","gedeckt"))</f>
        <v>gedeckt</v>
      </c>
      <c r="M15" s="45"/>
    </row>
    <row r="16" customFormat="false" ht="16.5" hidden="false" customHeight="true" outlineLevel="0" collapsed="false">
      <c r="A16" s="1"/>
      <c r="B16" s="15" t="s">
        <v>31</v>
      </c>
      <c r="C16" s="39" t="s">
        <v>75</v>
      </c>
      <c r="D16" s="39" t="s">
        <v>76</v>
      </c>
      <c r="E16" s="15" t="s">
        <v>73</v>
      </c>
      <c r="F16" s="40" t="n">
        <v>4.9</v>
      </c>
      <c r="G16" s="15" t="s">
        <v>77</v>
      </c>
      <c r="H16" s="41" t="n">
        <v>40</v>
      </c>
      <c r="I16" s="42" t="n">
        <f aca="false">SUMIF(Entnahmeschein!$C$16:$C$27,$B16,Entnahmeschein!$E$16:$E$27)</f>
        <v>6</v>
      </c>
      <c r="J16" s="43" t="n">
        <f aca="false">$H16-$I16</f>
        <v>34</v>
      </c>
      <c r="K16" s="41" t="n">
        <v>12</v>
      </c>
      <c r="L16" s="44" t="str">
        <f aca="false">IF($J16&lt;0,"Fehlmenge",IF($J16&lt;=$K16,"Bestand prüfen","gedeckt"))</f>
        <v>gedeckt</v>
      </c>
      <c r="M16" s="45"/>
    </row>
    <row r="17" customFormat="false" ht="16.5" hidden="false" customHeight="true" outlineLevel="0" collapsed="false">
      <c r="A17" s="1"/>
      <c r="B17" s="15" t="s">
        <v>32</v>
      </c>
      <c r="C17" s="39" t="s">
        <v>78</v>
      </c>
      <c r="D17" s="39" t="s">
        <v>76</v>
      </c>
      <c r="E17" s="15" t="s">
        <v>79</v>
      </c>
      <c r="F17" s="40" t="n">
        <v>0.95</v>
      </c>
      <c r="G17" s="15" t="s">
        <v>80</v>
      </c>
      <c r="H17" s="41" t="n">
        <v>250</v>
      </c>
      <c r="I17" s="42" t="n">
        <f aca="false">SUMIF(Entnahmeschein!$C$16:$C$27,$B17,Entnahmeschein!$E$16:$E$27)</f>
        <v>25</v>
      </c>
      <c r="J17" s="43" t="n">
        <f aca="false">$H17-$I17</f>
        <v>225</v>
      </c>
      <c r="K17" s="41" t="n">
        <v>50</v>
      </c>
      <c r="L17" s="44" t="str">
        <f aca="false">IF($J17&lt;0,"Fehlmenge",IF($J17&lt;=$K17,"Bestand prüfen","gedeckt"))</f>
        <v>gedeckt</v>
      </c>
      <c r="M17" s="45" t="s">
        <v>81</v>
      </c>
    </row>
    <row r="18" customFormat="false" ht="16.5" hidden="false" customHeight="true" outlineLevel="0" collapsed="false">
      <c r="A18" s="1"/>
      <c r="B18" s="15" t="s">
        <v>82</v>
      </c>
      <c r="C18" s="39" t="s">
        <v>83</v>
      </c>
      <c r="D18" s="39" t="s">
        <v>76</v>
      </c>
      <c r="E18" s="15" t="s">
        <v>73</v>
      </c>
      <c r="F18" s="40" t="n">
        <v>3.6</v>
      </c>
      <c r="G18" s="15" t="s">
        <v>84</v>
      </c>
      <c r="H18" s="41" t="n">
        <v>35</v>
      </c>
      <c r="I18" s="42" t="n">
        <f aca="false">SUMIF(Entnahmeschein!$C$16:$C$27,$B18,Entnahmeschein!$E$16:$E$27)</f>
        <v>0</v>
      </c>
      <c r="J18" s="43" t="n">
        <f aca="false">$H18-$I18</f>
        <v>35</v>
      </c>
      <c r="K18" s="41" t="n">
        <v>10</v>
      </c>
      <c r="L18" s="44" t="str">
        <f aca="false">IF($J18&lt;0,"Fehlmenge",IF($J18&lt;=$K18,"Bestand prüfen","gedeckt"))</f>
        <v>gedeckt</v>
      </c>
      <c r="M18" s="45"/>
    </row>
    <row r="19" customFormat="false" ht="16.5" hidden="false" customHeight="true" outlineLevel="0" collapsed="false">
      <c r="A19" s="1"/>
      <c r="B19" s="15" t="s">
        <v>34</v>
      </c>
      <c r="C19" s="39" t="s">
        <v>85</v>
      </c>
      <c r="D19" s="39" t="s">
        <v>76</v>
      </c>
      <c r="E19" s="15" t="s">
        <v>73</v>
      </c>
      <c r="F19" s="40" t="n">
        <v>5.8</v>
      </c>
      <c r="G19" s="15" t="s">
        <v>84</v>
      </c>
      <c r="H19" s="41" t="n">
        <v>22</v>
      </c>
      <c r="I19" s="42" t="n">
        <f aca="false">SUMIF(Entnahmeschein!$C$16:$C$27,$B19,Entnahmeschein!$E$16:$E$27)</f>
        <v>3</v>
      </c>
      <c r="J19" s="43" t="n">
        <f aca="false">$H19-$I19</f>
        <v>19</v>
      </c>
      <c r="K19" s="41" t="n">
        <v>6</v>
      </c>
      <c r="L19" s="44" t="str">
        <f aca="false">IF($J19&lt;0,"Fehlmenge",IF($J19&lt;=$K19,"Bestand prüfen","gedeckt"))</f>
        <v>gedeckt</v>
      </c>
      <c r="M19" s="45"/>
    </row>
    <row r="20" customFormat="false" ht="16.5" hidden="false" customHeight="true" outlineLevel="0" collapsed="false">
      <c r="A20" s="1"/>
      <c r="B20" s="15" t="s">
        <v>86</v>
      </c>
      <c r="C20" s="39" t="s">
        <v>87</v>
      </c>
      <c r="D20" s="39" t="s">
        <v>88</v>
      </c>
      <c r="E20" s="15" t="s">
        <v>73</v>
      </c>
      <c r="F20" s="40" t="n">
        <v>9.4</v>
      </c>
      <c r="G20" s="15" t="s">
        <v>89</v>
      </c>
      <c r="H20" s="41" t="n">
        <v>16</v>
      </c>
      <c r="I20" s="42" t="n">
        <f aca="false">SUMIF(Entnahmeschein!$C$16:$C$27,$B20,Entnahmeschein!$E$16:$E$27)</f>
        <v>0</v>
      </c>
      <c r="J20" s="43" t="n">
        <f aca="false">$H20-$I20</f>
        <v>16</v>
      </c>
      <c r="K20" s="41" t="n">
        <v>6</v>
      </c>
      <c r="L20" s="44" t="str">
        <f aca="false">IF($J20&lt;0,"Fehlmenge",IF($J20&lt;=$K20,"Bestand prüfen","gedeckt"))</f>
        <v>gedeckt</v>
      </c>
      <c r="M20" s="45"/>
    </row>
    <row r="21" customFormat="false" ht="16.5" hidden="false" customHeight="true" outlineLevel="0" collapsed="false">
      <c r="A21" s="1"/>
      <c r="B21" s="15" t="s">
        <v>90</v>
      </c>
      <c r="C21" s="39" t="s">
        <v>91</v>
      </c>
      <c r="D21" s="39" t="s">
        <v>88</v>
      </c>
      <c r="E21" s="15" t="s">
        <v>73</v>
      </c>
      <c r="F21" s="40" t="n">
        <v>1.75</v>
      </c>
      <c r="G21" s="15" t="s">
        <v>89</v>
      </c>
      <c r="H21" s="41" t="n">
        <v>60</v>
      </c>
      <c r="I21" s="42" t="n">
        <f aca="false">SUMIF(Entnahmeschein!$C$16:$C$27,$B21,Entnahmeschein!$E$16:$E$27)</f>
        <v>0</v>
      </c>
      <c r="J21" s="43" t="n">
        <f aca="false">$H21-$I21</f>
        <v>60</v>
      </c>
      <c r="K21" s="41" t="n">
        <v>20</v>
      </c>
      <c r="L21" s="44" t="str">
        <f aca="false">IF($J21&lt;0,"Fehlmenge",IF($J21&lt;=$K21,"Bestand prüfen","gedeckt"))</f>
        <v>gedeckt</v>
      </c>
      <c r="M21" s="45"/>
    </row>
    <row r="22" customFormat="false" ht="16.5" hidden="false" customHeight="true" outlineLevel="0" collapsed="false">
      <c r="A22" s="1"/>
      <c r="B22" s="15" t="s">
        <v>92</v>
      </c>
      <c r="C22" s="39" t="s">
        <v>93</v>
      </c>
      <c r="D22" s="39" t="s">
        <v>88</v>
      </c>
      <c r="E22" s="15" t="s">
        <v>94</v>
      </c>
      <c r="F22" s="40" t="n">
        <v>7.9</v>
      </c>
      <c r="G22" s="15" t="s">
        <v>95</v>
      </c>
      <c r="H22" s="41" t="n">
        <v>9</v>
      </c>
      <c r="I22" s="42" t="n">
        <f aca="false">SUMIF(Entnahmeschein!$C$16:$C$27,$B22,Entnahmeschein!$E$16:$E$27)</f>
        <v>0</v>
      </c>
      <c r="J22" s="43" t="n">
        <f aca="false">$H22-$I22</f>
        <v>9</v>
      </c>
      <c r="K22" s="41" t="n">
        <v>4</v>
      </c>
      <c r="L22" s="44" t="str">
        <f aca="false">IF($J22&lt;0,"Fehlmenge",IF($J22&lt;=$K22,"Bestand prüfen","gedeckt"))</f>
        <v>gedeckt</v>
      </c>
      <c r="M22" s="45"/>
    </row>
    <row r="23" customFormat="false" ht="16.5" hidden="false" customHeight="true" outlineLevel="0" collapsed="false">
      <c r="A23" s="1"/>
      <c r="B23" s="15" t="s">
        <v>35</v>
      </c>
      <c r="C23" s="39" t="s">
        <v>96</v>
      </c>
      <c r="D23" s="39" t="s">
        <v>97</v>
      </c>
      <c r="E23" s="15" t="s">
        <v>98</v>
      </c>
      <c r="F23" s="40" t="n">
        <v>3.95</v>
      </c>
      <c r="G23" s="15" t="s">
        <v>99</v>
      </c>
      <c r="H23" s="41" t="n">
        <v>28</v>
      </c>
      <c r="I23" s="42" t="n">
        <f aca="false">SUMIF(Entnahmeschein!$C$16:$C$27,$B23,Entnahmeschein!$E$16:$E$27)</f>
        <v>2</v>
      </c>
      <c r="J23" s="43" t="n">
        <f aca="false">$H23-$I23</f>
        <v>26</v>
      </c>
      <c r="K23" s="41" t="n">
        <v>10</v>
      </c>
      <c r="L23" s="44" t="str">
        <f aca="false">IF($J23&lt;0,"Fehlmenge",IF($J23&lt;=$K23,"Bestand prüfen","gedeckt"))</f>
        <v>gedeckt</v>
      </c>
      <c r="M23" s="45"/>
    </row>
    <row r="24" customFormat="false" ht="16.5" hidden="false" customHeight="true" outlineLevel="0" collapsed="false">
      <c r="A24" s="1"/>
      <c r="B24" s="15" t="s">
        <v>100</v>
      </c>
      <c r="C24" s="39" t="s">
        <v>101</v>
      </c>
      <c r="D24" s="39" t="s">
        <v>97</v>
      </c>
      <c r="E24" s="15" t="s">
        <v>102</v>
      </c>
      <c r="F24" s="40" t="n">
        <v>6.2</v>
      </c>
      <c r="G24" s="15" t="s">
        <v>99</v>
      </c>
      <c r="H24" s="41" t="n">
        <v>14</v>
      </c>
      <c r="I24" s="42" t="n">
        <f aca="false">SUMIF(Entnahmeschein!$C$16:$C$27,$B24,Entnahmeschein!$E$16:$E$27)</f>
        <v>0</v>
      </c>
      <c r="J24" s="43" t="n">
        <f aca="false">$H24-$I24</f>
        <v>14</v>
      </c>
      <c r="K24" s="41" t="n">
        <v>6</v>
      </c>
      <c r="L24" s="44" t="str">
        <f aca="false">IF($J24&lt;0,"Fehlmenge",IF($J24&lt;=$K24,"Bestand prüfen","gedeckt"))</f>
        <v>gedeckt</v>
      </c>
      <c r="M24" s="45"/>
    </row>
    <row r="25" customFormat="false" ht="16.5" hidden="false" customHeight="true" outlineLevel="0" collapsed="false">
      <c r="A25" s="1"/>
      <c r="B25" s="15" t="s">
        <v>36</v>
      </c>
      <c r="C25" s="39" t="s">
        <v>103</v>
      </c>
      <c r="D25" s="39" t="s">
        <v>97</v>
      </c>
      <c r="E25" s="15" t="s">
        <v>104</v>
      </c>
      <c r="F25" s="40" t="n">
        <v>3.4</v>
      </c>
      <c r="G25" s="15" t="s">
        <v>105</v>
      </c>
      <c r="H25" s="41" t="n">
        <v>20</v>
      </c>
      <c r="I25" s="42" t="n">
        <f aca="false">SUMIF(Entnahmeschein!$C$16:$C$27,$B25,Entnahmeschein!$E$16:$E$27)</f>
        <v>2</v>
      </c>
      <c r="J25" s="43" t="n">
        <f aca="false">$H25-$I25</f>
        <v>18</v>
      </c>
      <c r="K25" s="41" t="n">
        <v>8</v>
      </c>
      <c r="L25" s="44" t="str">
        <f aca="false">IF($J25&lt;0,"Fehlmenge",IF($J25&lt;=$K25,"Bestand prüfen","gedeckt"))</f>
        <v>gedeckt</v>
      </c>
      <c r="M25" s="45"/>
    </row>
    <row r="26" customFormat="false" ht="16.5" hidden="false" customHeight="true" outlineLevel="0" collapsed="false">
      <c r="A26" s="1"/>
      <c r="B26" s="15" t="s">
        <v>106</v>
      </c>
      <c r="C26" s="39" t="s">
        <v>107</v>
      </c>
      <c r="D26" s="39" t="s">
        <v>97</v>
      </c>
      <c r="E26" s="15" t="s">
        <v>104</v>
      </c>
      <c r="F26" s="40" t="n">
        <v>12.5</v>
      </c>
      <c r="G26" s="15" t="s">
        <v>108</v>
      </c>
      <c r="H26" s="41" t="n">
        <v>3</v>
      </c>
      <c r="I26" s="42" t="n">
        <f aca="false">SUMIF(Entnahmeschein!$C$16:$C$27,$B26,Entnahmeschein!$E$16:$E$27)</f>
        <v>0</v>
      </c>
      <c r="J26" s="43" t="n">
        <f aca="false">$H26-$I26</f>
        <v>3</v>
      </c>
      <c r="K26" s="41" t="n">
        <v>3</v>
      </c>
      <c r="L26" s="44" t="str">
        <f aca="false">IF($J26&lt;0,"Fehlmenge",IF($J26&lt;=$K26,"Bestand prüfen","gedeckt"))</f>
        <v>Bestand prüfen</v>
      </c>
      <c r="M26" s="45" t="s">
        <v>109</v>
      </c>
    </row>
    <row r="27" customFormat="false" ht="16.5" hidden="false" customHeight="true" outlineLevel="0" collapsed="false">
      <c r="A27" s="1"/>
      <c r="B27" s="15" t="s">
        <v>37</v>
      </c>
      <c r="C27" s="39" t="s">
        <v>110</v>
      </c>
      <c r="D27" s="39" t="s">
        <v>111</v>
      </c>
      <c r="E27" s="15" t="s">
        <v>112</v>
      </c>
      <c r="F27" s="40" t="n">
        <v>2.2</v>
      </c>
      <c r="G27" s="15" t="s">
        <v>113</v>
      </c>
      <c r="H27" s="41" t="n">
        <v>40</v>
      </c>
      <c r="I27" s="42" t="n">
        <f aca="false">SUMIF(Entnahmeschein!$C$16:$C$27,$B27,Entnahmeschein!$E$16:$E$27)</f>
        <v>2</v>
      </c>
      <c r="J27" s="43" t="n">
        <f aca="false">$H27-$I27</f>
        <v>38</v>
      </c>
      <c r="K27" s="41" t="n">
        <v>15</v>
      </c>
      <c r="L27" s="44" t="str">
        <f aca="false">IF($J27&lt;0,"Fehlmenge",IF($J27&lt;=$K27,"Bestand prüfen","gedeckt"))</f>
        <v>gedeckt</v>
      </c>
      <c r="M27" s="45"/>
    </row>
    <row r="28" customFormat="false" ht="16.5" hidden="false" customHeight="true" outlineLevel="0" collapsed="false">
      <c r="A28" s="1"/>
      <c r="B28" s="15" t="s">
        <v>114</v>
      </c>
      <c r="C28" s="39" t="s">
        <v>115</v>
      </c>
      <c r="D28" s="39" t="s">
        <v>111</v>
      </c>
      <c r="E28" s="15" t="s">
        <v>73</v>
      </c>
      <c r="F28" s="40" t="n">
        <v>3.1</v>
      </c>
      <c r="G28" s="15" t="s">
        <v>113</v>
      </c>
      <c r="H28" s="41" t="n">
        <v>12</v>
      </c>
      <c r="I28" s="42" t="n">
        <f aca="false">SUMIF(Entnahmeschein!$C$16:$C$27,$B28,Entnahmeschein!$E$16:$E$27)</f>
        <v>0</v>
      </c>
      <c r="J28" s="43" t="n">
        <f aca="false">$H28-$I28</f>
        <v>12</v>
      </c>
      <c r="K28" s="41" t="n">
        <v>5</v>
      </c>
      <c r="L28" s="44" t="str">
        <f aca="false">IF($J28&lt;0,"Fehlmenge",IF($J28&lt;=$K28,"Bestand prüfen","gedeckt"))</f>
        <v>gedeckt</v>
      </c>
      <c r="M28" s="45"/>
    </row>
    <row r="29" customFormat="false" ht="16.5" hidden="false" customHeight="true" outlineLevel="0" collapsed="false">
      <c r="A29" s="1"/>
      <c r="B29" s="15" t="s">
        <v>116</v>
      </c>
      <c r="C29" s="39" t="s">
        <v>117</v>
      </c>
      <c r="D29" s="39" t="s">
        <v>111</v>
      </c>
      <c r="E29" s="15" t="s">
        <v>112</v>
      </c>
      <c r="F29" s="40" t="n">
        <v>0.6</v>
      </c>
      <c r="G29" s="15" t="s">
        <v>118</v>
      </c>
      <c r="H29" s="41" t="n">
        <v>80</v>
      </c>
      <c r="I29" s="42" t="n">
        <f aca="false">SUMIF(Entnahmeschein!$C$16:$C$27,$B29,Entnahmeschein!$E$16:$E$27)</f>
        <v>0</v>
      </c>
      <c r="J29" s="43" t="n">
        <f aca="false">$H29-$I29</f>
        <v>80</v>
      </c>
      <c r="K29" s="41" t="n">
        <v>30</v>
      </c>
      <c r="L29" s="44" t="str">
        <f aca="false">IF($J29&lt;0,"Fehlmenge",IF($J29&lt;=$K29,"Bestand prüfen","gedeckt"))</f>
        <v>gedeckt</v>
      </c>
      <c r="M29" s="45"/>
    </row>
    <row r="30" customFormat="false" ht="16.5" hidden="false" customHeight="true" outlineLevel="0" collapsed="false">
      <c r="A30" s="1"/>
      <c r="B30" s="15" t="s">
        <v>119</v>
      </c>
      <c r="C30" s="39" t="s">
        <v>120</v>
      </c>
      <c r="D30" s="39" t="s">
        <v>121</v>
      </c>
      <c r="E30" s="15" t="s">
        <v>67</v>
      </c>
      <c r="F30" s="40" t="n">
        <v>8.9</v>
      </c>
      <c r="G30" s="15" t="s">
        <v>122</v>
      </c>
      <c r="H30" s="41" t="n">
        <v>10</v>
      </c>
      <c r="I30" s="42" t="n">
        <f aca="false">SUMIF(Entnahmeschein!$C$16:$C$27,$B30,Entnahmeschein!$E$16:$E$27)</f>
        <v>0</v>
      </c>
      <c r="J30" s="43" t="n">
        <f aca="false">$H30-$I30</f>
        <v>10</v>
      </c>
      <c r="K30" s="41" t="n">
        <v>4</v>
      </c>
      <c r="L30" s="44" t="str">
        <f aca="false">IF($J30&lt;0,"Fehlmenge",IF($J30&lt;=$K30,"Bestand prüfen","gedeckt"))</f>
        <v>gedeckt</v>
      </c>
      <c r="M30" s="45"/>
    </row>
    <row r="31" customFormat="false" ht="16.5" hidden="false" customHeight="true" outlineLevel="0" collapsed="false">
      <c r="A31" s="1"/>
      <c r="B31" s="15" t="s">
        <v>38</v>
      </c>
      <c r="C31" s="39" t="s">
        <v>123</v>
      </c>
      <c r="D31" s="39" t="s">
        <v>121</v>
      </c>
      <c r="E31" s="15" t="s">
        <v>94</v>
      </c>
      <c r="F31" s="40" t="n">
        <v>14.9</v>
      </c>
      <c r="G31" s="15" t="s">
        <v>124</v>
      </c>
      <c r="H31" s="41" t="n">
        <v>3</v>
      </c>
      <c r="I31" s="42" t="n">
        <f aca="false">SUMIF(Entnahmeschein!$C$16:$C$27,$B31,Entnahmeschein!$E$16:$E$27)</f>
        <v>1</v>
      </c>
      <c r="J31" s="43" t="n">
        <f aca="false">$H31-$I31</f>
        <v>2</v>
      </c>
      <c r="K31" s="41" t="n">
        <v>2</v>
      </c>
      <c r="L31" s="44" t="str">
        <f aca="false">IF($J31&lt;0,"Fehlmenge",IF($J31&lt;=$K31,"Bestand prüfen","gedeckt"))</f>
        <v>Bestand prüfen</v>
      </c>
      <c r="M31" s="45"/>
    </row>
    <row r="32" customFormat="false" ht="16.5" hidden="false" customHeight="true" outlineLevel="0" collapsed="false">
      <c r="A32" s="1"/>
      <c r="B32" s="15" t="s">
        <v>125</v>
      </c>
      <c r="C32" s="39" t="s">
        <v>126</v>
      </c>
      <c r="D32" s="39" t="s">
        <v>121</v>
      </c>
      <c r="E32" s="15" t="s">
        <v>73</v>
      </c>
      <c r="F32" s="40" t="n">
        <v>1.9</v>
      </c>
      <c r="G32" s="15" t="s">
        <v>127</v>
      </c>
      <c r="H32" s="41" t="n">
        <v>45</v>
      </c>
      <c r="I32" s="42" t="n">
        <f aca="false">SUMIF(Entnahmeschein!$C$16:$C$27,$B32,Entnahmeschein!$E$16:$E$27)</f>
        <v>0</v>
      </c>
      <c r="J32" s="43" t="n">
        <f aca="false">$H32-$I32</f>
        <v>45</v>
      </c>
      <c r="K32" s="41" t="n">
        <v>15</v>
      </c>
      <c r="L32" s="44" t="str">
        <f aca="false">IF($J32&lt;0,"Fehlmenge",IF($J32&lt;=$K32,"Bestand prüfen","gedeckt"))</f>
        <v>gedeckt</v>
      </c>
      <c r="M32" s="45"/>
    </row>
    <row r="33" customFormat="false" ht="7.5" hidden="false" customHeight="true" outlineLevel="0" collapsed="false">
      <c r="A33" s="1"/>
    </row>
    <row r="34" customFormat="false" ht="12" hidden="false" customHeight="true" outlineLevel="0" collapsed="false">
      <c r="A34" s="1"/>
      <c r="B34" s="46" t="s">
        <v>128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</sheetData>
  <mergeCells count="9">
    <mergeCell ref="L2:M2"/>
    <mergeCell ref="B5:M5"/>
    <mergeCell ref="B8:E8"/>
    <mergeCell ref="F8:I8"/>
    <mergeCell ref="J8:M8"/>
    <mergeCell ref="B9:E9"/>
    <mergeCell ref="F9:I9"/>
    <mergeCell ref="J9:M9"/>
    <mergeCell ref="B34:M34"/>
  </mergeCells>
  <conditionalFormatting sqref="L13:L32">
    <cfRule type="expression" priority="2" aboveAverage="0" equalAverage="0" bottom="0" percent="0" rank="0" text="" dxfId="1">
      <formula>$L13="Fehlmenge"</formula>
    </cfRule>
    <cfRule type="expression" priority="3" aboveAverage="0" equalAverage="0" bottom="0" percent="0" rank="0" text="" dxfId="2">
      <formula>$L13="Bestand prüfen"</formula>
    </cfRule>
    <cfRule type="expression" priority="4" aboveAverage="0" equalAverage="0" bottom="0" percent="0" rank="0" text="" dxfId="3">
      <formula>$L13="gedeckt"</formula>
    </cfRule>
  </conditionalFormatting>
  <dataValidations count="3">
    <dataValidation allowBlank="true" error="Bitte einen Wert aus der Liste wählen." errorStyle="stop" errorTitle="Ungültige Eingabe" operator="between" showDropDown="false" showErrorMessage="false" showInputMessage="false" sqref="D13:D32" type="list">
      <formula1>"Befestigung,Elektro,Sanitär,Verbrauchsmaterial,Arbeitsschutz,Werkzeugzubehör,Sonstiges"</formula1>
      <formula2>0</formula2>
    </dataValidation>
    <dataValidation allowBlank="true" error="Bitte einen Preis zwischen 0 und 10.000 € eingeben." errorStyle="stop" operator="between" showDropDown="false" showErrorMessage="false" showInputMessage="false" sqref="F13:F32" type="decimal">
      <formula1>0</formula1>
      <formula2>10000</formula2>
    </dataValidation>
    <dataValidation allowBlank="true" error="Bitte eine Menge zwischen 0 und 99.999 eingeben." errorStyle="stop" operator="between" showDropDown="false" showErrorMessage="false" showInputMessage="false" sqref="H13:H32 K13:K32" type="decimal">
      <formula1>0</formula1>
      <formula2>99999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2026-07-21T10:18:19Z</dcterms:created>
  <dc:creator>openpyxl</dc:creator>
  <dc:description/>
  <dc:language>en-US</dc:language>
  <cp:lastModifiedBy/>
  <dcterms:modified xsi:type="dcterms:W3CDTF">2026-07-21T10:18:19Z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