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üfprotokoll" sheetId="1" state="visible" r:id="rId3"/>
    <sheet name="Übersicht &amp; Stammdaten" sheetId="2" state="visible" r:id="rId4"/>
  </sheets>
  <definedNames>
    <definedName function="false" hidden="false" localSheetId="0" name="_xlnm.Print_Area" vbProcedure="false">Prüfprotokoll!$A$1:$J$58</definedName>
    <definedName function="false" hidden="true" localSheetId="0" name="_xlnm._FilterDatabase" vbProcedure="false">Prüfprotokoll!$A$24:$J$49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<sst xmlns="http://schemas.openxmlformats.org/spreadsheetml/2006/main" count="254" uniqueCount="164">
  <si>
    <t xml:space="preserve">PRÜFPROTOKOLL</t>
  </si>
  <si>
    <t xml:space="preserve">Qualitäts- &amp; Sicherheitsprüfung</t>
  </si>
  <si>
    <t xml:space="preserve">01 │ ANGABEN ZUR PRÜFUNG</t>
  </si>
  <si>
    <t xml:space="preserve">Firma</t>
  </si>
  <si>
    <t xml:space="preserve">Nordblick Prüftechnik GmbH</t>
  </si>
  <si>
    <t xml:space="preserve">Prüf-Nr.</t>
  </si>
  <si>
    <t xml:space="preserve">PP-2026-0714</t>
  </si>
  <si>
    <t xml:space="preserve">Anschrift</t>
  </si>
  <si>
    <t xml:space="preserve">Hafenstraße 24, 26122 Musterstadt</t>
  </si>
  <si>
    <t xml:space="preserve">Prüfdatum</t>
  </si>
  <si>
    <t xml:space="preserve">15.07.2026</t>
  </si>
  <si>
    <t xml:space="preserve">Ansprechpartner</t>
  </si>
  <si>
    <t xml:space="preserve">Ing. Katrin Voß</t>
  </si>
  <si>
    <t xml:space="preserve">Prüfer/in</t>
  </si>
  <si>
    <t xml:space="preserve">T. Wagner, zertifiziert</t>
  </si>
  <si>
    <t xml:space="preserve">Prüfart</t>
  </si>
  <si>
    <t xml:space="preserve">Wiederkehrende Prüfung</t>
  </si>
  <si>
    <t xml:space="preserve">Nächste Prüfung</t>
  </si>
  <si>
    <t xml:space="preserve">15.07.2027</t>
  </si>
  <si>
    <t xml:space="preserve">02 │ PRÜFOBJEKT</t>
  </si>
  <si>
    <t xml:space="preserve">Bezeichnung</t>
  </si>
  <si>
    <t xml:space="preserve">Fertigungslinie L-03 (Montagebereich Nord)</t>
  </si>
  <si>
    <t xml:space="preserve">Ident-/Serien-Nr.</t>
  </si>
  <si>
    <t xml:space="preserve">MSN-2026-L03-4471</t>
  </si>
  <si>
    <t xml:space="preserve">Standort/Bereich</t>
  </si>
  <si>
    <t xml:space="preserve">Halle 2, Ebene 1 – Anlage 03</t>
  </si>
  <si>
    <t xml:space="preserve">Betriebsstunden</t>
  </si>
  <si>
    <t xml:space="preserve">12.480 h</t>
  </si>
  <si>
    <t xml:space="preserve">03 │ GESAMTERGEBNIS</t>
  </si>
  <si>
    <t xml:space="preserve">Prüfpunkte</t>
  </si>
  <si>
    <t xml:space="preserve">OK</t>
  </si>
  <si>
    <t xml:space="preserve">Nachbesserung</t>
  </si>
  <si>
    <t xml:space="preserve">Nicht OK</t>
  </si>
  <si>
    <t xml:space="preserve">Erfüllungsgrad</t>
  </si>
  <si>
    <t xml:space="preserve">04 │ PRÜFPUNKTE</t>
  </si>
  <si>
    <t xml:space="preserve">Nr</t>
  </si>
  <si>
    <t xml:space="preserve">Prüfbereich</t>
  </si>
  <si>
    <t xml:space="preserve">Prüfpunkt</t>
  </si>
  <si>
    <t xml:space="preserve">Sollwert / Anforderung</t>
  </si>
  <si>
    <t xml:space="preserve">Istwert / Feststellung</t>
  </si>
  <si>
    <t xml:space="preserve">Bewertung</t>
  </si>
  <si>
    <t xml:space="preserve">Priorität</t>
  </si>
  <si>
    <t xml:space="preserve">Maßnahme</t>
  </si>
  <si>
    <t xml:space="preserve">Verantwortlich</t>
  </si>
  <si>
    <t xml:space="preserve">Frist</t>
  </si>
  <si>
    <t xml:space="preserve">Allgemein</t>
  </si>
  <si>
    <t xml:space="preserve">Sichtprüfung Gesamtzustand</t>
  </si>
  <si>
    <t xml:space="preserve">Keine sichtbaren Mängel</t>
  </si>
  <si>
    <t xml:space="preserve">Keine Auffälligkeiten</t>
  </si>
  <si>
    <t xml:space="preserve">Niedrig</t>
  </si>
  <si>
    <t xml:space="preserve">K. Voß</t>
  </si>
  <si>
    <t xml:space="preserve">Typenschild lesbar und vollständig</t>
  </si>
  <si>
    <t xml:space="preserve">Herstellerangaben erkennbar</t>
  </si>
  <si>
    <t xml:space="preserve">Typenschild vorhanden</t>
  </si>
  <si>
    <t xml:space="preserve">Sicherheit</t>
  </si>
  <si>
    <t xml:space="preserve">Not-Aus-Schalter Funktion</t>
  </si>
  <si>
    <t xml:space="preserve">Funktionsprüfung erfolgreich</t>
  </si>
  <si>
    <t xml:space="preserve">Funktion einwandfrei</t>
  </si>
  <si>
    <t xml:space="preserve">Hoch</t>
  </si>
  <si>
    <t xml:space="preserve">T. Wagner</t>
  </si>
  <si>
    <t xml:space="preserve">Schutzabdeckungen komplett</t>
  </si>
  <si>
    <t xml:space="preserve">Alle Abdeckungen montiert</t>
  </si>
  <si>
    <t xml:space="preserve">Abdeckung Pos. 4 lose befestigt</t>
  </si>
  <si>
    <t xml:space="preserve">Befestigung nachziehen und dokumentieren</t>
  </si>
  <si>
    <t xml:space="preserve">M. Klar</t>
  </si>
  <si>
    <t xml:space="preserve">Warn- und Hinweisschilder</t>
  </si>
  <si>
    <t xml:space="preserve">Nach Betriebsanleitung angebracht</t>
  </si>
  <si>
    <t xml:space="preserve">Vollständig vorhanden</t>
  </si>
  <si>
    <t xml:space="preserve">Mittel</t>
  </si>
  <si>
    <t xml:space="preserve">Elektrik</t>
  </si>
  <si>
    <t xml:space="preserve">Isolationswiderstand ≥ 1 MΩ</t>
  </si>
  <si>
    <t xml:space="preserve">≥ 1 MΩ</t>
  </si>
  <si>
    <t xml:space="preserve">Gemessen 2,4 MΩ</t>
  </si>
  <si>
    <t xml:space="preserve">S. Berger</t>
  </si>
  <si>
    <t xml:space="preserve">Schutzleiterprüfung</t>
  </si>
  <si>
    <t xml:space="preserve">≤ 0,3 Ω</t>
  </si>
  <si>
    <t xml:space="preserve">Gemessen 0,18 Ω</t>
  </si>
  <si>
    <t xml:space="preserve">Kabelschutz und Zugentlastung</t>
  </si>
  <si>
    <t xml:space="preserve">Ohne Beschädigung</t>
  </si>
  <si>
    <t xml:space="preserve">Ummantelung leicht beschädigt Pos. 12</t>
  </si>
  <si>
    <t xml:space="preserve">Leitung austauschen, Freigabe durch Elektriker</t>
  </si>
  <si>
    <t xml:space="preserve">Mechanik</t>
  </si>
  <si>
    <t xml:space="preserve">Verschleiß Führungsschienen</t>
  </si>
  <si>
    <t xml:space="preserve">Innerhalb Toleranz ± 0,05 mm</t>
  </si>
  <si>
    <t xml:space="preserve">Gemessen 0,03 mm</t>
  </si>
  <si>
    <t xml:space="preserve">Schmierung Lagerstellen</t>
  </si>
  <si>
    <t xml:space="preserve">Nach Wartungsplan</t>
  </si>
  <si>
    <t xml:space="preserve">Frisch geschmiert</t>
  </si>
  <si>
    <t xml:space="preserve">Riemenspannung Antrieb</t>
  </si>
  <si>
    <t xml:space="preserve">Sollwert Herstellervorgabe</t>
  </si>
  <si>
    <t xml:space="preserve">Spannung unterhalb Sollwert</t>
  </si>
  <si>
    <t xml:space="preserve">Nachspannen und dokumentieren</t>
  </si>
  <si>
    <t xml:space="preserve">Dokumentation</t>
  </si>
  <si>
    <t xml:space="preserve">Betriebsanleitung vorhanden</t>
  </si>
  <si>
    <t xml:space="preserve">Am Betriebsort verfügbar</t>
  </si>
  <si>
    <t xml:space="preserve">Vorhanden, aktuelle Version</t>
  </si>
  <si>
    <t xml:space="preserve">Prüfnachweise letzte Prüfung</t>
  </si>
  <si>
    <t xml:space="preserve">Vollständig dokumentiert</t>
  </si>
  <si>
    <t xml:space="preserve">Vorjahresprotokoll archiviert</t>
  </si>
  <si>
    <t xml:space="preserve">Umwelt</t>
  </si>
  <si>
    <t xml:space="preserve">Ölauffangwanne dicht</t>
  </si>
  <si>
    <t xml:space="preserve">Keine Leckagen</t>
  </si>
  <si>
    <t xml:space="preserve">Trocken, ohne Auffälligkeit</t>
  </si>
  <si>
    <t xml:space="preserve">Reinigung Arbeitsumfeld</t>
  </si>
  <si>
    <t xml:space="preserve">Sauber und frei zugänglich</t>
  </si>
  <si>
    <t xml:space="preserve">Fluchtweg teilweise verstellt</t>
  </si>
  <si>
    <t xml:space="preserve">Fluchtweg freihalten, Aushang aktualisieren</t>
  </si>
  <si>
    <t xml:space="preserve">Σ</t>
  </si>
  <si>
    <t xml:space="preserve">05 │ BEMERKUNGEN &amp; UNTERSCHRIFTEN</t>
  </si>
  <si>
    <t xml:space="preserve">Bemerkung / Ergänzung:</t>
  </si>
  <si>
    <t xml:space="preserve">Drei Feststellungen mit Nachbesserungsbedarf; eine Feststellung (Kabelschutz) erfordert Austausch vor Wiederinbetriebnahme. Wiederholungsprüfung nach Abschluss der Maßnahmen.</t>
  </si>
  <si>
    <t xml:space="preserve">Ort, Datum – Unterschrift Prüfer/in</t>
  </si>
  <si>
    <t xml:space="preserve">Ort, Datum – Unterschrift Anlagenverantwortliche/r</t>
  </si>
  <si>
    <t xml:space="preserve">ÜBERSICHT &amp; STAMMDATEN</t>
  </si>
  <si>
    <t xml:space="preserve">Auswertung │ Parameter │ Anleitung</t>
  </si>
  <si>
    <t xml:space="preserve">01 │ KENNZAHLEN</t>
  </si>
  <si>
    <t xml:space="preserve">Prüfpunkte gesamt</t>
  </si>
  <si>
    <t xml:space="preserve">Offene Maßnahmen</t>
  </si>
  <si>
    <t xml:space="preserve">02 │ AUSWERTUNG NACH PRÜFBEREICH</t>
  </si>
  <si>
    <t xml:space="preserve">Gesamt</t>
  </si>
  <si>
    <t xml:space="preserve">Nachb.</t>
  </si>
  <si>
    <t xml:space="preserve">N.A.</t>
  </si>
  <si>
    <t xml:space="preserve">Erfüllung</t>
  </si>
  <si>
    <t xml:space="preserve">Anzahl</t>
  </si>
  <si>
    <t xml:space="preserve">Anteil</t>
  </si>
  <si>
    <t xml:space="preserve">Summe</t>
  </si>
  <si>
    <t xml:space="preserve">Hygiene</t>
  </si>
  <si>
    <t xml:space="preserve">Software</t>
  </si>
  <si>
    <t xml:space="preserve">Prozess</t>
  </si>
  <si>
    <t xml:space="preserve">Sonstiges</t>
  </si>
  <si>
    <t xml:space="preserve">SUMME</t>
  </si>
  <si>
    <t xml:space="preserve">03 │ PRÜFHINWEISE</t>
  </si>
  <si>
    <t xml:space="preserve">Feststellung</t>
  </si>
  <si>
    <t xml:space="preserve">Status</t>
  </si>
  <si>
    <t xml:space="preserve">Hinweis</t>
  </si>
  <si>
    <t xml:space="preserve">Alle Prüfpunkte bewertet</t>
  </si>
  <si>
    <t xml:space="preserve">Jeder erfasste Prüfpunkt benötigt eine Bewertung.</t>
  </si>
  <si>
    <t xml:space="preserve">Nicht-OK-Feststellungen dokumentiert</t>
  </si>
  <si>
    <t xml:space="preserve">Jede Nicht-OK-Feststellung braucht eine Maßnahme.</t>
  </si>
  <si>
    <t xml:space="preserve">Maßnahmen mit Verantwortlichem</t>
  </si>
  <si>
    <t xml:space="preserve">Jede Maßnahme braucht eine/n Verantwortliche/n.</t>
  </si>
  <si>
    <t xml:space="preserve">Fristen für offene Maßnahmen gesetzt</t>
  </si>
  <si>
    <t xml:space="preserve">Nachbesserung/Nicht-OK benötigen ein Fälligkeitsdatum.</t>
  </si>
  <si>
    <t xml:space="preserve">Keine überfälligen Fristen</t>
  </si>
  <si>
    <t xml:space="preserve">Kein offener Punkt darf sein Fristdatum überschreiten.</t>
  </si>
  <si>
    <t xml:space="preserve">Prüfer/in unterschriftsbereit</t>
  </si>
  <si>
    <t xml:space="preserve">Angaben zu Prüfer/in und Prüfdatum müssen befüllt sein.</t>
  </si>
  <si>
    <t xml:space="preserve">04 │ GRAFISCHE AUSWERTUNG</t>
  </si>
  <si>
    <t xml:space="preserve">05 │ STAMMDATEN &amp; ANLEITUNG</t>
  </si>
  <si>
    <t xml:space="preserve">Prüfbereiche</t>
  </si>
  <si>
    <t xml:space="preserve">Bewertungen</t>
  </si>
  <si>
    <t xml:space="preserve">Prioritäten</t>
  </si>
  <si>
    <t xml:space="preserve">Verantwortliche (Beispiel)</t>
  </si>
  <si>
    <t xml:space="preserve">Anleitung</t>
  </si>
  <si>
    <t xml:space="preserve">1. Kopfdaten und Prüfobjekt auf dem Prüfprotokoll ausfüllen.</t>
  </si>
  <si>
    <t xml:space="preserve">2. Prüfpunkte je Bereich anlegen (Sollwert und Feststellung).</t>
  </si>
  <si>
    <t xml:space="preserve">3. Bewertung, Priorität und – bei Bedarf – Maßnahme setzen.</t>
  </si>
  <si>
    <t xml:space="preserve">4. Verantwortliche/n und Frist für offene Maßnahmen eintragen.</t>
  </si>
  <si>
    <t xml:space="preserve">L. Röder</t>
  </si>
  <si>
    <t xml:space="preserve">5. Gesamtergebnis, Erfüllungsgrad und KPI-Strip prüfen.</t>
  </si>
  <si>
    <t xml:space="preserve">P. Neumann</t>
  </si>
  <si>
    <t xml:space="preserve">6. Bemerkung ergänzen, Unterschriften einholen, Datei archivieren.</t>
  </si>
  <si>
    <t xml:space="preserve">Farblegende</t>
  </si>
  <si>
    <t xml:space="preserve">Eingabezelle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</si>
</sst>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General"/>
    <numFmt numFmtId="166" formatCode="0%"/>
    <numFmt numFmtId="167" formatCode="dd\.mm\.yyyy"/>
    <numFmt numFmtId="168" formatCode="0"/>
  </numFmts>
  <fonts count="3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Calibri"/>
      <family val="0"/>
      <charset val="1"/>
    </font>
    <font>
      <i val="true"/>
      <sz val="11"/>
      <color rgb="FFD9A567"/>
      <name val="Calibri"/>
      <family val="0"/>
      <charset val="1"/>
    </font>
    <font>
      <b val="true"/>
      <sz val="11"/>
      <color rgb="FF1B2D48"/>
      <name val="Calibri"/>
      <family val="0"/>
      <charset val="1"/>
    </font>
    <font>
      <b val="true"/>
      <sz val="9"/>
      <color rgb="FF1B2D48"/>
      <name val="Calibri"/>
      <family val="0"/>
      <charset val="1"/>
    </font>
    <font>
      <sz val="10"/>
      <color rgb="FF000000"/>
      <name val="Calibri"/>
      <family val="0"/>
      <charset val="1"/>
    </font>
    <font>
      <b val="true"/>
      <sz val="16"/>
      <color rgb="FFFFFFFF"/>
      <name val="Calibri"/>
      <family val="0"/>
      <charset val="1"/>
    </font>
    <font>
      <sz val="8"/>
      <color rgb="FF6B6B6B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16"/>
      <color rgb="FF1B2D48"/>
      <name val="Calibri"/>
      <family val="0"/>
      <charset val="1"/>
    </font>
    <font>
      <b val="true"/>
      <sz val="16"/>
      <color rgb="FF2F7A4F"/>
      <name val="Calibri"/>
      <family val="0"/>
      <charset val="1"/>
    </font>
    <font>
      <b val="true"/>
      <sz val="16"/>
      <color rgb="FFC69024"/>
      <name val="Calibri"/>
      <family val="0"/>
      <charset val="1"/>
    </font>
    <font>
      <b val="true"/>
      <sz val="16"/>
      <color rgb="FFB03A28"/>
      <name val="Calibri"/>
      <family val="0"/>
      <charset val="1"/>
    </font>
    <font>
      <b val="true"/>
      <sz val="18"/>
      <color rgb="FFB57532"/>
      <name val="Calibri"/>
      <family val="0"/>
      <charset val="1"/>
    </font>
    <font>
      <sz val="9"/>
      <color rgb="FF6B6B6B"/>
      <name val="Calibri"/>
      <family val="0"/>
      <charset val="1"/>
    </font>
    <font>
      <sz val="9"/>
      <color rgb="FF000000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color rgb="FFD9A567"/>
      <name val="Calibri"/>
      <family val="0"/>
      <charset val="1"/>
    </font>
    <font>
      <i val="true"/>
      <sz val="9"/>
      <color rgb="FF000000"/>
      <name val="Calibri"/>
      <family val="0"/>
      <charset val="1"/>
    </font>
    <font>
      <b val="true"/>
      <sz val="8"/>
      <color rgb="FF6B6B6B"/>
      <name val="Calibri"/>
      <family val="0"/>
      <charset val="1"/>
    </font>
    <font>
      <b val="true"/>
      <sz val="22"/>
      <color rgb="FF1B2D48"/>
      <name val="Calibri"/>
      <family val="0"/>
      <charset val="1"/>
    </font>
    <font>
      <b val="true"/>
      <sz val="22"/>
      <color rgb="FF2F7A4F"/>
      <name val="Calibri"/>
      <family val="0"/>
      <charset val="1"/>
    </font>
    <font>
      <b val="true"/>
      <sz val="22"/>
      <color rgb="FFC69024"/>
      <name val="Calibri"/>
      <family val="0"/>
      <charset val="1"/>
    </font>
    <font>
      <b val="true"/>
      <sz val="22"/>
      <color rgb="FFB03A28"/>
      <name val="Calibri"/>
      <family val="0"/>
      <charset val="1"/>
    </font>
    <font>
      <b val="true"/>
      <sz val="22"/>
      <color rgb="FFB57532"/>
      <name val="Calibri"/>
      <family val="0"/>
      <charset val="1"/>
    </font>
    <font>
      <b val="true"/>
      <sz val="22"/>
      <color rgb="FF2A4067"/>
      <name val="Calibri"/>
      <family val="0"/>
      <charset val="1"/>
    </font>
    <font>
      <b val="true"/>
      <sz val="9"/>
      <color rgb="FF000000"/>
      <name val="Calibri"/>
      <family val="0"/>
      <charset val="1"/>
    </font>
    <font>
      <i val="true"/>
      <sz val="9"/>
      <color rgb="FF6B6B6B"/>
      <name val="Calibri"/>
      <family val="0"/>
      <charset val="1"/>
    </font>
    <font>
      <b val="true"/>
      <sz val="9"/>
      <color rgb="FF2F7A4F"/>
      <name val="Calibri"/>
      <family val="0"/>
      <charset val="1"/>
    </font>
    <font>
      <b val="true"/>
      <sz val="9"/>
      <color rgb="FFC69024"/>
      <name val="Calibri"/>
      <family val="0"/>
      <charset val="1"/>
    </font>
    <font>
      <b val="true"/>
      <sz val="9"/>
      <color rgb="FFB03A28"/>
      <name val="Calibri"/>
      <family val="0"/>
      <charset val="1"/>
    </font>
    <font>
      <b val="true"/>
      <sz val="9"/>
      <color rgb="FF6B6B6B"/>
      <name val="Calibri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1B2D48"/>
        <bgColor rgb="FF003366"/>
      </patternFill>
    </fill>
    <fill>
      <patternFill patternType="solid">
        <fgColor rgb="FFB57532"/>
        <bgColor rgb="FFC69024"/>
      </patternFill>
    </fill>
    <fill>
      <patternFill patternType="solid">
        <fgColor rgb="FFFFF6DE"/>
        <bgColor rgb="FFF9F5EC"/>
      </patternFill>
    </fill>
    <fill>
      <patternFill patternType="solid">
        <fgColor rgb="FF6B6B6B"/>
        <bgColor rgb="FF878787"/>
      </patternFill>
    </fill>
    <fill>
      <patternFill patternType="solid">
        <fgColor rgb="FFF9F5EC"/>
        <bgColor rgb="FFFFF6DE"/>
      </patternFill>
    </fill>
    <fill>
      <patternFill patternType="solid">
        <fgColor rgb="FF2A4067"/>
        <bgColor rgb="FF1B2D48"/>
      </patternFill>
    </fill>
    <fill>
      <patternFill patternType="solid">
        <fgColor rgb="FFFFFFFF"/>
        <bgColor rgb="FFF9F5EC"/>
      </patternFill>
    </fill>
    <fill>
      <patternFill patternType="solid">
        <fgColor rgb="FFDDECE1"/>
        <bgColor rgb="FFF0EDE7"/>
      </patternFill>
    </fill>
    <fill>
      <patternFill patternType="solid">
        <fgColor rgb="FFFBEBC8"/>
        <bgColor rgb="FFFFF6DE"/>
      </patternFill>
    </fill>
    <fill>
      <patternFill patternType="solid">
        <fgColor rgb="FFF4DAD3"/>
        <bgColor rgb="FFFBEBC8"/>
      </patternFill>
    </fill>
    <fill>
      <patternFill patternType="solid">
        <fgColor rgb="FFF0EDE7"/>
        <bgColor rgb="FFF9F5EC"/>
      </patternFill>
    </fill>
  </fills>
  <borders count="11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1B2D48"/>
      </bottom>
      <diagonal/>
    </border>
    <border diagonalUp="false" diagonalDown="false">
      <left/>
      <right/>
      <top/>
      <bottom style="thin">
        <color rgb="FFD8D2C4"/>
      </bottom>
      <diagonal/>
    </border>
    <border diagonalUp="false" diagonalDown="false">
      <left style="thin">
        <color rgb="FFD8D2C4"/>
      </left>
      <right style="thin">
        <color rgb="FFD8D2C4"/>
      </right>
      <top style="thin">
        <color rgb="FFD8D2C4"/>
      </top>
      <bottom/>
      <diagonal/>
    </border>
    <border diagonalUp="false" diagonalDown="false">
      <left style="thin">
        <color rgb="FFD8D2C4"/>
      </left>
      <right style="thin">
        <color rgb="FFD8D2C4"/>
      </right>
      <top/>
      <bottom style="thin">
        <color rgb="FFD8D2C4"/>
      </bottom>
      <diagonal/>
    </border>
    <border diagonalUp="false" diagonalDown="false">
      <left style="thin">
        <color rgb="FFD8D2C4"/>
      </left>
      <right/>
      <top/>
      <bottom style="thin">
        <color rgb="FFD8D2C4"/>
      </bottom>
      <diagonal/>
    </border>
    <border diagonalUp="false" diagonalDown="false">
      <left style="thin">
        <color rgb="FFD8D2C4"/>
      </left>
      <right style="thin">
        <color rgb="FFD8D2C4"/>
      </right>
      <top style="thin">
        <color rgb="FFD8D2C4"/>
      </top>
      <bottom style="thin">
        <color rgb="FFD8D2C4"/>
      </bottom>
      <diagonal/>
    </border>
    <border diagonalUp="false" diagonalDown="false">
      <left style="thin">
        <color rgb="FFD8D2C4"/>
      </left>
      <right/>
      <top style="thin">
        <color rgb="FFD8D2C4"/>
      </top>
      <bottom/>
      <diagonal/>
    </border>
    <border diagonalUp="false" diagonalDown="false">
      <left/>
      <right/>
      <top style="medium">
        <color rgb="FFD8D2C4"/>
      </top>
      <bottom/>
      <diagonal/>
    </border>
    <border diagonalUp="false" diagonalDown="false">
      <left style="thin">
        <color rgb="FFD8D2C4"/>
      </left>
      <right/>
      <top style="medium">
        <color rgb="FFB57532"/>
      </top>
      <bottom/>
      <diagonal/>
    </border>
    <border diagonalUp="false" diagonalDown="false">
      <left style="thin">
        <color rgb="FFD8D2C4"/>
      </left>
      <right/>
      <top style="thin">
        <color rgb="FFD8D2C4"/>
      </top>
      <bottom style="thin">
        <color rgb="FFD8D2C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8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5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7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2" fillId="6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6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4" fillId="6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6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6" fillId="6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0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2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22" fillId="4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3" fillId="6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4" fillId="6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5" fillId="6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6" fillId="6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7" fillId="6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8" fillId="6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9" fillId="6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6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8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8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8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8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8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11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0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20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21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2" fillId="9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3" fillId="1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4" fillId="11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5" fillId="1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0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0">
    <dxf>
      <fill>
        <patternFill patternType="solid">
          <fgColor rgb="FF1B2D48"/>
          <bgColor rgb="FF000000"/>
        </patternFill>
      </fill>
    </dxf>
    <dxf>
      <fill>
        <patternFill patternType="solid">
          <fgColor rgb="FFF9F5EC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6B6B6B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DDECE1"/>
          <bgColor rgb="FF000000"/>
        </patternFill>
      </fill>
    </dxf>
    <dxf>
      <fill>
        <patternFill patternType="solid">
          <fgColor rgb="FFF4DAD3"/>
          <bgColor rgb="FF000000"/>
        </patternFill>
      </fill>
    </dxf>
    <dxf>
      <fill>
        <patternFill patternType="solid">
          <fgColor rgb="FFFBEBC8"/>
          <bgColor rgb="FF000000"/>
        </patternFill>
      </fill>
    </dxf>
    <dxf>
      <fill>
        <patternFill patternType="solid">
          <fgColor rgb="FF2F7A4F"/>
          <bgColor rgb="FF000000"/>
        </patternFill>
      </fill>
    </dxf>
    <dxf>
      <fill>
        <patternFill patternType="solid">
          <fgColor rgb="FFB03A28"/>
          <bgColor rgb="FF000000"/>
        </patternFill>
      </fill>
    </dxf>
    <dxf>
      <fill>
        <patternFill patternType="solid">
          <fgColor rgb="FFC69024"/>
          <bgColor rgb="FF000000"/>
        </patternFill>
      </fill>
    </dxf>
    <dxf>
      <font>
        <name val="Calibri"/>
        <charset val="1"/>
        <family val="0"/>
        <b val="1"/>
        <color rgb="FFFFFFFF"/>
        <sz val="16"/>
      </font>
      <fill>
        <patternFill>
          <bgColor rgb="FF2F7A4F"/>
        </patternFill>
      </fill>
    </dxf>
    <dxf>
      <font>
        <name val="Calibri"/>
        <charset val="1"/>
        <family val="0"/>
        <b val="1"/>
        <color rgb="FFFFFFFF"/>
        <sz val="16"/>
      </font>
      <fill>
        <patternFill>
          <bgColor rgb="FFB03A28"/>
        </patternFill>
      </fill>
    </dxf>
    <dxf>
      <font>
        <name val="Calibri"/>
        <charset val="1"/>
        <family val="0"/>
        <b val="1"/>
        <color rgb="FFFFFFFF"/>
        <sz val="14"/>
      </font>
      <fill>
        <patternFill>
          <bgColor rgb="FFC69024"/>
        </patternFill>
      </fill>
    </dxf>
    <dxf>
      <font>
        <name val="Calibri"/>
        <charset val="1"/>
        <family val="0"/>
        <b val="1"/>
        <color rgb="FF2F7A4F"/>
        <sz val="9"/>
      </font>
      <fill>
        <patternFill>
          <bgColor rgb="FFDDECE1"/>
        </patternFill>
      </fill>
    </dxf>
    <dxf>
      <font>
        <name val="Calibri"/>
        <charset val="1"/>
        <family val="0"/>
        <b val="1"/>
        <color rgb="FFB03A28"/>
        <sz val="9"/>
      </font>
      <fill>
        <patternFill>
          <bgColor rgb="FFF4DAD3"/>
        </patternFill>
      </fill>
    </dxf>
    <dxf>
      <font>
        <name val="Calibri"/>
        <charset val="1"/>
        <family val="0"/>
        <b val="1"/>
        <color rgb="FFC69024"/>
        <sz val="9"/>
      </font>
      <fill>
        <patternFill>
          <bgColor rgb="FFFBEBC8"/>
        </patternFill>
      </fill>
    </dxf>
    <dxf>
      <font>
        <name val="Calibri"/>
        <charset val="1"/>
        <family val="0"/>
        <i val="1"/>
        <color rgb="FF6B6B6B"/>
        <sz val="9"/>
      </font>
      <fill>
        <patternFill>
          <bgColor rgb="FFF0EDE7"/>
        </patternFill>
      </fill>
    </dxf>
    <dxf>
      <fill>
        <patternFill>
          <bgColor rgb="FFF9F5E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57532"/>
      <rgbColor rgb="FF800080"/>
      <rgbColor rgb="FF008080"/>
      <rgbColor rgb="FFD8D2C4"/>
      <rgbColor rgb="FF878787"/>
      <rgbColor rgb="FF9999FF"/>
      <rgbColor rgb="FF993366"/>
      <rgbColor rgb="FFFFF6DE"/>
      <rgbColor rgb="FFF0EDE7"/>
      <rgbColor rgb="FF660066"/>
      <rgbColor rgb="FFD9A567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9F5EC"/>
      <rgbColor rgb="FFDDECE1"/>
      <rgbColor rgb="FFFBEBC8"/>
      <rgbColor rgb="FF99CCFF"/>
      <rgbColor rgb="FFFF99CC"/>
      <rgbColor rgb="FFCC99FF"/>
      <rgbColor rgb="FFF4DAD3"/>
      <rgbColor rgb="FF4F81BD"/>
      <rgbColor rgb="FF33CCCC"/>
      <rgbColor rgb="FF99CC00"/>
      <rgbColor rgb="FFFFCC00"/>
      <rgbColor rgb="FFC69024"/>
      <rgbColor rgb="FFFF6600"/>
      <rgbColor rgb="FF6B6B6B"/>
      <rgbColor rgb="FF9E9E9E"/>
      <rgbColor rgb="FF003366"/>
      <rgbColor rgb="FF2F7A4F"/>
      <rgbColor rgb="FF003300"/>
      <rgbColor rgb="FF333300"/>
      <rgbColor rgb="FFB03A28"/>
      <rgbColor rgb="FF993366"/>
      <rgbColor rgb="FF2A4067"/>
      <rgbColor rgb="FF1B2D4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Bewertungen je Prüfbereich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stacked"/>
        <c:varyColors val="0"/>
        <c:ser>
          <c:idx val="0"/>
          <c:order val="0"/>
          <c:tx>
            <c:strRef>
              <c:f>'Übersicht &amp; Stammdaten'!D13</c:f>
              <c:strCache>
                <c:ptCount val="1"/>
                <c:pt idx="0">
                  <c:v>OK</c:v>
                </c:pt>
              </c:strCache>
            </c:strRef>
          </c:tx>
          <c:spPr>
            <a:solidFill>
              <a:srgbClr val="2f7a4f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'Übersicht &amp; Stammdaten'!$B$14:$B$23</c:f>
              <c:strCache>
                <c:ptCount val="10"/>
                <c:pt idx="0">
                  <c:v>Allgemein</c:v>
                </c:pt>
                <c:pt idx="1">
                  <c:v>Sicherheit</c:v>
                </c:pt>
                <c:pt idx="2">
                  <c:v>Elektrik</c:v>
                </c:pt>
                <c:pt idx="3">
                  <c:v>Mechanik</c:v>
                </c:pt>
                <c:pt idx="4">
                  <c:v>Dokumentation</c:v>
                </c:pt>
                <c:pt idx="5">
                  <c:v>Umwelt</c:v>
                </c:pt>
                <c:pt idx="6">
                  <c:v>Hygiene</c:v>
                </c:pt>
                <c:pt idx="7">
                  <c:v>Software</c:v>
                </c:pt>
                <c:pt idx="8">
                  <c:v>Prozess</c:v>
                </c:pt>
                <c:pt idx="9">
                  <c:v>Sonstiges</c:v>
                </c:pt>
              </c:strCache>
            </c:strRef>
          </c:cat>
          <c:val>
            <c:numRef>
              <c:f>'Übersicht &amp; Stammdaten'!$D$14:$D$23</c:f>
              <c:numCache>
                <c:formatCode>General</c:formatCode>
                <c:ptCount val="10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'Übersicht &amp; Stammdaten'!E13</c:f>
              <c:strCache>
                <c:ptCount val="1"/>
                <c:pt idx="0">
                  <c:v>Nachb.</c:v>
                </c:pt>
              </c:strCache>
            </c:strRef>
          </c:tx>
          <c:spPr>
            <a:solidFill>
              <a:srgbClr val="c69024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'Übersicht &amp; Stammdaten'!$B$14:$B$23</c:f>
              <c:strCache>
                <c:ptCount val="10"/>
                <c:pt idx="0">
                  <c:v>Allgemein</c:v>
                </c:pt>
                <c:pt idx="1">
                  <c:v>Sicherheit</c:v>
                </c:pt>
                <c:pt idx="2">
                  <c:v>Elektrik</c:v>
                </c:pt>
                <c:pt idx="3">
                  <c:v>Mechanik</c:v>
                </c:pt>
                <c:pt idx="4">
                  <c:v>Dokumentation</c:v>
                </c:pt>
                <c:pt idx="5">
                  <c:v>Umwelt</c:v>
                </c:pt>
                <c:pt idx="6">
                  <c:v>Hygiene</c:v>
                </c:pt>
                <c:pt idx="7">
                  <c:v>Software</c:v>
                </c:pt>
                <c:pt idx="8">
                  <c:v>Prozess</c:v>
                </c:pt>
                <c:pt idx="9">
                  <c:v>Sonstiges</c:v>
                </c:pt>
              </c:strCache>
            </c:strRef>
          </c:cat>
          <c:val>
            <c:numRef>
              <c:f>'Übersicht &amp; Stammdaten'!$E$14:$E$23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2"/>
          <c:order val="2"/>
          <c:tx>
            <c:strRef>
              <c:f>'Übersicht &amp; Stammdaten'!F13</c:f>
              <c:strCache>
                <c:ptCount val="1"/>
                <c:pt idx="0">
                  <c:v>Nicht OK</c:v>
                </c:pt>
              </c:strCache>
            </c:strRef>
          </c:tx>
          <c:spPr>
            <a:solidFill>
              <a:srgbClr val="b03a28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'Übersicht &amp; Stammdaten'!$B$14:$B$23</c:f>
              <c:strCache>
                <c:ptCount val="10"/>
                <c:pt idx="0">
                  <c:v>Allgemein</c:v>
                </c:pt>
                <c:pt idx="1">
                  <c:v>Sicherheit</c:v>
                </c:pt>
                <c:pt idx="2">
                  <c:v>Elektrik</c:v>
                </c:pt>
                <c:pt idx="3">
                  <c:v>Mechanik</c:v>
                </c:pt>
                <c:pt idx="4">
                  <c:v>Dokumentation</c:v>
                </c:pt>
                <c:pt idx="5">
                  <c:v>Umwelt</c:v>
                </c:pt>
                <c:pt idx="6">
                  <c:v>Hygiene</c:v>
                </c:pt>
                <c:pt idx="7">
                  <c:v>Software</c:v>
                </c:pt>
                <c:pt idx="8">
                  <c:v>Prozess</c:v>
                </c:pt>
                <c:pt idx="9">
                  <c:v>Sonstiges</c:v>
                </c:pt>
              </c:strCache>
            </c:strRef>
          </c:cat>
          <c:val>
            <c:numRef>
              <c:f>'Übersicht &amp; Stammdaten'!$F$14:$F$23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3"/>
          <c:order val="3"/>
          <c:tx>
            <c:strRef>
              <c:f>'Übersicht &amp; Stammdaten'!G13</c:f>
              <c:strCache>
                <c:ptCount val="1"/>
                <c:pt idx="0">
                  <c:v>N.A.</c:v>
                </c:pt>
              </c:strCache>
            </c:strRef>
          </c:tx>
          <c:spPr>
            <a:solidFill>
              <a:srgbClr val="9e9e9e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'Übersicht &amp; Stammdaten'!$B$14:$B$23</c:f>
              <c:strCache>
                <c:ptCount val="10"/>
                <c:pt idx="0">
                  <c:v>Allgemein</c:v>
                </c:pt>
                <c:pt idx="1">
                  <c:v>Sicherheit</c:v>
                </c:pt>
                <c:pt idx="2">
                  <c:v>Elektrik</c:v>
                </c:pt>
                <c:pt idx="3">
                  <c:v>Mechanik</c:v>
                </c:pt>
                <c:pt idx="4">
                  <c:v>Dokumentation</c:v>
                </c:pt>
                <c:pt idx="5">
                  <c:v>Umwelt</c:v>
                </c:pt>
                <c:pt idx="6">
                  <c:v>Hygiene</c:v>
                </c:pt>
                <c:pt idx="7">
                  <c:v>Software</c:v>
                </c:pt>
                <c:pt idx="8">
                  <c:v>Prozess</c:v>
                </c:pt>
                <c:pt idx="9">
                  <c:v>Sonstiges</c:v>
                </c:pt>
              </c:strCache>
            </c:strRef>
          </c:cat>
          <c:val>
            <c:numRef>
              <c:f>'Übersicht &amp; Stammdaten'!$G$14:$G$23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gapWidth val="150"/>
        <c:overlap val="100"/>
        <c:axId val="32452472"/>
        <c:axId val="41393195"/>
      </c:barChart>
      <c:catAx>
        <c:axId val="32452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1393195"/>
        <c:crosses val="autoZero"/>
        <c:auto val="1"/>
        <c:lblAlgn val="ctr"/>
        <c:lblOffset val="100"/>
        <c:noMultiLvlLbl val="0"/>
      </c:catAx>
      <c:valAx>
        <c:axId val="4139319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2452472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Bewertungsverteilung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pieChart>
        <c:varyColors val="1"/>
        <c:ser>
          <c:idx val="0"/>
          <c:order val="0"/>
          <c:tx>
            <c:strRef>
              <c:f>'Übersicht &amp; Stammdaten'!J13</c:f>
              <c:strCache>
                <c:ptCount val="1"/>
                <c:pt idx="0">
                  <c:v>Anzahl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2f7a4f"/>
              </a:solidFill>
              <a:ln w="0">
                <a:noFill/>
              </a:ln>
            </c:spPr>
          </c:dPt>
          <c:dPt>
            <c:idx val="1"/>
            <c:spPr>
              <a:solidFill>
                <a:srgbClr val="c69024"/>
              </a:solidFill>
              <a:ln w="0">
                <a:noFill/>
              </a:ln>
            </c:spPr>
          </c:dPt>
          <c:dPt>
            <c:idx val="2"/>
            <c:spPr>
              <a:solidFill>
                <a:srgbClr val="b03a28"/>
              </a:solidFill>
              <a:ln w="0">
                <a:noFill/>
              </a:ln>
            </c:spPr>
          </c:dPt>
          <c:dPt>
            <c:idx val="3"/>
            <c:spPr>
              <a:solidFill>
                <a:srgbClr val="9e9e9e"/>
              </a:solidFill>
              <a:ln w="0">
                <a:noFill/>
              </a:ln>
            </c:spPr>
          </c:dPt>
          <c:dLbls>
            <c:dLbl>
              <c:idx val="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2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3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bestFit"/>
            <c:showLegendKey val="1"/>
            <c:showVal val="1"/>
            <c:showCatName val="1"/>
            <c:showSerName val="1"/>
            <c:showPercent val="1"/>
            <c:separator>; </c:separator>
            <c:showLeaderLines val="1"/>
          </c:dLbls>
          <c:cat>
            <c:strRef>
              <c:f>'Übersicht &amp; Stammdaten'!$I$14:$I$17</c:f>
              <c:strCache>
                <c:ptCount val="4"/>
                <c:pt idx="0">
                  <c:v>OK</c:v>
                </c:pt>
                <c:pt idx="1">
                  <c:v>Nachbesserung</c:v>
                </c:pt>
                <c:pt idx="2">
                  <c:v>Nicht OK</c:v>
                </c:pt>
                <c:pt idx="3">
                  <c:v>N.A.</c:v>
                </c:pt>
              </c:strCache>
            </c:strRef>
          </c:cat>
          <c:val>
            <c:numRef>
              <c:f>'Übersicht &amp; Stammdaten'!$J$14:$J$17</c:f>
              <c:numCache>
                <c:formatCode>General</c:formatCode>
                <c:ptCount val="4"/>
                <c:pt idx="0">
                  <c:v>11</c:v>
                </c:pt>
                <c:pt idx="1">
                  <c:v>3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36</xdr:row>
      <xdr:rowOff>0</xdr:rowOff>
    </xdr:from>
    <xdr:to>
      <xdr:col>6</xdr:col>
      <xdr:colOff>105480</xdr:colOff>
      <xdr:row>51</xdr:row>
      <xdr:rowOff>21960</xdr:rowOff>
    </xdr:to>
    <xdr:graphicFrame>
      <xdr:nvGraphicFramePr>
        <xdr:cNvPr id="0" name="Chart 1"/>
        <xdr:cNvGraphicFramePr/>
      </xdr:nvGraphicFramePr>
      <xdr:xfrm>
        <a:off x="211320" y="8629560"/>
        <a:ext cx="503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36</xdr:row>
      <xdr:rowOff>0</xdr:rowOff>
    </xdr:from>
    <xdr:to>
      <xdr:col>9</xdr:col>
      <xdr:colOff>631800</xdr:colOff>
      <xdr:row>51</xdr:row>
      <xdr:rowOff>21960</xdr:rowOff>
    </xdr:to>
    <xdr:graphicFrame>
      <xdr:nvGraphicFramePr>
        <xdr:cNvPr id="1" name="Chart 2"/>
        <xdr:cNvGraphicFramePr/>
      </xdr:nvGraphicFramePr>
      <xdr:xfrm>
        <a:off x="5356800" y="8629560"/>
        <a:ext cx="323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58"/>
  <sheetViews>
    <sheetView showFormulas="false" showGridLines="false" showRowColHeaders="true" showZeros="true" rightToLeft="false" tabSelected="true" showOutlineSymbols="true" defaultGridColor="true" view="normal" topLeftCell="A25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.5"/>
    <col collapsed="false" customWidth="true" hidden="false" outlineLevel="0" max="2" min="2" style="0" width="18"/>
    <col collapsed="false" customWidth="true" hidden="false" outlineLevel="0" max="3" min="3" style="0" width="32"/>
    <col collapsed="false" customWidth="true" hidden="false" outlineLevel="0" max="5" min="4" style="0" width="22"/>
    <col collapsed="false" customWidth="true" hidden="false" outlineLevel="0" max="6" min="6" style="0" width="12"/>
    <col collapsed="false" customWidth="true" hidden="false" outlineLevel="0" max="7" min="7" style="0" width="11"/>
    <col collapsed="false" customWidth="true" hidden="false" outlineLevel="0" max="8" min="8" style="0" width="26"/>
    <col collapsed="false" customWidth="true" hidden="false" outlineLevel="0" max="9" min="9" style="0" width="16"/>
    <col collapsed="false" customWidth="true" hidden="false" outlineLevel="0" max="10" min="10" style="0" width="12"/>
  </cols>
  <sheetData>
    <row r="1" customFormat="false" ht="7.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</row>
    <row r="2" customFormat="false" ht="33.75" hidden="false" customHeight="true" outlineLevel="0" collapsed="false">
      <c r="A2" s="1"/>
      <c r="B2" s="2" t="s">
        <v>0</v>
      </c>
      <c r="C2" s="2"/>
      <c r="D2" s="2"/>
      <c r="E2" s="2"/>
      <c r="F2" s="2"/>
      <c r="G2" s="3" t="s">
        <v>1</v>
      </c>
      <c r="H2" s="3"/>
      <c r="I2" s="3"/>
      <c r="J2" s="3"/>
    </row>
    <row r="3" customFormat="false" ht="7.5" hidden="false" customHeight="true" outlineLevel="0" collapsed="false">
      <c r="A3" s="1"/>
      <c r="B3" s="1"/>
      <c r="C3" s="1"/>
      <c r="D3" s="1"/>
      <c r="E3" s="1"/>
      <c r="F3" s="1"/>
      <c r="G3" s="1"/>
      <c r="H3" s="1"/>
      <c r="I3" s="1"/>
      <c r="J3" s="1"/>
    </row>
    <row r="4" customFormat="false" ht="3.75" hidden="false" customHeight="true" outlineLevel="0" collapsed="false">
      <c r="A4" s="4"/>
      <c r="B4" s="4"/>
      <c r="C4" s="4"/>
      <c r="D4" s="4"/>
      <c r="E4" s="4"/>
      <c r="F4" s="4"/>
      <c r="G4" s="4"/>
      <c r="H4" s="4"/>
      <c r="I4" s="4"/>
      <c r="J4" s="4"/>
    </row>
    <row r="5" customFormat="false" ht="6" hidden="false" customHeight="true" outlineLevel="0" collapsed="false"/>
    <row r="6" customFormat="false" ht="21.75" hidden="false" customHeight="true" outlineLevel="0" collapsed="false">
      <c r="B6" s="5" t="s">
        <v>2</v>
      </c>
      <c r="C6" s="5"/>
      <c r="D6" s="5"/>
      <c r="E6" s="5"/>
      <c r="F6" s="5"/>
      <c r="G6" s="5"/>
      <c r="H6" s="5"/>
      <c r="I6" s="5"/>
      <c r="J6" s="5"/>
    </row>
    <row r="8" customFormat="false" ht="18" hidden="false" customHeight="true" outlineLevel="0" collapsed="false">
      <c r="B8" s="6" t="s">
        <v>3</v>
      </c>
      <c r="C8" s="7" t="s">
        <v>4</v>
      </c>
      <c r="D8" s="7"/>
      <c r="E8" s="7"/>
      <c r="G8" s="6" t="s">
        <v>5</v>
      </c>
      <c r="H8" s="7" t="s">
        <v>6</v>
      </c>
      <c r="I8" s="7"/>
      <c r="J8" s="7"/>
    </row>
    <row r="9" customFormat="false" ht="18" hidden="false" customHeight="true" outlineLevel="0" collapsed="false">
      <c r="B9" s="6" t="s">
        <v>7</v>
      </c>
      <c r="C9" s="7" t="s">
        <v>8</v>
      </c>
      <c r="D9" s="7"/>
      <c r="E9" s="7"/>
      <c r="G9" s="6" t="s">
        <v>9</v>
      </c>
      <c r="H9" s="7" t="s">
        <v>10</v>
      </c>
      <c r="I9" s="7"/>
      <c r="J9" s="7"/>
    </row>
    <row r="10" customFormat="false" ht="18" hidden="false" customHeight="true" outlineLevel="0" collapsed="false">
      <c r="B10" s="6" t="s">
        <v>11</v>
      </c>
      <c r="C10" s="7" t="s">
        <v>12</v>
      </c>
      <c r="D10" s="7"/>
      <c r="E10" s="7"/>
      <c r="G10" s="6" t="s">
        <v>13</v>
      </c>
      <c r="H10" s="7" t="s">
        <v>14</v>
      </c>
      <c r="I10" s="7"/>
      <c r="J10" s="7"/>
    </row>
    <row r="11" customFormat="false" ht="18" hidden="false" customHeight="true" outlineLevel="0" collapsed="false">
      <c r="B11" s="6" t="s">
        <v>15</v>
      </c>
      <c r="C11" s="7" t="s">
        <v>16</v>
      </c>
      <c r="D11" s="7"/>
      <c r="E11" s="7"/>
      <c r="G11" s="6" t="s">
        <v>17</v>
      </c>
      <c r="H11" s="7" t="s">
        <v>18</v>
      </c>
      <c r="I11" s="7"/>
      <c r="J11" s="7"/>
    </row>
    <row r="12" customFormat="false" ht="6" hidden="false" customHeight="true" outlineLevel="0" collapsed="false"/>
    <row r="13" customFormat="false" ht="21.75" hidden="false" customHeight="true" outlineLevel="0" collapsed="false">
      <c r="B13" s="5" t="s">
        <v>19</v>
      </c>
      <c r="C13" s="5"/>
      <c r="D13" s="5"/>
      <c r="E13" s="5"/>
      <c r="F13" s="5"/>
      <c r="G13" s="5"/>
      <c r="H13" s="5"/>
      <c r="I13" s="5"/>
      <c r="J13" s="5"/>
    </row>
    <row r="15" customFormat="false" ht="18" hidden="false" customHeight="true" outlineLevel="0" collapsed="false">
      <c r="B15" s="6" t="s">
        <v>20</v>
      </c>
      <c r="C15" s="7" t="s">
        <v>21</v>
      </c>
      <c r="D15" s="7"/>
      <c r="E15" s="7"/>
      <c r="G15" s="6" t="s">
        <v>22</v>
      </c>
      <c r="H15" s="7" t="s">
        <v>23</v>
      </c>
      <c r="I15" s="7"/>
      <c r="J15" s="7"/>
    </row>
    <row r="16" customFormat="false" ht="18" hidden="false" customHeight="true" outlineLevel="0" collapsed="false">
      <c r="B16" s="6" t="s">
        <v>24</v>
      </c>
      <c r="C16" s="7" t="s">
        <v>25</v>
      </c>
      <c r="D16" s="7"/>
      <c r="E16" s="7"/>
      <c r="G16" s="6" t="s">
        <v>26</v>
      </c>
      <c r="H16" s="7" t="s">
        <v>27</v>
      </c>
      <c r="I16" s="7"/>
      <c r="J16" s="7"/>
    </row>
    <row r="17" customFormat="false" ht="6" hidden="false" customHeight="true" outlineLevel="0" collapsed="false"/>
    <row r="18" customFormat="false" ht="21.75" hidden="false" customHeight="true" outlineLevel="0" collapsed="false">
      <c r="B18" s="5" t="s">
        <v>28</v>
      </c>
      <c r="C18" s="5"/>
      <c r="D18" s="5"/>
      <c r="E18" s="5"/>
      <c r="F18" s="5"/>
      <c r="G18" s="5"/>
      <c r="H18" s="5"/>
      <c r="I18" s="5"/>
      <c r="J18" s="5"/>
    </row>
    <row r="19" customFormat="false" ht="6" hidden="false" customHeight="true" outlineLevel="0" collapsed="false"/>
    <row r="20" customFormat="false" ht="39.75" hidden="false" customHeight="true" outlineLevel="0" collapsed="false">
      <c r="B20" s="8" t="str">
        <f aca="false">IF(COUNTA(F25:F49)=0,"KEINE PRÜFPUNKTE ERFASST",IF(COUNTIF(F25:F49,"Nicht OK")&gt;0,"NICHT BESTANDEN",IF(COUNTIF(F25:F49,"Nachbesserung")&gt;0,"NACHBESSERUNG ERFORDERLICH","BESTANDEN")))</f>
        <v>NICHT BESTANDEN</v>
      </c>
      <c r="C20" s="8"/>
      <c r="D20" s="8"/>
      <c r="E20" s="9" t="s">
        <v>29</v>
      </c>
      <c r="F20" s="9" t="s">
        <v>30</v>
      </c>
      <c r="G20" s="9" t="s">
        <v>31</v>
      </c>
      <c r="H20" s="9" t="s">
        <v>32</v>
      </c>
      <c r="I20" s="10" t="s">
        <v>33</v>
      </c>
      <c r="J20" s="10"/>
    </row>
    <row r="21" customFormat="false" ht="30" hidden="false" customHeight="true" outlineLevel="0" collapsed="false">
      <c r="B21" s="8"/>
      <c r="C21" s="8"/>
      <c r="D21" s="8"/>
      <c r="E21" s="11" t="n">
        <f aca="false">COUNTA(C25:C49)</f>
        <v>15</v>
      </c>
      <c r="F21" s="12" t="n">
        <f aca="false">COUNTIF(F25:F49,"OK")</f>
        <v>11</v>
      </c>
      <c r="G21" s="13" t="n">
        <f aca="false">COUNTIF(F25:F49,"Nachbesserung")</f>
        <v>3</v>
      </c>
      <c r="H21" s="14" t="n">
        <f aca="false">COUNTIF(F25:F49,"Nicht OK")</f>
        <v>1</v>
      </c>
      <c r="I21" s="15" t="n">
        <f aca="false">IFERROR(COUNTIF(F25:F49,"OK")/(COUNTA(F25:F49)-COUNTIF(F25:F49,"N.A.")),"")</f>
        <v>0.733333333333333</v>
      </c>
      <c r="J21" s="15"/>
    </row>
    <row r="22" customFormat="false" ht="6" hidden="false" customHeight="true" outlineLevel="0" collapsed="false"/>
    <row r="23" customFormat="false" ht="21.75" hidden="false" customHeight="true" outlineLevel="0" collapsed="false">
      <c r="B23" s="5" t="s">
        <v>34</v>
      </c>
      <c r="C23" s="5"/>
      <c r="D23" s="5"/>
      <c r="E23" s="5"/>
      <c r="F23" s="5"/>
      <c r="G23" s="5"/>
      <c r="H23" s="5"/>
      <c r="I23" s="5"/>
      <c r="J23" s="5"/>
    </row>
    <row r="24" customFormat="false" ht="31.5" hidden="false" customHeight="true" outlineLevel="0" collapsed="false">
      <c r="A24" s="16" t="s">
        <v>35</v>
      </c>
      <c r="B24" s="16" t="s">
        <v>36</v>
      </c>
      <c r="C24" s="16" t="s">
        <v>37</v>
      </c>
      <c r="D24" s="16" t="s">
        <v>38</v>
      </c>
      <c r="E24" s="16" t="s">
        <v>39</v>
      </c>
      <c r="F24" s="16" t="s">
        <v>40</v>
      </c>
      <c r="G24" s="16" t="s">
        <v>41</v>
      </c>
      <c r="H24" s="16" t="s">
        <v>42</v>
      </c>
      <c r="I24" s="16" t="s">
        <v>43</v>
      </c>
      <c r="J24" s="16" t="s">
        <v>44</v>
      </c>
    </row>
    <row r="25" customFormat="false" ht="25.5" hidden="false" customHeight="true" outlineLevel="0" collapsed="false">
      <c r="A25" s="17" t="n">
        <v>1</v>
      </c>
      <c r="B25" s="18" t="s">
        <v>45</v>
      </c>
      <c r="C25" s="18" t="s">
        <v>46</v>
      </c>
      <c r="D25" s="18" t="s">
        <v>47</v>
      </c>
      <c r="E25" s="18" t="s">
        <v>48</v>
      </c>
      <c r="F25" s="19" t="s">
        <v>30</v>
      </c>
      <c r="G25" s="19" t="s">
        <v>49</v>
      </c>
      <c r="H25" s="18"/>
      <c r="I25" s="18" t="s">
        <v>50</v>
      </c>
      <c r="J25" s="20" t="n">
        <v>46218</v>
      </c>
    </row>
    <row r="26" customFormat="false" ht="25.5" hidden="false" customHeight="true" outlineLevel="0" collapsed="false">
      <c r="A26" s="17" t="n">
        <v>2</v>
      </c>
      <c r="B26" s="18" t="s">
        <v>45</v>
      </c>
      <c r="C26" s="18" t="s">
        <v>51</v>
      </c>
      <c r="D26" s="18" t="s">
        <v>52</v>
      </c>
      <c r="E26" s="18" t="s">
        <v>53</v>
      </c>
      <c r="F26" s="19" t="s">
        <v>30</v>
      </c>
      <c r="G26" s="19" t="s">
        <v>49</v>
      </c>
      <c r="H26" s="18"/>
      <c r="I26" s="18" t="s">
        <v>50</v>
      </c>
      <c r="J26" s="20" t="n">
        <v>46218</v>
      </c>
    </row>
    <row r="27" customFormat="false" ht="25.5" hidden="false" customHeight="true" outlineLevel="0" collapsed="false">
      <c r="A27" s="17" t="n">
        <v>3</v>
      </c>
      <c r="B27" s="18" t="s">
        <v>54</v>
      </c>
      <c r="C27" s="18" t="s">
        <v>55</v>
      </c>
      <c r="D27" s="18" t="s">
        <v>56</v>
      </c>
      <c r="E27" s="18" t="s">
        <v>57</v>
      </c>
      <c r="F27" s="19" t="s">
        <v>30</v>
      </c>
      <c r="G27" s="19" t="s">
        <v>58</v>
      </c>
      <c r="H27" s="18"/>
      <c r="I27" s="18" t="s">
        <v>59</v>
      </c>
      <c r="J27" s="20" t="n">
        <v>46218</v>
      </c>
    </row>
    <row r="28" customFormat="false" ht="25.5" hidden="false" customHeight="true" outlineLevel="0" collapsed="false">
      <c r="A28" s="17" t="n">
        <v>4</v>
      </c>
      <c r="B28" s="18" t="s">
        <v>54</v>
      </c>
      <c r="C28" s="18" t="s">
        <v>60</v>
      </c>
      <c r="D28" s="18" t="s">
        <v>61</v>
      </c>
      <c r="E28" s="18" t="s">
        <v>62</v>
      </c>
      <c r="F28" s="19" t="s">
        <v>31</v>
      </c>
      <c r="G28" s="19" t="s">
        <v>58</v>
      </c>
      <c r="H28" s="18" t="s">
        <v>63</v>
      </c>
      <c r="I28" s="18" t="s">
        <v>64</v>
      </c>
      <c r="J28" s="20" t="n">
        <v>46225</v>
      </c>
    </row>
    <row r="29" customFormat="false" ht="25.5" hidden="false" customHeight="true" outlineLevel="0" collapsed="false">
      <c r="A29" s="17" t="n">
        <v>5</v>
      </c>
      <c r="B29" s="18" t="s">
        <v>54</v>
      </c>
      <c r="C29" s="18" t="s">
        <v>65</v>
      </c>
      <c r="D29" s="18" t="s">
        <v>66</v>
      </c>
      <c r="E29" s="18" t="s">
        <v>67</v>
      </c>
      <c r="F29" s="19" t="s">
        <v>30</v>
      </c>
      <c r="G29" s="19" t="s">
        <v>68</v>
      </c>
      <c r="H29" s="18"/>
      <c r="I29" s="18" t="s">
        <v>50</v>
      </c>
      <c r="J29" s="20" t="n">
        <v>46218</v>
      </c>
    </row>
    <row r="30" customFormat="false" ht="25.5" hidden="false" customHeight="true" outlineLevel="0" collapsed="false">
      <c r="A30" s="17" t="n">
        <v>6</v>
      </c>
      <c r="B30" s="18" t="s">
        <v>69</v>
      </c>
      <c r="C30" s="18" t="s">
        <v>70</v>
      </c>
      <c r="D30" s="18" t="s">
        <v>71</v>
      </c>
      <c r="E30" s="18" t="s">
        <v>72</v>
      </c>
      <c r="F30" s="19" t="s">
        <v>30</v>
      </c>
      <c r="G30" s="19" t="s">
        <v>58</v>
      </c>
      <c r="H30" s="18"/>
      <c r="I30" s="18" t="s">
        <v>73</v>
      </c>
      <c r="J30" s="20" t="n">
        <v>46218</v>
      </c>
    </row>
    <row r="31" customFormat="false" ht="25.5" hidden="false" customHeight="true" outlineLevel="0" collapsed="false">
      <c r="A31" s="17" t="n">
        <v>7</v>
      </c>
      <c r="B31" s="18" t="s">
        <v>69</v>
      </c>
      <c r="C31" s="18" t="s">
        <v>74</v>
      </c>
      <c r="D31" s="18" t="s">
        <v>75</v>
      </c>
      <c r="E31" s="18" t="s">
        <v>76</v>
      </c>
      <c r="F31" s="19" t="s">
        <v>30</v>
      </c>
      <c r="G31" s="19" t="s">
        <v>58</v>
      </c>
      <c r="H31" s="18"/>
      <c r="I31" s="18" t="s">
        <v>73</v>
      </c>
      <c r="J31" s="20" t="n">
        <v>46218</v>
      </c>
    </row>
    <row r="32" customFormat="false" ht="25.5" hidden="false" customHeight="true" outlineLevel="0" collapsed="false">
      <c r="A32" s="17" t="n">
        <v>8</v>
      </c>
      <c r="B32" s="18" t="s">
        <v>69</v>
      </c>
      <c r="C32" s="18" t="s">
        <v>77</v>
      </c>
      <c r="D32" s="18" t="s">
        <v>78</v>
      </c>
      <c r="E32" s="18" t="s">
        <v>79</v>
      </c>
      <c r="F32" s="19" t="s">
        <v>32</v>
      </c>
      <c r="G32" s="19" t="s">
        <v>58</v>
      </c>
      <c r="H32" s="18" t="s">
        <v>80</v>
      </c>
      <c r="I32" s="18" t="s">
        <v>73</v>
      </c>
      <c r="J32" s="20" t="n">
        <v>46232</v>
      </c>
    </row>
    <row r="33" customFormat="false" ht="25.5" hidden="false" customHeight="true" outlineLevel="0" collapsed="false">
      <c r="A33" s="17" t="n">
        <v>9</v>
      </c>
      <c r="B33" s="18" t="s">
        <v>81</v>
      </c>
      <c r="C33" s="18" t="s">
        <v>82</v>
      </c>
      <c r="D33" s="18" t="s">
        <v>83</v>
      </c>
      <c r="E33" s="18" t="s">
        <v>84</v>
      </c>
      <c r="F33" s="19" t="s">
        <v>30</v>
      </c>
      <c r="G33" s="19" t="s">
        <v>68</v>
      </c>
      <c r="H33" s="18"/>
      <c r="I33" s="18" t="s">
        <v>64</v>
      </c>
      <c r="J33" s="20" t="n">
        <v>46218</v>
      </c>
    </row>
    <row r="34" customFormat="false" ht="25.5" hidden="false" customHeight="true" outlineLevel="0" collapsed="false">
      <c r="A34" s="17" t="n">
        <v>10</v>
      </c>
      <c r="B34" s="18" t="s">
        <v>81</v>
      </c>
      <c r="C34" s="18" t="s">
        <v>85</v>
      </c>
      <c r="D34" s="18" t="s">
        <v>86</v>
      </c>
      <c r="E34" s="18" t="s">
        <v>87</v>
      </c>
      <c r="F34" s="19" t="s">
        <v>30</v>
      </c>
      <c r="G34" s="19" t="s">
        <v>49</v>
      </c>
      <c r="H34" s="18"/>
      <c r="I34" s="18" t="s">
        <v>64</v>
      </c>
      <c r="J34" s="20" t="n">
        <v>46218</v>
      </c>
    </row>
    <row r="35" customFormat="false" ht="25.5" hidden="false" customHeight="true" outlineLevel="0" collapsed="false">
      <c r="A35" s="17" t="n">
        <v>11</v>
      </c>
      <c r="B35" s="18" t="s">
        <v>81</v>
      </c>
      <c r="C35" s="18" t="s">
        <v>88</v>
      </c>
      <c r="D35" s="18" t="s">
        <v>89</v>
      </c>
      <c r="E35" s="18" t="s">
        <v>90</v>
      </c>
      <c r="F35" s="19" t="s">
        <v>31</v>
      </c>
      <c r="G35" s="19" t="s">
        <v>68</v>
      </c>
      <c r="H35" s="18" t="s">
        <v>91</v>
      </c>
      <c r="I35" s="18" t="s">
        <v>64</v>
      </c>
      <c r="J35" s="20" t="n">
        <v>46227</v>
      </c>
    </row>
    <row r="36" customFormat="false" ht="25.5" hidden="false" customHeight="true" outlineLevel="0" collapsed="false">
      <c r="A36" s="17" t="n">
        <v>12</v>
      </c>
      <c r="B36" s="18" t="s">
        <v>92</v>
      </c>
      <c r="C36" s="18" t="s">
        <v>93</v>
      </c>
      <c r="D36" s="18" t="s">
        <v>94</v>
      </c>
      <c r="E36" s="18" t="s">
        <v>95</v>
      </c>
      <c r="F36" s="19" t="s">
        <v>30</v>
      </c>
      <c r="G36" s="19" t="s">
        <v>49</v>
      </c>
      <c r="H36" s="18"/>
      <c r="I36" s="18" t="s">
        <v>50</v>
      </c>
      <c r="J36" s="20" t="n">
        <v>46218</v>
      </c>
    </row>
    <row r="37" customFormat="false" ht="25.5" hidden="false" customHeight="true" outlineLevel="0" collapsed="false">
      <c r="A37" s="17" t="n">
        <v>13</v>
      </c>
      <c r="B37" s="18" t="s">
        <v>92</v>
      </c>
      <c r="C37" s="18" t="s">
        <v>96</v>
      </c>
      <c r="D37" s="18" t="s">
        <v>97</v>
      </c>
      <c r="E37" s="18" t="s">
        <v>98</v>
      </c>
      <c r="F37" s="19" t="s">
        <v>30</v>
      </c>
      <c r="G37" s="19" t="s">
        <v>49</v>
      </c>
      <c r="H37" s="18"/>
      <c r="I37" s="18" t="s">
        <v>50</v>
      </c>
      <c r="J37" s="20" t="n">
        <v>46218</v>
      </c>
    </row>
    <row r="38" customFormat="false" ht="25.5" hidden="false" customHeight="true" outlineLevel="0" collapsed="false">
      <c r="A38" s="17" t="n">
        <v>14</v>
      </c>
      <c r="B38" s="18" t="s">
        <v>99</v>
      </c>
      <c r="C38" s="18" t="s">
        <v>100</v>
      </c>
      <c r="D38" s="18" t="s">
        <v>101</v>
      </c>
      <c r="E38" s="18" t="s">
        <v>102</v>
      </c>
      <c r="F38" s="19" t="s">
        <v>30</v>
      </c>
      <c r="G38" s="19" t="s">
        <v>68</v>
      </c>
      <c r="H38" s="18"/>
      <c r="I38" s="18" t="s">
        <v>64</v>
      </c>
      <c r="J38" s="20" t="n">
        <v>46218</v>
      </c>
    </row>
    <row r="39" customFormat="false" ht="25.5" hidden="false" customHeight="true" outlineLevel="0" collapsed="false">
      <c r="A39" s="17" t="n">
        <v>15</v>
      </c>
      <c r="B39" s="18" t="s">
        <v>99</v>
      </c>
      <c r="C39" s="18" t="s">
        <v>103</v>
      </c>
      <c r="D39" s="18" t="s">
        <v>104</v>
      </c>
      <c r="E39" s="18" t="s">
        <v>105</v>
      </c>
      <c r="F39" s="19" t="s">
        <v>31</v>
      </c>
      <c r="G39" s="19" t="s">
        <v>68</v>
      </c>
      <c r="H39" s="18" t="s">
        <v>106</v>
      </c>
      <c r="I39" s="18" t="s">
        <v>59</v>
      </c>
      <c r="J39" s="20" t="n">
        <v>46223</v>
      </c>
    </row>
    <row r="40" customFormat="false" ht="25.5" hidden="false" customHeight="true" outlineLevel="0" collapsed="false">
      <c r="A40" s="17" t="str">
        <f aca="false">IF(C40&lt;&gt;"",MAX($A$25:A39)+1,"")</f>
        <v/>
      </c>
      <c r="B40" s="18"/>
      <c r="C40" s="18"/>
      <c r="D40" s="18"/>
      <c r="E40" s="18"/>
      <c r="F40" s="19"/>
      <c r="G40" s="19"/>
      <c r="H40" s="18"/>
      <c r="I40" s="18"/>
      <c r="J40" s="20"/>
    </row>
    <row r="41" customFormat="false" ht="25.5" hidden="false" customHeight="true" outlineLevel="0" collapsed="false">
      <c r="A41" s="17" t="str">
        <f aca="false">IF(C41&lt;&gt;"",MAX($A$25:A40)+1,"")</f>
        <v/>
      </c>
      <c r="B41" s="18"/>
      <c r="C41" s="18"/>
      <c r="D41" s="18"/>
      <c r="E41" s="18"/>
      <c r="F41" s="19"/>
      <c r="G41" s="19"/>
      <c r="H41" s="18"/>
      <c r="I41" s="18"/>
      <c r="J41" s="20"/>
    </row>
    <row r="42" customFormat="false" ht="25.5" hidden="false" customHeight="true" outlineLevel="0" collapsed="false">
      <c r="A42" s="17" t="str">
        <f aca="false">IF(C42&lt;&gt;"",MAX($A$25:A41)+1,"")</f>
        <v/>
      </c>
      <c r="B42" s="18"/>
      <c r="C42" s="18"/>
      <c r="D42" s="18"/>
      <c r="E42" s="18"/>
      <c r="F42" s="19"/>
      <c r="G42" s="19"/>
      <c r="H42" s="18"/>
      <c r="I42" s="18"/>
      <c r="J42" s="20"/>
    </row>
    <row r="43" customFormat="false" ht="25.5" hidden="false" customHeight="true" outlineLevel="0" collapsed="false">
      <c r="A43" s="17" t="str">
        <f aca="false">IF(C43&lt;&gt;"",MAX($A$25:A42)+1,"")</f>
        <v/>
      </c>
      <c r="B43" s="18"/>
      <c r="C43" s="18"/>
      <c r="D43" s="18"/>
      <c r="E43" s="18"/>
      <c r="F43" s="19"/>
      <c r="G43" s="19"/>
      <c r="H43" s="18"/>
      <c r="I43" s="18"/>
      <c r="J43" s="20"/>
    </row>
    <row r="44" customFormat="false" ht="25.5" hidden="false" customHeight="true" outlineLevel="0" collapsed="false">
      <c r="A44" s="17" t="str">
        <f aca="false">IF(C44&lt;&gt;"",MAX($A$25:A43)+1,"")</f>
        <v/>
      </c>
      <c r="B44" s="18"/>
      <c r="C44" s="18"/>
      <c r="D44" s="18"/>
      <c r="E44" s="18"/>
      <c r="F44" s="19"/>
      <c r="G44" s="19"/>
      <c r="H44" s="18"/>
      <c r="I44" s="18"/>
      <c r="J44" s="20"/>
    </row>
    <row r="45" customFormat="false" ht="25.5" hidden="false" customHeight="true" outlineLevel="0" collapsed="false">
      <c r="A45" s="17" t="str">
        <f aca="false">IF(C45&lt;&gt;"",MAX($A$25:A44)+1,"")</f>
        <v/>
      </c>
      <c r="B45" s="18"/>
      <c r="C45" s="18"/>
      <c r="D45" s="18"/>
      <c r="E45" s="18"/>
      <c r="F45" s="19"/>
      <c r="G45" s="19"/>
      <c r="H45" s="18"/>
      <c r="I45" s="18"/>
      <c r="J45" s="20"/>
    </row>
    <row r="46" customFormat="false" ht="25.5" hidden="false" customHeight="true" outlineLevel="0" collapsed="false">
      <c r="A46" s="17" t="str">
        <f aca="false">IF(C46&lt;&gt;"",MAX($A$25:A45)+1,"")</f>
        <v/>
      </c>
      <c r="B46" s="18"/>
      <c r="C46" s="18"/>
      <c r="D46" s="18"/>
      <c r="E46" s="18"/>
      <c r="F46" s="19"/>
      <c r="G46" s="19"/>
      <c r="H46" s="18"/>
      <c r="I46" s="18"/>
      <c r="J46" s="20"/>
    </row>
    <row r="47" customFormat="false" ht="25.5" hidden="false" customHeight="true" outlineLevel="0" collapsed="false">
      <c r="A47" s="17" t="str">
        <f aca="false">IF(C47&lt;&gt;"",MAX($A$25:A46)+1,"")</f>
        <v/>
      </c>
      <c r="B47" s="18"/>
      <c r="C47" s="18"/>
      <c r="D47" s="18"/>
      <c r="E47" s="18"/>
      <c r="F47" s="19"/>
      <c r="G47" s="19"/>
      <c r="H47" s="18"/>
      <c r="I47" s="18"/>
      <c r="J47" s="20"/>
    </row>
    <row r="48" customFormat="false" ht="25.5" hidden="false" customHeight="true" outlineLevel="0" collapsed="false">
      <c r="A48" s="17" t="str">
        <f aca="false">IF(C48&lt;&gt;"",MAX($A$25:A47)+1,"")</f>
        <v/>
      </c>
      <c r="B48" s="18"/>
      <c r="C48" s="18"/>
      <c r="D48" s="18"/>
      <c r="E48" s="18"/>
      <c r="F48" s="19"/>
      <c r="G48" s="19"/>
      <c r="H48" s="18"/>
      <c r="I48" s="18"/>
      <c r="J48" s="20"/>
    </row>
    <row r="49" customFormat="false" ht="25.5" hidden="false" customHeight="true" outlineLevel="0" collapsed="false">
      <c r="A49" s="17" t="str">
        <f aca="false">IF(C49&lt;&gt;"",MAX($A$25:A48)+1,"")</f>
        <v/>
      </c>
      <c r="B49" s="18"/>
      <c r="C49" s="18"/>
      <c r="D49" s="18"/>
      <c r="E49" s="18"/>
      <c r="F49" s="19"/>
      <c r="G49" s="19"/>
      <c r="H49" s="18"/>
      <c r="I49" s="18"/>
      <c r="J49" s="20"/>
    </row>
    <row r="50" customFormat="false" ht="24" hidden="false" customHeight="true" outlineLevel="0" collapsed="false">
      <c r="A50" s="21" t="s">
        <v>107</v>
      </c>
      <c r="B50" s="22" t="str">
        <f aca="false">COUNTA(C25:C49)&amp;" Prüfpunkte │ "&amp;COUNTIF(F25:F49,"OK")&amp;"× OK │ "&amp;COUNTIF(F25:F49,"Nachbesserung")&amp;"× Nachbesserung │ "&amp;COUNTIF(F25:F49,"Nicht OK")&amp;"× Nicht OK │ "&amp;COUNTIF(F25:F49,"N.A.")&amp;"× N.A."</f>
        <v>15 Prüfpunkte │ 11× OK │ 3× Nachbesserung │ 1× Nicht OK │ 0× N.A.</v>
      </c>
      <c r="C50" s="22"/>
      <c r="D50" s="22"/>
      <c r="E50" s="22"/>
      <c r="F50" s="23" t="str">
        <f aca="false">IFERROR("Erfüllungsgrad: "&amp;TEXT(COUNTIF(F25:F49,"OK")/(COUNTA(F25:F49)-COUNTIF(F25:F49,"N.A.")),"0%"),"")</f>
        <v>Erfüllungsgrad: 73%</v>
      </c>
      <c r="G50" s="23"/>
      <c r="H50" s="23"/>
      <c r="I50" s="23"/>
      <c r="J50" s="23"/>
    </row>
    <row r="51" customFormat="false" ht="7.5" hidden="false" customHeight="true" outlineLevel="0" collapsed="false"/>
    <row r="52" customFormat="false" ht="21.75" hidden="false" customHeight="true" outlineLevel="0" collapsed="false">
      <c r="B52" s="5" t="s">
        <v>108</v>
      </c>
      <c r="C52" s="5"/>
      <c r="D52" s="5"/>
      <c r="E52" s="5"/>
      <c r="F52" s="5"/>
      <c r="G52" s="5"/>
      <c r="H52" s="5"/>
      <c r="I52" s="5"/>
      <c r="J52" s="5"/>
    </row>
    <row r="54" customFormat="false" ht="21.75" hidden="false" customHeight="true" outlineLevel="0" collapsed="false">
      <c r="B54" s="24" t="s">
        <v>109</v>
      </c>
      <c r="C54" s="25" t="s">
        <v>110</v>
      </c>
      <c r="D54" s="25"/>
      <c r="E54" s="25"/>
      <c r="F54" s="25"/>
      <c r="G54" s="25"/>
      <c r="H54" s="25"/>
      <c r="I54" s="25"/>
      <c r="J54" s="25"/>
    </row>
    <row r="55" customFormat="false" ht="21.75" hidden="false" customHeight="true" outlineLevel="0" collapsed="false">
      <c r="C55" s="25"/>
      <c r="D55" s="25"/>
      <c r="E55" s="25"/>
      <c r="F55" s="25"/>
      <c r="G55" s="25"/>
      <c r="H55" s="25"/>
      <c r="I55" s="25"/>
      <c r="J55" s="25"/>
    </row>
    <row r="57" customFormat="false" ht="33.75" hidden="false" customHeight="true" outlineLevel="0" collapsed="false">
      <c r="B57" s="26"/>
      <c r="C57" s="26"/>
      <c r="D57" s="26"/>
      <c r="E57" s="26"/>
      <c r="G57" s="26"/>
      <c r="H57" s="26"/>
      <c r="I57" s="26"/>
      <c r="J57" s="26"/>
    </row>
    <row r="58" customFormat="false" ht="15" hidden="false" customHeight="true" outlineLevel="0" collapsed="false">
      <c r="B58" s="27" t="s">
        <v>111</v>
      </c>
      <c r="C58" s="27"/>
      <c r="D58" s="27"/>
      <c r="E58" s="27"/>
      <c r="G58" s="27" t="s">
        <v>112</v>
      </c>
      <c r="H58" s="27"/>
      <c r="I58" s="27"/>
      <c r="J58" s="27"/>
    </row>
  </sheetData>
  <autoFilter ref="A24:J49"/>
  <mergeCells count="29">
    <mergeCell ref="B2:F2"/>
    <mergeCell ref="G2:J2"/>
    <mergeCell ref="B6:J6"/>
    <mergeCell ref="C8:E8"/>
    <mergeCell ref="H8:J8"/>
    <mergeCell ref="C9:E9"/>
    <mergeCell ref="H9:J9"/>
    <mergeCell ref="C10:E10"/>
    <mergeCell ref="H10:J10"/>
    <mergeCell ref="C11:E11"/>
    <mergeCell ref="H11:J11"/>
    <mergeCell ref="B13:J13"/>
    <mergeCell ref="C15:E15"/>
    <mergeCell ref="H15:J15"/>
    <mergeCell ref="C16:E16"/>
    <mergeCell ref="H16:J16"/>
    <mergeCell ref="B18:J18"/>
    <mergeCell ref="B20:D21"/>
    <mergeCell ref="I20:J20"/>
    <mergeCell ref="I21:J21"/>
    <mergeCell ref="B23:J23"/>
    <mergeCell ref="B50:E50"/>
    <mergeCell ref="F50:J50"/>
    <mergeCell ref="B52:J52"/>
    <mergeCell ref="C54:J55"/>
    <mergeCell ref="B57:E57"/>
    <mergeCell ref="G57:J57"/>
    <mergeCell ref="B58:E58"/>
    <mergeCell ref="G58:J58"/>
  </mergeCells>
  <conditionalFormatting sqref="B20:D20">
    <cfRule type="expression" priority="2" aboveAverage="0" equalAverage="0" bottom="0" percent="0" rank="0" text="" dxfId="12">
      <formula>$B$20="BESTANDEN"</formula>
    </cfRule>
    <cfRule type="expression" priority="3" aboveAverage="0" equalAverage="0" bottom="0" percent="0" rank="0" text="" dxfId="13">
      <formula>$B$20="NICHT BESTANDEN"</formula>
    </cfRule>
    <cfRule type="expression" priority="4" aboveAverage="0" equalAverage="0" bottom="0" percent="0" rank="0" text="" dxfId="14">
      <formula>$B$20="NACHBESSERUNG ERFORDERLICH"</formula>
    </cfRule>
  </conditionalFormatting>
  <conditionalFormatting sqref="F25:F49">
    <cfRule type="cellIs" priority="5" operator="equal" aboveAverage="0" equalAverage="0" bottom="0" percent="0" rank="0" text="" dxfId="15">
      <formula>"OK"</formula>
    </cfRule>
    <cfRule type="cellIs" priority="6" operator="equal" aboveAverage="0" equalAverage="0" bottom="0" percent="0" rank="0" text="" dxfId="16">
      <formula>"Nicht OK"</formula>
    </cfRule>
    <cfRule type="cellIs" priority="7" operator="equal" aboveAverage="0" equalAverage="0" bottom="0" percent="0" rank="0" text="" dxfId="17">
      <formula>"Nachbesserung"</formula>
    </cfRule>
    <cfRule type="cellIs" priority="8" operator="equal" aboveAverage="0" equalAverage="0" bottom="0" percent="0" rank="0" text="" dxfId="18">
      <formula>"N.A."</formula>
    </cfRule>
  </conditionalFormatting>
  <conditionalFormatting sqref="G25:G49">
    <cfRule type="cellIs" priority="9" operator="equal" aboveAverage="0" equalAverage="0" bottom="0" percent="0" rank="0" text="" dxfId="16">
      <formula>"Hoch"</formula>
    </cfRule>
    <cfRule type="cellIs" priority="10" operator="equal" aboveAverage="0" equalAverage="0" bottom="0" percent="0" rank="0" text="" dxfId="17">
      <formula>"Mittel"</formula>
    </cfRule>
    <cfRule type="cellIs" priority="11" operator="equal" aboveAverage="0" equalAverage="0" bottom="0" percent="0" rank="0" text="" dxfId="15">
      <formula>"Niedrig"</formula>
    </cfRule>
  </conditionalFormatting>
  <conditionalFormatting sqref="J25:J49">
    <cfRule type="expression" priority="12" aboveAverage="0" equalAverage="0" bottom="0" percent="0" rank="0" text="" dxfId="16">
      <formula>AND($J25&lt;&gt;"",$J25&lt;TODAY(),$F25&lt;&gt;"OK",$F25&lt;&gt;"N.A.",$F25&lt;&gt;"")</formula>
    </cfRule>
  </conditionalFormatting>
  <conditionalFormatting sqref="A25:J49">
    <cfRule type="expression" priority="13" aboveAverage="0" equalAverage="0" bottom="0" percent="0" rank="0" text="" dxfId="19">
      <formula>MOD(ROW(),2)=0</formula>
    </cfRule>
  </conditionalFormatting>
  <dataValidations count="3">
    <dataValidation allowBlank="true" errorStyle="stop" operator="between" showDropDown="false" showErrorMessage="false" showInputMessage="false" sqref="F25:F49" type="list">
      <formula1>"OK,Nachbesserung,Nicht OK,N.A."</formula1>
      <formula2>0</formula2>
    </dataValidation>
    <dataValidation allowBlank="true" errorStyle="stop" operator="between" showDropDown="false" showErrorMessage="false" showInputMessage="false" sqref="G25:G49" type="list">
      <formula1>"Hoch,Mittel,Niedrig"</formula1>
      <formula2>0</formula2>
    </dataValidation>
    <dataValidation allowBlank="true" errorStyle="stop" operator="between" showDropDown="false" showErrorMessage="false" showInputMessage="false" sqref="B25:B49" type="list">
      <formula1>"Allgemein,Sicherheit,Elektrik,Mechanik,Dokumentation,Umwelt,Hygiene,Software,Prozess,Sonstiges"</formula1>
      <formula2>0</formula2>
    </dataValidation>
  </dataValidations>
  <printOptions headings="false" gridLines="false" gridLinesSet="true" horizontalCentered="true" verticalCentered="false"/>
  <pageMargins left="0.3" right="0.3" top="0.4" bottom="0.4" header="0.511811023622047" footer="0.511811023622047"/>
  <pageSetup paperSize="9" scale="100" fitToWidth="1" fitToHeight="2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7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6" min="3" style="0" width="12"/>
    <col collapsed="false" customWidth="true" hidden="false" outlineLevel="0" max="7" min="7" style="0" width="3"/>
    <col collapsed="false" customWidth="true" hidden="false" outlineLevel="0" max="8" min="8" style="0" width="22"/>
    <col collapsed="false" customWidth="true" hidden="false" outlineLevel="0" max="11" min="9" style="0" width="15"/>
  </cols>
  <sheetData>
    <row r="1" customFormat="false" ht="7.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33.75" hidden="false" customHeight="true" outlineLevel="0" collapsed="false">
      <c r="A2" s="1"/>
      <c r="B2" s="2" t="s">
        <v>113</v>
      </c>
      <c r="C2" s="2"/>
      <c r="D2" s="2"/>
      <c r="E2" s="2"/>
      <c r="F2" s="2"/>
      <c r="G2" s="1"/>
      <c r="H2" s="3" t="s">
        <v>114</v>
      </c>
      <c r="I2" s="3"/>
      <c r="J2" s="3"/>
      <c r="K2" s="3"/>
    </row>
    <row r="3" customFormat="false" ht="7.5" hidden="false" customHeight="true" outlineLevel="0" collapsed="false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customFormat="false" ht="3.75" hidden="false" customHeight="true" outlineLevel="0" collapsed="false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customFormat="false" ht="6" hidden="false" customHeight="true" outlineLevel="0" collapsed="false"/>
    <row r="6" customFormat="false" ht="21.75" hidden="false" customHeight="true" outlineLevel="0" collapsed="false">
      <c r="B6" s="5" t="s">
        <v>115</v>
      </c>
      <c r="C6" s="5"/>
      <c r="D6" s="5"/>
      <c r="E6" s="5"/>
      <c r="F6" s="5"/>
      <c r="G6" s="5"/>
      <c r="H6" s="5"/>
      <c r="I6" s="5"/>
      <c r="J6" s="5"/>
      <c r="K6" s="5"/>
    </row>
    <row r="7" customFormat="false" ht="18" hidden="false" customHeight="true" outlineLevel="0" collapsed="false">
      <c r="B7" s="28" t="s">
        <v>116</v>
      </c>
      <c r="C7" s="28"/>
      <c r="D7" s="28"/>
      <c r="E7" s="28" t="s">
        <v>30</v>
      </c>
      <c r="F7" s="28"/>
      <c r="G7" s="28"/>
      <c r="H7" s="28" t="s">
        <v>31</v>
      </c>
      <c r="I7" s="28"/>
      <c r="J7" s="28"/>
      <c r="K7" s="28"/>
    </row>
    <row r="8" customFormat="false" ht="33.75" hidden="false" customHeight="true" outlineLevel="0" collapsed="false">
      <c r="B8" s="29" t="n">
        <f aca="false">COUNTA(Prüfprotokoll!C25:C49)</f>
        <v>15</v>
      </c>
      <c r="C8" s="29"/>
      <c r="D8" s="29"/>
      <c r="E8" s="30" t="n">
        <f aca="false">COUNTIF(Prüfprotokoll!F25:F49,"OK")</f>
        <v>11</v>
      </c>
      <c r="F8" s="30"/>
      <c r="G8" s="30"/>
      <c r="H8" s="31" t="n">
        <f aca="false">COUNTIF(Prüfprotokoll!F25:F49,"Nachbesserung")</f>
        <v>3</v>
      </c>
      <c r="I8" s="31"/>
      <c r="J8" s="31"/>
      <c r="K8" s="31"/>
    </row>
    <row r="9" customFormat="false" ht="18" hidden="false" customHeight="true" outlineLevel="0" collapsed="false">
      <c r="B9" s="28" t="s">
        <v>32</v>
      </c>
      <c r="C9" s="28"/>
      <c r="D9" s="28"/>
      <c r="E9" s="28" t="s">
        <v>33</v>
      </c>
      <c r="F9" s="28"/>
      <c r="G9" s="28"/>
      <c r="H9" s="28" t="s">
        <v>117</v>
      </c>
      <c r="I9" s="28"/>
      <c r="J9" s="28"/>
      <c r="K9" s="28"/>
    </row>
    <row r="10" customFormat="false" ht="33.75" hidden="false" customHeight="true" outlineLevel="0" collapsed="false">
      <c r="B10" s="32" t="n">
        <f aca="false">COUNTIF(Prüfprotokoll!F25:F49,"Nicht OK")</f>
        <v>1</v>
      </c>
      <c r="C10" s="32"/>
      <c r="D10" s="32"/>
      <c r="E10" s="33" t="n">
        <f aca="false">IFERROR(COUNTIF(Prüfprotokoll!F25:F49,"OK")/(COUNTA(Prüfprotokoll!F25:F49)-COUNTIF(Prüfprotokoll!F25:F49,"N.A.")),0)</f>
        <v>0.733333333333333</v>
      </c>
      <c r="F10" s="33"/>
      <c r="G10" s="33"/>
      <c r="H10" s="34" t="n">
        <f aca="false">COUNTIFS(Prüfprotokoll!F25:F49,"&lt;&gt;OK",Prüfprotokoll!F25:F49,"&lt;&gt;N.A.",Prüfprotokoll!F25:F49,"&lt;&gt;")</f>
        <v>4</v>
      </c>
      <c r="I10" s="34"/>
      <c r="J10" s="34"/>
      <c r="K10" s="34"/>
    </row>
    <row r="11" customFormat="false" ht="6" hidden="false" customHeight="true" outlineLevel="0" collapsed="false"/>
    <row r="12" customFormat="false" ht="21.75" hidden="false" customHeight="true" outlineLevel="0" collapsed="false">
      <c r="B12" s="5" t="s">
        <v>118</v>
      </c>
      <c r="C12" s="5"/>
      <c r="D12" s="5"/>
      <c r="E12" s="5"/>
      <c r="F12" s="5"/>
      <c r="G12" s="5"/>
      <c r="H12" s="5"/>
      <c r="I12" s="5"/>
      <c r="J12" s="5"/>
      <c r="K12" s="5"/>
    </row>
    <row r="13" customFormat="false" ht="25.5" hidden="false" customHeight="true" outlineLevel="0" collapsed="false">
      <c r="B13" s="16" t="s">
        <v>36</v>
      </c>
      <c r="C13" s="16" t="s">
        <v>119</v>
      </c>
      <c r="D13" s="16" t="s">
        <v>30</v>
      </c>
      <c r="E13" s="16" t="s">
        <v>120</v>
      </c>
      <c r="F13" s="16" t="s">
        <v>32</v>
      </c>
      <c r="G13" s="16" t="s">
        <v>121</v>
      </c>
      <c r="H13" s="16" t="s">
        <v>122</v>
      </c>
      <c r="I13" s="16" t="s">
        <v>40</v>
      </c>
      <c r="J13" s="16" t="s">
        <v>123</v>
      </c>
      <c r="K13" s="16" t="s">
        <v>124</v>
      </c>
    </row>
    <row r="14" customFormat="false" ht="19.5" hidden="false" customHeight="true" outlineLevel="0" collapsed="false">
      <c r="B14" s="35" t="s">
        <v>45</v>
      </c>
      <c r="C14" s="36" t="n">
        <f aca="false">COUNTIF(Prüfprotokoll!$B$25:$B$49,$B14)</f>
        <v>2</v>
      </c>
      <c r="D14" s="36" t="n">
        <f aca="false">COUNTIFS(Prüfprotokoll!$B$25:$B$49,$B14,Prüfprotokoll!$F$25:$F$49,"OK")</f>
        <v>2</v>
      </c>
      <c r="E14" s="36" t="n">
        <f aca="false">COUNTIFS(Prüfprotokoll!$B$25:$B$49,$B14,Prüfprotokoll!$F$25:$F$49,"Nachbesserung")</f>
        <v>0</v>
      </c>
      <c r="F14" s="36" t="n">
        <f aca="false">COUNTIFS(Prüfprotokoll!$B$25:$B$49,$B14,Prüfprotokoll!$F$25:$F$49,"Nicht OK")</f>
        <v>0</v>
      </c>
      <c r="G14" s="36" t="n">
        <f aca="false">COUNTIFS(Prüfprotokoll!$B$25:$B$49,$B14,Prüfprotokoll!$F$25:$F$49,"N.A.")</f>
        <v>0</v>
      </c>
      <c r="H14" s="37" t="n">
        <f aca="false">IFERROR(D14/(C14-G14),"")</f>
        <v>1</v>
      </c>
      <c r="I14" s="35" t="s">
        <v>30</v>
      </c>
      <c r="J14" s="36" t="n">
        <f aca="false">COUNTIF(Prüfprotokoll!$F$25:$F$49,$I14)</f>
        <v>11</v>
      </c>
      <c r="K14" s="37" t="n">
        <f aca="false">IFERROR(J14/SUM($J$14:$J$17),0)</f>
        <v>0.733333333333333</v>
      </c>
    </row>
    <row r="15" customFormat="false" ht="19.5" hidden="false" customHeight="true" outlineLevel="0" collapsed="false">
      <c r="B15" s="38" t="s">
        <v>54</v>
      </c>
      <c r="C15" s="39" t="n">
        <f aca="false">COUNTIF(Prüfprotokoll!$B$25:$B$49,$B15)</f>
        <v>3</v>
      </c>
      <c r="D15" s="39" t="n">
        <f aca="false">COUNTIFS(Prüfprotokoll!$B$25:$B$49,$B15,Prüfprotokoll!$F$25:$F$49,"OK")</f>
        <v>2</v>
      </c>
      <c r="E15" s="39" t="n">
        <f aca="false">COUNTIFS(Prüfprotokoll!$B$25:$B$49,$B15,Prüfprotokoll!$F$25:$F$49,"Nachbesserung")</f>
        <v>1</v>
      </c>
      <c r="F15" s="39" t="n">
        <f aca="false">COUNTIFS(Prüfprotokoll!$B$25:$B$49,$B15,Prüfprotokoll!$F$25:$F$49,"Nicht OK")</f>
        <v>0</v>
      </c>
      <c r="G15" s="39" t="n">
        <f aca="false">COUNTIFS(Prüfprotokoll!$B$25:$B$49,$B15,Prüfprotokoll!$F$25:$F$49,"N.A.")</f>
        <v>0</v>
      </c>
      <c r="H15" s="40" t="n">
        <f aca="false">IFERROR(D15/(C15-G15),"")</f>
        <v>0.666666666666667</v>
      </c>
      <c r="I15" s="38" t="s">
        <v>31</v>
      </c>
      <c r="J15" s="39" t="n">
        <f aca="false">COUNTIF(Prüfprotokoll!$F$25:$F$49,$I15)</f>
        <v>3</v>
      </c>
      <c r="K15" s="40" t="n">
        <f aca="false">IFERROR(J15/SUM($J$14:$J$17),0)</f>
        <v>0.2</v>
      </c>
    </row>
    <row r="16" customFormat="false" ht="19.5" hidden="false" customHeight="true" outlineLevel="0" collapsed="false">
      <c r="B16" s="35" t="s">
        <v>69</v>
      </c>
      <c r="C16" s="36" t="n">
        <f aca="false">COUNTIF(Prüfprotokoll!$B$25:$B$49,$B16)</f>
        <v>3</v>
      </c>
      <c r="D16" s="36" t="n">
        <f aca="false">COUNTIFS(Prüfprotokoll!$B$25:$B$49,$B16,Prüfprotokoll!$F$25:$F$49,"OK")</f>
        <v>2</v>
      </c>
      <c r="E16" s="36" t="n">
        <f aca="false">COUNTIFS(Prüfprotokoll!$B$25:$B$49,$B16,Prüfprotokoll!$F$25:$F$49,"Nachbesserung")</f>
        <v>0</v>
      </c>
      <c r="F16" s="36" t="n">
        <f aca="false">COUNTIFS(Prüfprotokoll!$B$25:$B$49,$B16,Prüfprotokoll!$F$25:$F$49,"Nicht OK")</f>
        <v>1</v>
      </c>
      <c r="G16" s="36" t="n">
        <f aca="false">COUNTIFS(Prüfprotokoll!$B$25:$B$49,$B16,Prüfprotokoll!$F$25:$F$49,"N.A.")</f>
        <v>0</v>
      </c>
      <c r="H16" s="37" t="n">
        <f aca="false">IFERROR(D16/(C16-G16),"")</f>
        <v>0.666666666666667</v>
      </c>
      <c r="I16" s="35" t="s">
        <v>32</v>
      </c>
      <c r="J16" s="36" t="n">
        <f aca="false">COUNTIF(Prüfprotokoll!$F$25:$F$49,$I16)</f>
        <v>1</v>
      </c>
      <c r="K16" s="37" t="n">
        <f aca="false">IFERROR(J16/SUM($J$14:$J$17),0)</f>
        <v>0.0666666666666667</v>
      </c>
    </row>
    <row r="17" customFormat="false" ht="19.5" hidden="false" customHeight="true" outlineLevel="0" collapsed="false">
      <c r="B17" s="38" t="s">
        <v>81</v>
      </c>
      <c r="C17" s="39" t="n">
        <f aca="false">COUNTIF(Prüfprotokoll!$B$25:$B$49,$B17)</f>
        <v>3</v>
      </c>
      <c r="D17" s="39" t="n">
        <f aca="false">COUNTIFS(Prüfprotokoll!$B$25:$B$49,$B17,Prüfprotokoll!$F$25:$F$49,"OK")</f>
        <v>2</v>
      </c>
      <c r="E17" s="39" t="n">
        <f aca="false">COUNTIFS(Prüfprotokoll!$B$25:$B$49,$B17,Prüfprotokoll!$F$25:$F$49,"Nachbesserung")</f>
        <v>1</v>
      </c>
      <c r="F17" s="39" t="n">
        <f aca="false">COUNTIFS(Prüfprotokoll!$B$25:$B$49,$B17,Prüfprotokoll!$F$25:$F$49,"Nicht OK")</f>
        <v>0</v>
      </c>
      <c r="G17" s="39" t="n">
        <f aca="false">COUNTIFS(Prüfprotokoll!$B$25:$B$49,$B17,Prüfprotokoll!$F$25:$F$49,"N.A.")</f>
        <v>0</v>
      </c>
      <c r="H17" s="40" t="n">
        <f aca="false">IFERROR(D17/(C17-G17),"")</f>
        <v>0.666666666666667</v>
      </c>
      <c r="I17" s="38" t="s">
        <v>121</v>
      </c>
      <c r="J17" s="39" t="n">
        <f aca="false">COUNTIF(Prüfprotokoll!$F$25:$F$49,$I17)</f>
        <v>0</v>
      </c>
      <c r="K17" s="40" t="n">
        <f aca="false">IFERROR(J17/SUM($J$14:$J$17),0)</f>
        <v>0</v>
      </c>
    </row>
    <row r="18" customFormat="false" ht="19.5" hidden="false" customHeight="true" outlineLevel="0" collapsed="false">
      <c r="B18" s="35" t="s">
        <v>92</v>
      </c>
      <c r="C18" s="36" t="n">
        <f aca="false">COUNTIF(Prüfprotokoll!$B$25:$B$49,$B18)</f>
        <v>2</v>
      </c>
      <c r="D18" s="36" t="n">
        <f aca="false">COUNTIFS(Prüfprotokoll!$B$25:$B$49,$B18,Prüfprotokoll!$F$25:$F$49,"OK")</f>
        <v>2</v>
      </c>
      <c r="E18" s="36" t="n">
        <f aca="false">COUNTIFS(Prüfprotokoll!$B$25:$B$49,$B18,Prüfprotokoll!$F$25:$F$49,"Nachbesserung")</f>
        <v>0</v>
      </c>
      <c r="F18" s="36" t="n">
        <f aca="false">COUNTIFS(Prüfprotokoll!$B$25:$B$49,$B18,Prüfprotokoll!$F$25:$F$49,"Nicht OK")</f>
        <v>0</v>
      </c>
      <c r="G18" s="36" t="n">
        <f aca="false">COUNTIFS(Prüfprotokoll!$B$25:$B$49,$B18,Prüfprotokoll!$F$25:$F$49,"N.A.")</f>
        <v>0</v>
      </c>
      <c r="H18" s="37" t="n">
        <f aca="false">IFERROR(D18/(C18-G18),"")</f>
        <v>1</v>
      </c>
      <c r="I18" s="41" t="s">
        <v>125</v>
      </c>
      <c r="J18" s="42" t="n">
        <f aca="false">SUM(J14:J17)</f>
        <v>15</v>
      </c>
      <c r="K18" s="43" t="n">
        <f aca="false">SUM(K14:K17)</f>
        <v>1</v>
      </c>
    </row>
    <row r="19" customFormat="false" ht="19.5" hidden="false" customHeight="true" outlineLevel="0" collapsed="false">
      <c r="B19" s="38" t="s">
        <v>99</v>
      </c>
      <c r="C19" s="39" t="n">
        <f aca="false">COUNTIF(Prüfprotokoll!$B$25:$B$49,$B19)</f>
        <v>2</v>
      </c>
      <c r="D19" s="39" t="n">
        <f aca="false">COUNTIFS(Prüfprotokoll!$B$25:$B$49,$B19,Prüfprotokoll!$F$25:$F$49,"OK")</f>
        <v>1</v>
      </c>
      <c r="E19" s="39" t="n">
        <f aca="false">COUNTIFS(Prüfprotokoll!$B$25:$B$49,$B19,Prüfprotokoll!$F$25:$F$49,"Nachbesserung")</f>
        <v>1</v>
      </c>
      <c r="F19" s="39" t="n">
        <f aca="false">COUNTIFS(Prüfprotokoll!$B$25:$B$49,$B19,Prüfprotokoll!$F$25:$F$49,"Nicht OK")</f>
        <v>0</v>
      </c>
      <c r="G19" s="39" t="n">
        <f aca="false">COUNTIFS(Prüfprotokoll!$B$25:$B$49,$B19,Prüfprotokoll!$F$25:$F$49,"N.A.")</f>
        <v>0</v>
      </c>
      <c r="H19" s="40" t="n">
        <f aca="false">IFERROR(D19/(C19-G19),"")</f>
        <v>0.5</v>
      </c>
    </row>
    <row r="20" customFormat="false" ht="19.5" hidden="false" customHeight="true" outlineLevel="0" collapsed="false">
      <c r="B20" s="35" t="s">
        <v>126</v>
      </c>
      <c r="C20" s="36" t="n">
        <f aca="false">COUNTIF(Prüfprotokoll!$B$25:$B$49,$B20)</f>
        <v>0</v>
      </c>
      <c r="D20" s="36" t="n">
        <f aca="false">COUNTIFS(Prüfprotokoll!$B$25:$B$49,$B20,Prüfprotokoll!$F$25:$F$49,"OK")</f>
        <v>0</v>
      </c>
      <c r="E20" s="36" t="n">
        <f aca="false">COUNTIFS(Prüfprotokoll!$B$25:$B$49,$B20,Prüfprotokoll!$F$25:$F$49,"Nachbesserung")</f>
        <v>0</v>
      </c>
      <c r="F20" s="36" t="n">
        <f aca="false">COUNTIFS(Prüfprotokoll!$B$25:$B$49,$B20,Prüfprotokoll!$F$25:$F$49,"Nicht OK")</f>
        <v>0</v>
      </c>
      <c r="G20" s="36" t="n">
        <f aca="false">COUNTIFS(Prüfprotokoll!$B$25:$B$49,$B20,Prüfprotokoll!$F$25:$F$49,"N.A.")</f>
        <v>0</v>
      </c>
      <c r="H20" s="37" t="str">
        <f aca="false">IFERROR(D20/(C20-G20),"")</f>
        <v/>
      </c>
    </row>
    <row r="21" customFormat="false" ht="19.5" hidden="false" customHeight="true" outlineLevel="0" collapsed="false">
      <c r="B21" s="38" t="s">
        <v>127</v>
      </c>
      <c r="C21" s="39" t="n">
        <f aca="false">COUNTIF(Prüfprotokoll!$B$25:$B$49,$B21)</f>
        <v>0</v>
      </c>
      <c r="D21" s="39" t="n">
        <f aca="false">COUNTIFS(Prüfprotokoll!$B$25:$B$49,$B21,Prüfprotokoll!$F$25:$F$49,"OK")</f>
        <v>0</v>
      </c>
      <c r="E21" s="39" t="n">
        <f aca="false">COUNTIFS(Prüfprotokoll!$B$25:$B$49,$B21,Prüfprotokoll!$F$25:$F$49,"Nachbesserung")</f>
        <v>0</v>
      </c>
      <c r="F21" s="39" t="n">
        <f aca="false">COUNTIFS(Prüfprotokoll!$B$25:$B$49,$B21,Prüfprotokoll!$F$25:$F$49,"Nicht OK")</f>
        <v>0</v>
      </c>
      <c r="G21" s="39" t="n">
        <f aca="false">COUNTIFS(Prüfprotokoll!$B$25:$B$49,$B21,Prüfprotokoll!$F$25:$F$49,"N.A.")</f>
        <v>0</v>
      </c>
      <c r="H21" s="40" t="str">
        <f aca="false">IFERROR(D21/(C21-G21),"")</f>
        <v/>
      </c>
    </row>
    <row r="22" customFormat="false" ht="19.5" hidden="false" customHeight="true" outlineLevel="0" collapsed="false">
      <c r="B22" s="35" t="s">
        <v>128</v>
      </c>
      <c r="C22" s="36" t="n">
        <f aca="false">COUNTIF(Prüfprotokoll!$B$25:$B$49,$B22)</f>
        <v>0</v>
      </c>
      <c r="D22" s="36" t="n">
        <f aca="false">COUNTIFS(Prüfprotokoll!$B$25:$B$49,$B22,Prüfprotokoll!$F$25:$F$49,"OK")</f>
        <v>0</v>
      </c>
      <c r="E22" s="36" t="n">
        <f aca="false">COUNTIFS(Prüfprotokoll!$B$25:$B$49,$B22,Prüfprotokoll!$F$25:$F$49,"Nachbesserung")</f>
        <v>0</v>
      </c>
      <c r="F22" s="36" t="n">
        <f aca="false">COUNTIFS(Prüfprotokoll!$B$25:$B$49,$B22,Prüfprotokoll!$F$25:$F$49,"Nicht OK")</f>
        <v>0</v>
      </c>
      <c r="G22" s="36" t="n">
        <f aca="false">COUNTIFS(Prüfprotokoll!$B$25:$B$49,$B22,Prüfprotokoll!$F$25:$F$49,"N.A.")</f>
        <v>0</v>
      </c>
      <c r="H22" s="37" t="str">
        <f aca="false">IFERROR(D22/(C22-G22),"")</f>
        <v/>
      </c>
    </row>
    <row r="23" customFormat="false" ht="19.5" hidden="false" customHeight="true" outlineLevel="0" collapsed="false">
      <c r="B23" s="38" t="s">
        <v>129</v>
      </c>
      <c r="C23" s="39" t="n">
        <f aca="false">COUNTIF(Prüfprotokoll!$B$25:$B$49,$B23)</f>
        <v>0</v>
      </c>
      <c r="D23" s="39" t="n">
        <f aca="false">COUNTIFS(Prüfprotokoll!$B$25:$B$49,$B23,Prüfprotokoll!$F$25:$F$49,"OK")</f>
        <v>0</v>
      </c>
      <c r="E23" s="39" t="n">
        <f aca="false">COUNTIFS(Prüfprotokoll!$B$25:$B$49,$B23,Prüfprotokoll!$F$25:$F$49,"Nachbesserung")</f>
        <v>0</v>
      </c>
      <c r="F23" s="39" t="n">
        <f aca="false">COUNTIFS(Prüfprotokoll!$B$25:$B$49,$B23,Prüfprotokoll!$F$25:$F$49,"Nicht OK")</f>
        <v>0</v>
      </c>
      <c r="G23" s="39" t="n">
        <f aca="false">COUNTIFS(Prüfprotokoll!$B$25:$B$49,$B23,Prüfprotokoll!$F$25:$F$49,"N.A.")</f>
        <v>0</v>
      </c>
      <c r="H23" s="40" t="str">
        <f aca="false">IFERROR(D23/(C23-G23),"")</f>
        <v/>
      </c>
    </row>
    <row r="24" customFormat="false" ht="21.75" hidden="false" customHeight="true" outlineLevel="0" collapsed="false">
      <c r="B24" s="44" t="s">
        <v>130</v>
      </c>
      <c r="C24" s="45" t="n">
        <f aca="false">SUM(C14:C23)</f>
        <v>15</v>
      </c>
      <c r="D24" s="45" t="n">
        <f aca="false">SUM(D14:D23)</f>
        <v>11</v>
      </c>
      <c r="E24" s="45" t="n">
        <f aca="false">SUM(E14:E23)</f>
        <v>3</v>
      </c>
      <c r="F24" s="45" t="n">
        <f aca="false">SUM(F14:F23)</f>
        <v>1</v>
      </c>
      <c r="G24" s="45" t="n">
        <f aca="false">SUM(G14:G23)</f>
        <v>0</v>
      </c>
      <c r="H24" s="46" t="n">
        <f aca="false">IFERROR(D24/(C24-G24),"")</f>
        <v>0.733333333333333</v>
      </c>
    </row>
    <row r="25" customFormat="false" ht="7.5" hidden="false" customHeight="true" outlineLevel="0" collapsed="false"/>
    <row r="26" customFormat="false" ht="21.75" hidden="false" customHeight="true" outlineLevel="0" collapsed="false">
      <c r="B26" s="5" t="s">
        <v>131</v>
      </c>
      <c r="C26" s="5"/>
      <c r="D26" s="5"/>
      <c r="E26" s="5"/>
      <c r="F26" s="5"/>
      <c r="G26" s="5"/>
      <c r="H26" s="5"/>
      <c r="I26" s="5"/>
      <c r="J26" s="5"/>
      <c r="K26" s="5"/>
    </row>
    <row r="27" customFormat="false" ht="21.75" hidden="false" customHeight="true" outlineLevel="0" collapsed="false">
      <c r="B27" s="47" t="s">
        <v>132</v>
      </c>
      <c r="C27" s="47"/>
      <c r="D27" s="47"/>
      <c r="E27" s="47"/>
      <c r="F27" s="47"/>
      <c r="G27" s="47"/>
      <c r="H27" s="42" t="s">
        <v>133</v>
      </c>
      <c r="I27" s="47" t="s">
        <v>134</v>
      </c>
      <c r="J27" s="47"/>
      <c r="K27" s="47"/>
    </row>
    <row r="28" customFormat="false" ht="21.75" hidden="false" customHeight="true" outlineLevel="0" collapsed="false">
      <c r="B28" s="18" t="s">
        <v>135</v>
      </c>
      <c r="C28" s="18"/>
      <c r="D28" s="18"/>
      <c r="E28" s="18"/>
      <c r="F28" s="18"/>
      <c r="G28" s="18"/>
      <c r="H28" s="48" t="str">
        <f aca="false">IF(COUNTBLANK(Prüfprotokoll!F25:F49)=(49-25+1)-COUNTA(Prüfprotokoll!C25:C49),"OK","PRÜFEN")</f>
        <v>OK</v>
      </c>
      <c r="I28" s="49" t="s">
        <v>136</v>
      </c>
      <c r="J28" s="49"/>
      <c r="K28" s="49"/>
    </row>
    <row r="29" customFormat="false" ht="21.75" hidden="false" customHeight="true" outlineLevel="0" collapsed="false">
      <c r="B29" s="18" t="s">
        <v>137</v>
      </c>
      <c r="C29" s="18"/>
      <c r="D29" s="18"/>
      <c r="E29" s="18"/>
      <c r="F29" s="18"/>
      <c r="G29" s="18"/>
      <c r="H29" s="48" t="str">
        <f aca="false">IF(COUNTIFS(Prüfprotokoll!F25:F49,"Nicht OK",Prüfprotokoll!H25:H49,"")=0,"OK","PRÜFEN")</f>
        <v>OK</v>
      </c>
      <c r="I29" s="49" t="s">
        <v>138</v>
      </c>
      <c r="J29" s="49"/>
      <c r="K29" s="49"/>
    </row>
    <row r="30" customFormat="false" ht="21.75" hidden="false" customHeight="true" outlineLevel="0" collapsed="false">
      <c r="B30" s="18" t="s">
        <v>139</v>
      </c>
      <c r="C30" s="18"/>
      <c r="D30" s="18"/>
      <c r="E30" s="18"/>
      <c r="F30" s="18"/>
      <c r="G30" s="18"/>
      <c r="H30" s="48" t="str">
        <f aca="false">IF(SUMPRODUCT((Prüfprotokoll!H25:H49&lt;&gt;"")*(Prüfprotokoll!I25:I49=""))=0,"OK","PRÜFEN")</f>
        <v>OK</v>
      </c>
      <c r="I30" s="49" t="s">
        <v>140</v>
      </c>
      <c r="J30" s="49"/>
      <c r="K30" s="49"/>
    </row>
    <row r="31" customFormat="false" ht="21.75" hidden="false" customHeight="true" outlineLevel="0" collapsed="false">
      <c r="B31" s="18" t="s">
        <v>141</v>
      </c>
      <c r="C31" s="18"/>
      <c r="D31" s="18"/>
      <c r="E31" s="18"/>
      <c r="F31" s="18"/>
      <c r="G31" s="18"/>
      <c r="H31" s="48" t="str">
        <f aca="false">IF(SUMPRODUCT((Prüfprotokoll!F25:F49&lt;&gt;"OK")*(Prüfprotokoll!F25:F49&lt;&gt;"N.A.")*(Prüfprotokoll!F25:F49&lt;&gt;"")*(Prüfprotokoll!J25:J49=""))=0,"OK","PRÜFEN")</f>
        <v>OK</v>
      </c>
      <c r="I31" s="49" t="s">
        <v>142</v>
      </c>
      <c r="J31" s="49"/>
      <c r="K31" s="49"/>
    </row>
    <row r="32" customFormat="false" ht="21.75" hidden="false" customHeight="true" outlineLevel="0" collapsed="false">
      <c r="B32" s="18" t="s">
        <v>143</v>
      </c>
      <c r="C32" s="18"/>
      <c r="D32" s="18"/>
      <c r="E32" s="18"/>
      <c r="F32" s="18"/>
      <c r="G32" s="18"/>
      <c r="H32" s="48" t="str">
        <f aca="true">IF(SUMPRODUCT((Prüfprotokoll!J25:J49&lt;&gt;"")*(Prüfprotokoll!J25:J49&lt;TODAY())*(Prüfprotokoll!F25:F49&lt;&gt;"OK")*(Prüfprotokoll!F25:F49&lt;&gt;"N.A."))=0,"OK","PRÜFEN")</f>
        <v>PRÜFEN</v>
      </c>
      <c r="I32" s="49" t="s">
        <v>144</v>
      </c>
      <c r="J32" s="49"/>
      <c r="K32" s="49"/>
    </row>
    <row r="33" customFormat="false" ht="21.75" hidden="false" customHeight="true" outlineLevel="0" collapsed="false">
      <c r="B33" s="18" t="s">
        <v>145</v>
      </c>
      <c r="C33" s="18"/>
      <c r="D33" s="18"/>
      <c r="E33" s="18"/>
      <c r="F33" s="18"/>
      <c r="G33" s="18"/>
      <c r="H33" s="48" t="str">
        <f aca="false">IF(AND(COUNTA(Prüfprotokoll!C10)&gt;0,COUNTA(Prüfprotokoll!H10)&gt;0),"OK","PRÜFEN")</f>
        <v>OK</v>
      </c>
      <c r="I33" s="49" t="s">
        <v>146</v>
      </c>
      <c r="J33" s="49"/>
      <c r="K33" s="49"/>
    </row>
    <row r="34" customFormat="false" ht="7.5" hidden="false" customHeight="true" outlineLevel="0" collapsed="false"/>
    <row r="35" customFormat="false" ht="21.75" hidden="false" customHeight="true" outlineLevel="0" collapsed="false">
      <c r="B35" s="5" t="s">
        <v>147</v>
      </c>
      <c r="C35" s="5"/>
      <c r="D35" s="5"/>
      <c r="E35" s="5"/>
      <c r="F35" s="5"/>
      <c r="G35" s="5"/>
      <c r="H35" s="5"/>
      <c r="I35" s="5"/>
      <c r="J35" s="5"/>
      <c r="K35" s="5"/>
    </row>
    <row r="54" customFormat="false" ht="7.5" hidden="false" customHeight="true" outlineLevel="0" collapsed="false"/>
    <row r="55" customFormat="false" ht="21.75" hidden="false" customHeight="true" outlineLevel="0" collapsed="false">
      <c r="B55" s="5" t="s">
        <v>148</v>
      </c>
      <c r="C55" s="5"/>
      <c r="D55" s="5"/>
      <c r="E55" s="5"/>
      <c r="F55" s="5"/>
      <c r="G55" s="5"/>
      <c r="H55" s="5"/>
      <c r="I55" s="5"/>
      <c r="J55" s="5"/>
      <c r="K55" s="5"/>
    </row>
    <row r="57" customFormat="false" ht="15" hidden="false" customHeight="true" outlineLevel="0" collapsed="false">
      <c r="B57" s="16" t="s">
        <v>149</v>
      </c>
      <c r="D57" s="16" t="s">
        <v>150</v>
      </c>
      <c r="F57" s="16" t="s">
        <v>151</v>
      </c>
      <c r="H57" s="16" t="s">
        <v>152</v>
      </c>
      <c r="J57" s="16" t="s">
        <v>153</v>
      </c>
      <c r="K57" s="16"/>
    </row>
    <row r="58" customFormat="false" ht="19.5" hidden="false" customHeight="true" outlineLevel="0" collapsed="false">
      <c r="B58" s="35" t="s">
        <v>45</v>
      </c>
      <c r="D58" s="35" t="s">
        <v>30</v>
      </c>
      <c r="F58" s="35" t="s">
        <v>58</v>
      </c>
      <c r="H58" s="35" t="s">
        <v>50</v>
      </c>
      <c r="J58" s="50" t="s">
        <v>154</v>
      </c>
      <c r="K58" s="50"/>
    </row>
    <row r="59" customFormat="false" ht="19.5" hidden="false" customHeight="true" outlineLevel="0" collapsed="false">
      <c r="B59" s="38" t="s">
        <v>54</v>
      </c>
      <c r="D59" s="38" t="s">
        <v>31</v>
      </c>
      <c r="F59" s="38" t="s">
        <v>68</v>
      </c>
      <c r="H59" s="38" t="s">
        <v>59</v>
      </c>
      <c r="J59" s="50" t="s">
        <v>155</v>
      </c>
      <c r="K59" s="50"/>
    </row>
    <row r="60" customFormat="false" ht="19.5" hidden="false" customHeight="true" outlineLevel="0" collapsed="false">
      <c r="B60" s="35" t="s">
        <v>69</v>
      </c>
      <c r="D60" s="35" t="s">
        <v>32</v>
      </c>
      <c r="F60" s="35" t="s">
        <v>49</v>
      </c>
      <c r="H60" s="35" t="s">
        <v>64</v>
      </c>
      <c r="J60" s="50" t="s">
        <v>156</v>
      </c>
      <c r="K60" s="50"/>
    </row>
    <row r="61" customFormat="false" ht="19.5" hidden="false" customHeight="true" outlineLevel="0" collapsed="false">
      <c r="B61" s="38" t="s">
        <v>81</v>
      </c>
      <c r="D61" s="38" t="s">
        <v>121</v>
      </c>
      <c r="H61" s="38" t="s">
        <v>73</v>
      </c>
      <c r="J61" s="50" t="s">
        <v>157</v>
      </c>
      <c r="K61" s="50"/>
    </row>
    <row r="62" customFormat="false" ht="19.5" hidden="false" customHeight="true" outlineLevel="0" collapsed="false">
      <c r="B62" s="35" t="s">
        <v>92</v>
      </c>
      <c r="H62" s="35" t="s">
        <v>158</v>
      </c>
      <c r="J62" s="50" t="s">
        <v>159</v>
      </c>
      <c r="K62" s="50"/>
    </row>
    <row r="63" customFormat="false" ht="19.5" hidden="false" customHeight="true" outlineLevel="0" collapsed="false">
      <c r="B63" s="38" t="s">
        <v>99</v>
      </c>
      <c r="H63" s="38" t="s">
        <v>160</v>
      </c>
      <c r="J63" s="50" t="s">
        <v>161</v>
      </c>
      <c r="K63" s="50"/>
    </row>
    <row r="64" customFormat="false" ht="15" hidden="false" customHeight="false" outlineLevel="0" collapsed="false">
      <c r="B64" s="35" t="s">
        <v>126</v>
      </c>
    </row>
    <row r="65" customFormat="false" ht="15" hidden="false" customHeight="true" outlineLevel="0" collapsed="false">
      <c r="B65" s="38" t="s">
        <v>127</v>
      </c>
      <c r="J65" s="51" t="s">
        <v>162</v>
      </c>
      <c r="K65" s="51"/>
    </row>
    <row r="66" customFormat="false" ht="19.5" hidden="false" customHeight="true" outlineLevel="0" collapsed="false">
      <c r="B66" s="35" t="s">
        <v>128</v>
      </c>
      <c r="J66" s="52" t="s">
        <v>30</v>
      </c>
      <c r="K66" s="52"/>
    </row>
    <row r="67" customFormat="false" ht="19.5" hidden="false" customHeight="true" outlineLevel="0" collapsed="false">
      <c r="B67" s="38" t="s">
        <v>129</v>
      </c>
      <c r="J67" s="53" t="s">
        <v>31</v>
      </c>
      <c r="K67" s="53"/>
    </row>
    <row r="68" customFormat="false" ht="19.5" hidden="false" customHeight="true" outlineLevel="0" collapsed="false">
      <c r="J68" s="54" t="s">
        <v>32</v>
      </c>
      <c r="K68" s="54"/>
    </row>
    <row r="69" customFormat="false" ht="19.5" hidden="false" customHeight="true" outlineLevel="0" collapsed="false">
      <c r="J69" s="55" t="s">
        <v>121</v>
      </c>
      <c r="K69" s="55"/>
    </row>
    <row r="70" customFormat="false" ht="19.5" hidden="false" customHeight="true" outlineLevel="0" collapsed="false">
      <c r="J70" s="56" t="s">
        <v>163</v>
      </c>
      <c r="K70" s="56"/>
    </row>
  </sheetData>
  <mergeCells count="46">
    <mergeCell ref="B2:F2"/>
    <mergeCell ref="H2:K2"/>
    <mergeCell ref="B6:K6"/>
    <mergeCell ref="B7:D7"/>
    <mergeCell ref="E7:G7"/>
    <mergeCell ref="H7:K7"/>
    <mergeCell ref="B8:D8"/>
    <mergeCell ref="E8:G8"/>
    <mergeCell ref="H8:K8"/>
    <mergeCell ref="B9:D9"/>
    <mergeCell ref="E9:G9"/>
    <mergeCell ref="H9:K9"/>
    <mergeCell ref="B10:D10"/>
    <mergeCell ref="E10:G10"/>
    <mergeCell ref="H10:K10"/>
    <mergeCell ref="B12:K12"/>
    <mergeCell ref="B26:K26"/>
    <mergeCell ref="B27:G27"/>
    <mergeCell ref="I27:K27"/>
    <mergeCell ref="B28:G28"/>
    <mergeCell ref="I28:K28"/>
    <mergeCell ref="B29:G29"/>
    <mergeCell ref="I29:K29"/>
    <mergeCell ref="B30:G30"/>
    <mergeCell ref="I30:K30"/>
    <mergeCell ref="B31:G31"/>
    <mergeCell ref="I31:K31"/>
    <mergeCell ref="B32:G32"/>
    <mergeCell ref="I32:K32"/>
    <mergeCell ref="B33:G33"/>
    <mergeCell ref="I33:K33"/>
    <mergeCell ref="B35:K35"/>
    <mergeCell ref="B55:K55"/>
    <mergeCell ref="J57:K57"/>
    <mergeCell ref="J58:K58"/>
    <mergeCell ref="J59:K59"/>
    <mergeCell ref="J60:K60"/>
    <mergeCell ref="J61:K61"/>
    <mergeCell ref="J62:K62"/>
    <mergeCell ref="J63:K63"/>
    <mergeCell ref="J65:K65"/>
    <mergeCell ref="J66:K66"/>
    <mergeCell ref="J67:K67"/>
    <mergeCell ref="J68:K68"/>
    <mergeCell ref="J69:K69"/>
    <mergeCell ref="J70:K70"/>
  </mergeCells>
  <conditionalFormatting sqref="H14:H23">
    <cfRule type="dataBar" priority="2">
      <dataBar showValue="1" minLength="10" maxLength="90">
        <cfvo type="num" val="0"/>
        <cfvo type="num" val="1"/>
        <color rgb="FFB57532"/>
      </dataBar>
      <extLst>
        <ext xmlns:x14="http://schemas.microsoft.com/office/spreadsheetml/2009/9/main" uri="{B025F937-C7B1-47D3-B67F-A62EFF666E3E}">
          <x14:id>{1FA38E80-1A66-48AA-9E26-26906745A247}</x14:id>
        </ext>
      </extLst>
    </cfRule>
  </conditionalFormatting>
  <conditionalFormatting sqref="H28:H33">
    <cfRule type="cellIs" priority="3" operator="equal" aboveAverage="0" equalAverage="0" bottom="0" percent="0" rank="0" text="" dxfId="15">
      <formula>"OK"</formula>
    </cfRule>
    <cfRule type="cellIs" priority="4" operator="equal" aboveAverage="0" equalAverage="0" bottom="0" percent="0" rank="0" text="" dxfId="16">
      <formula>"PRÜFEN"</formula>
    </cfRule>
  </conditionalFormatting>
  <printOptions headings="false" gridLines="false" gridLinesSet="true" horizontalCentered="true" verticalCentered="false"/>
  <pageMargins left="0.3" right="0.3" top="0.4" bottom="0.4" header="0.511811023622047" footer="0.511811023622047"/>
  <pageSetup paperSize="9" scale="100" fitToWidth="1" fitToHeight="2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FA38E80-1A66-48AA-9E26-26906745A247}">
            <x14:dataBar minLength="10" maxLength="90" axisPosition="none" gradient="true">
              <x14:cfvo type="num">
                <xm:f>0</xm:f>
              </x14:cfvo>
              <x14:cfvo type="num">
                <xm:f>1</xm:f>
              </x14:cfvo>
              <x14:negativeFillColor rgb="FFB57532"/>
              <x14:axisColor rgb="FF000000"/>
            </x14:dataBar>
          </x14:cfRule>
          <xm:sqref>H14:H23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2026-07-21T08:59:55Z</dcterms:created>
  <dc:creator>openpyxl</dc:creator>
  <dc:description/>
  <dc:language>en-US</dc:language>
  <cp:lastModifiedBy/>
  <dcterms:modified xsi:type="dcterms:W3CDTF">2026-07-21T09:00:02Z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