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E7800D1D-4915-41B5-BF27-94D5CA738DC4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Stammdaten" sheetId="2" r:id="rId2"/>
    <sheet name="Schichtübergabe" sheetId="3" r:id="rId3"/>
  </sheets>
  <definedNames>
    <definedName name="_xlnm._FilterDatabase" localSheetId="2" hidden="1">Schichtübergabe!$A$3:$Q$60</definedName>
    <definedName name="_xlnm.Print_Titles" localSheetId="2">Schichtübergabe!$1:$3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" i="1" l="1"/>
  <c r="Q60" i="3"/>
  <c r="I60" i="3"/>
  <c r="Q59" i="3"/>
  <c r="I59" i="3"/>
  <c r="Q58" i="3"/>
  <c r="I58" i="3"/>
  <c r="Q57" i="3"/>
  <c r="I57" i="3"/>
  <c r="Q56" i="3"/>
  <c r="I56" i="3"/>
  <c r="Q55" i="3"/>
  <c r="I55" i="3"/>
  <c r="Q54" i="3"/>
  <c r="I54" i="3"/>
  <c r="Q53" i="3"/>
  <c r="I53" i="3"/>
  <c r="Q52" i="3"/>
  <c r="I52" i="3"/>
  <c r="Q51" i="3"/>
  <c r="I51" i="3"/>
  <c r="Q50" i="3"/>
  <c r="I50" i="3"/>
  <c r="Q49" i="3"/>
  <c r="I49" i="3"/>
  <c r="Q48" i="3"/>
  <c r="I48" i="3"/>
  <c r="Q47" i="3"/>
  <c r="I47" i="3"/>
  <c r="Q46" i="3"/>
  <c r="I46" i="3"/>
  <c r="Q45" i="3"/>
  <c r="I45" i="3"/>
  <c r="Q44" i="3"/>
  <c r="I44" i="3"/>
  <c r="Q43" i="3"/>
  <c r="I43" i="3"/>
  <c r="Q42" i="3"/>
  <c r="I42" i="3"/>
  <c r="Q41" i="3"/>
  <c r="I41" i="3"/>
  <c r="Q40" i="3"/>
  <c r="I40" i="3"/>
  <c r="Q39" i="3"/>
  <c r="I39" i="3"/>
  <c r="Q38" i="3"/>
  <c r="I38" i="3"/>
  <c r="Q37" i="3"/>
  <c r="I37" i="3"/>
  <c r="Q36" i="3"/>
  <c r="I36" i="3"/>
  <c r="Q35" i="3"/>
  <c r="I35" i="3"/>
  <c r="Q34" i="3"/>
  <c r="I34" i="3"/>
  <c r="Q33" i="3"/>
  <c r="I33" i="3"/>
  <c r="Q32" i="3"/>
  <c r="I32" i="3"/>
  <c r="Q31" i="3"/>
  <c r="I31" i="3"/>
  <c r="Q30" i="3"/>
  <c r="I30" i="3"/>
  <c r="Q29" i="3"/>
  <c r="I29" i="3"/>
  <c r="Q28" i="3"/>
  <c r="I28" i="3"/>
  <c r="Q27" i="3"/>
  <c r="I27" i="3"/>
  <c r="Q26" i="3"/>
  <c r="I26" i="3"/>
  <c r="Q25" i="3"/>
  <c r="I25" i="3"/>
  <c r="Q24" i="3"/>
  <c r="I24" i="3"/>
  <c r="Q23" i="3"/>
  <c r="I23" i="3"/>
  <c r="Q22" i="3"/>
  <c r="I22" i="3"/>
  <c r="Q21" i="3"/>
  <c r="I21" i="3"/>
  <c r="Q20" i="3"/>
  <c r="I20" i="3"/>
  <c r="Q19" i="3"/>
  <c r="I19" i="3"/>
  <c r="Q18" i="3"/>
  <c r="I18" i="3"/>
  <c r="Q17" i="3"/>
  <c r="I17" i="3"/>
  <c r="Q16" i="3"/>
  <c r="I16" i="3"/>
  <c r="Q15" i="3"/>
  <c r="I15" i="3"/>
  <c r="Q14" i="3"/>
  <c r="I14" i="3"/>
  <c r="Q13" i="3"/>
  <c r="I13" i="3"/>
  <c r="Q12" i="3"/>
  <c r="I12" i="3"/>
  <c r="Q11" i="3"/>
  <c r="I11" i="3"/>
  <c r="Q10" i="3"/>
  <c r="I10" i="3"/>
  <c r="Q9" i="3"/>
  <c r="I9" i="3"/>
  <c r="Q8" i="3"/>
  <c r="I8" i="3"/>
  <c r="Q7" i="3"/>
  <c r="I7" i="3"/>
  <c r="Q6" i="3"/>
  <c r="I6" i="3"/>
  <c r="Q5" i="3"/>
  <c r="I5" i="3"/>
  <c r="Q4" i="3"/>
  <c r="I4" i="3"/>
  <c r="H9" i="1" s="1"/>
  <c r="M2" i="3"/>
  <c r="I19" i="1"/>
  <c r="G19" i="1"/>
  <c r="I18" i="1"/>
  <c r="G18" i="1"/>
  <c r="I17" i="1"/>
  <c r="G17" i="1"/>
  <c r="E17" i="1"/>
  <c r="I16" i="1"/>
  <c r="G16" i="1"/>
  <c r="E16" i="1"/>
  <c r="C16" i="1"/>
  <c r="I15" i="1"/>
  <c r="G15" i="1"/>
  <c r="E15" i="1"/>
  <c r="C15" i="1"/>
  <c r="I14" i="1"/>
  <c r="G14" i="1"/>
  <c r="E14" i="1"/>
  <c r="C14" i="1"/>
  <c r="F9" i="1"/>
  <c r="H5" i="1"/>
  <c r="F5" i="1"/>
  <c r="D5" i="1"/>
  <c r="B5" i="1"/>
  <c r="B9" i="1" l="1"/>
  <c r="D9" i="1"/>
</calcChain>
</file>

<file path=xl/sharedStrings.xml><?xml version="1.0" encoding="utf-8"?>
<sst xmlns="http://schemas.openxmlformats.org/spreadsheetml/2006/main" count="265" uniqueCount="115">
  <si>
    <t>SCHICHTÜBERGABE – ÜBERSICHT</t>
  </si>
  <si>
    <t>Statuslage &amp; Verteilung  ·  Geschäftsjahr 2026</t>
  </si>
  <si>
    <t>EINTRÄGE GESAMT</t>
  </si>
  <si>
    <t>OFFEN</t>
  </si>
  <si>
    <t>IN BEARBEITUNG</t>
  </si>
  <si>
    <t>ERLEDIGT</t>
  </si>
  <si>
    <t>ÜBERFÄLLIG</t>
  </si>
  <si>
    <t>HEUTE FÄLLIG</t>
  </si>
  <si>
    <t>ERLEDIGUNGSQUOTE</t>
  </si>
  <si>
    <t>Ø SCHICHTDAUER</t>
  </si>
  <si>
    <t>Nach Schicht</t>
  </si>
  <si>
    <t>Nach Priorität</t>
  </si>
  <si>
    <t>Nach Bereich</t>
  </si>
  <si>
    <t>Nach Ereignis-Typ</t>
  </si>
  <si>
    <t>Frühschicht</t>
  </si>
  <si>
    <t>Kritisch</t>
  </si>
  <si>
    <t>Produktion</t>
  </si>
  <si>
    <t>Störung</t>
  </si>
  <si>
    <t>Spätschicht</t>
  </si>
  <si>
    <t>Hoch</t>
  </si>
  <si>
    <t>Logistik</t>
  </si>
  <si>
    <t>Wartung</t>
  </si>
  <si>
    <t>Nachtschicht</t>
  </si>
  <si>
    <t>Mittel</t>
  </si>
  <si>
    <t>Qualitätssicherung</t>
  </si>
  <si>
    <t>Qualitätsabw.</t>
  </si>
  <si>
    <t>Niedrig</t>
  </si>
  <si>
    <t>Verpackung</t>
  </si>
  <si>
    <t>Material</t>
  </si>
  <si>
    <t>Instandhaltung</t>
  </si>
  <si>
    <t>Information</t>
  </si>
  <si>
    <t>Lager</t>
  </si>
  <si>
    <t>Sicherheit</t>
  </si>
  <si>
    <t>So nutzen Sie diese Vorlage</t>
  </si>
  <si>
    <t>1.  Legen Sie im Blatt „Schichtübergabe“ pro Vorkommnis eine Zeile an (Datum, Schicht, Bereich).</t>
  </si>
  <si>
    <t>2.  Wählen Sie Personen, Ereignis-Typ, Priorität und Status über die Dropdown-Menüs.</t>
  </si>
  <si>
    <t>3.  Tragen Sie Start und Ende ein – die „Dauer“ wird automatisch berechnet, auch über Mitternacht.</t>
  </si>
  <si>
    <t>4.  Setzen Sie bei offenen Punkten „Fällig am“ – der „SLA-Status“ zeigt automatisch Überfällig / Heute fällig / Termingerecht.</t>
  </si>
  <si>
    <t>5.  Über den AutoFilter zeigen Sie z. B. nur „Offen“ oder „Überfällig“ für den Tagesfokus.</t>
  </si>
  <si>
    <t>SLA-Status – Legende</t>
  </si>
  <si>
    <t>Überfällig</t>
  </si>
  <si>
    <t>Frist überschritten, Punkt noch offen – sofort eskalieren</t>
  </si>
  <si>
    <t>Heute fällig</t>
  </si>
  <si>
    <t>Fällig am heutigen Tag – heute abschließen</t>
  </si>
  <si>
    <t>Termingerecht</t>
  </si>
  <si>
    <t>Frist liegt in der Zukunft – im Plan</t>
  </si>
  <si>
    <t>Erledigt</t>
  </si>
  <si>
    <t>Vorgang abgeschlossen</t>
  </si>
  <si>
    <t>STAMMDATEN – Auswahllisten</t>
  </si>
  <si>
    <t>Diese Werte speisen die Dropdown-Menüs im Blatt „Schichtübergabe“. Einträge hier ergänzen oder anpassen.</t>
  </si>
  <si>
    <t>Schicht</t>
  </si>
  <si>
    <t>Bereich</t>
  </si>
  <si>
    <t>Person</t>
  </si>
  <si>
    <t>Ereignis-Typ</t>
  </si>
  <si>
    <t>Priorität</t>
  </si>
  <si>
    <t>Status</t>
  </si>
  <si>
    <t>R. Keller</t>
  </si>
  <si>
    <t>Offen</t>
  </si>
  <si>
    <t>N. Ott</t>
  </si>
  <si>
    <t>In Bearbeitung</t>
  </si>
  <si>
    <t>P. Lang</t>
  </si>
  <si>
    <t>Qualitätsabweichung</t>
  </si>
  <si>
    <t>D. Sommer</t>
  </si>
  <si>
    <t>Materialengpass</t>
  </si>
  <si>
    <t>J. Vogt</t>
  </si>
  <si>
    <t>H. Busch</t>
  </si>
  <si>
    <t>Unfall/Sicherheit</t>
  </si>
  <si>
    <t>C. Frank</t>
  </si>
  <si>
    <t>B. Kern</t>
  </si>
  <si>
    <t>SCHICHTÜBERGABE-PROTOKOLL</t>
  </si>
  <si>
    <t>Dokumentation der Schichtwechsel  ·  Geschäftsjahr 2026  ·  [Firmenname / Werk eintragen]</t>
  </si>
  <si>
    <t>Nr.</t>
  </si>
  <si>
    <t>Datum</t>
  </si>
  <si>
    <t>Übergabe von</t>
  </si>
  <si>
    <t>Übergabe an</t>
  </si>
  <si>
    <t>Start</t>
  </si>
  <si>
    <t>Ende</t>
  </si>
  <si>
    <t>Dauer</t>
  </si>
  <si>
    <t>Beschreibung / Vorkommnis</t>
  </si>
  <si>
    <t>Maßnahme</t>
  </si>
  <si>
    <t>Fällig am</t>
  </si>
  <si>
    <t>Verantwortlich</t>
  </si>
  <si>
    <t>SLA-Status</t>
  </si>
  <si>
    <t>Linie 2 meldet Sensorfehler, kurzer Stillstand</t>
  </si>
  <si>
    <t>Sensor gereinigt, weiter beobachten</t>
  </si>
  <si>
    <t>Verpackungsfolie wird knapp</t>
  </si>
  <si>
    <t>Nachbestellung ausgelöst</t>
  </si>
  <si>
    <t>Planmäßige Schmierung Förderanlage</t>
  </si>
  <si>
    <t>Laut Wartungsplan erledigt</t>
  </si>
  <si>
    <t>Chargenmaß außerhalb Toleranz</t>
  </si>
  <si>
    <t>Charge gesperrt, Prüfung läuft</t>
  </si>
  <si>
    <t>Neue Etiketten ab KW 30 im Einsatz</t>
  </si>
  <si>
    <t>Team informiert</t>
  </si>
  <si>
    <t>Antrieb Mischer läuft heiß</t>
  </si>
  <si>
    <t>Abgekühlt, Techniker verständigt</t>
  </si>
  <si>
    <t>Staplerbatterie defekt</t>
  </si>
  <si>
    <t>Ersatzstapler eingesetzt</t>
  </si>
  <si>
    <t>Filterwechsel an Absauganlage</t>
  </si>
  <si>
    <t>Erledigt und dokumentiert</t>
  </si>
  <si>
    <t>Oberflächenfehler an Serie B</t>
  </si>
  <si>
    <t>Nacharbeit eingeleitet</t>
  </si>
  <si>
    <t>Not-Aus an Linie 1 ausgelöst</t>
  </si>
  <si>
    <t>Kabelbruch behoben, Test läuft</t>
  </si>
  <si>
    <t>LKW-Anlieferung verspätet</t>
  </si>
  <si>
    <t>Disposition angepasst</t>
  </si>
  <si>
    <t>Beinahe-Unfall an Presse gemeldet</t>
  </si>
  <si>
    <t>Bereich gesichert, Meldung erstellt</t>
  </si>
  <si>
    <t>Justage der Etikettiermaschine</t>
  </si>
  <si>
    <t>Läuft wieder stabil</t>
  </si>
  <si>
    <t>Palettenmangel in Zone C</t>
  </si>
  <si>
    <t>Nachschub bestellt</t>
  </si>
  <si>
    <t>Druckluftverlust vermutet</t>
  </si>
  <si>
    <t>Leckage-Suche für Frühschicht</t>
  </si>
  <si>
    <t>Farbabweichung bei Charge 41</t>
  </si>
  <si>
    <t>Nach Prüfung freigegeben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</si>
</sst>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[hh]:mm"/>
    <numFmt numFmtId="166" formatCode="dd\.mm\.yyyy"/>
    <numFmt numFmtId="167" formatCode="hh:mm"/>
  </numFmts>
  <fonts count="15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1"/>
      <color rgb="FFFFFFFF"/>
      <name val="Calibri"/>
      <charset val="1"/>
    </font>
    <font>
      <b/>
      <sz val="9"/>
      <color rgb="FFFFFFFF"/>
      <name val="Calibri"/>
      <charset val="1"/>
    </font>
    <font>
      <b/>
      <sz val="24"/>
      <color rgb="FF22314F"/>
      <name val="Calibri"/>
      <charset val="1"/>
    </font>
    <font>
      <b/>
      <sz val="24"/>
      <color rgb="FFC6413B"/>
      <name val="Calibri"/>
      <charset val="1"/>
    </font>
    <font>
      <b/>
      <sz val="24"/>
      <color rgb="FF9A6A12"/>
      <name val="Calibri"/>
      <charset val="1"/>
    </font>
    <font>
      <b/>
      <sz val="24"/>
      <color rgb="FF2E8B57"/>
      <name val="Calibri"/>
      <charset val="1"/>
    </font>
    <font>
      <b/>
      <sz val="24"/>
      <color rgb="FF1E8C8C"/>
      <name val="Calibri"/>
      <charset val="1"/>
    </font>
    <font>
      <b/>
      <sz val="10"/>
      <color rgb="FFFFFFFF"/>
      <name val="Calibri"/>
      <charset val="1"/>
    </font>
    <font>
      <sz val="10"/>
      <color rgb="FF1E2733"/>
      <name val="Calibri"/>
      <charset val="1"/>
    </font>
    <font>
      <b/>
      <sz val="10"/>
      <color rgb="FF1E2733"/>
      <name val="Calibri"/>
      <charset val="1"/>
    </font>
    <font>
      <b/>
      <sz val="14"/>
      <color rgb="FFFFFFFF"/>
      <name val="Calibri"/>
      <charset val="1"/>
    </font>
    <font>
      <i/>
      <sz val="9"/>
      <color rgb="FF3B5480"/>
      <name val="Calibri"/>
      <charset val="1"/>
    </font>
    <font>
      <b/>
      <sz val="18"/>
      <color rgb="FFFFFFFF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22314F"/>
        <bgColor rgb="FF1E2733"/>
      </patternFill>
    </fill>
    <fill>
      <patternFill patternType="solid">
        <fgColor rgb="FF1E8C8C"/>
        <bgColor rgb="FF008080"/>
      </patternFill>
    </fill>
    <fill>
      <patternFill patternType="solid">
        <fgColor rgb="FF3B5480"/>
        <bgColor rgb="FF666699"/>
      </patternFill>
    </fill>
    <fill>
      <patternFill patternType="solid">
        <fgColor rgb="FFC6413B"/>
        <bgColor rgb="FFB5541C"/>
      </patternFill>
    </fill>
    <fill>
      <patternFill patternType="solid">
        <fgColor rgb="FFE0A030"/>
        <bgColor rgb="FFFF8080"/>
      </patternFill>
    </fill>
    <fill>
      <patternFill patternType="solid">
        <fgColor rgb="FF2E8B57"/>
        <bgColor rgb="FF1E8C8C"/>
      </patternFill>
    </fill>
    <fill>
      <patternFill patternType="solid">
        <fgColor rgb="FFFFFFFF"/>
        <bgColor rgb="FFF2F5F9"/>
      </patternFill>
    </fill>
    <fill>
      <patternFill patternType="solid">
        <fgColor rgb="FFE7ECF4"/>
        <bgColor rgb="FFF2F5F9"/>
      </patternFill>
    </fill>
    <fill>
      <patternFill patternType="solid">
        <fgColor rgb="FFF2F5F9"/>
        <bgColor rgb="FFE7ECF4"/>
      </patternFill>
    </fill>
  </fills>
  <borders count="6">
    <border>
      <left/>
      <right/>
      <top/>
      <bottom/>
      <diagonal/>
    </border>
    <border>
      <left style="thin">
        <color rgb="FFAEBDD2"/>
      </left>
      <right style="thin">
        <color rgb="FFAEBDD2"/>
      </right>
      <top style="thin">
        <color rgb="FFAEBDD2"/>
      </top>
      <bottom style="thin">
        <color rgb="FFAEBDD2"/>
      </bottom>
      <diagonal/>
    </border>
    <border>
      <left style="thin">
        <color rgb="FF3B5480"/>
      </left>
      <right style="thin">
        <color rgb="FF3B5480"/>
      </right>
      <top style="thin">
        <color rgb="FF3B5480"/>
      </top>
      <bottom style="thin">
        <color rgb="FF3B5480"/>
      </bottom>
      <diagonal/>
    </border>
    <border>
      <left style="thin">
        <color rgb="FF1E8C8C"/>
      </left>
      <right style="thin">
        <color rgb="FF1E8C8C"/>
      </right>
      <top style="thin">
        <color rgb="FF1E8C8C"/>
      </top>
      <bottom style="thin">
        <color rgb="FF1E8C8C"/>
      </bottom>
      <diagonal/>
    </border>
    <border>
      <left style="thin">
        <color rgb="FFC7D2E0"/>
      </left>
      <right style="thin">
        <color rgb="FFC7D2E0"/>
      </right>
      <top style="thin">
        <color rgb="FFC7D2E0"/>
      </top>
      <bottom style="thin">
        <color rgb="FFC7D2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8">
    <xf numFmtId="0" fontId="0" fillId="0" borderId="0" xfId="0"/>
    <xf numFmtId="165" fontId="4" fillId="8" borderId="1" xfId="0" applyNumberFormat="1" applyFont="1" applyFill="1" applyBorder="1" applyAlignment="1">
      <alignment horizontal="left" vertical="center" indent="1"/>
    </xf>
    <xf numFmtId="164" fontId="8" fillId="8" borderId="1" xfId="0" applyNumberFormat="1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7" fillId="8" borderId="1" xfId="0" applyFont="1" applyFill="1" applyBorder="1" applyAlignment="1">
      <alignment horizontal="left" vertical="center" indent="1"/>
    </xf>
    <xf numFmtId="0" fontId="6" fillId="8" borderId="1" xfId="0" applyFont="1" applyFill="1" applyBorder="1" applyAlignment="1">
      <alignment horizontal="left" vertical="center" indent="1"/>
    </xf>
    <xf numFmtId="0" fontId="5" fillId="8" borderId="1" xfId="0" applyFont="1" applyFill="1" applyBorder="1" applyAlignment="1">
      <alignment horizontal="left" vertical="center" indent="1"/>
    </xf>
    <xf numFmtId="0" fontId="4" fillId="8" borderId="1" xfId="0" applyFont="1" applyFill="1" applyBorder="1" applyAlignment="1">
      <alignment horizontal="left" vertical="center" indent="1"/>
    </xf>
    <xf numFmtId="0" fontId="3" fillId="7" borderId="1" xfId="0" applyFont="1" applyFill="1" applyBorder="1" applyAlignment="1">
      <alignment horizontal="left" vertical="center" indent="1"/>
    </xf>
    <xf numFmtId="0" fontId="3" fillId="6" borderId="1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righ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10" fillId="8" borderId="4" xfId="0" applyFont="1" applyFill="1" applyBorder="1" applyAlignment="1">
      <alignment horizontal="left" vertical="center" indent="1"/>
    </xf>
    <xf numFmtId="0" fontId="11" fillId="8" borderId="4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left" vertical="center" indent="1"/>
    </xf>
    <xf numFmtId="0" fontId="11" fillId="9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left" vertical="center" wrapText="1"/>
    </xf>
    <xf numFmtId="0" fontId="10" fillId="10" borderId="4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166" fontId="10" fillId="8" borderId="4" xfId="0" applyNumberFormat="1" applyFont="1" applyFill="1" applyBorder="1" applyAlignment="1">
      <alignment horizontal="left" vertical="center" wrapText="1"/>
    </xf>
    <xf numFmtId="167" fontId="10" fillId="8" borderId="4" xfId="0" applyNumberFormat="1" applyFont="1" applyFill="1" applyBorder="1" applyAlignment="1">
      <alignment horizontal="center" vertical="center" wrapText="1"/>
    </xf>
    <xf numFmtId="165" fontId="10" fillId="8" borderId="4" xfId="0" applyNumberFormat="1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166" fontId="10" fillId="10" borderId="4" xfId="0" applyNumberFormat="1" applyFont="1" applyFill="1" applyBorder="1" applyAlignment="1">
      <alignment horizontal="left" vertical="center" wrapText="1"/>
    </xf>
    <xf numFmtId="167" fontId="10" fillId="10" borderId="4" xfId="0" applyNumberFormat="1" applyFont="1" applyFill="1" applyBorder="1" applyAlignment="1">
      <alignment horizontal="center" vertical="center" wrapText="1"/>
    </xf>
    <xf numFmtId="165" fontId="10" fillId="10" borderId="4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10" fillId="8" borderId="0" xfId="0" applyFont="1" applyFill="1" applyAlignment="1">
      <alignment horizontal="left" vertical="center" wrapText="1" indent="1"/>
    </xf>
    <xf numFmtId="0" fontId="10" fillId="9" borderId="0" xfId="0" applyFont="1" applyFill="1" applyAlignment="1">
      <alignment horizontal="left" vertical="center" wrapText="1" indent="1"/>
    </xf>
    <xf numFmtId="0" fontId="10" fillId="8" borderId="0" xfId="0" applyFont="1" applyFill="1" applyAlignment="1">
      <alignment horizontal="left" vertical="center" indent="1"/>
    </xf>
    <xf numFmtId="0" fontId="10" fillId="9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 wrapText="1"/>
    </xf>
    <xf numFmtId="0" fontId="13" fillId="0" borderId="0" xfId="0" applyFont="1"/>
    <xf numFmtId="0" fontId="14" fillId="2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right" vertical="center" indent="1"/>
    </xf>
  </cellXfs>
  <cellStyles count="1">
    <cellStyle name="Standard" xfId="0" builtinId="0"/>
  </cellStyles>
  <dxfs count="10">
    <dxf>
      <font>
        <b/>
        <sz val="10"/>
        <color rgb="FFFFFFFF"/>
        <name val="Calibri"/>
        <charset val="1"/>
      </font>
      <fill>
        <patternFill>
          <bgColor rgb="FF2E8B57"/>
        </patternFill>
      </fill>
    </dxf>
    <dxf>
      <font>
        <b/>
        <sz val="10"/>
        <color rgb="FFFFFFFF"/>
        <name val="Calibri"/>
        <charset val="1"/>
      </font>
      <fill>
        <patternFill>
          <bgColor rgb="FF3B5480"/>
        </patternFill>
      </fill>
    </dxf>
    <dxf>
      <font>
        <b/>
        <sz val="10"/>
        <color rgb="FF1E2733"/>
        <name val="Calibri"/>
        <charset val="1"/>
      </font>
      <fill>
        <patternFill>
          <bgColor rgb="FFE0A030"/>
        </patternFill>
      </fill>
    </dxf>
    <dxf>
      <font>
        <b/>
        <sz val="10"/>
        <color rgb="FFFFFFFF"/>
        <name val="Calibri"/>
        <charset val="1"/>
      </font>
      <fill>
        <patternFill>
          <bgColor rgb="FFC6413B"/>
        </patternFill>
      </fill>
    </dxf>
    <dxf>
      <font>
        <b/>
        <sz val="10"/>
        <color rgb="FFC6413B"/>
        <name val="Calibri"/>
        <charset val="1"/>
      </font>
      <fill>
        <patternFill>
          <bgColor rgb="FFF5DBD9"/>
        </patternFill>
      </fill>
    </dxf>
    <dxf>
      <font>
        <b/>
        <sz val="10"/>
        <color rgb="FF1F5E3A"/>
        <name val="Calibri"/>
        <charset val="1"/>
      </font>
      <fill>
        <patternFill>
          <bgColor rgb="FFD9EEE2"/>
        </patternFill>
      </fill>
    </dxf>
    <dxf>
      <font>
        <b/>
        <sz val="10"/>
        <color rgb="FF9A6A12"/>
        <name val="Calibri"/>
        <charset val="1"/>
      </font>
      <fill>
        <patternFill>
          <bgColor rgb="FFFBECCF"/>
        </patternFill>
      </fill>
    </dxf>
    <dxf>
      <font>
        <b/>
        <sz val="10"/>
        <color rgb="FFC6413B"/>
        <name val="Calibri"/>
        <charset val="1"/>
      </font>
      <fill>
        <patternFill>
          <bgColor rgb="FFF5DBD9"/>
        </patternFill>
      </fill>
    </dxf>
    <dxf>
      <font>
        <b/>
        <sz val="10"/>
        <color rgb="FFB5541C"/>
        <name val="Calibri"/>
        <charset val="1"/>
      </font>
    </dxf>
    <dxf>
      <font>
        <b/>
        <sz val="10"/>
        <color rgb="FFFFFFFF"/>
        <name val="Calibri"/>
        <charset val="1"/>
      </font>
      <fill>
        <patternFill>
          <bgColor rgb="FFC6413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5E3A"/>
      <rgbColor rgb="FF000080"/>
      <rgbColor rgb="FF9A6A12"/>
      <rgbColor rgb="FF800080"/>
      <rgbColor rgb="FF1E8C8C"/>
      <rgbColor rgb="FFAEBDD2"/>
      <rgbColor rgb="FF808080"/>
      <rgbColor rgb="FF9999FF"/>
      <rgbColor rgb="FFC6413B"/>
      <rgbColor rgb="FFFBECCF"/>
      <rgbColor rgb="FFE7ECF4"/>
      <rgbColor rgb="FF660066"/>
      <rgbColor rgb="FFFF8080"/>
      <rgbColor rgb="FF0066CC"/>
      <rgbColor rgb="FFC7D2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5F9"/>
      <rgbColor rgb="FFD9EEE2"/>
      <rgbColor rgb="FFFFFF99"/>
      <rgbColor rgb="FF99CCFF"/>
      <rgbColor rgb="FFFF99CC"/>
      <rgbColor rgb="FFCC99FF"/>
      <rgbColor rgb="FFF5DBD9"/>
      <rgbColor rgb="FF3366FF"/>
      <rgbColor rgb="FF33CCCC"/>
      <rgbColor rgb="FF99CC00"/>
      <rgbColor rgb="FFFFCC00"/>
      <rgbColor rgb="FFE0A030"/>
      <rgbColor rgb="FFFF6600"/>
      <rgbColor rgb="FF666699"/>
      <rgbColor rgb="FF969696"/>
      <rgbColor rgb="FF003366"/>
      <rgbColor rgb="FF2E8B57"/>
      <rgbColor rgb="FF003300"/>
      <rgbColor rgb="FF1E2733"/>
      <rgbColor rgb="FFB5541C"/>
      <rgbColor rgb="FF993366"/>
      <rgbColor rgb="FF3B5480"/>
      <rgbColor rgb="FF2231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zoomScale="110" zoomScaleNormal="110" workbookViewId="0">
      <selection activeCell="F37" sqref="F37"/>
    </sheetView>
  </sheetViews>
  <sheetFormatPr baseColWidth="10" defaultColWidth="8.7109375" defaultRowHeight="15" x14ac:dyDescent="0.25"/>
  <cols>
    <col min="1" max="1" width="2.42578125" customWidth="1"/>
    <col min="2" max="8" width="19" customWidth="1"/>
    <col min="9" max="9" width="2.42578125" customWidth="1"/>
  </cols>
  <sheetData>
    <row r="1" spans="1:9" ht="39.75" customHeight="1" x14ac:dyDescent="0.25">
      <c r="A1" s="15"/>
      <c r="B1" s="14" t="s">
        <v>0</v>
      </c>
      <c r="C1" s="14"/>
      <c r="D1" s="14"/>
      <c r="E1" s="14"/>
      <c r="F1" s="14"/>
      <c r="G1" s="14"/>
      <c r="H1" s="14"/>
      <c r="I1" s="15"/>
    </row>
    <row r="2" spans="1:9" ht="21.75" customHeight="1" x14ac:dyDescent="0.25">
      <c r="B2" s="13" t="s">
        <v>1</v>
      </c>
      <c r="C2" s="13"/>
      <c r="D2" s="13"/>
      <c r="E2" s="13"/>
      <c r="F2" s="13"/>
      <c r="G2" s="12" t="str">
        <f ca="1">CONCATENATE("Stand: ",TEXT(TODAY(),"DD.MM.AAAA"))</f>
        <v>Stand: 20.07.2026</v>
      </c>
      <c r="H2" s="12"/>
    </row>
    <row r="3" spans="1:9" ht="7.5" customHeight="1" x14ac:dyDescent="0.25"/>
    <row r="4" spans="1:9" ht="18" customHeight="1" x14ac:dyDescent="0.25">
      <c r="B4" s="11" t="s">
        <v>2</v>
      </c>
      <c r="C4" s="11"/>
      <c r="D4" s="10" t="s">
        <v>3</v>
      </c>
      <c r="E4" s="10"/>
      <c r="F4" s="9" t="s">
        <v>4</v>
      </c>
      <c r="G4" s="9"/>
      <c r="H4" s="8" t="s">
        <v>5</v>
      </c>
      <c r="I4" s="8"/>
    </row>
    <row r="5" spans="1:9" ht="19.5" customHeight="1" x14ac:dyDescent="0.25">
      <c r="B5" s="7">
        <f>COUNTA(Schichtübergabe!$B$4:$B$60)</f>
        <v>16</v>
      </c>
      <c r="C5" s="7"/>
      <c r="D5" s="6">
        <f>COUNTIF(Schichtübergabe!$N$4:$N$60,"Offen")</f>
        <v>5</v>
      </c>
      <c r="E5" s="6"/>
      <c r="F5" s="5">
        <f>COUNTIF(Schichtübergabe!$N$4:$N$60,"In Bearbeitung")</f>
        <v>5</v>
      </c>
      <c r="G5" s="5"/>
      <c r="H5" s="4">
        <f>COUNTIF(Schichtübergabe!$N$4:$N$60,"Erledigt")</f>
        <v>6</v>
      </c>
      <c r="I5" s="4"/>
    </row>
    <row r="6" spans="1:9" ht="19.5" customHeight="1" x14ac:dyDescent="0.25">
      <c r="B6" s="7"/>
      <c r="C6" s="7"/>
      <c r="D6" s="6"/>
      <c r="E6" s="6"/>
      <c r="F6" s="5"/>
      <c r="G6" s="5"/>
      <c r="H6" s="4"/>
      <c r="I6" s="4"/>
    </row>
    <row r="7" spans="1:9" ht="6" customHeight="1" x14ac:dyDescent="0.25"/>
    <row r="8" spans="1:9" ht="18" customHeight="1" x14ac:dyDescent="0.25">
      <c r="B8" s="10" t="s">
        <v>6</v>
      </c>
      <c r="C8" s="10"/>
      <c r="D8" s="9" t="s">
        <v>7</v>
      </c>
      <c r="E8" s="9"/>
      <c r="F8" s="3" t="s">
        <v>8</v>
      </c>
      <c r="G8" s="3"/>
      <c r="H8" s="11" t="s">
        <v>9</v>
      </c>
      <c r="I8" s="11"/>
    </row>
    <row r="9" spans="1:9" ht="19.5" customHeight="1" x14ac:dyDescent="0.25">
      <c r="B9" s="6">
        <f ca="1">COUNTIF(Schichtübergabe!$Q$4:$Q$60,"Überfällig")</f>
        <v>2</v>
      </c>
      <c r="C9" s="6"/>
      <c r="D9" s="5">
        <f ca="1">COUNTIF(Schichtübergabe!$Q$4:$Q$60,"Heute fällig")</f>
        <v>2</v>
      </c>
      <c r="E9" s="5"/>
      <c r="F9" s="2">
        <f>IFERROR(COUNTIF(Schichtübergabe!$N$4:$N$60,"Erledigt")/COUNTA(Schichtübergabe!$B$4:$B$60),0)</f>
        <v>0.375</v>
      </c>
      <c r="G9" s="2"/>
      <c r="H9" s="1">
        <f>IFERROR(AVERAGE(Schichtübergabe!$I$4:$I$60),0)</f>
        <v>0.33333333333333331</v>
      </c>
      <c r="I9" s="1"/>
    </row>
    <row r="10" spans="1:9" ht="19.5" customHeight="1" x14ac:dyDescent="0.25">
      <c r="B10" s="6"/>
      <c r="C10" s="6"/>
      <c r="D10" s="5"/>
      <c r="E10" s="5"/>
      <c r="F10" s="2"/>
      <c r="G10" s="2"/>
      <c r="H10" s="1"/>
      <c r="I10" s="1"/>
    </row>
    <row r="11" spans="1:9" ht="7.5" customHeight="1" x14ac:dyDescent="0.25"/>
    <row r="13" spans="1:9" ht="19.5" customHeight="1" x14ac:dyDescent="0.25">
      <c r="B13" s="36" t="s">
        <v>10</v>
      </c>
      <c r="C13" s="36"/>
      <c r="D13" s="37" t="s">
        <v>11</v>
      </c>
      <c r="E13" s="37"/>
      <c r="F13" s="36" t="s">
        <v>12</v>
      </c>
      <c r="G13" s="36"/>
      <c r="H13" s="37" t="s">
        <v>13</v>
      </c>
      <c r="I13" s="37"/>
    </row>
    <row r="14" spans="1:9" x14ac:dyDescent="0.25">
      <c r="B14" s="16" t="s">
        <v>14</v>
      </c>
      <c r="C14" s="17">
        <f>COUNTIF(Schichtübergabe!$C$4:$C$60,"Frühschicht")</f>
        <v>7</v>
      </c>
      <c r="D14" s="16" t="s">
        <v>15</v>
      </c>
      <c r="E14" s="17">
        <f>COUNTIF(Schichtübergabe!$K$4:$K$60,"Kritisch")</f>
        <v>3</v>
      </c>
      <c r="F14" s="16" t="s">
        <v>16</v>
      </c>
      <c r="G14" s="17">
        <f>COUNTIF(Schichtübergabe!$D$4:$D$60,"Produktion")</f>
        <v>5</v>
      </c>
      <c r="H14" s="16" t="s">
        <v>17</v>
      </c>
      <c r="I14" s="17">
        <f>COUNTIF(Schichtübergabe!$J$4:$J$60,"Störung")</f>
        <v>5</v>
      </c>
    </row>
    <row r="15" spans="1:9" x14ac:dyDescent="0.25">
      <c r="B15" s="18" t="s">
        <v>18</v>
      </c>
      <c r="C15" s="19">
        <f>COUNTIF(Schichtübergabe!$C$4:$C$60,"Spätschicht")</f>
        <v>5</v>
      </c>
      <c r="D15" s="18" t="s">
        <v>19</v>
      </c>
      <c r="E15" s="19">
        <f>COUNTIF(Schichtübergabe!$K$4:$K$60,"Hoch")</f>
        <v>4</v>
      </c>
      <c r="F15" s="18" t="s">
        <v>20</v>
      </c>
      <c r="G15" s="19">
        <f>COUNTIF(Schichtübergabe!$D$4:$D$60,"Logistik")</f>
        <v>2</v>
      </c>
      <c r="H15" s="18" t="s">
        <v>21</v>
      </c>
      <c r="I15" s="19">
        <f>COUNTIF(Schichtübergabe!$J$4:$J$60,"Wartung")</f>
        <v>3</v>
      </c>
    </row>
    <row r="16" spans="1:9" x14ac:dyDescent="0.25">
      <c r="B16" s="16" t="s">
        <v>22</v>
      </c>
      <c r="C16" s="17">
        <f>COUNTIF(Schichtübergabe!$C$4:$C$60,"Nachtschicht")</f>
        <v>4</v>
      </c>
      <c r="D16" s="16" t="s">
        <v>23</v>
      </c>
      <c r="E16" s="17">
        <f>COUNTIF(Schichtübergabe!$K$4:$K$60,"Mittel")</f>
        <v>5</v>
      </c>
      <c r="F16" s="16" t="s">
        <v>24</v>
      </c>
      <c r="G16" s="17">
        <f>COUNTIF(Schichtübergabe!$D$4:$D$60,"Qualitätssicherung")</f>
        <v>2</v>
      </c>
      <c r="H16" s="16" t="s">
        <v>25</v>
      </c>
      <c r="I16" s="17">
        <f>COUNTIF(Schichtübergabe!$J$4:$J$60,"Qualitätsabweichung")</f>
        <v>3</v>
      </c>
    </row>
    <row r="17" spans="2:9" x14ac:dyDescent="0.25">
      <c r="B17" s="18"/>
      <c r="C17" s="19"/>
      <c r="D17" s="18" t="s">
        <v>26</v>
      </c>
      <c r="E17" s="19">
        <f>COUNTIF(Schichtübergabe!$K$4:$K$60,"Niedrig")</f>
        <v>4</v>
      </c>
      <c r="F17" s="18" t="s">
        <v>27</v>
      </c>
      <c r="G17" s="19">
        <f>COUNTIF(Schichtübergabe!$D$4:$D$60,"Verpackung")</f>
        <v>2</v>
      </c>
      <c r="H17" s="18" t="s">
        <v>28</v>
      </c>
      <c r="I17" s="19">
        <f>COUNTIF(Schichtübergabe!$J$4:$J$60,"Materialengpass")</f>
        <v>2</v>
      </c>
    </row>
    <row r="18" spans="2:9" x14ac:dyDescent="0.25">
      <c r="F18" s="16" t="s">
        <v>29</v>
      </c>
      <c r="G18" s="17">
        <f>COUNTIF(Schichtübergabe!$D$4:$D$60,"Instandhaltung")</f>
        <v>3</v>
      </c>
      <c r="H18" s="16" t="s">
        <v>30</v>
      </c>
      <c r="I18" s="17">
        <f>COUNTIF(Schichtübergabe!$J$4:$J$60,"Information")</f>
        <v>2</v>
      </c>
    </row>
    <row r="19" spans="2:9" x14ac:dyDescent="0.25">
      <c r="F19" s="18" t="s">
        <v>31</v>
      </c>
      <c r="G19" s="19">
        <f>COUNTIF(Schichtübergabe!$D$4:$D$60,"Lager")</f>
        <v>2</v>
      </c>
      <c r="H19" s="18" t="s">
        <v>32</v>
      </c>
      <c r="I19" s="19">
        <f>COUNTIF(Schichtübergabe!$J$4:$J$60,"Unfall/Sicherheit")</f>
        <v>1</v>
      </c>
    </row>
    <row r="21" spans="2:9" ht="21.75" customHeight="1" x14ac:dyDescent="0.25">
      <c r="B21" s="38" t="s">
        <v>33</v>
      </c>
      <c r="C21" s="38"/>
      <c r="D21" s="38"/>
      <c r="E21" s="38"/>
      <c r="F21" s="38"/>
      <c r="G21" s="38"/>
      <c r="H21" s="38"/>
    </row>
    <row r="22" spans="2:9" ht="18" customHeight="1" x14ac:dyDescent="0.25">
      <c r="B22" s="39" t="s">
        <v>34</v>
      </c>
      <c r="C22" s="39"/>
      <c r="D22" s="39"/>
      <c r="E22" s="39"/>
      <c r="F22" s="39"/>
      <c r="G22" s="39"/>
      <c r="H22" s="39"/>
    </row>
    <row r="23" spans="2:9" ht="18" customHeight="1" x14ac:dyDescent="0.25">
      <c r="B23" s="40" t="s">
        <v>35</v>
      </c>
      <c r="C23" s="40"/>
      <c r="D23" s="40"/>
      <c r="E23" s="40"/>
      <c r="F23" s="40"/>
      <c r="G23" s="40"/>
      <c r="H23" s="40"/>
    </row>
    <row r="24" spans="2:9" ht="18" customHeight="1" x14ac:dyDescent="0.25">
      <c r="B24" s="39" t="s">
        <v>36</v>
      </c>
      <c r="C24" s="39"/>
      <c r="D24" s="39"/>
      <c r="E24" s="39"/>
      <c r="F24" s="39"/>
      <c r="G24" s="39"/>
      <c r="H24" s="39"/>
    </row>
    <row r="25" spans="2:9" ht="18" customHeight="1" x14ac:dyDescent="0.25">
      <c r="B25" s="40" t="s">
        <v>37</v>
      </c>
      <c r="C25" s="40"/>
      <c r="D25" s="40"/>
      <c r="E25" s="40"/>
      <c r="F25" s="40"/>
      <c r="G25" s="40"/>
      <c r="H25" s="40"/>
    </row>
    <row r="26" spans="2:9" ht="18" customHeight="1" x14ac:dyDescent="0.25">
      <c r="B26" s="39" t="s">
        <v>38</v>
      </c>
      <c r="C26" s="39"/>
      <c r="D26" s="39"/>
      <c r="E26" s="39"/>
      <c r="F26" s="39"/>
      <c r="G26" s="39"/>
      <c r="H26" s="39"/>
    </row>
    <row r="28" spans="2:9" ht="19.5" customHeight="1" x14ac:dyDescent="0.25">
      <c r="B28" s="13" t="s">
        <v>39</v>
      </c>
      <c r="C28" s="13"/>
      <c r="D28" s="13"/>
      <c r="E28" s="13"/>
      <c r="F28" s="13"/>
      <c r="G28" s="13"/>
      <c r="H28" s="13"/>
    </row>
    <row r="29" spans="2:9" ht="18" customHeight="1" x14ac:dyDescent="0.25">
      <c r="B29" s="20" t="s">
        <v>40</v>
      </c>
      <c r="C29" s="41" t="s">
        <v>41</v>
      </c>
      <c r="D29" s="41"/>
      <c r="E29" s="41"/>
      <c r="F29" s="41"/>
      <c r="G29" s="41"/>
      <c r="H29" s="41"/>
    </row>
    <row r="30" spans="2:9" ht="18" customHeight="1" x14ac:dyDescent="0.25">
      <c r="B30" s="21" t="s">
        <v>42</v>
      </c>
      <c r="C30" s="42" t="s">
        <v>43</v>
      </c>
      <c r="D30" s="42"/>
      <c r="E30" s="42"/>
      <c r="F30" s="42"/>
      <c r="G30" s="42"/>
      <c r="H30" s="42"/>
    </row>
    <row r="31" spans="2:9" ht="18" customHeight="1" x14ac:dyDescent="0.25">
      <c r="B31" s="22" t="s">
        <v>44</v>
      </c>
      <c r="C31" s="41" t="s">
        <v>45</v>
      </c>
      <c r="D31" s="41"/>
      <c r="E31" s="41"/>
      <c r="F31" s="41"/>
      <c r="G31" s="41"/>
      <c r="H31" s="41"/>
    </row>
    <row r="32" spans="2:9" ht="18" customHeight="1" x14ac:dyDescent="0.25">
      <c r="B32" s="23" t="s">
        <v>46</v>
      </c>
      <c r="C32" s="42" t="s">
        <v>47</v>
      </c>
      <c r="D32" s="42"/>
      <c r="E32" s="42"/>
      <c r="F32" s="42"/>
      <c r="G32" s="42"/>
      <c r="H32" s="42"/>
    </row>
  </sheetData>
  <mergeCells count="34">
    <mergeCell ref="C32:H32"/>
    <mergeCell ref="B26:H26"/>
    <mergeCell ref="B28:H28"/>
    <mergeCell ref="C29:H29"/>
    <mergeCell ref="C30:H30"/>
    <mergeCell ref="C31:H31"/>
    <mergeCell ref="B21:H21"/>
    <mergeCell ref="B22:H22"/>
    <mergeCell ref="B23:H23"/>
    <mergeCell ref="B24:H24"/>
    <mergeCell ref="B25:H25"/>
    <mergeCell ref="B9:C10"/>
    <mergeCell ref="D9:E10"/>
    <mergeCell ref="F9:G10"/>
    <mergeCell ref="H9:I10"/>
    <mergeCell ref="B13:C13"/>
    <mergeCell ref="D13:E13"/>
    <mergeCell ref="F13:G13"/>
    <mergeCell ref="H13:I13"/>
    <mergeCell ref="B5:C6"/>
    <mergeCell ref="D5:E6"/>
    <mergeCell ref="F5:G6"/>
    <mergeCell ref="H5:I6"/>
    <mergeCell ref="B8:C8"/>
    <mergeCell ref="D8:E8"/>
    <mergeCell ref="F8:G8"/>
    <mergeCell ref="H8:I8"/>
    <mergeCell ref="B1:H1"/>
    <mergeCell ref="B2:F2"/>
    <mergeCell ref="G2:H2"/>
    <mergeCell ref="B4:C4"/>
    <mergeCell ref="D4:E4"/>
    <mergeCell ref="F4:G4"/>
    <mergeCell ref="H4:I4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showGridLines="0" zoomScaleNormal="100" workbookViewId="0">
      <selection sqref="A1:K1"/>
    </sheetView>
  </sheetViews>
  <sheetFormatPr baseColWidth="10" defaultColWidth="8.7109375" defaultRowHeight="15" x14ac:dyDescent="0.25"/>
  <cols>
    <col min="1" max="1" width="14" customWidth="1"/>
    <col min="2" max="2" width="2" customWidth="1"/>
    <col min="3" max="3" width="18" customWidth="1"/>
    <col min="4" max="4" width="2" customWidth="1"/>
    <col min="5" max="5" width="14" customWidth="1"/>
    <col min="6" max="6" width="2" customWidth="1"/>
    <col min="7" max="7" width="19" customWidth="1"/>
    <col min="8" max="8" width="2" customWidth="1"/>
    <col min="9" max="9" width="12" customWidth="1"/>
    <col min="10" max="10" width="2" customWidth="1"/>
    <col min="11" max="11" width="15" customWidth="1"/>
  </cols>
  <sheetData>
    <row r="1" spans="1:11" ht="24" customHeight="1" x14ac:dyDescent="0.25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x14ac:dyDescent="0.25">
      <c r="A2" s="44" t="s">
        <v>49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x14ac:dyDescent="0.25">
      <c r="A3" s="24" t="s">
        <v>50</v>
      </c>
      <c r="C3" s="24" t="s">
        <v>51</v>
      </c>
      <c r="E3" s="24" t="s">
        <v>52</v>
      </c>
      <c r="G3" s="24" t="s">
        <v>53</v>
      </c>
      <c r="I3" s="24" t="s">
        <v>54</v>
      </c>
      <c r="K3" s="24" t="s">
        <v>55</v>
      </c>
    </row>
    <row r="4" spans="1:11" x14ac:dyDescent="0.25">
      <c r="A4" s="25" t="s">
        <v>14</v>
      </c>
      <c r="C4" s="25" t="s">
        <v>16</v>
      </c>
      <c r="E4" s="25" t="s">
        <v>56</v>
      </c>
      <c r="G4" s="25" t="s">
        <v>17</v>
      </c>
      <c r="I4" s="25" t="s">
        <v>15</v>
      </c>
      <c r="K4" s="25" t="s">
        <v>57</v>
      </c>
    </row>
    <row r="5" spans="1:11" x14ac:dyDescent="0.25">
      <c r="A5" s="26" t="s">
        <v>18</v>
      </c>
      <c r="C5" s="26" t="s">
        <v>20</v>
      </c>
      <c r="E5" s="26" t="s">
        <v>58</v>
      </c>
      <c r="G5" s="26" t="s">
        <v>21</v>
      </c>
      <c r="I5" s="26" t="s">
        <v>19</v>
      </c>
      <c r="K5" s="26" t="s">
        <v>59</v>
      </c>
    </row>
    <row r="6" spans="1:11" x14ac:dyDescent="0.25">
      <c r="A6" s="25" t="s">
        <v>22</v>
      </c>
      <c r="C6" s="25" t="s">
        <v>24</v>
      </c>
      <c r="E6" s="25" t="s">
        <v>60</v>
      </c>
      <c r="G6" s="25" t="s">
        <v>61</v>
      </c>
      <c r="I6" s="25" t="s">
        <v>23</v>
      </c>
      <c r="K6" s="25" t="s">
        <v>46</v>
      </c>
    </row>
    <row r="7" spans="1:11" x14ac:dyDescent="0.25">
      <c r="C7" s="26" t="s">
        <v>27</v>
      </c>
      <c r="E7" s="26" t="s">
        <v>62</v>
      </c>
      <c r="G7" s="26" t="s">
        <v>63</v>
      </c>
      <c r="I7" s="26" t="s">
        <v>26</v>
      </c>
    </row>
    <row r="8" spans="1:11" x14ac:dyDescent="0.25">
      <c r="C8" s="25" t="s">
        <v>29</v>
      </c>
      <c r="E8" s="25" t="s">
        <v>64</v>
      </c>
      <c r="G8" s="25" t="s">
        <v>30</v>
      </c>
    </row>
    <row r="9" spans="1:11" x14ac:dyDescent="0.25">
      <c r="C9" s="26" t="s">
        <v>31</v>
      </c>
      <c r="E9" s="26" t="s">
        <v>65</v>
      </c>
      <c r="G9" s="26" t="s">
        <v>66</v>
      </c>
    </row>
    <row r="10" spans="1:11" x14ac:dyDescent="0.25">
      <c r="E10" s="25" t="s">
        <v>67</v>
      </c>
    </row>
    <row r="11" spans="1:11" x14ac:dyDescent="0.25">
      <c r="E11" s="26" t="s">
        <v>68</v>
      </c>
    </row>
  </sheetData>
  <mergeCells count="2">
    <mergeCell ref="A1:K1"/>
    <mergeCell ref="A2:K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60"/>
  <sheetViews>
    <sheetView showGridLines="0" zoomScaleNormal="100" workbookViewId="0">
      <pane ySplit="3" topLeftCell="A4" activePane="bottomLeft" state="frozen"/>
      <selection pane="bottomLeft" sqref="A1:Q1"/>
    </sheetView>
  </sheetViews>
  <sheetFormatPr baseColWidth="10" defaultColWidth="8.7109375" defaultRowHeight="15" x14ac:dyDescent="0.25"/>
  <cols>
    <col min="1" max="1" width="5" customWidth="1"/>
    <col min="2" max="2" width="11" customWidth="1"/>
    <col min="3" max="3" width="13" customWidth="1"/>
    <col min="4" max="4" width="15" customWidth="1"/>
    <col min="5" max="6" width="13" customWidth="1"/>
    <col min="7" max="9" width="8" customWidth="1"/>
    <col min="10" max="10" width="16" customWidth="1"/>
    <col min="11" max="11" width="11" customWidth="1"/>
    <col min="12" max="12" width="32" customWidth="1"/>
    <col min="13" max="13" width="30" customWidth="1"/>
    <col min="14" max="14" width="15" customWidth="1"/>
    <col min="15" max="15" width="11" customWidth="1"/>
    <col min="16" max="17" width="14" customWidth="1"/>
  </cols>
  <sheetData>
    <row r="1" spans="1:17" ht="33.75" customHeight="1" x14ac:dyDescent="0.25">
      <c r="A1" s="45" t="s">
        <v>69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9.5" customHeight="1" x14ac:dyDescent="0.25">
      <c r="A2" s="46" t="s">
        <v>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 t="str">
        <f ca="1">CONCATENATE("Stand: ",TEXT(TODAY(),"DD.MM.YYYY"))</f>
        <v>Stand: 20.07.YYYY</v>
      </c>
      <c r="N2" s="47"/>
      <c r="O2" s="47"/>
      <c r="P2" s="47"/>
      <c r="Q2" s="47"/>
    </row>
    <row r="3" spans="1:17" ht="30" customHeight="1" x14ac:dyDescent="0.25">
      <c r="A3" s="27" t="s">
        <v>71</v>
      </c>
      <c r="B3" s="27" t="s">
        <v>72</v>
      </c>
      <c r="C3" s="27" t="s">
        <v>50</v>
      </c>
      <c r="D3" s="27" t="s">
        <v>51</v>
      </c>
      <c r="E3" s="27" t="s">
        <v>73</v>
      </c>
      <c r="F3" s="27" t="s">
        <v>74</v>
      </c>
      <c r="G3" s="27" t="s">
        <v>75</v>
      </c>
      <c r="H3" s="27" t="s">
        <v>76</v>
      </c>
      <c r="I3" s="27" t="s">
        <v>77</v>
      </c>
      <c r="J3" s="27" t="s">
        <v>53</v>
      </c>
      <c r="K3" s="27" t="s">
        <v>54</v>
      </c>
      <c r="L3" s="27" t="s">
        <v>78</v>
      </c>
      <c r="M3" s="27" t="s">
        <v>79</v>
      </c>
      <c r="N3" s="27" t="s">
        <v>55</v>
      </c>
      <c r="O3" s="27" t="s">
        <v>80</v>
      </c>
      <c r="P3" s="27" t="s">
        <v>81</v>
      </c>
      <c r="Q3" s="27" t="s">
        <v>82</v>
      </c>
    </row>
    <row r="4" spans="1:17" ht="25.5" x14ac:dyDescent="0.25">
      <c r="A4" s="28">
        <v>1</v>
      </c>
      <c r="B4" s="29">
        <v>46223</v>
      </c>
      <c r="C4" s="28" t="s">
        <v>14</v>
      </c>
      <c r="D4" s="25" t="s">
        <v>16</v>
      </c>
      <c r="E4" s="25" t="s">
        <v>56</v>
      </c>
      <c r="F4" s="25" t="s">
        <v>58</v>
      </c>
      <c r="G4" s="30">
        <v>0.25</v>
      </c>
      <c r="H4" s="30">
        <v>0.58333333333333304</v>
      </c>
      <c r="I4" s="31">
        <f t="shared" ref="I4:I35" si="0">IF(OR($G4="",$H4="")," ",MOD($H4-$G4,1))</f>
        <v>0.33333333333333304</v>
      </c>
      <c r="J4" s="28" t="s">
        <v>17</v>
      </c>
      <c r="K4" s="28" t="s">
        <v>19</v>
      </c>
      <c r="L4" s="25" t="s">
        <v>83</v>
      </c>
      <c r="M4" s="25" t="s">
        <v>84</v>
      </c>
      <c r="N4" s="28" t="s">
        <v>59</v>
      </c>
      <c r="O4" s="29">
        <v>46224</v>
      </c>
      <c r="P4" s="25" t="s">
        <v>60</v>
      </c>
      <c r="Q4" s="28" t="str">
        <f t="shared" ref="Q4:Q35" ca="1" si="1">IF($N4="Erledigt","Erledigt",IF($O4="","—",IF($O4&lt;TODAY(),"Überfällig",IF($O4=TODAY(),"Heute fällig","Termingerecht"))))</f>
        <v>Termingerecht</v>
      </c>
    </row>
    <row r="5" spans="1:17" x14ac:dyDescent="0.25">
      <c r="A5" s="32">
        <v>2</v>
      </c>
      <c r="B5" s="33">
        <v>46223</v>
      </c>
      <c r="C5" s="32" t="s">
        <v>14</v>
      </c>
      <c r="D5" s="26" t="s">
        <v>20</v>
      </c>
      <c r="E5" s="26" t="s">
        <v>62</v>
      </c>
      <c r="F5" s="26" t="s">
        <v>64</v>
      </c>
      <c r="G5" s="34">
        <v>0.25</v>
      </c>
      <c r="H5" s="34">
        <v>0.58333333333333304</v>
      </c>
      <c r="I5" s="35">
        <f t="shared" si="0"/>
        <v>0.33333333333333304</v>
      </c>
      <c r="J5" s="32" t="s">
        <v>63</v>
      </c>
      <c r="K5" s="32" t="s">
        <v>23</v>
      </c>
      <c r="L5" s="26" t="s">
        <v>85</v>
      </c>
      <c r="M5" s="26" t="s">
        <v>86</v>
      </c>
      <c r="N5" s="32" t="s">
        <v>57</v>
      </c>
      <c r="O5" s="33">
        <v>46225</v>
      </c>
      <c r="P5" s="26" t="s">
        <v>62</v>
      </c>
      <c r="Q5" s="32" t="str">
        <f t="shared" ca="1" si="1"/>
        <v>Termingerecht</v>
      </c>
    </row>
    <row r="6" spans="1:17" x14ac:dyDescent="0.25">
      <c r="A6" s="28">
        <v>3</v>
      </c>
      <c r="B6" s="29">
        <v>46222</v>
      </c>
      <c r="C6" s="28" t="s">
        <v>22</v>
      </c>
      <c r="D6" s="25" t="s">
        <v>29</v>
      </c>
      <c r="E6" s="25" t="s">
        <v>65</v>
      </c>
      <c r="F6" s="25" t="s">
        <v>67</v>
      </c>
      <c r="G6" s="30">
        <v>0.91666666666666696</v>
      </c>
      <c r="H6" s="30">
        <v>0.25</v>
      </c>
      <c r="I6" s="31">
        <f t="shared" si="0"/>
        <v>0.33333333333333304</v>
      </c>
      <c r="J6" s="28" t="s">
        <v>21</v>
      </c>
      <c r="K6" s="28" t="s">
        <v>26</v>
      </c>
      <c r="L6" s="25" t="s">
        <v>87</v>
      </c>
      <c r="M6" s="25" t="s">
        <v>88</v>
      </c>
      <c r="N6" s="28" t="s">
        <v>46</v>
      </c>
      <c r="O6" s="29">
        <v>46222</v>
      </c>
      <c r="P6" s="25" t="s">
        <v>65</v>
      </c>
      <c r="Q6" s="28" t="str">
        <f t="shared" ca="1" si="1"/>
        <v>Erledigt</v>
      </c>
    </row>
    <row r="7" spans="1:17" ht="25.5" x14ac:dyDescent="0.25">
      <c r="A7" s="32">
        <v>4</v>
      </c>
      <c r="B7" s="33">
        <v>46222</v>
      </c>
      <c r="C7" s="32" t="s">
        <v>18</v>
      </c>
      <c r="D7" s="26" t="s">
        <v>24</v>
      </c>
      <c r="E7" s="26" t="s">
        <v>67</v>
      </c>
      <c r="F7" s="26" t="s">
        <v>68</v>
      </c>
      <c r="G7" s="34">
        <v>0.58333333333333304</v>
      </c>
      <c r="H7" s="34">
        <v>0.91666666666666696</v>
      </c>
      <c r="I7" s="35">
        <f t="shared" si="0"/>
        <v>0.33333333333333393</v>
      </c>
      <c r="J7" s="32" t="s">
        <v>61</v>
      </c>
      <c r="K7" s="32" t="s">
        <v>15</v>
      </c>
      <c r="L7" s="26" t="s">
        <v>89</v>
      </c>
      <c r="M7" s="26" t="s">
        <v>90</v>
      </c>
      <c r="N7" s="32" t="s">
        <v>57</v>
      </c>
      <c r="O7" s="33">
        <v>46221</v>
      </c>
      <c r="P7" s="26" t="s">
        <v>68</v>
      </c>
      <c r="Q7" s="32" t="str">
        <f t="shared" ca="1" si="1"/>
        <v>Überfällig</v>
      </c>
    </row>
    <row r="8" spans="1:17" x14ac:dyDescent="0.25">
      <c r="A8" s="28">
        <v>5</v>
      </c>
      <c r="B8" s="29">
        <v>46223</v>
      </c>
      <c r="C8" s="28" t="s">
        <v>14</v>
      </c>
      <c r="D8" s="25" t="s">
        <v>27</v>
      </c>
      <c r="E8" s="25" t="s">
        <v>58</v>
      </c>
      <c r="F8" s="25" t="s">
        <v>56</v>
      </c>
      <c r="G8" s="30">
        <v>0.25</v>
      </c>
      <c r="H8" s="30">
        <v>0.58333333333333304</v>
      </c>
      <c r="I8" s="31">
        <f t="shared" si="0"/>
        <v>0.33333333333333304</v>
      </c>
      <c r="J8" s="28" t="s">
        <v>30</v>
      </c>
      <c r="K8" s="28" t="s">
        <v>26</v>
      </c>
      <c r="L8" s="25" t="s">
        <v>91</v>
      </c>
      <c r="M8" s="25" t="s">
        <v>92</v>
      </c>
      <c r="N8" s="28" t="s">
        <v>46</v>
      </c>
      <c r="O8" s="29">
        <v>46223</v>
      </c>
      <c r="P8" s="25" t="s">
        <v>58</v>
      </c>
      <c r="Q8" s="28" t="str">
        <f t="shared" ca="1" si="1"/>
        <v>Erledigt</v>
      </c>
    </row>
    <row r="9" spans="1:17" x14ac:dyDescent="0.25">
      <c r="A9" s="32">
        <v>6</v>
      </c>
      <c r="B9" s="33">
        <v>46221</v>
      </c>
      <c r="C9" s="32" t="s">
        <v>18</v>
      </c>
      <c r="D9" s="26" t="s">
        <v>16</v>
      </c>
      <c r="E9" s="26" t="s">
        <v>68</v>
      </c>
      <c r="F9" s="26" t="s">
        <v>67</v>
      </c>
      <c r="G9" s="34">
        <v>0.58333333333333304</v>
      </c>
      <c r="H9" s="34">
        <v>0.91666666666666696</v>
      </c>
      <c r="I9" s="35">
        <f t="shared" si="0"/>
        <v>0.33333333333333393</v>
      </c>
      <c r="J9" s="32" t="s">
        <v>17</v>
      </c>
      <c r="K9" s="32" t="s">
        <v>19</v>
      </c>
      <c r="L9" s="26" t="s">
        <v>93</v>
      </c>
      <c r="M9" s="26" t="s">
        <v>94</v>
      </c>
      <c r="N9" s="32" t="s">
        <v>59</v>
      </c>
      <c r="O9" s="33">
        <v>46223</v>
      </c>
      <c r="P9" s="26" t="s">
        <v>60</v>
      </c>
      <c r="Q9" s="32" t="str">
        <f t="shared" ca="1" si="1"/>
        <v>Heute fällig</v>
      </c>
    </row>
    <row r="10" spans="1:17" x14ac:dyDescent="0.25">
      <c r="A10" s="28">
        <v>7</v>
      </c>
      <c r="B10" s="29">
        <v>46223</v>
      </c>
      <c r="C10" s="28" t="s">
        <v>22</v>
      </c>
      <c r="D10" s="25" t="s">
        <v>31</v>
      </c>
      <c r="E10" s="25" t="s">
        <v>64</v>
      </c>
      <c r="F10" s="25" t="s">
        <v>62</v>
      </c>
      <c r="G10" s="30">
        <v>0.91666666666666696</v>
      </c>
      <c r="H10" s="30">
        <v>0.25</v>
      </c>
      <c r="I10" s="31">
        <f t="shared" si="0"/>
        <v>0.33333333333333304</v>
      </c>
      <c r="J10" s="28" t="s">
        <v>17</v>
      </c>
      <c r="K10" s="28" t="s">
        <v>23</v>
      </c>
      <c r="L10" s="25" t="s">
        <v>95</v>
      </c>
      <c r="M10" s="25" t="s">
        <v>96</v>
      </c>
      <c r="N10" s="28" t="s">
        <v>59</v>
      </c>
      <c r="O10" s="29">
        <v>46224</v>
      </c>
      <c r="P10" s="25" t="s">
        <v>64</v>
      </c>
      <c r="Q10" s="28" t="str">
        <f t="shared" ca="1" si="1"/>
        <v>Termingerecht</v>
      </c>
    </row>
    <row r="11" spans="1:17" x14ac:dyDescent="0.25">
      <c r="A11" s="32">
        <v>8</v>
      </c>
      <c r="B11" s="33">
        <v>46220</v>
      </c>
      <c r="C11" s="32" t="s">
        <v>14</v>
      </c>
      <c r="D11" s="26" t="s">
        <v>29</v>
      </c>
      <c r="E11" s="26" t="s">
        <v>60</v>
      </c>
      <c r="F11" s="26" t="s">
        <v>65</v>
      </c>
      <c r="G11" s="34">
        <v>0.25</v>
      </c>
      <c r="H11" s="34">
        <v>0.58333333333333304</v>
      </c>
      <c r="I11" s="35">
        <f t="shared" si="0"/>
        <v>0.33333333333333304</v>
      </c>
      <c r="J11" s="32" t="s">
        <v>21</v>
      </c>
      <c r="K11" s="32" t="s">
        <v>23</v>
      </c>
      <c r="L11" s="26" t="s">
        <v>97</v>
      </c>
      <c r="M11" s="26" t="s">
        <v>98</v>
      </c>
      <c r="N11" s="32" t="s">
        <v>46</v>
      </c>
      <c r="O11" s="33">
        <v>46220</v>
      </c>
      <c r="P11" s="26" t="s">
        <v>60</v>
      </c>
      <c r="Q11" s="32" t="str">
        <f t="shared" ca="1" si="1"/>
        <v>Erledigt</v>
      </c>
    </row>
    <row r="12" spans="1:17" ht="25.5" x14ac:dyDescent="0.25">
      <c r="A12" s="28">
        <v>9</v>
      </c>
      <c r="B12" s="29">
        <v>46223</v>
      </c>
      <c r="C12" s="28" t="s">
        <v>18</v>
      </c>
      <c r="D12" s="25" t="s">
        <v>24</v>
      </c>
      <c r="E12" s="25" t="s">
        <v>68</v>
      </c>
      <c r="F12" s="25" t="s">
        <v>67</v>
      </c>
      <c r="G12" s="30">
        <v>0.58333333333333304</v>
      </c>
      <c r="H12" s="30">
        <v>0.91666666666666696</v>
      </c>
      <c r="I12" s="31">
        <f t="shared" si="0"/>
        <v>0.33333333333333393</v>
      </c>
      <c r="J12" s="28" t="s">
        <v>61</v>
      </c>
      <c r="K12" s="28" t="s">
        <v>19</v>
      </c>
      <c r="L12" s="25" t="s">
        <v>99</v>
      </c>
      <c r="M12" s="25" t="s">
        <v>100</v>
      </c>
      <c r="N12" s="28" t="s">
        <v>57</v>
      </c>
      <c r="O12" s="29">
        <v>46225</v>
      </c>
      <c r="P12" s="25" t="s">
        <v>67</v>
      </c>
      <c r="Q12" s="28" t="str">
        <f t="shared" ca="1" si="1"/>
        <v>Termingerecht</v>
      </c>
    </row>
    <row r="13" spans="1:17" x14ac:dyDescent="0.25">
      <c r="A13" s="32">
        <v>10</v>
      </c>
      <c r="B13" s="33">
        <v>46222</v>
      </c>
      <c r="C13" s="32" t="s">
        <v>14</v>
      </c>
      <c r="D13" s="26" t="s">
        <v>16</v>
      </c>
      <c r="E13" s="26" t="s">
        <v>56</v>
      </c>
      <c r="F13" s="26" t="s">
        <v>58</v>
      </c>
      <c r="G13" s="34">
        <v>0.25</v>
      </c>
      <c r="H13" s="34">
        <v>0.58333333333333304</v>
      </c>
      <c r="I13" s="35">
        <f t="shared" si="0"/>
        <v>0.33333333333333304</v>
      </c>
      <c r="J13" s="32" t="s">
        <v>17</v>
      </c>
      <c r="K13" s="32" t="s">
        <v>15</v>
      </c>
      <c r="L13" s="26" t="s">
        <v>101</v>
      </c>
      <c r="M13" s="26" t="s">
        <v>102</v>
      </c>
      <c r="N13" s="32" t="s">
        <v>59</v>
      </c>
      <c r="O13" s="33">
        <v>46223</v>
      </c>
      <c r="P13" s="26" t="s">
        <v>60</v>
      </c>
      <c r="Q13" s="32" t="str">
        <f t="shared" ca="1" si="1"/>
        <v>Heute fällig</v>
      </c>
    </row>
    <row r="14" spans="1:17" x14ac:dyDescent="0.25">
      <c r="A14" s="28">
        <v>11</v>
      </c>
      <c r="B14" s="29">
        <v>46223</v>
      </c>
      <c r="C14" s="28" t="s">
        <v>14</v>
      </c>
      <c r="D14" s="25" t="s">
        <v>20</v>
      </c>
      <c r="E14" s="25" t="s">
        <v>62</v>
      </c>
      <c r="F14" s="25" t="s">
        <v>64</v>
      </c>
      <c r="G14" s="30">
        <v>0.25</v>
      </c>
      <c r="H14" s="30">
        <v>0.58333333333333304</v>
      </c>
      <c r="I14" s="31">
        <f t="shared" si="0"/>
        <v>0.33333333333333304</v>
      </c>
      <c r="J14" s="28" t="s">
        <v>30</v>
      </c>
      <c r="K14" s="28" t="s">
        <v>26</v>
      </c>
      <c r="L14" s="25" t="s">
        <v>103</v>
      </c>
      <c r="M14" s="25" t="s">
        <v>104</v>
      </c>
      <c r="N14" s="28" t="s">
        <v>46</v>
      </c>
      <c r="O14" s="29">
        <v>46223</v>
      </c>
      <c r="P14" s="25" t="s">
        <v>62</v>
      </c>
      <c r="Q14" s="28" t="str">
        <f t="shared" ca="1" si="1"/>
        <v>Erledigt</v>
      </c>
    </row>
    <row r="15" spans="1:17" x14ac:dyDescent="0.25">
      <c r="A15" s="32">
        <v>12</v>
      </c>
      <c r="B15" s="33">
        <v>46219</v>
      </c>
      <c r="C15" s="32" t="s">
        <v>22</v>
      </c>
      <c r="D15" s="26" t="s">
        <v>16</v>
      </c>
      <c r="E15" s="26" t="s">
        <v>65</v>
      </c>
      <c r="F15" s="26" t="s">
        <v>56</v>
      </c>
      <c r="G15" s="34">
        <v>0.91666666666666696</v>
      </c>
      <c r="H15" s="34">
        <v>0.25</v>
      </c>
      <c r="I15" s="35">
        <f t="shared" si="0"/>
        <v>0.33333333333333304</v>
      </c>
      <c r="J15" s="32" t="s">
        <v>66</v>
      </c>
      <c r="K15" s="32" t="s">
        <v>15</v>
      </c>
      <c r="L15" s="26" t="s">
        <v>105</v>
      </c>
      <c r="M15" s="26" t="s">
        <v>106</v>
      </c>
      <c r="N15" s="32" t="s">
        <v>57</v>
      </c>
      <c r="O15" s="33">
        <v>46222</v>
      </c>
      <c r="P15" s="26" t="s">
        <v>67</v>
      </c>
      <c r="Q15" s="32" t="str">
        <f t="shared" ca="1" si="1"/>
        <v>Überfällig</v>
      </c>
    </row>
    <row r="16" spans="1:17" x14ac:dyDescent="0.25">
      <c r="A16" s="28">
        <v>13</v>
      </c>
      <c r="B16" s="29">
        <v>46223</v>
      </c>
      <c r="C16" s="28" t="s">
        <v>18</v>
      </c>
      <c r="D16" s="25" t="s">
        <v>27</v>
      </c>
      <c r="E16" s="25" t="s">
        <v>67</v>
      </c>
      <c r="F16" s="25" t="s">
        <v>68</v>
      </c>
      <c r="G16" s="30">
        <v>0.58333333333333304</v>
      </c>
      <c r="H16" s="30">
        <v>0.91666666666666696</v>
      </c>
      <c r="I16" s="31">
        <f t="shared" si="0"/>
        <v>0.33333333333333393</v>
      </c>
      <c r="J16" s="28" t="s">
        <v>21</v>
      </c>
      <c r="K16" s="28" t="s">
        <v>26</v>
      </c>
      <c r="L16" s="25" t="s">
        <v>107</v>
      </c>
      <c r="M16" s="25" t="s">
        <v>108</v>
      </c>
      <c r="N16" s="28" t="s">
        <v>46</v>
      </c>
      <c r="O16" s="29">
        <v>46223</v>
      </c>
      <c r="P16" s="25" t="s">
        <v>67</v>
      </c>
      <c r="Q16" s="28" t="str">
        <f t="shared" ca="1" si="1"/>
        <v>Erledigt</v>
      </c>
    </row>
    <row r="17" spans="1:17" x14ac:dyDescent="0.25">
      <c r="A17" s="32">
        <v>14</v>
      </c>
      <c r="B17" s="33">
        <v>46221</v>
      </c>
      <c r="C17" s="32" t="s">
        <v>14</v>
      </c>
      <c r="D17" s="26" t="s">
        <v>31</v>
      </c>
      <c r="E17" s="26" t="s">
        <v>64</v>
      </c>
      <c r="F17" s="26" t="s">
        <v>62</v>
      </c>
      <c r="G17" s="34">
        <v>0.25</v>
      </c>
      <c r="H17" s="34">
        <v>0.58333333333333304</v>
      </c>
      <c r="I17" s="35">
        <f t="shared" si="0"/>
        <v>0.33333333333333304</v>
      </c>
      <c r="J17" s="32" t="s">
        <v>63</v>
      </c>
      <c r="K17" s="32" t="s">
        <v>19</v>
      </c>
      <c r="L17" s="26" t="s">
        <v>109</v>
      </c>
      <c r="M17" s="26" t="s">
        <v>110</v>
      </c>
      <c r="N17" s="32" t="s">
        <v>59</v>
      </c>
      <c r="O17" s="33">
        <v>46224</v>
      </c>
      <c r="P17" s="26" t="s">
        <v>64</v>
      </c>
      <c r="Q17" s="32" t="str">
        <f t="shared" ca="1" si="1"/>
        <v>Termingerecht</v>
      </c>
    </row>
    <row r="18" spans="1:17" x14ac:dyDescent="0.25">
      <c r="A18" s="28">
        <v>15</v>
      </c>
      <c r="B18" s="29">
        <v>46223</v>
      </c>
      <c r="C18" s="28" t="s">
        <v>22</v>
      </c>
      <c r="D18" s="25" t="s">
        <v>29</v>
      </c>
      <c r="E18" s="25" t="s">
        <v>65</v>
      </c>
      <c r="F18" s="25" t="s">
        <v>67</v>
      </c>
      <c r="G18" s="30">
        <v>0.91666666666666696</v>
      </c>
      <c r="H18" s="30">
        <v>0.25</v>
      </c>
      <c r="I18" s="31">
        <f t="shared" si="0"/>
        <v>0.33333333333333304</v>
      </c>
      <c r="J18" s="28" t="s">
        <v>17</v>
      </c>
      <c r="K18" s="28" t="s">
        <v>23</v>
      </c>
      <c r="L18" s="25" t="s">
        <v>111</v>
      </c>
      <c r="M18" s="25" t="s">
        <v>112</v>
      </c>
      <c r="N18" s="28" t="s">
        <v>57</v>
      </c>
      <c r="O18" s="29">
        <v>46226</v>
      </c>
      <c r="P18" s="25" t="s">
        <v>65</v>
      </c>
      <c r="Q18" s="28" t="str">
        <f t="shared" ca="1" si="1"/>
        <v>Termingerecht</v>
      </c>
    </row>
    <row r="19" spans="1:17" ht="25.5" x14ac:dyDescent="0.25">
      <c r="A19" s="32">
        <v>16</v>
      </c>
      <c r="B19" s="33">
        <v>46218</v>
      </c>
      <c r="C19" s="32" t="s">
        <v>18</v>
      </c>
      <c r="D19" s="26" t="s">
        <v>16</v>
      </c>
      <c r="E19" s="26" t="s">
        <v>68</v>
      </c>
      <c r="F19" s="26" t="s">
        <v>67</v>
      </c>
      <c r="G19" s="34">
        <v>0.58333333333333304</v>
      </c>
      <c r="H19" s="34">
        <v>0.91666666666666696</v>
      </c>
      <c r="I19" s="35">
        <f t="shared" si="0"/>
        <v>0.33333333333333393</v>
      </c>
      <c r="J19" s="32" t="s">
        <v>61</v>
      </c>
      <c r="K19" s="32" t="s">
        <v>23</v>
      </c>
      <c r="L19" s="26" t="s">
        <v>113</v>
      </c>
      <c r="M19" s="26" t="s">
        <v>114</v>
      </c>
      <c r="N19" s="32" t="s">
        <v>46</v>
      </c>
      <c r="O19" s="33">
        <v>46218</v>
      </c>
      <c r="P19" s="26" t="s">
        <v>68</v>
      </c>
      <c r="Q19" s="32" t="str">
        <f t="shared" ca="1" si="1"/>
        <v>Erledigt</v>
      </c>
    </row>
    <row r="20" spans="1:17" x14ac:dyDescent="0.25">
      <c r="A20" s="28">
        <v>17</v>
      </c>
      <c r="B20" s="29"/>
      <c r="C20" s="28"/>
      <c r="D20" s="25"/>
      <c r="E20" s="25"/>
      <c r="F20" s="25"/>
      <c r="G20" s="30"/>
      <c r="H20" s="30"/>
      <c r="I20" s="31" t="str">
        <f t="shared" si="0"/>
        <v xml:space="preserve"> </v>
      </c>
      <c r="J20" s="28"/>
      <c r="K20" s="28"/>
      <c r="L20" s="25"/>
      <c r="M20" s="25"/>
      <c r="N20" s="28"/>
      <c r="O20" s="29"/>
      <c r="P20" s="25"/>
      <c r="Q20" s="28" t="str">
        <f t="shared" ca="1" si="1"/>
        <v>—</v>
      </c>
    </row>
    <row r="21" spans="1:17" x14ac:dyDescent="0.25">
      <c r="A21" s="32">
        <v>18</v>
      </c>
      <c r="B21" s="33"/>
      <c r="C21" s="32"/>
      <c r="D21" s="26"/>
      <c r="E21" s="26"/>
      <c r="F21" s="26"/>
      <c r="G21" s="34"/>
      <c r="H21" s="34"/>
      <c r="I21" s="35" t="str">
        <f t="shared" si="0"/>
        <v xml:space="preserve"> </v>
      </c>
      <c r="J21" s="32"/>
      <c r="K21" s="32"/>
      <c r="L21" s="26"/>
      <c r="M21" s="26"/>
      <c r="N21" s="32"/>
      <c r="O21" s="33"/>
      <c r="P21" s="26"/>
      <c r="Q21" s="32" t="str">
        <f t="shared" ca="1" si="1"/>
        <v>—</v>
      </c>
    </row>
    <row r="22" spans="1:17" x14ac:dyDescent="0.25">
      <c r="A22" s="28">
        <v>19</v>
      </c>
      <c r="B22" s="29"/>
      <c r="C22" s="28"/>
      <c r="D22" s="25"/>
      <c r="E22" s="25"/>
      <c r="F22" s="25"/>
      <c r="G22" s="30"/>
      <c r="H22" s="30"/>
      <c r="I22" s="31" t="str">
        <f t="shared" si="0"/>
        <v xml:space="preserve"> </v>
      </c>
      <c r="J22" s="28"/>
      <c r="K22" s="28"/>
      <c r="L22" s="25"/>
      <c r="M22" s="25"/>
      <c r="N22" s="28"/>
      <c r="O22" s="29"/>
      <c r="P22" s="25"/>
      <c r="Q22" s="28" t="str">
        <f t="shared" ca="1" si="1"/>
        <v>—</v>
      </c>
    </row>
    <row r="23" spans="1:17" x14ac:dyDescent="0.25">
      <c r="A23" s="32">
        <v>20</v>
      </c>
      <c r="B23" s="33"/>
      <c r="C23" s="32"/>
      <c r="D23" s="26"/>
      <c r="E23" s="26"/>
      <c r="F23" s="26"/>
      <c r="G23" s="34"/>
      <c r="H23" s="34"/>
      <c r="I23" s="35" t="str">
        <f t="shared" si="0"/>
        <v xml:space="preserve"> </v>
      </c>
      <c r="J23" s="32"/>
      <c r="K23" s="32"/>
      <c r="L23" s="26"/>
      <c r="M23" s="26"/>
      <c r="N23" s="32"/>
      <c r="O23" s="33"/>
      <c r="P23" s="26"/>
      <c r="Q23" s="32" t="str">
        <f t="shared" ca="1" si="1"/>
        <v>—</v>
      </c>
    </row>
    <row r="24" spans="1:17" x14ac:dyDescent="0.25">
      <c r="A24" s="28">
        <v>21</v>
      </c>
      <c r="B24" s="29"/>
      <c r="C24" s="28"/>
      <c r="D24" s="25"/>
      <c r="E24" s="25"/>
      <c r="F24" s="25"/>
      <c r="G24" s="30"/>
      <c r="H24" s="30"/>
      <c r="I24" s="31" t="str">
        <f t="shared" si="0"/>
        <v xml:space="preserve"> </v>
      </c>
      <c r="J24" s="28"/>
      <c r="K24" s="28"/>
      <c r="L24" s="25"/>
      <c r="M24" s="25"/>
      <c r="N24" s="28"/>
      <c r="O24" s="29"/>
      <c r="P24" s="25"/>
      <c r="Q24" s="28" t="str">
        <f t="shared" ca="1" si="1"/>
        <v>—</v>
      </c>
    </row>
    <row r="25" spans="1:17" x14ac:dyDescent="0.25">
      <c r="A25" s="32">
        <v>22</v>
      </c>
      <c r="B25" s="33"/>
      <c r="C25" s="32"/>
      <c r="D25" s="26"/>
      <c r="E25" s="26"/>
      <c r="F25" s="26"/>
      <c r="G25" s="34"/>
      <c r="H25" s="34"/>
      <c r="I25" s="35" t="str">
        <f t="shared" si="0"/>
        <v xml:space="preserve"> </v>
      </c>
      <c r="J25" s="32"/>
      <c r="K25" s="32"/>
      <c r="L25" s="26"/>
      <c r="M25" s="26"/>
      <c r="N25" s="32"/>
      <c r="O25" s="33"/>
      <c r="P25" s="26"/>
      <c r="Q25" s="32" t="str">
        <f t="shared" ca="1" si="1"/>
        <v>—</v>
      </c>
    </row>
    <row r="26" spans="1:17" x14ac:dyDescent="0.25">
      <c r="A26" s="28">
        <v>23</v>
      </c>
      <c r="B26" s="29"/>
      <c r="C26" s="28"/>
      <c r="D26" s="25"/>
      <c r="E26" s="25"/>
      <c r="F26" s="25"/>
      <c r="G26" s="30"/>
      <c r="H26" s="30"/>
      <c r="I26" s="31" t="str">
        <f t="shared" si="0"/>
        <v xml:space="preserve"> </v>
      </c>
      <c r="J26" s="28"/>
      <c r="K26" s="28"/>
      <c r="L26" s="25"/>
      <c r="M26" s="25"/>
      <c r="N26" s="28"/>
      <c r="O26" s="29"/>
      <c r="P26" s="25"/>
      <c r="Q26" s="28" t="str">
        <f t="shared" ca="1" si="1"/>
        <v>—</v>
      </c>
    </row>
    <row r="27" spans="1:17" x14ac:dyDescent="0.25">
      <c r="A27" s="32">
        <v>24</v>
      </c>
      <c r="B27" s="33"/>
      <c r="C27" s="32"/>
      <c r="D27" s="26"/>
      <c r="E27" s="26"/>
      <c r="F27" s="26"/>
      <c r="G27" s="34"/>
      <c r="H27" s="34"/>
      <c r="I27" s="35" t="str">
        <f t="shared" si="0"/>
        <v xml:space="preserve"> </v>
      </c>
      <c r="J27" s="32"/>
      <c r="K27" s="32"/>
      <c r="L27" s="26"/>
      <c r="M27" s="26"/>
      <c r="N27" s="32"/>
      <c r="O27" s="33"/>
      <c r="P27" s="26"/>
      <c r="Q27" s="32" t="str">
        <f t="shared" ca="1" si="1"/>
        <v>—</v>
      </c>
    </row>
    <row r="28" spans="1:17" x14ac:dyDescent="0.25">
      <c r="A28" s="28">
        <v>25</v>
      </c>
      <c r="B28" s="29"/>
      <c r="C28" s="28"/>
      <c r="D28" s="25"/>
      <c r="E28" s="25"/>
      <c r="F28" s="25"/>
      <c r="G28" s="30"/>
      <c r="H28" s="30"/>
      <c r="I28" s="31" t="str">
        <f t="shared" si="0"/>
        <v xml:space="preserve"> </v>
      </c>
      <c r="J28" s="28"/>
      <c r="K28" s="28"/>
      <c r="L28" s="25"/>
      <c r="M28" s="25"/>
      <c r="N28" s="28"/>
      <c r="O28" s="29"/>
      <c r="P28" s="25"/>
      <c r="Q28" s="28" t="str">
        <f t="shared" ca="1" si="1"/>
        <v>—</v>
      </c>
    </row>
    <row r="29" spans="1:17" x14ac:dyDescent="0.25">
      <c r="A29" s="32">
        <v>26</v>
      </c>
      <c r="B29" s="33"/>
      <c r="C29" s="32"/>
      <c r="D29" s="26"/>
      <c r="E29" s="26"/>
      <c r="F29" s="26"/>
      <c r="G29" s="34"/>
      <c r="H29" s="34"/>
      <c r="I29" s="35" t="str">
        <f t="shared" si="0"/>
        <v xml:space="preserve"> </v>
      </c>
      <c r="J29" s="32"/>
      <c r="K29" s="32"/>
      <c r="L29" s="26"/>
      <c r="M29" s="26"/>
      <c r="N29" s="32"/>
      <c r="O29" s="33"/>
      <c r="P29" s="26"/>
      <c r="Q29" s="32" t="str">
        <f t="shared" ca="1" si="1"/>
        <v>—</v>
      </c>
    </row>
    <row r="30" spans="1:17" x14ac:dyDescent="0.25">
      <c r="A30" s="28">
        <v>27</v>
      </c>
      <c r="B30" s="29"/>
      <c r="C30" s="28"/>
      <c r="D30" s="25"/>
      <c r="E30" s="25"/>
      <c r="F30" s="25"/>
      <c r="G30" s="30"/>
      <c r="H30" s="30"/>
      <c r="I30" s="31" t="str">
        <f t="shared" si="0"/>
        <v xml:space="preserve"> </v>
      </c>
      <c r="J30" s="28"/>
      <c r="K30" s="28"/>
      <c r="L30" s="25"/>
      <c r="M30" s="25"/>
      <c r="N30" s="28"/>
      <c r="O30" s="29"/>
      <c r="P30" s="25"/>
      <c r="Q30" s="28" t="str">
        <f t="shared" ca="1" si="1"/>
        <v>—</v>
      </c>
    </row>
    <row r="31" spans="1:17" x14ac:dyDescent="0.25">
      <c r="A31" s="32">
        <v>28</v>
      </c>
      <c r="B31" s="33"/>
      <c r="C31" s="32"/>
      <c r="D31" s="26"/>
      <c r="E31" s="26"/>
      <c r="F31" s="26"/>
      <c r="G31" s="34"/>
      <c r="H31" s="34"/>
      <c r="I31" s="35" t="str">
        <f t="shared" si="0"/>
        <v xml:space="preserve"> </v>
      </c>
      <c r="J31" s="32"/>
      <c r="K31" s="32"/>
      <c r="L31" s="26"/>
      <c r="M31" s="26"/>
      <c r="N31" s="32"/>
      <c r="O31" s="33"/>
      <c r="P31" s="26"/>
      <c r="Q31" s="32" t="str">
        <f t="shared" ca="1" si="1"/>
        <v>—</v>
      </c>
    </row>
    <row r="32" spans="1:17" x14ac:dyDescent="0.25">
      <c r="A32" s="28">
        <v>29</v>
      </c>
      <c r="B32" s="29"/>
      <c r="C32" s="28"/>
      <c r="D32" s="25"/>
      <c r="E32" s="25"/>
      <c r="F32" s="25"/>
      <c r="G32" s="30"/>
      <c r="H32" s="30"/>
      <c r="I32" s="31" t="str">
        <f t="shared" si="0"/>
        <v xml:space="preserve"> </v>
      </c>
      <c r="J32" s="28"/>
      <c r="K32" s="28"/>
      <c r="L32" s="25"/>
      <c r="M32" s="25"/>
      <c r="N32" s="28"/>
      <c r="O32" s="29"/>
      <c r="P32" s="25"/>
      <c r="Q32" s="28" t="str">
        <f t="shared" ca="1" si="1"/>
        <v>—</v>
      </c>
    </row>
    <row r="33" spans="1:17" x14ac:dyDescent="0.25">
      <c r="A33" s="32">
        <v>30</v>
      </c>
      <c r="B33" s="33"/>
      <c r="C33" s="32"/>
      <c r="D33" s="26"/>
      <c r="E33" s="26"/>
      <c r="F33" s="26"/>
      <c r="G33" s="34"/>
      <c r="H33" s="34"/>
      <c r="I33" s="35" t="str">
        <f t="shared" si="0"/>
        <v xml:space="preserve"> </v>
      </c>
      <c r="J33" s="32"/>
      <c r="K33" s="32"/>
      <c r="L33" s="26"/>
      <c r="M33" s="26"/>
      <c r="N33" s="32"/>
      <c r="O33" s="33"/>
      <c r="P33" s="26"/>
      <c r="Q33" s="32" t="str">
        <f t="shared" ca="1" si="1"/>
        <v>—</v>
      </c>
    </row>
    <row r="34" spans="1:17" x14ac:dyDescent="0.25">
      <c r="A34" s="28">
        <v>31</v>
      </c>
      <c r="B34" s="29"/>
      <c r="C34" s="28"/>
      <c r="D34" s="25"/>
      <c r="E34" s="25"/>
      <c r="F34" s="25"/>
      <c r="G34" s="30"/>
      <c r="H34" s="30"/>
      <c r="I34" s="31" t="str">
        <f t="shared" si="0"/>
        <v xml:space="preserve"> </v>
      </c>
      <c r="J34" s="28"/>
      <c r="K34" s="28"/>
      <c r="L34" s="25"/>
      <c r="M34" s="25"/>
      <c r="N34" s="28"/>
      <c r="O34" s="29"/>
      <c r="P34" s="25"/>
      <c r="Q34" s="28" t="str">
        <f t="shared" ca="1" si="1"/>
        <v>—</v>
      </c>
    </row>
    <row r="35" spans="1:17" x14ac:dyDescent="0.25">
      <c r="A35" s="32">
        <v>32</v>
      </c>
      <c r="B35" s="33"/>
      <c r="C35" s="32"/>
      <c r="D35" s="26"/>
      <c r="E35" s="26"/>
      <c r="F35" s="26"/>
      <c r="G35" s="34"/>
      <c r="H35" s="34"/>
      <c r="I35" s="35" t="str">
        <f t="shared" si="0"/>
        <v xml:space="preserve"> </v>
      </c>
      <c r="J35" s="32"/>
      <c r="K35" s="32"/>
      <c r="L35" s="26"/>
      <c r="M35" s="26"/>
      <c r="N35" s="32"/>
      <c r="O35" s="33"/>
      <c r="P35" s="26"/>
      <c r="Q35" s="32" t="str">
        <f t="shared" ca="1" si="1"/>
        <v>—</v>
      </c>
    </row>
    <row r="36" spans="1:17" x14ac:dyDescent="0.25">
      <c r="A36" s="28">
        <v>33</v>
      </c>
      <c r="B36" s="29"/>
      <c r="C36" s="28"/>
      <c r="D36" s="25"/>
      <c r="E36" s="25"/>
      <c r="F36" s="25"/>
      <c r="G36" s="30"/>
      <c r="H36" s="30"/>
      <c r="I36" s="31" t="str">
        <f t="shared" ref="I36:I60" si="2">IF(OR($G36="",$H36="")," ",MOD($H36-$G36,1))</f>
        <v xml:space="preserve"> </v>
      </c>
      <c r="J36" s="28"/>
      <c r="K36" s="28"/>
      <c r="L36" s="25"/>
      <c r="M36" s="25"/>
      <c r="N36" s="28"/>
      <c r="O36" s="29"/>
      <c r="P36" s="25"/>
      <c r="Q36" s="28" t="str">
        <f t="shared" ref="Q36:Q60" ca="1" si="3">IF($N36="Erledigt","Erledigt",IF($O36="","—",IF($O36&lt;TODAY(),"Überfällig",IF($O36=TODAY(),"Heute fällig","Termingerecht"))))</f>
        <v>—</v>
      </c>
    </row>
    <row r="37" spans="1:17" x14ac:dyDescent="0.25">
      <c r="A37" s="32">
        <v>34</v>
      </c>
      <c r="B37" s="33"/>
      <c r="C37" s="32"/>
      <c r="D37" s="26"/>
      <c r="E37" s="26"/>
      <c r="F37" s="26"/>
      <c r="G37" s="34"/>
      <c r="H37" s="34"/>
      <c r="I37" s="35" t="str">
        <f t="shared" si="2"/>
        <v xml:space="preserve"> </v>
      </c>
      <c r="J37" s="32"/>
      <c r="K37" s="32"/>
      <c r="L37" s="26"/>
      <c r="M37" s="26"/>
      <c r="N37" s="32"/>
      <c r="O37" s="33"/>
      <c r="P37" s="26"/>
      <c r="Q37" s="32" t="str">
        <f t="shared" ca="1" si="3"/>
        <v>—</v>
      </c>
    </row>
    <row r="38" spans="1:17" x14ac:dyDescent="0.25">
      <c r="A38" s="28">
        <v>35</v>
      </c>
      <c r="B38" s="29"/>
      <c r="C38" s="28"/>
      <c r="D38" s="25"/>
      <c r="E38" s="25"/>
      <c r="F38" s="25"/>
      <c r="G38" s="30"/>
      <c r="H38" s="30"/>
      <c r="I38" s="31" t="str">
        <f t="shared" si="2"/>
        <v xml:space="preserve"> </v>
      </c>
      <c r="J38" s="28"/>
      <c r="K38" s="28"/>
      <c r="L38" s="25"/>
      <c r="M38" s="25"/>
      <c r="N38" s="28"/>
      <c r="O38" s="29"/>
      <c r="P38" s="25"/>
      <c r="Q38" s="28" t="str">
        <f t="shared" ca="1" si="3"/>
        <v>—</v>
      </c>
    </row>
    <row r="39" spans="1:17" x14ac:dyDescent="0.25">
      <c r="A39" s="32">
        <v>36</v>
      </c>
      <c r="B39" s="33"/>
      <c r="C39" s="32"/>
      <c r="D39" s="26"/>
      <c r="E39" s="26"/>
      <c r="F39" s="26"/>
      <c r="G39" s="34"/>
      <c r="H39" s="34"/>
      <c r="I39" s="35" t="str">
        <f t="shared" si="2"/>
        <v xml:space="preserve"> </v>
      </c>
      <c r="J39" s="32"/>
      <c r="K39" s="32"/>
      <c r="L39" s="26"/>
      <c r="M39" s="26"/>
      <c r="N39" s="32"/>
      <c r="O39" s="33"/>
      <c r="P39" s="26"/>
      <c r="Q39" s="32" t="str">
        <f t="shared" ca="1" si="3"/>
        <v>—</v>
      </c>
    </row>
    <row r="40" spans="1:17" x14ac:dyDescent="0.25">
      <c r="A40" s="28">
        <v>37</v>
      </c>
      <c r="B40" s="29"/>
      <c r="C40" s="28"/>
      <c r="D40" s="25"/>
      <c r="E40" s="25"/>
      <c r="F40" s="25"/>
      <c r="G40" s="30"/>
      <c r="H40" s="30"/>
      <c r="I40" s="31" t="str">
        <f t="shared" si="2"/>
        <v xml:space="preserve"> </v>
      </c>
      <c r="J40" s="28"/>
      <c r="K40" s="28"/>
      <c r="L40" s="25"/>
      <c r="M40" s="25"/>
      <c r="N40" s="28"/>
      <c r="O40" s="29"/>
      <c r="P40" s="25"/>
      <c r="Q40" s="28" t="str">
        <f t="shared" ca="1" si="3"/>
        <v>—</v>
      </c>
    </row>
    <row r="41" spans="1:17" x14ac:dyDescent="0.25">
      <c r="A41" s="32">
        <v>38</v>
      </c>
      <c r="B41" s="33"/>
      <c r="C41" s="32"/>
      <c r="D41" s="26"/>
      <c r="E41" s="26"/>
      <c r="F41" s="26"/>
      <c r="G41" s="34"/>
      <c r="H41" s="34"/>
      <c r="I41" s="35" t="str">
        <f t="shared" si="2"/>
        <v xml:space="preserve"> </v>
      </c>
      <c r="J41" s="32"/>
      <c r="K41" s="32"/>
      <c r="L41" s="26"/>
      <c r="M41" s="26"/>
      <c r="N41" s="32"/>
      <c r="O41" s="33"/>
      <c r="P41" s="26"/>
      <c r="Q41" s="32" t="str">
        <f t="shared" ca="1" si="3"/>
        <v>—</v>
      </c>
    </row>
    <row r="42" spans="1:17" x14ac:dyDescent="0.25">
      <c r="A42" s="28">
        <v>39</v>
      </c>
      <c r="B42" s="29"/>
      <c r="C42" s="28"/>
      <c r="D42" s="25"/>
      <c r="E42" s="25"/>
      <c r="F42" s="25"/>
      <c r="G42" s="30"/>
      <c r="H42" s="30"/>
      <c r="I42" s="31" t="str">
        <f t="shared" si="2"/>
        <v xml:space="preserve"> </v>
      </c>
      <c r="J42" s="28"/>
      <c r="K42" s="28"/>
      <c r="L42" s="25"/>
      <c r="M42" s="25"/>
      <c r="N42" s="28"/>
      <c r="O42" s="29"/>
      <c r="P42" s="25"/>
      <c r="Q42" s="28" t="str">
        <f t="shared" ca="1" si="3"/>
        <v>—</v>
      </c>
    </row>
    <row r="43" spans="1:17" x14ac:dyDescent="0.25">
      <c r="A43" s="32">
        <v>40</v>
      </c>
      <c r="B43" s="33"/>
      <c r="C43" s="32"/>
      <c r="D43" s="26"/>
      <c r="E43" s="26"/>
      <c r="F43" s="26"/>
      <c r="G43" s="34"/>
      <c r="H43" s="34"/>
      <c r="I43" s="35" t="str">
        <f t="shared" si="2"/>
        <v xml:space="preserve"> </v>
      </c>
      <c r="J43" s="32"/>
      <c r="K43" s="32"/>
      <c r="L43" s="26"/>
      <c r="M43" s="26"/>
      <c r="N43" s="32"/>
      <c r="O43" s="33"/>
      <c r="P43" s="26"/>
      <c r="Q43" s="32" t="str">
        <f t="shared" ca="1" si="3"/>
        <v>—</v>
      </c>
    </row>
    <row r="44" spans="1:17" x14ac:dyDescent="0.25">
      <c r="A44" s="28">
        <v>41</v>
      </c>
      <c r="B44" s="29"/>
      <c r="C44" s="28"/>
      <c r="D44" s="25"/>
      <c r="E44" s="25"/>
      <c r="F44" s="25"/>
      <c r="G44" s="30"/>
      <c r="H44" s="30"/>
      <c r="I44" s="31" t="str">
        <f t="shared" si="2"/>
        <v xml:space="preserve"> </v>
      </c>
      <c r="J44" s="28"/>
      <c r="K44" s="28"/>
      <c r="L44" s="25"/>
      <c r="M44" s="25"/>
      <c r="N44" s="28"/>
      <c r="O44" s="29"/>
      <c r="P44" s="25"/>
      <c r="Q44" s="28" t="str">
        <f t="shared" ca="1" si="3"/>
        <v>—</v>
      </c>
    </row>
    <row r="45" spans="1:17" x14ac:dyDescent="0.25">
      <c r="A45" s="32">
        <v>42</v>
      </c>
      <c r="B45" s="33"/>
      <c r="C45" s="32"/>
      <c r="D45" s="26"/>
      <c r="E45" s="26"/>
      <c r="F45" s="26"/>
      <c r="G45" s="34"/>
      <c r="H45" s="34"/>
      <c r="I45" s="35" t="str">
        <f t="shared" si="2"/>
        <v xml:space="preserve"> </v>
      </c>
      <c r="J45" s="32"/>
      <c r="K45" s="32"/>
      <c r="L45" s="26"/>
      <c r="M45" s="26"/>
      <c r="N45" s="32"/>
      <c r="O45" s="33"/>
      <c r="P45" s="26"/>
      <c r="Q45" s="32" t="str">
        <f t="shared" ca="1" si="3"/>
        <v>—</v>
      </c>
    </row>
    <row r="46" spans="1:17" x14ac:dyDescent="0.25">
      <c r="A46" s="28">
        <v>43</v>
      </c>
      <c r="B46" s="29"/>
      <c r="C46" s="28"/>
      <c r="D46" s="25"/>
      <c r="E46" s="25"/>
      <c r="F46" s="25"/>
      <c r="G46" s="30"/>
      <c r="H46" s="30"/>
      <c r="I46" s="31" t="str">
        <f t="shared" si="2"/>
        <v xml:space="preserve"> </v>
      </c>
      <c r="J46" s="28"/>
      <c r="K46" s="28"/>
      <c r="L46" s="25"/>
      <c r="M46" s="25"/>
      <c r="N46" s="28"/>
      <c r="O46" s="29"/>
      <c r="P46" s="25"/>
      <c r="Q46" s="28" t="str">
        <f t="shared" ca="1" si="3"/>
        <v>—</v>
      </c>
    </row>
    <row r="47" spans="1:17" x14ac:dyDescent="0.25">
      <c r="A47" s="32">
        <v>44</v>
      </c>
      <c r="B47" s="33"/>
      <c r="C47" s="32"/>
      <c r="D47" s="26"/>
      <c r="E47" s="26"/>
      <c r="F47" s="26"/>
      <c r="G47" s="34"/>
      <c r="H47" s="34"/>
      <c r="I47" s="35" t="str">
        <f t="shared" si="2"/>
        <v xml:space="preserve"> </v>
      </c>
      <c r="J47" s="32"/>
      <c r="K47" s="32"/>
      <c r="L47" s="26"/>
      <c r="M47" s="26"/>
      <c r="N47" s="32"/>
      <c r="O47" s="33"/>
      <c r="P47" s="26"/>
      <c r="Q47" s="32" t="str">
        <f t="shared" ca="1" si="3"/>
        <v>—</v>
      </c>
    </row>
    <row r="48" spans="1:17" x14ac:dyDescent="0.25">
      <c r="A48" s="28">
        <v>45</v>
      </c>
      <c r="B48" s="29"/>
      <c r="C48" s="28"/>
      <c r="D48" s="25"/>
      <c r="E48" s="25"/>
      <c r="F48" s="25"/>
      <c r="G48" s="30"/>
      <c r="H48" s="30"/>
      <c r="I48" s="31" t="str">
        <f t="shared" si="2"/>
        <v xml:space="preserve"> </v>
      </c>
      <c r="J48" s="28"/>
      <c r="K48" s="28"/>
      <c r="L48" s="25"/>
      <c r="M48" s="25"/>
      <c r="N48" s="28"/>
      <c r="O48" s="29"/>
      <c r="P48" s="25"/>
      <c r="Q48" s="28" t="str">
        <f t="shared" ca="1" si="3"/>
        <v>—</v>
      </c>
    </row>
    <row r="49" spans="1:17" x14ac:dyDescent="0.25">
      <c r="A49" s="32">
        <v>46</v>
      </c>
      <c r="B49" s="33"/>
      <c r="C49" s="32"/>
      <c r="D49" s="26"/>
      <c r="E49" s="26"/>
      <c r="F49" s="26"/>
      <c r="G49" s="34"/>
      <c r="H49" s="34"/>
      <c r="I49" s="35" t="str">
        <f t="shared" si="2"/>
        <v xml:space="preserve"> </v>
      </c>
      <c r="J49" s="32"/>
      <c r="K49" s="32"/>
      <c r="L49" s="26"/>
      <c r="M49" s="26"/>
      <c r="N49" s="32"/>
      <c r="O49" s="33"/>
      <c r="P49" s="26"/>
      <c r="Q49" s="32" t="str">
        <f t="shared" ca="1" si="3"/>
        <v>—</v>
      </c>
    </row>
    <row r="50" spans="1:17" x14ac:dyDescent="0.25">
      <c r="A50" s="28">
        <v>47</v>
      </c>
      <c r="B50" s="29"/>
      <c r="C50" s="28"/>
      <c r="D50" s="25"/>
      <c r="E50" s="25"/>
      <c r="F50" s="25"/>
      <c r="G50" s="30"/>
      <c r="H50" s="30"/>
      <c r="I50" s="31" t="str">
        <f t="shared" si="2"/>
        <v xml:space="preserve"> </v>
      </c>
      <c r="J50" s="28"/>
      <c r="K50" s="28"/>
      <c r="L50" s="25"/>
      <c r="M50" s="25"/>
      <c r="N50" s="28"/>
      <c r="O50" s="29"/>
      <c r="P50" s="25"/>
      <c r="Q50" s="28" t="str">
        <f t="shared" ca="1" si="3"/>
        <v>—</v>
      </c>
    </row>
    <row r="51" spans="1:17" x14ac:dyDescent="0.25">
      <c r="A51" s="32">
        <v>48</v>
      </c>
      <c r="B51" s="33"/>
      <c r="C51" s="32"/>
      <c r="D51" s="26"/>
      <c r="E51" s="26"/>
      <c r="F51" s="26"/>
      <c r="G51" s="34"/>
      <c r="H51" s="34"/>
      <c r="I51" s="35" t="str">
        <f t="shared" si="2"/>
        <v xml:space="preserve"> </v>
      </c>
      <c r="J51" s="32"/>
      <c r="K51" s="32"/>
      <c r="L51" s="26"/>
      <c r="M51" s="26"/>
      <c r="N51" s="32"/>
      <c r="O51" s="33"/>
      <c r="P51" s="26"/>
      <c r="Q51" s="32" t="str">
        <f t="shared" ca="1" si="3"/>
        <v>—</v>
      </c>
    </row>
    <row r="52" spans="1:17" x14ac:dyDescent="0.25">
      <c r="A52" s="28">
        <v>49</v>
      </c>
      <c r="B52" s="29"/>
      <c r="C52" s="28"/>
      <c r="D52" s="25"/>
      <c r="E52" s="25"/>
      <c r="F52" s="25"/>
      <c r="G52" s="30"/>
      <c r="H52" s="30"/>
      <c r="I52" s="31" t="str">
        <f t="shared" si="2"/>
        <v xml:space="preserve"> </v>
      </c>
      <c r="J52" s="28"/>
      <c r="K52" s="28"/>
      <c r="L52" s="25"/>
      <c r="M52" s="25"/>
      <c r="N52" s="28"/>
      <c r="O52" s="29"/>
      <c r="P52" s="25"/>
      <c r="Q52" s="28" t="str">
        <f t="shared" ca="1" si="3"/>
        <v>—</v>
      </c>
    </row>
    <row r="53" spans="1:17" x14ac:dyDescent="0.25">
      <c r="A53" s="32">
        <v>50</v>
      </c>
      <c r="B53" s="33"/>
      <c r="C53" s="32"/>
      <c r="D53" s="26"/>
      <c r="E53" s="26"/>
      <c r="F53" s="26"/>
      <c r="G53" s="34"/>
      <c r="H53" s="34"/>
      <c r="I53" s="35" t="str">
        <f t="shared" si="2"/>
        <v xml:space="preserve"> </v>
      </c>
      <c r="J53" s="32"/>
      <c r="K53" s="32"/>
      <c r="L53" s="26"/>
      <c r="M53" s="26"/>
      <c r="N53" s="32"/>
      <c r="O53" s="33"/>
      <c r="P53" s="26"/>
      <c r="Q53" s="32" t="str">
        <f t="shared" ca="1" si="3"/>
        <v>—</v>
      </c>
    </row>
    <row r="54" spans="1:17" x14ac:dyDescent="0.25">
      <c r="A54" s="28">
        <v>51</v>
      </c>
      <c r="B54" s="29"/>
      <c r="C54" s="28"/>
      <c r="D54" s="25"/>
      <c r="E54" s="25"/>
      <c r="F54" s="25"/>
      <c r="G54" s="30"/>
      <c r="H54" s="30"/>
      <c r="I54" s="31" t="str">
        <f t="shared" si="2"/>
        <v xml:space="preserve"> </v>
      </c>
      <c r="J54" s="28"/>
      <c r="K54" s="28"/>
      <c r="L54" s="25"/>
      <c r="M54" s="25"/>
      <c r="N54" s="28"/>
      <c r="O54" s="29"/>
      <c r="P54" s="25"/>
      <c r="Q54" s="28" t="str">
        <f t="shared" ca="1" si="3"/>
        <v>—</v>
      </c>
    </row>
    <row r="55" spans="1:17" x14ac:dyDescent="0.25">
      <c r="A55" s="32">
        <v>52</v>
      </c>
      <c r="B55" s="33"/>
      <c r="C55" s="32"/>
      <c r="D55" s="26"/>
      <c r="E55" s="26"/>
      <c r="F55" s="26"/>
      <c r="G55" s="34"/>
      <c r="H55" s="34"/>
      <c r="I55" s="35" t="str">
        <f t="shared" si="2"/>
        <v xml:space="preserve"> </v>
      </c>
      <c r="J55" s="32"/>
      <c r="K55" s="32"/>
      <c r="L55" s="26"/>
      <c r="M55" s="26"/>
      <c r="N55" s="32"/>
      <c r="O55" s="33"/>
      <c r="P55" s="26"/>
      <c r="Q55" s="32" t="str">
        <f t="shared" ca="1" si="3"/>
        <v>—</v>
      </c>
    </row>
    <row r="56" spans="1:17" x14ac:dyDescent="0.25">
      <c r="A56" s="28">
        <v>53</v>
      </c>
      <c r="B56" s="29"/>
      <c r="C56" s="28"/>
      <c r="D56" s="25"/>
      <c r="E56" s="25"/>
      <c r="F56" s="25"/>
      <c r="G56" s="30"/>
      <c r="H56" s="30"/>
      <c r="I56" s="31" t="str">
        <f t="shared" si="2"/>
        <v xml:space="preserve"> </v>
      </c>
      <c r="J56" s="28"/>
      <c r="K56" s="28"/>
      <c r="L56" s="25"/>
      <c r="M56" s="25"/>
      <c r="N56" s="28"/>
      <c r="O56" s="29"/>
      <c r="P56" s="25"/>
      <c r="Q56" s="28" t="str">
        <f t="shared" ca="1" si="3"/>
        <v>—</v>
      </c>
    </row>
    <row r="57" spans="1:17" x14ac:dyDescent="0.25">
      <c r="A57" s="32">
        <v>54</v>
      </c>
      <c r="B57" s="33"/>
      <c r="C57" s="32"/>
      <c r="D57" s="26"/>
      <c r="E57" s="26"/>
      <c r="F57" s="26"/>
      <c r="G57" s="34"/>
      <c r="H57" s="34"/>
      <c r="I57" s="35" t="str">
        <f t="shared" si="2"/>
        <v xml:space="preserve"> </v>
      </c>
      <c r="J57" s="32"/>
      <c r="K57" s="32"/>
      <c r="L57" s="26"/>
      <c r="M57" s="26"/>
      <c r="N57" s="32"/>
      <c r="O57" s="33"/>
      <c r="P57" s="26"/>
      <c r="Q57" s="32" t="str">
        <f t="shared" ca="1" si="3"/>
        <v>—</v>
      </c>
    </row>
    <row r="58" spans="1:17" x14ac:dyDescent="0.25">
      <c r="A58" s="28">
        <v>55</v>
      </c>
      <c r="B58" s="29"/>
      <c r="C58" s="28"/>
      <c r="D58" s="25"/>
      <c r="E58" s="25"/>
      <c r="F58" s="25"/>
      <c r="G58" s="30"/>
      <c r="H58" s="30"/>
      <c r="I58" s="31" t="str">
        <f t="shared" si="2"/>
        <v xml:space="preserve"> </v>
      </c>
      <c r="J58" s="28"/>
      <c r="K58" s="28"/>
      <c r="L58" s="25"/>
      <c r="M58" s="25"/>
      <c r="N58" s="28"/>
      <c r="O58" s="29"/>
      <c r="P58" s="25"/>
      <c r="Q58" s="28" t="str">
        <f t="shared" ca="1" si="3"/>
        <v>—</v>
      </c>
    </row>
    <row r="59" spans="1:17" x14ac:dyDescent="0.25">
      <c r="A59" s="32">
        <v>56</v>
      </c>
      <c r="B59" s="33"/>
      <c r="C59" s="32"/>
      <c r="D59" s="26"/>
      <c r="E59" s="26"/>
      <c r="F59" s="26"/>
      <c r="G59" s="34"/>
      <c r="H59" s="34"/>
      <c r="I59" s="35" t="str">
        <f t="shared" si="2"/>
        <v xml:space="preserve"> </v>
      </c>
      <c r="J59" s="32"/>
      <c r="K59" s="32"/>
      <c r="L59" s="26"/>
      <c r="M59" s="26"/>
      <c r="N59" s="32"/>
      <c r="O59" s="33"/>
      <c r="P59" s="26"/>
      <c r="Q59" s="32" t="str">
        <f t="shared" ca="1" si="3"/>
        <v>—</v>
      </c>
    </row>
    <row r="60" spans="1:17" x14ac:dyDescent="0.25">
      <c r="A60" s="28">
        <v>57</v>
      </c>
      <c r="B60" s="29"/>
      <c r="C60" s="28"/>
      <c r="D60" s="25"/>
      <c r="E60" s="25"/>
      <c r="F60" s="25"/>
      <c r="G60" s="30"/>
      <c r="H60" s="30"/>
      <c r="I60" s="31" t="str">
        <f t="shared" si="2"/>
        <v xml:space="preserve"> </v>
      </c>
      <c r="J60" s="28"/>
      <c r="K60" s="28"/>
      <c r="L60" s="25"/>
      <c r="M60" s="25"/>
      <c r="N60" s="28"/>
      <c r="O60" s="29"/>
      <c r="P60" s="25"/>
      <c r="Q60" s="28" t="str">
        <f t="shared" ca="1" si="3"/>
        <v>—</v>
      </c>
    </row>
  </sheetData>
  <autoFilter ref="A3:Q60" xr:uid="{00000000-0009-0000-0000-000002000000}"/>
  <mergeCells count="3">
    <mergeCell ref="A1:Q1"/>
    <mergeCell ref="A2:L2"/>
    <mergeCell ref="M2:Q2"/>
  </mergeCells>
  <conditionalFormatting sqref="K4:K60">
    <cfRule type="cellIs" dxfId="9" priority="9" operator="equal">
      <formula>"Kritisch"</formula>
    </cfRule>
    <cfRule type="cellIs" dxfId="8" priority="10" operator="equal">
      <formula>"Hoch"</formula>
    </cfRule>
  </conditionalFormatting>
  <conditionalFormatting sqref="N4:N60">
    <cfRule type="cellIs" dxfId="7" priority="6" operator="equal">
      <formula>"Offen"</formula>
    </cfRule>
    <cfRule type="cellIs" dxfId="6" priority="7" operator="equal">
      <formula>"In Bearbeitung"</formula>
    </cfRule>
    <cfRule type="cellIs" dxfId="5" priority="8" operator="equal">
      <formula>"Erledigt"</formula>
    </cfRule>
  </conditionalFormatting>
  <conditionalFormatting sqref="O4:O60">
    <cfRule type="expression" dxfId="4" priority="11">
      <formula>AND($N4&lt;&gt;"Erledigt",$O4&lt;&gt;"",$O4&lt;TODAY())</formula>
    </cfRule>
  </conditionalFormatting>
  <conditionalFormatting sqref="Q4:Q60">
    <cfRule type="cellIs" dxfId="3" priority="2" operator="equal">
      <formula>"Überfällig"</formula>
    </cfRule>
    <cfRule type="cellIs" dxfId="2" priority="3" operator="equal">
      <formula>"Heute fällig"</formula>
    </cfRule>
    <cfRule type="cellIs" dxfId="1" priority="4" operator="equal">
      <formula>"Termingerecht"</formula>
    </cfRule>
    <cfRule type="cellIs" dxfId="0" priority="5" operator="equal">
      <formula>"Erledigt"</formula>
    </cfRule>
  </conditionalFormatting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errorTitle="Ungültige Eingabe" error="Bitte einen Wert aus der Liste wählen." xr:uid="{00000000-0002-0000-0200-000000000000}">
          <x14:formula1>
            <xm:f>Stammdaten!$A$4:$A$6</xm:f>
          </x14:formula1>
          <x14:formula2>
            <xm:f>0</xm:f>
          </x14:formula2>
          <xm:sqref>C4:C60</xm:sqref>
        </x14:dataValidation>
        <x14:dataValidation type="list" allowBlank="1" showErrorMessage="1" errorTitle="Ungültige Eingabe" error="Bitte einen Wert aus der Liste wählen." xr:uid="{00000000-0002-0000-0200-000001000000}">
          <x14:formula1>
            <xm:f>Stammdaten!$C$4:$C$9</xm:f>
          </x14:formula1>
          <x14:formula2>
            <xm:f>0</xm:f>
          </x14:formula2>
          <xm:sqref>D4:D60</xm:sqref>
        </x14:dataValidation>
        <x14:dataValidation type="list" allowBlank="1" showErrorMessage="1" errorTitle="Ungültige Eingabe" error="Bitte einen Wert aus der Liste wählen." xr:uid="{00000000-0002-0000-0200-000002000000}">
          <x14:formula1>
            <xm:f>Stammdaten!$E$4:$E$11</xm:f>
          </x14:formula1>
          <x14:formula2>
            <xm:f>0</xm:f>
          </x14:formula2>
          <xm:sqref>P4:P60 E4:F60</xm:sqref>
        </x14:dataValidation>
        <x14:dataValidation type="list" allowBlank="1" showErrorMessage="1" errorTitle="Ungültige Eingabe" error="Bitte einen Wert aus der Liste wählen." xr:uid="{00000000-0002-0000-0200-000004000000}">
          <x14:formula1>
            <xm:f>Stammdaten!$G$4:$G$9</xm:f>
          </x14:formula1>
          <x14:formula2>
            <xm:f>0</xm:f>
          </x14:formula2>
          <xm:sqref>J4:J60</xm:sqref>
        </x14:dataValidation>
        <x14:dataValidation type="list" allowBlank="1" showErrorMessage="1" errorTitle="Ungültige Eingabe" error="Bitte einen Wert aus der Liste wählen." xr:uid="{00000000-0002-0000-0200-000005000000}">
          <x14:formula1>
            <xm:f>Stammdaten!$I$4:$I$7</xm:f>
          </x14:formula1>
          <x14:formula2>
            <xm:f>0</xm:f>
          </x14:formula2>
          <xm:sqref>K4:K60</xm:sqref>
        </x14:dataValidation>
        <x14:dataValidation type="list" allowBlank="1" showErrorMessage="1" errorTitle="Ungültige Eingabe" error="Bitte einen Wert aus der Liste wählen." xr:uid="{00000000-0002-0000-0200-000006000000}">
          <x14:formula1>
            <xm:f>Stammdaten!$K$4:$K$6</xm:f>
          </x14:formula1>
          <x14:formula2>
            <xm:f>0</xm:f>
          </x14:formula2>
          <xm:sqref>N4:N60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Übersicht</vt:lpstr>
      <vt:lpstr>Stammdaten</vt:lpstr>
      <vt:lpstr>Schichtübergabe</vt:lpstr>
      <vt:lpstr>Schichtübergabe!Drucktitel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2026-07-20T17:47:12Z</dcterms:created>
  <dcterms:modified xsi:type="dcterms:W3CDTF">2026-07-20T17:53:37Z</dcterms:modified>
  <dc:language>en-US</dc:language>
</cp:coreProperties>
</file>