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elefonnotiz" sheetId="1" state="visible" r:id="rId3"/>
    <sheet name="Anrufprotokoll" sheetId="2" state="visible" r:id="rId4"/>
    <sheet name="Statistik" sheetId="3" state="visible" r:id="rId5"/>
  </sheets>
  <definedNames>
    <definedName function="false" hidden="false" localSheetId="1" name="_xlnm.Print_Titles" vbProcedure="false">Anrufprotokoll!$1:$7</definedName>
    <definedName function="false" hidden="false" localSheetId="2" name="_xlnm.Print_Titles" vbProcedure="false">Statistik!$1:$5</definedName>
    <definedName function="false" hidden="false" localSheetId="0" name="_xlnm.Print_Area" vbProcedure="false">Telefonnotiz!$A$1:$H$36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<sst xmlns="http://schemas.openxmlformats.org/spreadsheetml/2006/main" count="487" uniqueCount="322">
  <si>
    <t xml:space="preserve">TELEFONNOTIZ</t>
  </si>
  <si>
    <t xml:space="preserve">Gesprächsnotiz
25.07.2026</t>
  </si>
  <si>
    <t xml:space="preserve">[Organisation / Unternehmen eintragen]</t>
  </si>
  <si>
    <t xml:space="preserve">Notiz-Nr.:  _________</t>
  </si>
  <si>
    <t xml:space="preserve">Abteilung / Sachbearbeiter/in:  [Name eintragen]</t>
  </si>
  <si>
    <t xml:space="preserve">Seite:  1 / 1</t>
  </si>
  <si>
    <t xml:space="preserve">  📞  1  KONTAKTDATEN DES ANRUFERS / DER ANRUFERIN</t>
  </si>
  <si>
    <t xml:space="preserve">Nachname:</t>
  </si>
  <si>
    <t xml:space="preserve">Musterfrau</t>
  </si>
  <si>
    <t xml:space="preserve">Vorname:</t>
  </si>
  <si>
    <t xml:space="preserve">Erika</t>
  </si>
  <si>
    <t xml:space="preserve">Unternehmen:</t>
  </si>
  <si>
    <t xml:space="preserve">Beispiel GmbH</t>
  </si>
  <si>
    <t xml:space="preserve">Abt. / Funktion:</t>
  </si>
  <si>
    <t xml:space="preserve">Einkauf</t>
  </si>
  <si>
    <t xml:space="preserve">Telefon:</t>
  </si>
  <si>
    <t xml:space="preserve">+49 30 987 65 43</t>
  </si>
  <si>
    <t xml:space="preserve">Mobil:</t>
  </si>
  <si>
    <t xml:space="preserve">+49 172 000 111</t>
  </si>
  <si>
    <t xml:space="preserve">E-Mail:</t>
  </si>
  <si>
    <t xml:space="preserve">e.musterfrau@beispiel.de</t>
  </si>
  <si>
    <t xml:space="preserve">Rückruf bis:</t>
  </si>
  <si>
    <t xml:space="preserve">27.07.2026, 14:00 Uhr</t>
  </si>
  <si>
    <t xml:space="preserve">  2  GESPRÄCHSDATEN</t>
  </si>
  <si>
    <t xml:space="preserve">Datum:</t>
  </si>
  <si>
    <t xml:space="preserve">25.07.2026</t>
  </si>
  <si>
    <t xml:space="preserve">Uhrzeit:</t>
  </si>
  <si>
    <t xml:space="preserve">10:45 Uhr</t>
  </si>
  <si>
    <t xml:space="preserve">Gesprächsdauer:</t>
  </si>
  <si>
    <t xml:space="preserve">ca. 12 Minuten</t>
  </si>
  <si>
    <t xml:space="preserve">Richtung:</t>
  </si>
  <si>
    <t xml:space="preserve">Eingehend ▼</t>
  </si>
  <si>
    <t xml:space="preserve">Entgegengen. von:</t>
  </si>
  <si>
    <t xml:space="preserve">M. Bauer</t>
  </si>
  <si>
    <t xml:space="preserve">Weiterl. an:</t>
  </si>
  <si>
    <t xml:space="preserve">[Name / Abt.]</t>
  </si>
  <si>
    <t xml:space="preserve">  3  ANRUFART / ANLASS  (Zutreffendes markieren)</t>
  </si>
  <si>
    <t xml:space="preserve">☑  Anfrage          ☐  Angebot          ☐  Bestellung          ☐  Reklamation
☐  Rückruf erbeten  ☐  Info / Hinweis   ☐  Termin              ☐  Sonstiges: ____________</t>
  </si>
  <si>
    <t xml:space="preserve">  4  GESPRÄCHSINHALT / NACHRICHT</t>
  </si>
  <si>
    <t xml:space="preserve">Frau Musterfrau erkundigte sich nach dem aktuellen Stand unseres Angebots Nr. AB-2026-0347 vom 18.07.2026. Sie bat um eine Überprüfung der Lieferkonditionen für Position 3 (Mindestmenge) und um Rückmeldung bis Montag, 27.07.2026, 14:00 Uhr. Alternativ ist sie offen für einen Gesprächstermin am 29.07.2026.</t>
  </si>
  <si>
    <t xml:space="preserve">  5  ZU ERGREIFENDE MAßNAHMEN / AUFGABEN</t>
  </si>
  <si>
    <t xml:space="preserve">Maßnahme 1:</t>
  </si>
  <si>
    <t xml:space="preserve">Angebot AB-2026-0347 prüfen – Pos. 3 Mindestmenge anpassen</t>
  </si>
  <si>
    <t xml:space="preserve">Fällig:</t>
  </si>
  <si>
    <t xml:space="preserve">27.07.2026</t>
  </si>
  <si>
    <t xml:space="preserve">Maßnahme 2:</t>
  </si>
  <si>
    <t xml:space="preserve">Rückruf an Frau Musterfrau, +49 30 987 65 43</t>
  </si>
  <si>
    <t xml:space="preserve">Maßnahme 3:</t>
  </si>
  <si>
    <t xml:space="preserve">[Weitere Maßnahme eintragen]</t>
  </si>
  <si>
    <t xml:space="preserve">[Datum]</t>
  </si>
  <si>
    <t xml:space="preserve">  6  WEITERLEITUNG / STATUS</t>
  </si>
  <si>
    <t xml:space="preserve">Weitergeleitet an:</t>
  </si>
  <si>
    <t xml:space="preserve">[Name / Abteilung]</t>
  </si>
  <si>
    <t xml:space="preserve">[TT.MM.JJJJ]</t>
  </si>
  <si>
    <t xml:space="preserve">Status:</t>
  </si>
  <si>
    <t xml:space="preserve">Offen ▼</t>
  </si>
  <si>
    <t xml:space="preserve">Priorität:</t>
  </si>
  <si>
    <t xml:space="preserve">Normal ▼</t>
  </si>
  <si>
    <t xml:space="preserve">  7  BEARBEITUNG &amp; UNTERSCHRIFT</t>
  </si>
  <si>
    <t xml:space="preserve">Unterschrift Aufnehmende/r</t>
  </si>
  <si>
    <t xml:space="preserve">Bearbeitet / Abgeschlossen am</t>
  </si>
  <si>
    <t xml:space="preserve">TELEFONNOTIZ  ·  Vorlage 2026  ·  Aufbewahrung: mind. 1 Jahr  ·  Bei Weitergabe: Datenschutz beachten (DSGVO)</t>
  </si>
  <si>
    <t xml:space="preserve">ANRUFPROTOKOLL  |  Gesprächsdokumentation 2026</t>
  </si>
  <si>
    <t xml:space="preserve">Abteilung / Team:  [Name]   ·   Stand: 25.07.2026</t>
  </si>
  <si>
    <t xml:space="preserve">Anrufe gesamt:</t>
  </si>
  <si>
    <t xml:space="preserve">Eingehend:</t>
  </si>
  <si>
    <t xml:space="preserve">Ausgehend:</t>
  </si>
  <si>
    <t xml:space="preserve">Offen:</t>
  </si>
  <si>
    <t xml:space="preserve">Erledigt:</t>
  </si>
  <si>
    <t xml:space="preserve">Ø Dauer (min):</t>
  </si>
  <si>
    <t xml:space="preserve">Nr.</t>
  </si>
  <si>
    <t xml:space="preserve">Datum</t>
  </si>
  <si>
    <t xml:space="preserve">Uhrzeit</t>
  </si>
  <si>
    <t xml:space="preserve">Dauer
(min)</t>
  </si>
  <si>
    <t xml:space="preserve">Richtung</t>
  </si>
  <si>
    <t xml:space="preserve">Nachname</t>
  </si>
  <si>
    <t xml:space="preserve">Vorname</t>
  </si>
  <si>
    <t xml:space="preserve">Unternehmen</t>
  </si>
  <si>
    <t xml:space="preserve">Telefon</t>
  </si>
  <si>
    <t xml:space="preserve">Anrufart</t>
  </si>
  <si>
    <t xml:space="preserve">Priorität</t>
  </si>
  <si>
    <t xml:space="preserve">Status</t>
  </si>
  <si>
    <t xml:space="preserve">Verantw.</t>
  </si>
  <si>
    <t xml:space="preserve">Fälligkeit</t>
  </si>
  <si>
    <t xml:space="preserve">Gesprächsinhalt (Kurzfassung)</t>
  </si>
  <si>
    <t xml:space="preserve">Maßnahme</t>
  </si>
  <si>
    <t xml:space="preserve">08:15</t>
  </si>
  <si>
    <t xml:space="preserve">Eingehend</t>
  </si>
  <si>
    <t xml:space="preserve">Bergmann</t>
  </si>
  <si>
    <t xml:space="preserve">Klaus</t>
  </si>
  <si>
    <t xml:space="preserve">Bergmann &amp; Partner KG</t>
  </si>
  <si>
    <t xml:space="preserve">+49 89 123 456</t>
  </si>
  <si>
    <t xml:space="preserve">Anfrage</t>
  </si>
  <si>
    <t xml:space="preserve">Normal</t>
  </si>
  <si>
    <t xml:space="preserve">Erledigt</t>
  </si>
  <si>
    <t xml:space="preserve">S. Klein</t>
  </si>
  <si>
    <t xml:space="preserve">Frage zu Lieferbedingungen für Quartal 3</t>
  </si>
  <si>
    <t xml:space="preserve">Angebot zugesandt</t>
  </si>
  <si>
    <t xml:space="preserve">09:40</t>
  </si>
  <si>
    <t xml:space="preserve">Ausgehend</t>
  </si>
  <si>
    <t xml:space="preserve">Lindner</t>
  </si>
  <si>
    <t xml:space="preserve">Petra</t>
  </si>
  <si>
    <t xml:space="preserve">Lindner Consulting</t>
  </si>
  <si>
    <t xml:space="preserve">+49 40 987 321</t>
  </si>
  <si>
    <t xml:space="preserve">Termin</t>
  </si>
  <si>
    <t xml:space="preserve">Hoch</t>
  </si>
  <si>
    <t xml:space="preserve">Terminvereinbarung Jahresgespräch Juli</t>
  </si>
  <si>
    <t xml:space="preserve">Termin eingetragen</t>
  </si>
  <si>
    <t xml:space="preserve">10:05</t>
  </si>
  <si>
    <t xml:space="preserve">Vogt</t>
  </si>
  <si>
    <t xml:space="preserve">Stefan</t>
  </si>
  <si>
    <t xml:space="preserve">Vogt Technik GmbH</t>
  </si>
  <si>
    <t xml:space="preserve">+49 711 556 789</t>
  </si>
  <si>
    <t xml:space="preserve">Reklamation</t>
  </si>
  <si>
    <t xml:space="preserve">Dringend</t>
  </si>
  <si>
    <t xml:space="preserve">T. Richter</t>
  </si>
  <si>
    <t xml:space="preserve">Falschlieferung Auftrag V-2026-0291 – Pos. 2</t>
  </si>
  <si>
    <t xml:space="preserve">Rekl. aufgenommen, Rücksendung veranlasst</t>
  </si>
  <si>
    <t xml:space="preserve">11:30</t>
  </si>
  <si>
    <t xml:space="preserve">Haas</t>
  </si>
  <si>
    <t xml:space="preserve">Julia</t>
  </si>
  <si>
    <t xml:space="preserve">Haas Marketing AG</t>
  </si>
  <si>
    <t xml:space="preserve">+49 30 445 667</t>
  </si>
  <si>
    <t xml:space="preserve">Info</t>
  </si>
  <si>
    <t xml:space="preserve">Bitte um Produktbroschüre neue Linie 2026</t>
  </si>
  <si>
    <t xml:space="preserve">Broschüre per E-Mail versandt</t>
  </si>
  <si>
    <t xml:space="preserve">09:00</t>
  </si>
  <si>
    <t xml:space="preserve">Schulze</t>
  </si>
  <si>
    <t xml:space="preserve">Werner</t>
  </si>
  <si>
    <t xml:space="preserve">Schulze &amp; Söhne OHG</t>
  </si>
  <si>
    <t xml:space="preserve">+49 221 334 556</t>
  </si>
  <si>
    <t xml:space="preserve">Angebot</t>
  </si>
  <si>
    <t xml:space="preserve">Nachfrage Angebot A-2026-0188, Preisnachlass bespr.</t>
  </si>
  <si>
    <t xml:space="preserve">Rabatt 3 % genehmigt, Auftragsbestätigung ausst.</t>
  </si>
  <si>
    <t xml:space="preserve">14:20</t>
  </si>
  <si>
    <t xml:space="preserve">Krause</t>
  </si>
  <si>
    <t xml:space="preserve">Monika</t>
  </si>
  <si>
    <t xml:space="preserve">Krause Logistik</t>
  </si>
  <si>
    <t xml:space="preserve">+49 511 223 344</t>
  </si>
  <si>
    <t xml:space="preserve">Rückruf</t>
  </si>
  <si>
    <t xml:space="preserve">Versandstatus Sendung KL-2026-0841 unklar</t>
  </si>
  <si>
    <t xml:space="preserve">Tracking-Info weitergeleitet</t>
  </si>
  <si>
    <t xml:space="preserve">08:50</t>
  </si>
  <si>
    <t xml:space="preserve">Weber</t>
  </si>
  <si>
    <t xml:space="preserve">Frank</t>
  </si>
  <si>
    <t xml:space="preserve">Weber IT Solutions</t>
  </si>
  <si>
    <t xml:space="preserve">+49 69 887 665</t>
  </si>
  <si>
    <t xml:space="preserve">Interesse an Rahmenvertrag IT-Dienste</t>
  </si>
  <si>
    <t xml:space="preserve">Unterlagen zugesandt, Follow-up geplant</t>
  </si>
  <si>
    <t xml:space="preserve">13:10</t>
  </si>
  <si>
    <t xml:space="preserve">Fischer</t>
  </si>
  <si>
    <t xml:space="preserve">Anna</t>
  </si>
  <si>
    <t xml:space="preserve">Fischer &amp; Benz GmbH</t>
  </si>
  <si>
    <t xml:space="preserve">+49 351 112 334</t>
  </si>
  <si>
    <t xml:space="preserve">Bestellung</t>
  </si>
  <si>
    <t xml:space="preserve">Nachbestellung Artikel 4455-B Menge 500 Stk.</t>
  </si>
  <si>
    <t xml:space="preserve">Bestellung bestätigt, Liefertermin 14.07.</t>
  </si>
  <si>
    <t xml:space="preserve">10:45</t>
  </si>
  <si>
    <t xml:space="preserve">+49 30 987 654</t>
  </si>
  <si>
    <t xml:space="preserve">Angebot AB-2026-0347, Pos. 3 Mindestmenge klären</t>
  </si>
  <si>
    <t xml:space="preserve">Angebot überarbeitet, Rückruf am 10.07.</t>
  </si>
  <si>
    <t xml:space="preserve">09:15</t>
  </si>
  <si>
    <t xml:space="preserve">Zimmermann</t>
  </si>
  <si>
    <t xml:space="preserve">Lars</t>
  </si>
  <si>
    <t xml:space="preserve">Zimmermann Bau AG</t>
  </si>
  <si>
    <t xml:space="preserve">+49 201 778 900</t>
  </si>
  <si>
    <t xml:space="preserve">Rückfrage Vertragslaufzeit und Kündigungsfristen</t>
  </si>
  <si>
    <t xml:space="preserve">Info per E-Mail bestätigt</t>
  </si>
  <si>
    <t xml:space="preserve">11:00</t>
  </si>
  <si>
    <t xml:space="preserve">Neumann</t>
  </si>
  <si>
    <t xml:space="preserve">Sabine</t>
  </si>
  <si>
    <t xml:space="preserve">Neumann &amp; Co. KG</t>
  </si>
  <si>
    <t xml:space="preserve">+49 621 334 778</t>
  </si>
  <si>
    <t xml:space="preserve">Kick-off-Meeting Projekt NEU-2026 terminiert</t>
  </si>
  <si>
    <t xml:space="preserve">Kalendereinladung versandt</t>
  </si>
  <si>
    <t xml:space="preserve">08:30</t>
  </si>
  <si>
    <t xml:space="preserve">Hartmann</t>
  </si>
  <si>
    <t xml:space="preserve">Jens</t>
  </si>
  <si>
    <t xml:space="preserve">Hartmann Verlag GmbH</t>
  </si>
  <si>
    <t xml:space="preserve">+49 611 445 667</t>
  </si>
  <si>
    <t xml:space="preserve">Rechnungsfehler RE-2026-0922 – falscher Steuersatz</t>
  </si>
  <si>
    <t xml:space="preserve">Korrekturrechnung ausgestellt</t>
  </si>
  <si>
    <t xml:space="preserve">15:20</t>
  </si>
  <si>
    <t xml:space="preserve">Böhm</t>
  </si>
  <si>
    <t xml:space="preserve">Ute</t>
  </si>
  <si>
    <t xml:space="preserve">Böhm Handels GmbH</t>
  </si>
  <si>
    <t xml:space="preserve">+49 911 223 445</t>
  </si>
  <si>
    <t xml:space="preserve">Sonderbestellung 200 Stk. Artikel 3381-A, eilig</t>
  </si>
  <si>
    <t xml:space="preserve">Bestellung aufgenommen, Express-Versand beauftragt</t>
  </si>
  <si>
    <t xml:space="preserve">Keller</t>
  </si>
  <si>
    <t xml:space="preserve">Thomas</t>
  </si>
  <si>
    <t xml:space="preserve">Keller Engineering</t>
  </si>
  <si>
    <t xml:space="preserve">+49 711 667 889</t>
  </si>
  <si>
    <t xml:space="preserve">Statusupdate Projekt KE-2026-003 kommuniziert</t>
  </si>
  <si>
    <t xml:space="preserve">Protokoll zugesandt</t>
  </si>
  <si>
    <t xml:space="preserve">10:15</t>
  </si>
  <si>
    <t xml:space="preserve">Schwarz</t>
  </si>
  <si>
    <t xml:space="preserve">Rita</t>
  </si>
  <si>
    <t xml:space="preserve">Schwarz Immobilien</t>
  </si>
  <si>
    <t xml:space="preserve">+49 89 334 556</t>
  </si>
  <si>
    <t xml:space="preserve">Anfrage Dienstleistungspaket Facility 2026/27</t>
  </si>
  <si>
    <t xml:space="preserve">Angebot in Erstellung</t>
  </si>
  <si>
    <t xml:space="preserve">11:50</t>
  </si>
  <si>
    <t xml:space="preserve">Wolf</t>
  </si>
  <si>
    <t xml:space="preserve">Martin</t>
  </si>
  <si>
    <t xml:space="preserve">Wolf &amp; Partner GmbH</t>
  </si>
  <si>
    <t xml:space="preserve">+49 40 556 778</t>
  </si>
  <si>
    <t xml:space="preserve">Rückfrage zu E-Mail vom 14.07. – kein Eingang</t>
  </si>
  <si>
    <t xml:space="preserve">E-Mail erneut zugesandt</t>
  </si>
  <si>
    <t xml:space="preserve">08:00</t>
  </si>
  <si>
    <t xml:space="preserve">Brandt</t>
  </si>
  <si>
    <t xml:space="preserve">Nicole</t>
  </si>
  <si>
    <t xml:space="preserve">Brandt &amp; Brandt KG</t>
  </si>
  <si>
    <t xml:space="preserve">+49 221 778 990</t>
  </si>
  <si>
    <t xml:space="preserve">Jahresangebot 2027 vorgestellt – Preisstaffel bespr.</t>
  </si>
  <si>
    <t xml:space="preserve">Kundin prüft intern, Rückmeldung 22.07.</t>
  </si>
  <si>
    <t xml:space="preserve">14:00</t>
  </si>
  <si>
    <t xml:space="preserve">Lange</t>
  </si>
  <si>
    <t xml:space="preserve">Peter</t>
  </si>
  <si>
    <t xml:space="preserve">Lange Medien AG</t>
  </si>
  <si>
    <t xml:space="preserve">+49 30 112 334</t>
  </si>
  <si>
    <t xml:space="preserve">Anfrage zu Öffnungszeiten Kundencenter August</t>
  </si>
  <si>
    <t xml:space="preserve">Info telefonisch mitgeteilt</t>
  </si>
  <si>
    <t xml:space="preserve">09:20</t>
  </si>
  <si>
    <t xml:space="preserve">Richter</t>
  </si>
  <si>
    <t xml:space="preserve">Gabi</t>
  </si>
  <si>
    <t xml:space="preserve">Richter Software GmbH</t>
  </si>
  <si>
    <t xml:space="preserve">+49 89 900 112</t>
  </si>
  <si>
    <t xml:space="preserve">Nachbestellung Lizenz 50 User, Support-Paket</t>
  </si>
  <si>
    <t xml:space="preserve">Bestätigung ausgestellt, Zahlung erwartet</t>
  </si>
  <si>
    <t xml:space="preserve">10:30</t>
  </si>
  <si>
    <t xml:space="preserve">Müller</t>
  </si>
  <si>
    <t xml:space="preserve">Hans</t>
  </si>
  <si>
    <t xml:space="preserve">Müller Logistik GmbH</t>
  </si>
  <si>
    <t xml:space="preserve">+49 511 334 556</t>
  </si>
  <si>
    <t xml:space="preserve">Transportvertrag 2026/27 – Erstgespräch geführt</t>
  </si>
  <si>
    <t xml:space="preserve">Unterlagen angefordert, Termin 28.07.</t>
  </si>
  <si>
    <t xml:space="preserve">11:15</t>
  </si>
  <si>
    <t xml:space="preserve">Klein</t>
  </si>
  <si>
    <t xml:space="preserve">Sandra</t>
  </si>
  <si>
    <t xml:space="preserve">Klein &amp; Co. GmbH</t>
  </si>
  <si>
    <t xml:space="preserve">+49 69 445 667</t>
  </si>
  <si>
    <t xml:space="preserve">Beschädigung Lieferung KL-2026-1102</t>
  </si>
  <si>
    <t xml:space="preserve">Fotos angefordert, Regulierung eingeleitet</t>
  </si>
  <si>
    <t xml:space="preserve">08:45</t>
  </si>
  <si>
    <t xml:space="preserve">Vogel</t>
  </si>
  <si>
    <t xml:space="preserve">Dirk</t>
  </si>
  <si>
    <t xml:space="preserve">Vogel Consulting GmbH</t>
  </si>
  <si>
    <t xml:space="preserve">+49 351 667 889</t>
  </si>
  <si>
    <t xml:space="preserve">Interesse Schulungspaket Herbst 2026</t>
  </si>
  <si>
    <t xml:space="preserve">Angebot in Vorbereitung</t>
  </si>
  <si>
    <t xml:space="preserve">15:00</t>
  </si>
  <si>
    <t xml:space="preserve">Koch</t>
  </si>
  <si>
    <t xml:space="preserve">Irene</t>
  </si>
  <si>
    <t xml:space="preserve">Koch &amp; Partner AG</t>
  </si>
  <si>
    <t xml:space="preserve">+49 621 889 001</t>
  </si>
  <si>
    <t xml:space="preserve">Rückruf laut Notiz vom 20.07. – erfolgreich erreicht</t>
  </si>
  <si>
    <t xml:space="preserve">Follow-up-E-Mail gesendet</t>
  </si>
  <si>
    <t xml:space="preserve">09:10</t>
  </si>
  <si>
    <t xml:space="preserve">Braun</t>
  </si>
  <si>
    <t xml:space="preserve">Felix</t>
  </si>
  <si>
    <t xml:space="preserve">Braun Industries KG</t>
  </si>
  <si>
    <t xml:space="preserve">+49 711 001 223</t>
  </si>
  <si>
    <t xml:space="preserve">Rahmenauftrag Artikel 7710-C Menge 1.200 Stk. Q3</t>
  </si>
  <si>
    <t xml:space="preserve">Auftragsbestätigung ausgestellt</t>
  </si>
  <si>
    <t xml:space="preserve">10:00</t>
  </si>
  <si>
    <t xml:space="preserve">Claudia</t>
  </si>
  <si>
    <t xml:space="preserve">Werner &amp; Söhne GmbH</t>
  </si>
  <si>
    <t xml:space="preserve">+49 40 223 445</t>
  </si>
  <si>
    <t xml:space="preserve">Angebotsnachfrage Projekt WS-2026-09 – Kosten</t>
  </si>
  <si>
    <t xml:space="preserve">Angebot angepasst, zugesandt</t>
  </si>
  <si>
    <t xml:space="preserve">Offen</t>
  </si>
  <si>
    <t xml:space="preserve">Rückfrage Angebot AB-2026-0347, Pos. 3 Lieferkonditionen</t>
  </si>
  <si>
    <t xml:space="preserve">Rückruf bis 27.07.14:00 Uhr</t>
  </si>
  <si>
    <t xml:space="preserve">Huber</t>
  </si>
  <si>
    <t xml:space="preserve">Georg</t>
  </si>
  <si>
    <t xml:space="preserve">Huber Beteiligungs AG</t>
  </si>
  <si>
    <t xml:space="preserve">+49 89 556 778</t>
  </si>
  <si>
    <t xml:space="preserve">Anfrage Jahresbericht 2025 und IR-Kontakt</t>
  </si>
  <si>
    <t xml:space="preserve">Zuständigen kontaktieren</t>
  </si>
  <si>
    <t xml:space="preserve">Sommer</t>
  </si>
  <si>
    <t xml:space="preserve">Karin</t>
  </si>
  <si>
    <t xml:space="preserve">Sommer &amp; Friends GmbH</t>
  </si>
  <si>
    <t xml:space="preserve">+49 30 778 900</t>
  </si>
  <si>
    <t xml:space="preserve">Projektpräsentation 29.07. vorbereiten und einladen</t>
  </si>
  <si>
    <t xml:space="preserve">Präsentation erstellen, Einladung versenden</t>
  </si>
  <si>
    <t xml:space="preserve">Hoffmann</t>
  </si>
  <si>
    <t xml:space="preserve">Ralf</t>
  </si>
  <si>
    <t xml:space="preserve">Hoffmann Druck GmbH</t>
  </si>
  <si>
    <t xml:space="preserve">+49 711 900 112</t>
  </si>
  <si>
    <t xml:space="preserve">Druckfehler in Katalog KAT-2026-003 Seite 12</t>
  </si>
  <si>
    <t xml:space="preserve">Qualitätsprüfung beauftragen</t>
  </si>
  <si>
    <t xml:space="preserve">16:00</t>
  </si>
  <si>
    <t xml:space="preserve">Bauer</t>
  </si>
  <si>
    <t xml:space="preserve">Renate</t>
  </si>
  <si>
    <t xml:space="preserve">Bauer &amp; Partner OHG</t>
  </si>
  <si>
    <t xml:space="preserve">+49 221 112 334</t>
  </si>
  <si>
    <t xml:space="preserve">Rückruf-Vereinbarung – nicht erreicht, Nachricht hint.</t>
  </si>
  <si>
    <t xml:space="preserve">Erneuten Rückruf bis 28.07. vereinbaren</t>
  </si>
  <si>
    <t xml:space="preserve">STATISTIK  |  Anrufauswertung 2026</t>
  </si>
  <si>
    <t xml:space="preserve">Auswertungszeitraum: 01.07.–31.07.2026   ·   Datenquelle: Anrufprotokoll   ·   Stand: 25.07.2026</t>
  </si>
  <si>
    <t xml:space="preserve">  A  GESAMTKENNZAHLEN</t>
  </si>
  <si>
    <t xml:space="preserve">Anrufe gesamt</t>
  </si>
  <si>
    <t xml:space="preserve">Eingehende Anrufe</t>
  </si>
  <si>
    <t xml:space="preserve">Ausgehende Anrufe</t>
  </si>
  <si>
    <t xml:space="preserve">Offen / Ausstehend</t>
  </si>
  <si>
    <t xml:space="preserve">Ø Gesprächsdauer</t>
  </si>
  <si>
    <t xml:space="preserve">Max. Gesprächsdauer</t>
  </si>
  <si>
    <t xml:space="preserve">Reklamationen</t>
  </si>
  <si>
    <t xml:space="preserve">  B  ANRUFARTEN  —  Häufigkeitsverteilung</t>
  </si>
  <si>
    <t xml:space="preserve">Anzahl</t>
  </si>
  <si>
    <t xml:space="preserve">Anteil</t>
  </si>
  <si>
    <t xml:space="preserve">Balkendiagramm</t>
  </si>
  <si>
    <t xml:space="preserve">Sonstiges</t>
  </si>
  <si>
    <t xml:space="preserve">  C  STATUS DER ANRUFE</t>
  </si>
  <si>
    <t xml:space="preserve">In Bearbeit.</t>
  </si>
  <si>
    <t xml:space="preserve">Weitergeleitet</t>
  </si>
  <si>
    <t xml:space="preserve">  D  PRIORITÄTEN DER OFFENEN ANRUFE</t>
  </si>
  <si>
    <t xml:space="preserve">Dringend (offen)</t>
  </si>
  <si>
    <t xml:space="preserve">Hoch (offen)</t>
  </si>
  <si>
    <t xml:space="preserve">Normal (offen)</t>
  </si>
  <si>
    <t xml:space="preserve">  E  ANRUFE JE VERANTWORTLICHE/R  (Total)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</si>
</sst>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General"/>
    <numFmt numFmtId="166" formatCode="0.0&quot; min&quot;"/>
    <numFmt numFmtId="167" formatCode="dd\.mm\.yyyy"/>
    <numFmt numFmtId="168" formatCode="0&quot; min&quot;"/>
    <numFmt numFmtId="169" formatCode="0"/>
    <numFmt numFmtId="170" formatCode="0.0%"/>
  </numFmts>
  <fonts count="4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32"/>
      <color rgb="FF7CB518"/>
      <name val="Calibri"/>
      <family val="0"/>
      <charset val="1"/>
    </font>
    <font>
      <i val="true"/>
      <sz val="10"/>
      <color rgb="FFE0E0D8"/>
      <name val="Calibri"/>
      <family val="0"/>
      <charset val="1"/>
    </font>
    <font>
      <b val="true"/>
      <sz val="10"/>
      <color rgb="FF1C1C2E"/>
      <name val="Calibri"/>
      <family val="0"/>
      <charset val="1"/>
    </font>
    <font>
      <i val="true"/>
      <sz val="9"/>
      <color rgb="FF2E2E48"/>
      <name val="Calibri"/>
      <family val="0"/>
      <charset val="1"/>
    </font>
    <font>
      <sz val="9"/>
      <color rgb="FF2E2E48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9"/>
      <color rgb="FF2E2E48"/>
      <name val="Calibri"/>
      <family val="0"/>
      <charset val="1"/>
    </font>
    <font>
      <sz val="10"/>
      <color rgb="FF1C1C2E"/>
      <name val="Calibri"/>
      <family val="0"/>
      <charset val="1"/>
    </font>
    <font>
      <i val="true"/>
      <sz val="8"/>
      <color rgb="FFC8C8C0"/>
      <name val="Calibri"/>
      <family val="0"/>
      <charset val="1"/>
    </font>
    <font>
      <i val="true"/>
      <sz val="7"/>
      <color rgb="FFC8C8C0"/>
      <name val="Calibri"/>
      <family val="0"/>
      <charset val="1"/>
    </font>
    <font>
      <b val="true"/>
      <sz val="22"/>
      <color rgb="FF7CB518"/>
      <name val="Calibri"/>
      <family val="0"/>
      <charset val="1"/>
    </font>
    <font>
      <i val="true"/>
      <sz val="9"/>
      <color rgb="FF1C1C2E"/>
      <name val="Calibri"/>
      <family val="0"/>
      <charset val="1"/>
    </font>
    <font>
      <b val="true"/>
      <sz val="11"/>
      <color rgb="FF1C1C2E"/>
      <name val="Calibri"/>
      <family val="0"/>
      <charset val="1"/>
    </font>
    <font>
      <b val="true"/>
      <sz val="11"/>
      <color rgb="FFB83232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sz val="9"/>
      <color rgb="FF1C1C1C"/>
      <name val="Calibri"/>
      <family val="0"/>
      <charset val="1"/>
    </font>
    <font>
      <b val="true"/>
      <sz val="8"/>
      <color rgb="FF7CB518"/>
      <name val="Calibri"/>
      <family val="0"/>
      <charset val="1"/>
    </font>
    <font>
      <b val="true"/>
      <sz val="9"/>
      <color rgb="FF1C1C1C"/>
      <name val="Calibri"/>
      <family val="0"/>
      <charset val="1"/>
    </font>
    <font>
      <i val="true"/>
      <sz val="8"/>
      <color rgb="FF2E2E48"/>
      <name val="Calibri"/>
      <family val="0"/>
      <charset val="1"/>
    </font>
    <font>
      <sz val="8"/>
      <color rgb="FF2E2E48"/>
      <name val="Calibri"/>
      <family val="0"/>
      <charset val="1"/>
    </font>
    <font>
      <b val="true"/>
      <sz val="8"/>
      <color rgb="FFFFFFFF"/>
      <name val="Calibri"/>
      <family val="0"/>
      <charset val="1"/>
    </font>
    <font>
      <b val="true"/>
      <sz val="8"/>
      <color rgb="FF2E2E48"/>
      <name val="Calibri"/>
      <family val="0"/>
      <charset val="1"/>
    </font>
    <font>
      <i val="true"/>
      <sz val="8"/>
      <color rgb="FF445544"/>
      <name val="Calibri"/>
      <family val="0"/>
      <charset val="1"/>
    </font>
    <font>
      <b val="true"/>
      <sz val="8"/>
      <color rgb="FF2A5FA8"/>
      <name val="Calibri"/>
      <family val="0"/>
      <charset val="1"/>
    </font>
    <font>
      <b val="true"/>
      <sz val="8"/>
      <color rgb="FFD4A017"/>
      <name val="Calibri"/>
      <family val="0"/>
      <charset val="1"/>
    </font>
    <font>
      <b val="true"/>
      <sz val="8"/>
      <color rgb="FFB83232"/>
      <name val="Calibri"/>
      <family val="0"/>
      <charset val="1"/>
    </font>
    <font>
      <i val="true"/>
      <sz val="9"/>
      <color rgb="FF7CB518"/>
      <name val="Calibri"/>
      <family val="0"/>
      <charset val="1"/>
    </font>
    <font>
      <b val="true"/>
      <sz val="9"/>
      <color rgb="FFCCCCCC"/>
      <name val="Calibri"/>
      <family val="0"/>
      <charset val="1"/>
    </font>
    <font>
      <b val="true"/>
      <sz val="12"/>
      <color rgb="FF7CB518"/>
      <name val="Calibri"/>
      <family val="0"/>
      <charset val="1"/>
    </font>
    <font>
      <b val="true"/>
      <sz val="12"/>
      <color rgb="FF2A5FA8"/>
      <name val="Calibri"/>
      <family val="0"/>
      <charset val="1"/>
    </font>
    <font>
      <b val="true"/>
      <sz val="12"/>
      <color rgb="FFB83232"/>
      <name val="Calibri"/>
      <family val="0"/>
      <charset val="1"/>
    </font>
    <font>
      <b val="true"/>
      <sz val="12"/>
      <color rgb="FFD4A017"/>
      <name val="Calibri"/>
      <family val="0"/>
      <charset val="1"/>
    </font>
    <font>
      <b val="true"/>
      <sz val="9"/>
      <color rgb="FF2A5FA8"/>
      <name val="Calibri"/>
      <family val="0"/>
      <charset val="1"/>
    </font>
    <font>
      <b val="true"/>
      <sz val="9"/>
      <color rgb="FF7CB518"/>
      <name val="Calibri"/>
      <family val="0"/>
      <charset val="1"/>
    </font>
    <font>
      <b val="true"/>
      <sz val="9"/>
      <color rgb="FF1A7A4A"/>
      <name val="Calibri"/>
      <family val="0"/>
      <charset val="1"/>
    </font>
    <font>
      <b val="true"/>
      <sz val="9"/>
      <color rgb="FFB83232"/>
      <name val="Calibri"/>
      <family val="0"/>
      <charset val="1"/>
    </font>
    <font>
      <b val="true"/>
      <sz val="9"/>
      <color rgb="FFD4A017"/>
      <name val="Calibri"/>
      <family val="0"/>
      <charset val="1"/>
    </font>
    <font>
      <b val="true"/>
      <sz val="9"/>
      <color rgb="FF6B3FA0"/>
      <name val="Calibri"/>
      <family val="0"/>
      <charset val="1"/>
    </font>
    <font>
      <b val="true"/>
      <sz val="9"/>
      <color rgb="FF808080"/>
      <name val="Calibri"/>
      <family val="0"/>
      <charset val="1"/>
    </font>
  </fonts>
  <fills count="20">
    <fill>
      <patternFill patternType="none"/>
    </fill>
    <fill>
      <patternFill patternType="gray125"/>
    </fill>
    <fill>
      <patternFill patternType="solid">
        <fgColor rgb="FF1C1C2E"/>
        <bgColor rgb="FF1C1C1C"/>
      </patternFill>
    </fill>
    <fill>
      <patternFill patternType="solid">
        <fgColor rgb="FF7CB518"/>
        <bgColor rgb="FF9FD935"/>
      </patternFill>
    </fill>
    <fill>
      <patternFill patternType="solid">
        <fgColor rgb="FFE8F5C8"/>
        <bgColor rgb="FFFFF3CC"/>
      </patternFill>
    </fill>
    <fill>
      <patternFill patternType="solid">
        <fgColor rgb="FFE0E0D8"/>
        <bgColor rgb="FFD8E4F8"/>
      </patternFill>
    </fill>
    <fill>
      <patternFill patternType="solid">
        <fgColor rgb="FF2E2E48"/>
        <bgColor rgb="FF1C1C2E"/>
      </patternFill>
    </fill>
    <fill>
      <patternFill patternType="solid">
        <fgColor rgb="FFFFFFFF"/>
        <bgColor rgb="FFFDFDF8"/>
      </patternFill>
    </fill>
    <fill>
      <patternFill patternType="solid">
        <fgColor rgb="FFFDFDF8"/>
        <bgColor rgb="FFFAFAF7"/>
      </patternFill>
    </fill>
    <fill>
      <patternFill patternType="solid">
        <fgColor rgb="FFF2F2EE"/>
        <bgColor rgb="FFF4FAE8"/>
      </patternFill>
    </fill>
    <fill>
      <patternFill patternType="solid">
        <fgColor rgb="FFF4FAE8"/>
        <bgColor rgb="FFFAFAF7"/>
      </patternFill>
    </fill>
    <fill>
      <patternFill patternType="solid">
        <fgColor rgb="FFFAFAF7"/>
        <bgColor rgb="FFFDFDF8"/>
      </patternFill>
    </fill>
    <fill>
      <patternFill patternType="solid">
        <fgColor rgb="FF2A5FA8"/>
        <bgColor rgb="FF3366FF"/>
      </patternFill>
    </fill>
    <fill>
      <patternFill patternType="solid">
        <fgColor rgb="FFD8E4F8"/>
        <bgColor rgb="FFE0E0D8"/>
      </patternFill>
    </fill>
    <fill>
      <patternFill patternType="solid">
        <fgColor rgb="FFFFF3CC"/>
        <bgColor rgb="FFF4FAE8"/>
      </patternFill>
    </fill>
    <fill>
      <patternFill patternType="solid">
        <fgColor rgb="FFB83232"/>
        <bgColor rgb="FF993366"/>
      </patternFill>
    </fill>
    <fill>
      <patternFill patternType="solid">
        <fgColor rgb="FFF8DADA"/>
        <bgColor rgb="FFE0E0D8"/>
      </patternFill>
    </fill>
    <fill>
      <patternFill patternType="solid">
        <fgColor rgb="FF6B3FA0"/>
        <bgColor rgb="FF993366"/>
      </patternFill>
    </fill>
    <fill>
      <patternFill patternType="solid">
        <fgColor rgb="FFD4A017"/>
        <bgColor rgb="FFFFCC00"/>
      </patternFill>
    </fill>
    <fill>
      <patternFill patternType="solid">
        <fgColor rgb="FF1A7A4A"/>
        <bgColor rgb="FF008080"/>
      </patternFill>
    </fill>
  </fills>
  <borders count="11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7CB518"/>
      </bottom>
      <diagonal/>
    </border>
    <border diagonalUp="false" diagonalDown="false">
      <left style="medium">
        <color rgb="FF7CB518"/>
      </left>
      <right/>
      <top style="thin">
        <color rgb="FF2E2E48"/>
      </top>
      <bottom style="thin">
        <color rgb="FF2E2E48"/>
      </bottom>
      <diagonal/>
    </border>
    <border diagonalUp="false" diagonalDown="false">
      <left/>
      <right/>
      <top/>
      <bottom style="thin">
        <color rgb="FFE0E0D8"/>
      </bottom>
      <diagonal/>
    </border>
    <border diagonalUp="false" diagonalDown="false">
      <left style="thin">
        <color rgb="FF9FD935"/>
      </left>
      <right style="thin">
        <color rgb="FF9FD935"/>
      </right>
      <top style="thin">
        <color rgb="FF9FD935"/>
      </top>
      <bottom style="thin">
        <color rgb="FF9FD935"/>
      </bottom>
      <diagonal/>
    </border>
    <border diagonalUp="false" diagonalDown="false">
      <left style="thin">
        <color rgb="FF7CB518"/>
      </left>
      <right/>
      <top style="thin">
        <color rgb="FF7CB518"/>
      </top>
      <bottom style="thin">
        <color rgb="FF7CB518"/>
      </bottom>
      <diagonal/>
    </border>
    <border diagonalUp="false" diagonalDown="false">
      <left style="medium">
        <color rgb="FF9FD935"/>
      </left>
      <right/>
      <top style="medium">
        <color rgb="FF9FD935"/>
      </top>
      <bottom style="medium">
        <color rgb="FF9FD935"/>
      </bottom>
      <diagonal/>
    </border>
    <border diagonalUp="false" diagonalDown="false">
      <left style="thin">
        <color rgb="FFE0E0D8"/>
      </left>
      <right style="thin">
        <color rgb="FFE0E0D8"/>
      </right>
      <top style="thin">
        <color rgb="FFE0E0D8"/>
      </top>
      <bottom style="thin">
        <color rgb="FFE0E0D8"/>
      </bottom>
      <diagonal/>
    </border>
    <border diagonalUp="false" diagonalDown="false">
      <left style="thin">
        <color rgb="FFE0E0D8"/>
      </left>
      <right/>
      <top style="thin">
        <color rgb="FFE0E0D8"/>
      </top>
      <bottom style="thin">
        <color rgb="FFE0E0D8"/>
      </bottom>
      <diagonal/>
    </border>
    <border diagonalUp="false" diagonalDown="false">
      <left style="thin">
        <color rgb="FF2E2E48"/>
      </left>
      <right style="thin">
        <color rgb="FF2E2E48"/>
      </right>
      <top style="thin">
        <color rgb="FF2E2E48"/>
      </top>
      <bottom style="thin">
        <color rgb="FF2E2E48"/>
      </bottom>
      <diagonal/>
    </border>
    <border diagonalUp="false" diagonalDown="false">
      <left style="thin">
        <color rgb="FF1C1C2E"/>
      </left>
      <right style="thin">
        <color rgb="FF1C1C2E"/>
      </right>
      <top style="thin">
        <color rgb="FF1C1C2E"/>
      </top>
      <bottom style="thin">
        <color rgb="FF1C1C2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3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5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6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7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8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9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9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10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1" fillId="8" borderId="6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2" fillId="8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11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8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15" fillId="9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9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6" fillId="9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7" fillId="9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16" fillId="9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8" fillId="2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7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9" fillId="7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9" fillId="7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1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7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9" fillId="7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2" fillId="7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3" fillId="7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4" fillId="1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9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7" borderId="7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6" fillId="7" borderId="7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9" fillId="9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9" fillId="9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9" fillId="9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13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9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9" fillId="9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2" fillId="9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3" fillId="9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8" fillId="1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9" borderId="7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6" fillId="9" borderId="7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4" fillId="15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16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17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3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18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19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2" borderId="0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9" fillId="6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1" fillId="9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32" fillId="1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9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33" fillId="1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34" fillId="1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35" fillId="1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35" fillId="1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6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7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6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6" fillId="7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9" fillId="9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6" fillId="9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9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7" fillId="9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8" fillId="7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9" fillId="9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40" fillId="7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41" fillId="9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42" fillId="9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9" fillId="7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40" fillId="9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7" fillId="7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Calibri"/>
        <charset val="1"/>
        <family val="0"/>
        <b val="1"/>
        <color rgb="FF7CB518"/>
        <sz val="8"/>
      </font>
      <fill>
        <patternFill>
          <bgColor rgb="FFE8F5C8"/>
        </patternFill>
      </fill>
    </dxf>
    <dxf>
      <font>
        <name val="Calibri"/>
        <charset val="1"/>
        <family val="0"/>
        <b val="1"/>
        <color rgb="FFB83232"/>
        <sz val="8"/>
      </font>
      <fill>
        <patternFill>
          <bgColor rgb="FFF8DADA"/>
        </patternFill>
      </fill>
    </dxf>
    <dxf>
      <font>
        <name val="Calibri"/>
        <charset val="1"/>
        <family val="0"/>
        <b val="1"/>
        <color rgb="FFD4A017"/>
        <sz val="8"/>
      </font>
      <fill>
        <patternFill>
          <bgColor rgb="FFFFF3CC"/>
        </patternFill>
      </fill>
    </dxf>
    <dxf>
      <font>
        <name val="Calibri"/>
        <charset val="1"/>
        <family val="0"/>
        <b val="1"/>
        <color rgb="FF2A5FA8"/>
        <sz val="8"/>
      </font>
      <fill>
        <patternFill>
          <bgColor rgb="FFD8E4F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CB518"/>
      <rgbColor rgb="FF800080"/>
      <rgbColor rgb="FF1A7A4A"/>
      <rgbColor rgb="FFC8C8C0"/>
      <rgbColor rgb="FF808080"/>
      <rgbColor rgb="FF9999FF"/>
      <rgbColor rgb="FF993366"/>
      <rgbColor rgb="FFFFF3CC"/>
      <rgbColor rgb="FFD8E4F8"/>
      <rgbColor rgb="FF660066"/>
      <rgbColor rgb="FFFF8080"/>
      <rgbColor rgb="FF2A5FA8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AE8"/>
      <rgbColor rgb="FFE8F5C8"/>
      <rgbColor rgb="FFF2F2EE"/>
      <rgbColor rgb="FFE0E0D8"/>
      <rgbColor rgb="FFFAFAF7"/>
      <rgbColor rgb="FFFDFDF8"/>
      <rgbColor rgb="FFF8DADA"/>
      <rgbColor rgb="FF3366FF"/>
      <rgbColor rgb="FF33CCCC"/>
      <rgbColor rgb="FF9FD935"/>
      <rgbColor rgb="FFFFCC00"/>
      <rgbColor rgb="FFD4A017"/>
      <rgbColor rgb="FFFF6600"/>
      <rgbColor rgb="FF6B3FA0"/>
      <rgbColor rgb="FF969696"/>
      <rgbColor rgb="FF003366"/>
      <rgbColor rgb="FF339966"/>
      <rgbColor rgb="FF1C1C2E"/>
      <rgbColor rgb="FF1C1C1C"/>
      <rgbColor rgb="FFB83232"/>
      <rgbColor rgb="FF993366"/>
      <rgbColor rgb="FF445544"/>
      <rgbColor rgb="FF2E2E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C1C2E"/>
    <pageSetUpPr fitToPage="true"/>
  </sheetPr>
  <dimension ref="A1:H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8"/>
    <col collapsed="false" customWidth="true" hidden="false" outlineLevel="0" max="3" min="3" style="0" width="1.2"/>
    <col collapsed="false" customWidth="true" hidden="false" outlineLevel="0" max="4" min="4" style="0" width="30"/>
    <col collapsed="false" customWidth="true" hidden="false" outlineLevel="0" max="5" min="5" style="0" width="1.2"/>
    <col collapsed="false" customWidth="true" hidden="false" outlineLevel="0" max="6" min="6" style="0" width="14"/>
    <col collapsed="false" customWidth="true" hidden="false" outlineLevel="0" max="7" min="7" style="0" width="18"/>
    <col collapsed="false" customWidth="true" hidden="false" outlineLevel="0" max="8" min="8" style="0" width="2.5"/>
  </cols>
  <sheetData>
    <row r="1" customFormat="false" ht="4.5" hidden="false" customHeight="true" outlineLevel="0" collapsed="false">
      <c r="A1" s="1"/>
      <c r="B1" s="1"/>
      <c r="C1" s="1"/>
      <c r="D1" s="1"/>
      <c r="E1" s="1"/>
      <c r="F1" s="1"/>
      <c r="G1" s="1"/>
      <c r="H1" s="1"/>
    </row>
    <row r="2" customFormat="false" ht="55.5" hidden="false" customHeight="true" outlineLevel="0" collapsed="false">
      <c r="A2" s="2"/>
      <c r="B2" s="3" t="s">
        <v>0</v>
      </c>
      <c r="C2" s="3"/>
      <c r="D2" s="3"/>
      <c r="E2" s="2"/>
      <c r="F2" s="4" t="s">
        <v>1</v>
      </c>
      <c r="G2" s="4"/>
      <c r="H2" s="2"/>
    </row>
    <row r="3" customFormat="false" ht="4.5" hidden="false" customHeight="true" outlineLevel="0" collapsed="false">
      <c r="A3" s="5"/>
      <c r="B3" s="5"/>
      <c r="C3" s="5"/>
      <c r="D3" s="5"/>
      <c r="E3" s="5"/>
      <c r="F3" s="5"/>
      <c r="G3" s="5"/>
      <c r="H3" s="5"/>
    </row>
    <row r="4" customFormat="false" ht="18" hidden="false" customHeight="true" outlineLevel="0" collapsed="false">
      <c r="A4" s="2"/>
      <c r="B4" s="6" t="s">
        <v>2</v>
      </c>
      <c r="C4" s="6"/>
      <c r="D4" s="6"/>
      <c r="E4" s="7"/>
      <c r="F4" s="8" t="s">
        <v>3</v>
      </c>
      <c r="G4" s="8"/>
      <c r="H4" s="2"/>
    </row>
    <row r="5" customFormat="false" ht="18" hidden="false" customHeight="true" outlineLevel="0" collapsed="false">
      <c r="A5" s="2"/>
      <c r="B5" s="9" t="s">
        <v>4</v>
      </c>
      <c r="C5" s="9"/>
      <c r="D5" s="9"/>
      <c r="E5" s="7"/>
      <c r="F5" s="8" t="s">
        <v>5</v>
      </c>
      <c r="G5" s="8"/>
      <c r="H5" s="2"/>
    </row>
    <row r="6" customFormat="false" ht="4.5" hidden="false" customHeight="true" outlineLevel="0" collapsed="false">
      <c r="A6" s="10"/>
      <c r="B6" s="10"/>
      <c r="C6" s="10"/>
      <c r="D6" s="10"/>
      <c r="E6" s="10"/>
      <c r="F6" s="10"/>
      <c r="G6" s="10"/>
      <c r="H6" s="10"/>
    </row>
    <row r="7" customFormat="false" ht="21.75" hidden="false" customHeight="true" outlineLevel="0" collapsed="false">
      <c r="A7" s="2"/>
      <c r="B7" s="11" t="s">
        <v>6</v>
      </c>
      <c r="C7" s="11"/>
      <c r="D7" s="11"/>
      <c r="E7" s="11"/>
      <c r="F7" s="11"/>
      <c r="G7" s="11"/>
      <c r="H7" s="2"/>
    </row>
    <row r="8" customFormat="false" ht="27.75" hidden="false" customHeight="true" outlineLevel="0" collapsed="false">
      <c r="A8" s="2"/>
      <c r="B8" s="12" t="s">
        <v>7</v>
      </c>
      <c r="C8" s="13"/>
      <c r="D8" s="14" t="s">
        <v>8</v>
      </c>
      <c r="E8" s="13"/>
      <c r="F8" s="12" t="s">
        <v>9</v>
      </c>
      <c r="G8" s="14" t="s">
        <v>10</v>
      </c>
      <c r="H8" s="2"/>
    </row>
    <row r="9" customFormat="false" ht="27.75" hidden="false" customHeight="true" outlineLevel="0" collapsed="false">
      <c r="A9" s="2"/>
      <c r="B9" s="15" t="s">
        <v>11</v>
      </c>
      <c r="C9" s="16"/>
      <c r="D9" s="14" t="s">
        <v>12</v>
      </c>
      <c r="E9" s="16"/>
      <c r="F9" s="15" t="s">
        <v>13</v>
      </c>
      <c r="G9" s="14" t="s">
        <v>14</v>
      </c>
      <c r="H9" s="2"/>
    </row>
    <row r="10" customFormat="false" ht="27.75" hidden="false" customHeight="true" outlineLevel="0" collapsed="false">
      <c r="A10" s="2"/>
      <c r="B10" s="12" t="s">
        <v>15</v>
      </c>
      <c r="C10" s="13"/>
      <c r="D10" s="14" t="s">
        <v>16</v>
      </c>
      <c r="E10" s="13"/>
      <c r="F10" s="12" t="s">
        <v>17</v>
      </c>
      <c r="G10" s="14" t="s">
        <v>18</v>
      </c>
      <c r="H10" s="2"/>
    </row>
    <row r="11" customFormat="false" ht="27.75" hidden="false" customHeight="true" outlineLevel="0" collapsed="false">
      <c r="A11" s="2"/>
      <c r="B11" s="15" t="s">
        <v>19</v>
      </c>
      <c r="C11" s="16"/>
      <c r="D11" s="14" t="s">
        <v>20</v>
      </c>
      <c r="E11" s="16"/>
      <c r="F11" s="15" t="s">
        <v>21</v>
      </c>
      <c r="G11" s="14" t="s">
        <v>22</v>
      </c>
      <c r="H11" s="2"/>
    </row>
    <row r="12" customFormat="false" ht="3.75" hidden="false" customHeight="true" outlineLevel="0" collapsed="false">
      <c r="A12" s="5"/>
      <c r="B12" s="5"/>
      <c r="C12" s="5"/>
      <c r="D12" s="5"/>
      <c r="E12" s="5"/>
      <c r="F12" s="5"/>
      <c r="G12" s="5"/>
      <c r="H12" s="5"/>
    </row>
    <row r="13" customFormat="false" ht="21.75" hidden="false" customHeight="true" outlineLevel="0" collapsed="false">
      <c r="A13" s="2"/>
      <c r="B13" s="11" t="s">
        <v>23</v>
      </c>
      <c r="C13" s="11"/>
      <c r="D13" s="11"/>
      <c r="E13" s="11"/>
      <c r="F13" s="11"/>
      <c r="G13" s="11"/>
      <c r="H13" s="2"/>
    </row>
    <row r="14" customFormat="false" ht="27.75" hidden="false" customHeight="true" outlineLevel="0" collapsed="false">
      <c r="A14" s="2"/>
      <c r="B14" s="12" t="s">
        <v>24</v>
      </c>
      <c r="C14" s="13"/>
      <c r="D14" s="14" t="s">
        <v>25</v>
      </c>
      <c r="E14" s="13"/>
      <c r="F14" s="12" t="s">
        <v>26</v>
      </c>
      <c r="G14" s="14" t="s">
        <v>27</v>
      </c>
      <c r="H14" s="2"/>
    </row>
    <row r="15" customFormat="false" ht="27.75" hidden="false" customHeight="true" outlineLevel="0" collapsed="false">
      <c r="A15" s="2"/>
      <c r="B15" s="15" t="s">
        <v>28</v>
      </c>
      <c r="C15" s="16"/>
      <c r="D15" s="14" t="s">
        <v>29</v>
      </c>
      <c r="E15" s="16"/>
      <c r="F15" s="15" t="s">
        <v>30</v>
      </c>
      <c r="G15" s="14" t="s">
        <v>31</v>
      </c>
      <c r="H15" s="2"/>
    </row>
    <row r="16" customFormat="false" ht="27.75" hidden="false" customHeight="true" outlineLevel="0" collapsed="false">
      <c r="A16" s="2"/>
      <c r="B16" s="12" t="s">
        <v>32</v>
      </c>
      <c r="C16" s="13"/>
      <c r="D16" s="14" t="s">
        <v>33</v>
      </c>
      <c r="E16" s="13"/>
      <c r="F16" s="12" t="s">
        <v>34</v>
      </c>
      <c r="G16" s="14" t="s">
        <v>35</v>
      </c>
      <c r="H16" s="2"/>
    </row>
    <row r="17" customFormat="false" ht="3.75" hidden="false" customHeight="true" outlineLevel="0" collapsed="false">
      <c r="A17" s="5"/>
      <c r="B17" s="5"/>
      <c r="C17" s="5"/>
      <c r="D17" s="5"/>
      <c r="E17" s="5"/>
      <c r="F17" s="5"/>
      <c r="G17" s="5"/>
      <c r="H17" s="5"/>
    </row>
    <row r="18" customFormat="false" ht="21.75" hidden="false" customHeight="true" outlineLevel="0" collapsed="false">
      <c r="A18" s="2"/>
      <c r="B18" s="11" t="s">
        <v>36</v>
      </c>
      <c r="C18" s="11"/>
      <c r="D18" s="11"/>
      <c r="E18" s="11"/>
      <c r="F18" s="11"/>
      <c r="G18" s="11"/>
      <c r="H18" s="2"/>
    </row>
    <row r="19" customFormat="false" ht="36" hidden="false" customHeight="true" outlineLevel="0" collapsed="false">
      <c r="A19" s="2"/>
      <c r="B19" s="17" t="s">
        <v>37</v>
      </c>
      <c r="C19" s="17"/>
      <c r="D19" s="17"/>
      <c r="E19" s="17"/>
      <c r="F19" s="17"/>
      <c r="G19" s="17"/>
      <c r="H19" s="2"/>
    </row>
    <row r="20" customFormat="false" ht="3.75" hidden="false" customHeight="true" outlineLevel="0" collapsed="false">
      <c r="A20" s="5"/>
      <c r="B20" s="5"/>
      <c r="C20" s="5"/>
      <c r="D20" s="5"/>
      <c r="E20" s="5"/>
      <c r="F20" s="5"/>
      <c r="G20" s="5"/>
      <c r="H20" s="5"/>
    </row>
    <row r="21" customFormat="false" ht="21.75" hidden="false" customHeight="true" outlineLevel="0" collapsed="false">
      <c r="A21" s="2"/>
      <c r="B21" s="11" t="s">
        <v>38</v>
      </c>
      <c r="C21" s="11"/>
      <c r="D21" s="11"/>
      <c r="E21" s="11"/>
      <c r="F21" s="11"/>
      <c r="G21" s="11"/>
      <c r="H21" s="2"/>
    </row>
    <row r="22" customFormat="false" ht="90" hidden="false" customHeight="true" outlineLevel="0" collapsed="false">
      <c r="A22" s="2"/>
      <c r="B22" s="18" t="s">
        <v>39</v>
      </c>
      <c r="C22" s="18"/>
      <c r="D22" s="18"/>
      <c r="E22" s="18"/>
      <c r="F22" s="18"/>
      <c r="G22" s="18"/>
      <c r="H22" s="2"/>
    </row>
    <row r="23" customFormat="false" ht="3.75" hidden="false" customHeight="true" outlineLevel="0" collapsed="false">
      <c r="A23" s="5"/>
      <c r="B23" s="5"/>
      <c r="C23" s="5"/>
      <c r="D23" s="5"/>
      <c r="E23" s="5"/>
      <c r="F23" s="5"/>
      <c r="G23" s="5"/>
      <c r="H23" s="5"/>
    </row>
    <row r="24" customFormat="false" ht="21.75" hidden="false" customHeight="true" outlineLevel="0" collapsed="false">
      <c r="A24" s="2"/>
      <c r="B24" s="11" t="s">
        <v>40</v>
      </c>
      <c r="C24" s="11"/>
      <c r="D24" s="11"/>
      <c r="E24" s="11"/>
      <c r="F24" s="11"/>
      <c r="G24" s="11"/>
      <c r="H24" s="2"/>
    </row>
    <row r="25" customFormat="false" ht="30" hidden="false" customHeight="true" outlineLevel="0" collapsed="false">
      <c r="A25" s="2"/>
      <c r="B25" s="15" t="s">
        <v>41</v>
      </c>
      <c r="C25" s="16"/>
      <c r="D25" s="14" t="s">
        <v>42</v>
      </c>
      <c r="E25" s="16"/>
      <c r="F25" s="15" t="s">
        <v>43</v>
      </c>
      <c r="G25" s="14" t="s">
        <v>44</v>
      </c>
      <c r="H25" s="2"/>
    </row>
    <row r="26" customFormat="false" ht="30" hidden="false" customHeight="true" outlineLevel="0" collapsed="false">
      <c r="A26" s="2"/>
      <c r="B26" s="12" t="s">
        <v>45</v>
      </c>
      <c r="C26" s="13"/>
      <c r="D26" s="14" t="s">
        <v>46</v>
      </c>
      <c r="E26" s="13"/>
      <c r="F26" s="12" t="s">
        <v>43</v>
      </c>
      <c r="G26" s="14" t="s">
        <v>44</v>
      </c>
      <c r="H26" s="2"/>
    </row>
    <row r="27" customFormat="false" ht="30" hidden="false" customHeight="true" outlineLevel="0" collapsed="false">
      <c r="A27" s="2"/>
      <c r="B27" s="15" t="s">
        <v>47</v>
      </c>
      <c r="C27" s="16"/>
      <c r="D27" s="14" t="s">
        <v>48</v>
      </c>
      <c r="E27" s="16"/>
      <c r="F27" s="15" t="s">
        <v>43</v>
      </c>
      <c r="G27" s="14" t="s">
        <v>49</v>
      </c>
      <c r="H27" s="2"/>
    </row>
    <row r="28" customFormat="false" ht="3.75" hidden="false" customHeight="true" outlineLevel="0" collapsed="false">
      <c r="A28" s="5"/>
      <c r="B28" s="5"/>
      <c r="C28" s="5"/>
      <c r="D28" s="5"/>
      <c r="E28" s="5"/>
      <c r="F28" s="5"/>
      <c r="G28" s="5"/>
      <c r="H28" s="5"/>
    </row>
    <row r="29" customFormat="false" ht="21.75" hidden="false" customHeight="true" outlineLevel="0" collapsed="false">
      <c r="A29" s="2"/>
      <c r="B29" s="11" t="s">
        <v>50</v>
      </c>
      <c r="C29" s="11"/>
      <c r="D29" s="11"/>
      <c r="E29" s="11"/>
      <c r="F29" s="11"/>
      <c r="G29" s="11"/>
      <c r="H29" s="2"/>
    </row>
    <row r="30" customFormat="false" ht="27.75" hidden="false" customHeight="true" outlineLevel="0" collapsed="false">
      <c r="A30" s="2"/>
      <c r="B30" s="12" t="s">
        <v>51</v>
      </c>
      <c r="C30" s="13"/>
      <c r="D30" s="14" t="s">
        <v>52</v>
      </c>
      <c r="E30" s="13"/>
      <c r="F30" s="12" t="s">
        <v>24</v>
      </c>
      <c r="G30" s="14" t="s">
        <v>53</v>
      </c>
      <c r="H30" s="2"/>
    </row>
    <row r="31" customFormat="false" ht="27.75" hidden="false" customHeight="true" outlineLevel="0" collapsed="false">
      <c r="A31" s="2"/>
      <c r="B31" s="15" t="s">
        <v>54</v>
      </c>
      <c r="C31" s="16"/>
      <c r="D31" s="14" t="s">
        <v>55</v>
      </c>
      <c r="E31" s="16"/>
      <c r="F31" s="15" t="s">
        <v>56</v>
      </c>
      <c r="G31" s="14" t="s">
        <v>57</v>
      </c>
      <c r="H31" s="2"/>
    </row>
    <row r="32" customFormat="false" ht="3.75" hidden="false" customHeight="true" outlineLevel="0" collapsed="false">
      <c r="A32" s="5"/>
      <c r="B32" s="5"/>
      <c r="C32" s="5"/>
      <c r="D32" s="5"/>
      <c r="E32" s="5"/>
      <c r="F32" s="5"/>
      <c r="G32" s="5"/>
      <c r="H32" s="5"/>
    </row>
    <row r="33" customFormat="false" ht="21.75" hidden="false" customHeight="true" outlineLevel="0" collapsed="false">
      <c r="A33" s="2"/>
      <c r="B33" s="11" t="s">
        <v>58</v>
      </c>
      <c r="C33" s="11"/>
      <c r="D33" s="11"/>
      <c r="E33" s="11"/>
      <c r="F33" s="11"/>
      <c r="G33" s="11"/>
      <c r="H33" s="2"/>
    </row>
    <row r="34" customFormat="false" ht="51.75" hidden="false" customHeight="true" outlineLevel="0" collapsed="false">
      <c r="A34" s="2"/>
      <c r="B34" s="19" t="s">
        <v>59</v>
      </c>
      <c r="C34" s="19"/>
      <c r="D34" s="19"/>
      <c r="E34" s="20"/>
      <c r="F34" s="21" t="s">
        <v>60</v>
      </c>
      <c r="G34" s="21"/>
      <c r="H34" s="2"/>
    </row>
    <row r="35" customFormat="false" ht="3.75" hidden="false" customHeight="true" outlineLevel="0" collapsed="false">
      <c r="A35" s="1"/>
      <c r="B35" s="1"/>
      <c r="C35" s="1"/>
      <c r="D35" s="1"/>
      <c r="E35" s="1"/>
      <c r="F35" s="1"/>
      <c r="G35" s="1"/>
      <c r="H35" s="1"/>
    </row>
    <row r="36" customFormat="false" ht="15.75" hidden="false" customHeight="true" outlineLevel="0" collapsed="false">
      <c r="A36" s="2"/>
      <c r="B36" s="22" t="s">
        <v>61</v>
      </c>
      <c r="C36" s="22"/>
      <c r="D36" s="22"/>
      <c r="E36" s="22"/>
      <c r="F36" s="22"/>
      <c r="G36" s="22"/>
      <c r="H36" s="2"/>
    </row>
  </sheetData>
  <mergeCells count="28">
    <mergeCell ref="A1:H1"/>
    <mergeCell ref="B2:D2"/>
    <mergeCell ref="F2:G2"/>
    <mergeCell ref="A3:H3"/>
    <mergeCell ref="B4:D4"/>
    <mergeCell ref="F4:G4"/>
    <mergeCell ref="B5:D5"/>
    <mergeCell ref="F5:G5"/>
    <mergeCell ref="A6:H6"/>
    <mergeCell ref="B7:G7"/>
    <mergeCell ref="A12:H12"/>
    <mergeCell ref="B13:G13"/>
    <mergeCell ref="A17:H17"/>
    <mergeCell ref="B18:G18"/>
    <mergeCell ref="B19:G19"/>
    <mergeCell ref="A20:H20"/>
    <mergeCell ref="B21:G21"/>
    <mergeCell ref="B22:G22"/>
    <mergeCell ref="A23:H23"/>
    <mergeCell ref="B24:G24"/>
    <mergeCell ref="A28:H28"/>
    <mergeCell ref="B29:G29"/>
    <mergeCell ref="A32:H32"/>
    <mergeCell ref="B33:G33"/>
    <mergeCell ref="B34:D34"/>
    <mergeCell ref="F34:G34"/>
    <mergeCell ref="A35:H35"/>
    <mergeCell ref="B36:G36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CB518"/>
    <pageSetUpPr fitToPage="true"/>
  </sheetPr>
  <dimension ref="A1:Q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2"/>
    <col collapsed="false" customWidth="true" hidden="false" outlineLevel="0" max="3" min="3" style="0" width="9"/>
    <col collapsed="false" customWidth="true" hidden="false" outlineLevel="0" max="4" min="4" style="0" width="10"/>
    <col collapsed="false" customWidth="true" hidden="false" outlineLevel="0" max="5" min="5" style="0" width="11"/>
    <col collapsed="false" customWidth="true" hidden="false" outlineLevel="0" max="6" min="6" style="0" width="20"/>
    <col collapsed="false" customWidth="true" hidden="false" outlineLevel="0" max="7" min="7" style="0" width="16"/>
    <col collapsed="false" customWidth="true" hidden="false" outlineLevel="0" max="8" min="8" style="0" width="22"/>
    <col collapsed="false" customWidth="true" hidden="false" outlineLevel="0" max="9" min="9" style="0" width="16"/>
    <col collapsed="false" customWidth="true" hidden="false" outlineLevel="0" max="10" min="10" style="0" width="12"/>
    <col collapsed="false" customWidth="true" hidden="false" outlineLevel="0" max="12" min="11" style="0" width="11"/>
    <col collapsed="false" customWidth="true" hidden="false" outlineLevel="0" max="13" min="13" style="0" width="18"/>
    <col collapsed="false" customWidth="true" hidden="false" outlineLevel="0" max="14" min="14" style="0" width="12"/>
    <col collapsed="false" customWidth="true" hidden="false" outlineLevel="0" max="15" min="15" style="0" width="30"/>
    <col collapsed="false" customWidth="true" hidden="false" outlineLevel="0" max="16" min="16" style="0" width="16"/>
  </cols>
  <sheetData>
    <row r="1" customFormat="false" ht="6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43.5" hidden="false" customHeight="true" outlineLevel="0" collapsed="false">
      <c r="A2" s="23" t="s">
        <v>62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customFormat="false" ht="6" hidden="false" customHeight="tru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customFormat="false" ht="19.5" hidden="false" customHeight="true" outlineLevel="0" collapsed="false">
      <c r="A4" s="24" t="s">
        <v>63</v>
      </c>
      <c r="B4" s="24"/>
      <c r="C4" s="24"/>
      <c r="D4" s="24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customFormat="false" ht="19.5" hidden="false" customHeight="true" outlineLevel="0" collapsed="false">
      <c r="A5" s="25" t="s">
        <v>64</v>
      </c>
      <c r="B5" s="25"/>
      <c r="C5" s="26" t="n">
        <f aca="false">COUNTA(A8:A37)</f>
        <v>30</v>
      </c>
      <c r="D5" s="25" t="s">
        <v>65</v>
      </c>
      <c r="E5" s="25"/>
      <c r="F5" s="26" t="n">
        <f aca="false">COUNTIF(E8:E37,"Eingehend")</f>
        <v>20</v>
      </c>
      <c r="G5" s="25" t="s">
        <v>66</v>
      </c>
      <c r="H5" s="25"/>
      <c r="I5" s="26" t="n">
        <f aca="false">COUNTIF(E8:E37,"Ausgehend")</f>
        <v>10</v>
      </c>
      <c r="J5" s="25" t="s">
        <v>67</v>
      </c>
      <c r="K5" s="25"/>
      <c r="L5" s="27" t="n">
        <f aca="false">COUNTIF(L8:L37,"Offen")</f>
        <v>5</v>
      </c>
      <c r="M5" s="25" t="s">
        <v>68</v>
      </c>
      <c r="N5" s="25"/>
      <c r="O5" s="25" t="s">
        <v>69</v>
      </c>
      <c r="P5" s="25"/>
      <c r="Q5" s="28" t="n">
        <f aca="false">IFERROR(AVERAGE(D8:D37),0)</f>
        <v>14</v>
      </c>
    </row>
    <row r="6" customFormat="false" ht="6" hidden="false" customHeight="true" outlineLevel="0" collapsed="false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customFormat="false" ht="27.75" hidden="false" customHeight="true" outlineLevel="0" collapsed="false">
      <c r="A7" s="29" t="s">
        <v>70</v>
      </c>
      <c r="B7" s="29" t="s">
        <v>71</v>
      </c>
      <c r="C7" s="29" t="s">
        <v>72</v>
      </c>
      <c r="D7" s="29" t="s">
        <v>73</v>
      </c>
      <c r="E7" s="29" t="s">
        <v>74</v>
      </c>
      <c r="F7" s="29" t="s">
        <v>75</v>
      </c>
      <c r="G7" s="29" t="s">
        <v>76</v>
      </c>
      <c r="H7" s="29" t="s">
        <v>77</v>
      </c>
      <c r="I7" s="29" t="s">
        <v>78</v>
      </c>
      <c r="J7" s="29" t="s">
        <v>79</v>
      </c>
      <c r="K7" s="29" t="s">
        <v>80</v>
      </c>
      <c r="L7" s="29" t="s">
        <v>81</v>
      </c>
      <c r="M7" s="29" t="s">
        <v>82</v>
      </c>
      <c r="N7" s="29" t="s">
        <v>83</v>
      </c>
      <c r="O7" s="29" t="s">
        <v>84</v>
      </c>
      <c r="P7" s="29" t="s">
        <v>85</v>
      </c>
    </row>
    <row r="8" customFormat="false" ht="19.5" hidden="false" customHeight="true" outlineLevel="0" collapsed="false">
      <c r="A8" s="30" t="n">
        <v>1</v>
      </c>
      <c r="B8" s="31" t="n">
        <v>46205</v>
      </c>
      <c r="C8" s="30" t="s">
        <v>86</v>
      </c>
      <c r="D8" s="32" t="n">
        <v>8</v>
      </c>
      <c r="E8" s="33" t="s">
        <v>87</v>
      </c>
      <c r="F8" s="34" t="s">
        <v>88</v>
      </c>
      <c r="G8" s="35" t="s">
        <v>89</v>
      </c>
      <c r="H8" s="36" t="s">
        <v>90</v>
      </c>
      <c r="I8" s="37" t="s">
        <v>91</v>
      </c>
      <c r="J8" s="38" t="s">
        <v>92</v>
      </c>
      <c r="K8" s="39" t="s">
        <v>93</v>
      </c>
      <c r="L8" s="40" t="s">
        <v>94</v>
      </c>
      <c r="M8" s="35" t="s">
        <v>95</v>
      </c>
      <c r="N8" s="31" t="n">
        <v>46206</v>
      </c>
      <c r="O8" s="41" t="s">
        <v>96</v>
      </c>
      <c r="P8" s="42" t="s">
        <v>97</v>
      </c>
    </row>
    <row r="9" customFormat="false" ht="19.5" hidden="false" customHeight="true" outlineLevel="0" collapsed="false">
      <c r="A9" s="43" t="n">
        <v>2</v>
      </c>
      <c r="B9" s="44" t="n">
        <v>46205</v>
      </c>
      <c r="C9" s="43" t="s">
        <v>98</v>
      </c>
      <c r="D9" s="45" t="n">
        <v>15</v>
      </c>
      <c r="E9" s="46" t="s">
        <v>99</v>
      </c>
      <c r="F9" s="47" t="s">
        <v>100</v>
      </c>
      <c r="G9" s="48" t="s">
        <v>101</v>
      </c>
      <c r="H9" s="49" t="s">
        <v>102</v>
      </c>
      <c r="I9" s="50" t="s">
        <v>103</v>
      </c>
      <c r="J9" s="38" t="s">
        <v>104</v>
      </c>
      <c r="K9" s="51" t="s">
        <v>105</v>
      </c>
      <c r="L9" s="40" t="s">
        <v>94</v>
      </c>
      <c r="M9" s="48" t="s">
        <v>33</v>
      </c>
      <c r="N9" s="44" t="n">
        <v>46205</v>
      </c>
      <c r="O9" s="52" t="s">
        <v>106</v>
      </c>
      <c r="P9" s="53" t="s">
        <v>107</v>
      </c>
    </row>
    <row r="10" customFormat="false" ht="19.5" hidden="false" customHeight="true" outlineLevel="0" collapsed="false">
      <c r="A10" s="30" t="n">
        <v>3</v>
      </c>
      <c r="B10" s="31" t="n">
        <v>46206</v>
      </c>
      <c r="C10" s="30" t="s">
        <v>108</v>
      </c>
      <c r="D10" s="32" t="n">
        <v>22</v>
      </c>
      <c r="E10" s="33" t="s">
        <v>87</v>
      </c>
      <c r="F10" s="34" t="s">
        <v>109</v>
      </c>
      <c r="G10" s="35" t="s">
        <v>110</v>
      </c>
      <c r="H10" s="36" t="s">
        <v>111</v>
      </c>
      <c r="I10" s="37" t="s">
        <v>112</v>
      </c>
      <c r="J10" s="54" t="s">
        <v>113</v>
      </c>
      <c r="K10" s="55" t="s">
        <v>114</v>
      </c>
      <c r="L10" s="40" t="s">
        <v>94</v>
      </c>
      <c r="M10" s="35" t="s">
        <v>115</v>
      </c>
      <c r="N10" s="31" t="n">
        <v>46206</v>
      </c>
      <c r="O10" s="41" t="s">
        <v>116</v>
      </c>
      <c r="P10" s="42" t="s">
        <v>117</v>
      </c>
    </row>
    <row r="11" customFormat="false" ht="19.5" hidden="false" customHeight="true" outlineLevel="0" collapsed="false">
      <c r="A11" s="43" t="n">
        <v>4</v>
      </c>
      <c r="B11" s="44" t="n">
        <v>46206</v>
      </c>
      <c r="C11" s="43" t="s">
        <v>118</v>
      </c>
      <c r="D11" s="45" t="n">
        <v>6</v>
      </c>
      <c r="E11" s="33" t="s">
        <v>87</v>
      </c>
      <c r="F11" s="47" t="s">
        <v>119</v>
      </c>
      <c r="G11" s="48" t="s">
        <v>120</v>
      </c>
      <c r="H11" s="49" t="s">
        <v>121</v>
      </c>
      <c r="I11" s="50" t="s">
        <v>122</v>
      </c>
      <c r="J11" s="56" t="s">
        <v>123</v>
      </c>
      <c r="K11" s="39" t="s">
        <v>93</v>
      </c>
      <c r="L11" s="40" t="s">
        <v>94</v>
      </c>
      <c r="M11" s="48" t="s">
        <v>95</v>
      </c>
      <c r="N11" s="44" t="n">
        <v>46207</v>
      </c>
      <c r="O11" s="52" t="s">
        <v>124</v>
      </c>
      <c r="P11" s="53" t="s">
        <v>125</v>
      </c>
    </row>
    <row r="12" customFormat="false" ht="19.5" hidden="false" customHeight="true" outlineLevel="0" collapsed="false">
      <c r="A12" s="30" t="n">
        <v>5</v>
      </c>
      <c r="B12" s="31" t="n">
        <v>46207</v>
      </c>
      <c r="C12" s="30" t="s">
        <v>126</v>
      </c>
      <c r="D12" s="32" t="n">
        <v>18</v>
      </c>
      <c r="E12" s="46" t="s">
        <v>99</v>
      </c>
      <c r="F12" s="34" t="s">
        <v>127</v>
      </c>
      <c r="G12" s="35" t="s">
        <v>128</v>
      </c>
      <c r="H12" s="36" t="s">
        <v>129</v>
      </c>
      <c r="I12" s="37" t="s">
        <v>130</v>
      </c>
      <c r="J12" s="57" t="s">
        <v>131</v>
      </c>
      <c r="K12" s="51" t="s">
        <v>105</v>
      </c>
      <c r="L12" s="40" t="s">
        <v>94</v>
      </c>
      <c r="M12" s="35" t="s">
        <v>33</v>
      </c>
      <c r="N12" s="31" t="n">
        <v>46209</v>
      </c>
      <c r="O12" s="41" t="s">
        <v>132</v>
      </c>
      <c r="P12" s="42" t="s">
        <v>133</v>
      </c>
    </row>
    <row r="13" customFormat="false" ht="19.5" hidden="false" customHeight="true" outlineLevel="0" collapsed="false">
      <c r="A13" s="43" t="n">
        <v>6</v>
      </c>
      <c r="B13" s="44" t="n">
        <v>46208</v>
      </c>
      <c r="C13" s="43" t="s">
        <v>134</v>
      </c>
      <c r="D13" s="45" t="n">
        <v>10</v>
      </c>
      <c r="E13" s="33" t="s">
        <v>87</v>
      </c>
      <c r="F13" s="47" t="s">
        <v>135</v>
      </c>
      <c r="G13" s="48" t="s">
        <v>136</v>
      </c>
      <c r="H13" s="49" t="s">
        <v>137</v>
      </c>
      <c r="I13" s="50" t="s">
        <v>138</v>
      </c>
      <c r="J13" s="58" t="s">
        <v>139</v>
      </c>
      <c r="K13" s="39" t="s">
        <v>93</v>
      </c>
      <c r="L13" s="40" t="s">
        <v>94</v>
      </c>
      <c r="M13" s="48" t="s">
        <v>115</v>
      </c>
      <c r="N13" s="44" t="n">
        <v>46210</v>
      </c>
      <c r="O13" s="52" t="s">
        <v>140</v>
      </c>
      <c r="P13" s="53" t="s">
        <v>141</v>
      </c>
    </row>
    <row r="14" customFormat="false" ht="19.5" hidden="false" customHeight="true" outlineLevel="0" collapsed="false">
      <c r="A14" s="30" t="n">
        <v>7</v>
      </c>
      <c r="B14" s="31" t="n">
        <v>46209</v>
      </c>
      <c r="C14" s="30" t="s">
        <v>142</v>
      </c>
      <c r="D14" s="32" t="n">
        <v>5</v>
      </c>
      <c r="E14" s="33" t="s">
        <v>87</v>
      </c>
      <c r="F14" s="34" t="s">
        <v>143</v>
      </c>
      <c r="G14" s="35" t="s">
        <v>144</v>
      </c>
      <c r="H14" s="36" t="s">
        <v>145</v>
      </c>
      <c r="I14" s="37" t="s">
        <v>146</v>
      </c>
      <c r="J14" s="38" t="s">
        <v>92</v>
      </c>
      <c r="K14" s="39" t="s">
        <v>93</v>
      </c>
      <c r="L14" s="40" t="s">
        <v>94</v>
      </c>
      <c r="M14" s="35" t="s">
        <v>95</v>
      </c>
      <c r="N14" s="31" t="n">
        <v>46210</v>
      </c>
      <c r="O14" s="41" t="s">
        <v>147</v>
      </c>
      <c r="P14" s="42" t="s">
        <v>148</v>
      </c>
    </row>
    <row r="15" customFormat="false" ht="19.5" hidden="false" customHeight="true" outlineLevel="0" collapsed="false">
      <c r="A15" s="43" t="n">
        <v>8</v>
      </c>
      <c r="B15" s="44" t="n">
        <v>46210</v>
      </c>
      <c r="C15" s="43" t="s">
        <v>149</v>
      </c>
      <c r="D15" s="45" t="n">
        <v>28</v>
      </c>
      <c r="E15" s="46" t="s">
        <v>99</v>
      </c>
      <c r="F15" s="47" t="s">
        <v>150</v>
      </c>
      <c r="G15" s="48" t="s">
        <v>151</v>
      </c>
      <c r="H15" s="49" t="s">
        <v>152</v>
      </c>
      <c r="I15" s="50" t="s">
        <v>153</v>
      </c>
      <c r="J15" s="59" t="s">
        <v>154</v>
      </c>
      <c r="K15" s="51" t="s">
        <v>105</v>
      </c>
      <c r="L15" s="40" t="s">
        <v>94</v>
      </c>
      <c r="M15" s="48" t="s">
        <v>33</v>
      </c>
      <c r="N15" s="44" t="n">
        <v>46211</v>
      </c>
      <c r="O15" s="52" t="s">
        <v>155</v>
      </c>
      <c r="P15" s="53" t="s">
        <v>156</v>
      </c>
    </row>
    <row r="16" customFormat="false" ht="19.5" hidden="false" customHeight="true" outlineLevel="0" collapsed="false">
      <c r="A16" s="30" t="n">
        <v>9</v>
      </c>
      <c r="B16" s="31" t="n">
        <v>46211</v>
      </c>
      <c r="C16" s="30" t="s">
        <v>157</v>
      </c>
      <c r="D16" s="32" t="n">
        <v>12</v>
      </c>
      <c r="E16" s="33" t="s">
        <v>87</v>
      </c>
      <c r="F16" s="34" t="s">
        <v>8</v>
      </c>
      <c r="G16" s="35" t="s">
        <v>10</v>
      </c>
      <c r="H16" s="36" t="s">
        <v>12</v>
      </c>
      <c r="I16" s="37" t="s">
        <v>158</v>
      </c>
      <c r="J16" s="38" t="s">
        <v>92</v>
      </c>
      <c r="K16" s="39" t="s">
        <v>93</v>
      </c>
      <c r="L16" s="40" t="s">
        <v>94</v>
      </c>
      <c r="M16" s="35" t="s">
        <v>33</v>
      </c>
      <c r="N16" s="31" t="n">
        <v>46213</v>
      </c>
      <c r="O16" s="41" t="s">
        <v>159</v>
      </c>
      <c r="P16" s="42" t="s">
        <v>160</v>
      </c>
    </row>
    <row r="17" customFormat="false" ht="19.5" hidden="false" customHeight="true" outlineLevel="0" collapsed="false">
      <c r="A17" s="43" t="n">
        <v>10</v>
      </c>
      <c r="B17" s="44" t="n">
        <v>46212</v>
      </c>
      <c r="C17" s="43" t="s">
        <v>161</v>
      </c>
      <c r="D17" s="45" t="n">
        <v>9</v>
      </c>
      <c r="E17" s="33" t="s">
        <v>87</v>
      </c>
      <c r="F17" s="47" t="s">
        <v>162</v>
      </c>
      <c r="G17" s="48" t="s">
        <v>163</v>
      </c>
      <c r="H17" s="49" t="s">
        <v>164</v>
      </c>
      <c r="I17" s="50" t="s">
        <v>165</v>
      </c>
      <c r="J17" s="56" t="s">
        <v>123</v>
      </c>
      <c r="K17" s="39" t="s">
        <v>93</v>
      </c>
      <c r="L17" s="40" t="s">
        <v>94</v>
      </c>
      <c r="M17" s="48" t="s">
        <v>95</v>
      </c>
      <c r="N17" s="44" t="n">
        <v>46213</v>
      </c>
      <c r="O17" s="52" t="s">
        <v>166</v>
      </c>
      <c r="P17" s="53" t="s">
        <v>167</v>
      </c>
    </row>
    <row r="18" customFormat="false" ht="19.5" hidden="false" customHeight="true" outlineLevel="0" collapsed="false">
      <c r="A18" s="30" t="n">
        <v>11</v>
      </c>
      <c r="B18" s="31" t="n">
        <v>46213</v>
      </c>
      <c r="C18" s="30" t="s">
        <v>168</v>
      </c>
      <c r="D18" s="32" t="n">
        <v>32</v>
      </c>
      <c r="E18" s="46" t="s">
        <v>99</v>
      </c>
      <c r="F18" s="34" t="s">
        <v>169</v>
      </c>
      <c r="G18" s="35" t="s">
        <v>170</v>
      </c>
      <c r="H18" s="36" t="s">
        <v>171</v>
      </c>
      <c r="I18" s="37" t="s">
        <v>172</v>
      </c>
      <c r="J18" s="38" t="s">
        <v>104</v>
      </c>
      <c r="K18" s="51" t="s">
        <v>105</v>
      </c>
      <c r="L18" s="40" t="s">
        <v>94</v>
      </c>
      <c r="M18" s="35" t="s">
        <v>115</v>
      </c>
      <c r="N18" s="31" t="n">
        <v>46213</v>
      </c>
      <c r="O18" s="41" t="s">
        <v>173</v>
      </c>
      <c r="P18" s="42" t="s">
        <v>174</v>
      </c>
    </row>
    <row r="19" customFormat="false" ht="19.5" hidden="false" customHeight="true" outlineLevel="0" collapsed="false">
      <c r="A19" s="43" t="n">
        <v>12</v>
      </c>
      <c r="B19" s="44" t="n">
        <v>46214</v>
      </c>
      <c r="C19" s="43" t="s">
        <v>175</v>
      </c>
      <c r="D19" s="45" t="n">
        <v>7</v>
      </c>
      <c r="E19" s="33" t="s">
        <v>87</v>
      </c>
      <c r="F19" s="47" t="s">
        <v>176</v>
      </c>
      <c r="G19" s="48" t="s">
        <v>177</v>
      </c>
      <c r="H19" s="49" t="s">
        <v>178</v>
      </c>
      <c r="I19" s="50" t="s">
        <v>179</v>
      </c>
      <c r="J19" s="54" t="s">
        <v>113</v>
      </c>
      <c r="K19" s="55" t="s">
        <v>114</v>
      </c>
      <c r="L19" s="40" t="s">
        <v>94</v>
      </c>
      <c r="M19" s="48" t="s">
        <v>33</v>
      </c>
      <c r="N19" s="44" t="n">
        <v>46214</v>
      </c>
      <c r="O19" s="52" t="s">
        <v>180</v>
      </c>
      <c r="P19" s="53" t="s">
        <v>181</v>
      </c>
    </row>
    <row r="20" customFormat="false" ht="19.5" hidden="false" customHeight="true" outlineLevel="0" collapsed="false">
      <c r="A20" s="30" t="n">
        <v>13</v>
      </c>
      <c r="B20" s="31" t="n">
        <v>46215</v>
      </c>
      <c r="C20" s="30" t="s">
        <v>182</v>
      </c>
      <c r="D20" s="32" t="n">
        <v>14</v>
      </c>
      <c r="E20" s="33" t="s">
        <v>87</v>
      </c>
      <c r="F20" s="34" t="s">
        <v>183</v>
      </c>
      <c r="G20" s="35" t="s">
        <v>184</v>
      </c>
      <c r="H20" s="36" t="s">
        <v>185</v>
      </c>
      <c r="I20" s="37" t="s">
        <v>186</v>
      </c>
      <c r="J20" s="59" t="s">
        <v>154</v>
      </c>
      <c r="K20" s="39" t="s">
        <v>93</v>
      </c>
      <c r="L20" s="40" t="s">
        <v>94</v>
      </c>
      <c r="M20" s="35" t="s">
        <v>95</v>
      </c>
      <c r="N20" s="31" t="n">
        <v>46216</v>
      </c>
      <c r="O20" s="41" t="s">
        <v>187</v>
      </c>
      <c r="P20" s="42" t="s">
        <v>188</v>
      </c>
    </row>
    <row r="21" customFormat="false" ht="19.5" hidden="false" customHeight="true" outlineLevel="0" collapsed="false">
      <c r="A21" s="43" t="n">
        <v>14</v>
      </c>
      <c r="B21" s="44" t="n">
        <v>46216</v>
      </c>
      <c r="C21" s="43" t="s">
        <v>98</v>
      </c>
      <c r="D21" s="45" t="n">
        <v>11</v>
      </c>
      <c r="E21" s="46" t="s">
        <v>99</v>
      </c>
      <c r="F21" s="47" t="s">
        <v>189</v>
      </c>
      <c r="G21" s="48" t="s">
        <v>190</v>
      </c>
      <c r="H21" s="49" t="s">
        <v>191</v>
      </c>
      <c r="I21" s="50" t="s">
        <v>192</v>
      </c>
      <c r="J21" s="56" t="s">
        <v>123</v>
      </c>
      <c r="K21" s="39" t="s">
        <v>93</v>
      </c>
      <c r="L21" s="40" t="s">
        <v>94</v>
      </c>
      <c r="M21" s="48" t="s">
        <v>115</v>
      </c>
      <c r="N21" s="44" t="n">
        <v>46217</v>
      </c>
      <c r="O21" s="52" t="s">
        <v>193</v>
      </c>
      <c r="P21" s="53" t="s">
        <v>194</v>
      </c>
    </row>
    <row r="22" customFormat="false" ht="19.5" hidden="false" customHeight="true" outlineLevel="0" collapsed="false">
      <c r="A22" s="30" t="n">
        <v>15</v>
      </c>
      <c r="B22" s="31" t="n">
        <v>46217</v>
      </c>
      <c r="C22" s="30" t="s">
        <v>195</v>
      </c>
      <c r="D22" s="32" t="n">
        <v>19</v>
      </c>
      <c r="E22" s="33" t="s">
        <v>87</v>
      </c>
      <c r="F22" s="34" t="s">
        <v>196</v>
      </c>
      <c r="G22" s="35" t="s">
        <v>197</v>
      </c>
      <c r="H22" s="36" t="s">
        <v>198</v>
      </c>
      <c r="I22" s="37" t="s">
        <v>199</v>
      </c>
      <c r="J22" s="38" t="s">
        <v>92</v>
      </c>
      <c r="K22" s="39" t="s">
        <v>93</v>
      </c>
      <c r="L22" s="40" t="s">
        <v>94</v>
      </c>
      <c r="M22" s="35" t="s">
        <v>33</v>
      </c>
      <c r="N22" s="31" t="n">
        <v>46219</v>
      </c>
      <c r="O22" s="41" t="s">
        <v>200</v>
      </c>
      <c r="P22" s="42" t="s">
        <v>201</v>
      </c>
    </row>
    <row r="23" customFormat="false" ht="19.5" hidden="false" customHeight="true" outlineLevel="0" collapsed="false">
      <c r="A23" s="43" t="n">
        <v>16</v>
      </c>
      <c r="B23" s="44" t="n">
        <v>46218</v>
      </c>
      <c r="C23" s="43" t="s">
        <v>202</v>
      </c>
      <c r="D23" s="45" t="n">
        <v>8</v>
      </c>
      <c r="E23" s="33" t="s">
        <v>87</v>
      </c>
      <c r="F23" s="47" t="s">
        <v>203</v>
      </c>
      <c r="G23" s="48" t="s">
        <v>204</v>
      </c>
      <c r="H23" s="49" t="s">
        <v>205</v>
      </c>
      <c r="I23" s="50" t="s">
        <v>206</v>
      </c>
      <c r="J23" s="58" t="s">
        <v>139</v>
      </c>
      <c r="K23" s="39" t="s">
        <v>93</v>
      </c>
      <c r="L23" s="40" t="s">
        <v>94</v>
      </c>
      <c r="M23" s="48" t="s">
        <v>95</v>
      </c>
      <c r="N23" s="44" t="n">
        <v>46219</v>
      </c>
      <c r="O23" s="52" t="s">
        <v>207</v>
      </c>
      <c r="P23" s="53" t="s">
        <v>208</v>
      </c>
    </row>
    <row r="24" customFormat="false" ht="19.5" hidden="false" customHeight="true" outlineLevel="0" collapsed="false">
      <c r="A24" s="30" t="n">
        <v>17</v>
      </c>
      <c r="B24" s="31" t="n">
        <v>46219</v>
      </c>
      <c r="C24" s="30" t="s">
        <v>209</v>
      </c>
      <c r="D24" s="32" t="n">
        <v>25</v>
      </c>
      <c r="E24" s="46" t="s">
        <v>99</v>
      </c>
      <c r="F24" s="34" t="s">
        <v>210</v>
      </c>
      <c r="G24" s="35" t="s">
        <v>211</v>
      </c>
      <c r="H24" s="36" t="s">
        <v>212</v>
      </c>
      <c r="I24" s="37" t="s">
        <v>213</v>
      </c>
      <c r="J24" s="57" t="s">
        <v>131</v>
      </c>
      <c r="K24" s="51" t="s">
        <v>105</v>
      </c>
      <c r="L24" s="40" t="s">
        <v>94</v>
      </c>
      <c r="M24" s="35" t="s">
        <v>115</v>
      </c>
      <c r="N24" s="31" t="n">
        <v>46221</v>
      </c>
      <c r="O24" s="41" t="s">
        <v>214</v>
      </c>
      <c r="P24" s="42" t="s">
        <v>215</v>
      </c>
    </row>
    <row r="25" customFormat="false" ht="19.5" hidden="false" customHeight="true" outlineLevel="0" collapsed="false">
      <c r="A25" s="43" t="n">
        <v>18</v>
      </c>
      <c r="B25" s="44" t="n">
        <v>46220</v>
      </c>
      <c r="C25" s="43" t="s">
        <v>216</v>
      </c>
      <c r="D25" s="45" t="n">
        <v>6</v>
      </c>
      <c r="E25" s="33" t="s">
        <v>87</v>
      </c>
      <c r="F25" s="47" t="s">
        <v>217</v>
      </c>
      <c r="G25" s="48" t="s">
        <v>218</v>
      </c>
      <c r="H25" s="49" t="s">
        <v>219</v>
      </c>
      <c r="I25" s="50" t="s">
        <v>220</v>
      </c>
      <c r="J25" s="56" t="s">
        <v>123</v>
      </c>
      <c r="K25" s="39" t="s">
        <v>93</v>
      </c>
      <c r="L25" s="40" t="s">
        <v>94</v>
      </c>
      <c r="M25" s="48" t="s">
        <v>33</v>
      </c>
      <c r="N25" s="44" t="n">
        <v>46221</v>
      </c>
      <c r="O25" s="52" t="s">
        <v>221</v>
      </c>
      <c r="P25" s="53" t="s">
        <v>222</v>
      </c>
    </row>
    <row r="26" customFormat="false" ht="19.5" hidden="false" customHeight="true" outlineLevel="0" collapsed="false">
      <c r="A26" s="30" t="n">
        <v>19</v>
      </c>
      <c r="B26" s="31" t="n">
        <v>46221</v>
      </c>
      <c r="C26" s="30" t="s">
        <v>223</v>
      </c>
      <c r="D26" s="32" t="n">
        <v>16</v>
      </c>
      <c r="E26" s="33" t="s">
        <v>87</v>
      </c>
      <c r="F26" s="34" t="s">
        <v>224</v>
      </c>
      <c r="G26" s="35" t="s">
        <v>225</v>
      </c>
      <c r="H26" s="36" t="s">
        <v>226</v>
      </c>
      <c r="I26" s="37" t="s">
        <v>227</v>
      </c>
      <c r="J26" s="59" t="s">
        <v>154</v>
      </c>
      <c r="K26" s="51" t="s">
        <v>105</v>
      </c>
      <c r="L26" s="40" t="s">
        <v>94</v>
      </c>
      <c r="M26" s="35" t="s">
        <v>95</v>
      </c>
      <c r="N26" s="31" t="n">
        <v>46222</v>
      </c>
      <c r="O26" s="41" t="s">
        <v>228</v>
      </c>
      <c r="P26" s="42" t="s">
        <v>229</v>
      </c>
    </row>
    <row r="27" customFormat="false" ht="19.5" hidden="false" customHeight="true" outlineLevel="0" collapsed="false">
      <c r="A27" s="43" t="n">
        <v>20</v>
      </c>
      <c r="B27" s="44" t="n">
        <v>46222</v>
      </c>
      <c r="C27" s="43" t="s">
        <v>230</v>
      </c>
      <c r="D27" s="45" t="n">
        <v>20</v>
      </c>
      <c r="E27" s="46" t="s">
        <v>99</v>
      </c>
      <c r="F27" s="47" t="s">
        <v>231</v>
      </c>
      <c r="G27" s="48" t="s">
        <v>232</v>
      </c>
      <c r="H27" s="49" t="s">
        <v>233</v>
      </c>
      <c r="I27" s="50" t="s">
        <v>234</v>
      </c>
      <c r="J27" s="38" t="s">
        <v>104</v>
      </c>
      <c r="K27" s="39" t="s">
        <v>93</v>
      </c>
      <c r="L27" s="40" t="s">
        <v>94</v>
      </c>
      <c r="M27" s="48" t="s">
        <v>115</v>
      </c>
      <c r="N27" s="44" t="n">
        <v>46224</v>
      </c>
      <c r="O27" s="52" t="s">
        <v>235</v>
      </c>
      <c r="P27" s="53" t="s">
        <v>236</v>
      </c>
    </row>
    <row r="28" customFormat="false" ht="19.5" hidden="false" customHeight="true" outlineLevel="0" collapsed="false">
      <c r="A28" s="30" t="n">
        <v>21</v>
      </c>
      <c r="B28" s="31" t="n">
        <v>46223</v>
      </c>
      <c r="C28" s="30" t="s">
        <v>237</v>
      </c>
      <c r="D28" s="32" t="n">
        <v>10</v>
      </c>
      <c r="E28" s="33" t="s">
        <v>87</v>
      </c>
      <c r="F28" s="34" t="s">
        <v>238</v>
      </c>
      <c r="G28" s="35" t="s">
        <v>239</v>
      </c>
      <c r="H28" s="36" t="s">
        <v>240</v>
      </c>
      <c r="I28" s="37" t="s">
        <v>241</v>
      </c>
      <c r="J28" s="54" t="s">
        <v>113</v>
      </c>
      <c r="K28" s="55" t="s">
        <v>114</v>
      </c>
      <c r="L28" s="40" t="s">
        <v>94</v>
      </c>
      <c r="M28" s="35" t="s">
        <v>33</v>
      </c>
      <c r="N28" s="31" t="n">
        <v>46223</v>
      </c>
      <c r="O28" s="41" t="s">
        <v>242</v>
      </c>
      <c r="P28" s="42" t="s">
        <v>243</v>
      </c>
    </row>
    <row r="29" customFormat="false" ht="19.5" hidden="false" customHeight="true" outlineLevel="0" collapsed="false">
      <c r="A29" s="43" t="n">
        <v>22</v>
      </c>
      <c r="B29" s="44" t="n">
        <v>46224</v>
      </c>
      <c r="C29" s="43" t="s">
        <v>244</v>
      </c>
      <c r="D29" s="45" t="n">
        <v>13</v>
      </c>
      <c r="E29" s="33" t="s">
        <v>87</v>
      </c>
      <c r="F29" s="47" t="s">
        <v>245</v>
      </c>
      <c r="G29" s="48" t="s">
        <v>246</v>
      </c>
      <c r="H29" s="49" t="s">
        <v>247</v>
      </c>
      <c r="I29" s="50" t="s">
        <v>248</v>
      </c>
      <c r="J29" s="38" t="s">
        <v>92</v>
      </c>
      <c r="K29" s="39" t="s">
        <v>93</v>
      </c>
      <c r="L29" s="40" t="s">
        <v>94</v>
      </c>
      <c r="M29" s="48" t="s">
        <v>95</v>
      </c>
      <c r="N29" s="44" t="n">
        <v>46226</v>
      </c>
      <c r="O29" s="52" t="s">
        <v>249</v>
      </c>
      <c r="P29" s="53" t="s">
        <v>250</v>
      </c>
    </row>
    <row r="30" customFormat="false" ht="19.5" hidden="false" customHeight="true" outlineLevel="0" collapsed="false">
      <c r="A30" s="30" t="n">
        <v>23</v>
      </c>
      <c r="B30" s="31" t="n">
        <v>46225</v>
      </c>
      <c r="C30" s="30" t="s">
        <v>251</v>
      </c>
      <c r="D30" s="32" t="n">
        <v>7</v>
      </c>
      <c r="E30" s="46" t="s">
        <v>99</v>
      </c>
      <c r="F30" s="34" t="s">
        <v>252</v>
      </c>
      <c r="G30" s="35" t="s">
        <v>253</v>
      </c>
      <c r="H30" s="36" t="s">
        <v>254</v>
      </c>
      <c r="I30" s="37" t="s">
        <v>255</v>
      </c>
      <c r="J30" s="58" t="s">
        <v>139</v>
      </c>
      <c r="K30" s="39" t="s">
        <v>93</v>
      </c>
      <c r="L30" s="40" t="s">
        <v>94</v>
      </c>
      <c r="M30" s="35" t="s">
        <v>115</v>
      </c>
      <c r="N30" s="31" t="n">
        <v>46225</v>
      </c>
      <c r="O30" s="41" t="s">
        <v>256</v>
      </c>
      <c r="P30" s="42" t="s">
        <v>257</v>
      </c>
    </row>
    <row r="31" customFormat="false" ht="19.5" hidden="false" customHeight="true" outlineLevel="0" collapsed="false">
      <c r="A31" s="43" t="n">
        <v>24</v>
      </c>
      <c r="B31" s="44" t="n">
        <v>46226</v>
      </c>
      <c r="C31" s="43" t="s">
        <v>258</v>
      </c>
      <c r="D31" s="45" t="n">
        <v>18</v>
      </c>
      <c r="E31" s="33" t="s">
        <v>87</v>
      </c>
      <c r="F31" s="47" t="s">
        <v>259</v>
      </c>
      <c r="G31" s="48" t="s">
        <v>260</v>
      </c>
      <c r="H31" s="49" t="s">
        <v>261</v>
      </c>
      <c r="I31" s="50" t="s">
        <v>262</v>
      </c>
      <c r="J31" s="59" t="s">
        <v>154</v>
      </c>
      <c r="K31" s="51" t="s">
        <v>105</v>
      </c>
      <c r="L31" s="40" t="s">
        <v>94</v>
      </c>
      <c r="M31" s="48" t="s">
        <v>33</v>
      </c>
      <c r="N31" s="44" t="n">
        <v>46227</v>
      </c>
      <c r="O31" s="52" t="s">
        <v>263</v>
      </c>
      <c r="P31" s="53" t="s">
        <v>264</v>
      </c>
    </row>
    <row r="32" customFormat="false" ht="19.5" hidden="false" customHeight="true" outlineLevel="0" collapsed="false">
      <c r="A32" s="30" t="n">
        <v>25</v>
      </c>
      <c r="B32" s="31" t="n">
        <v>46227</v>
      </c>
      <c r="C32" s="30" t="s">
        <v>265</v>
      </c>
      <c r="D32" s="32" t="n">
        <v>22</v>
      </c>
      <c r="E32" s="33" t="s">
        <v>87</v>
      </c>
      <c r="F32" s="34" t="s">
        <v>128</v>
      </c>
      <c r="G32" s="35" t="s">
        <v>266</v>
      </c>
      <c r="H32" s="36" t="s">
        <v>267</v>
      </c>
      <c r="I32" s="37" t="s">
        <v>268</v>
      </c>
      <c r="J32" s="57" t="s">
        <v>131</v>
      </c>
      <c r="K32" s="51" t="s">
        <v>105</v>
      </c>
      <c r="L32" s="40" t="s">
        <v>94</v>
      </c>
      <c r="M32" s="35" t="s">
        <v>95</v>
      </c>
      <c r="N32" s="31" t="n">
        <v>46228</v>
      </c>
      <c r="O32" s="41" t="s">
        <v>269</v>
      </c>
      <c r="P32" s="42" t="s">
        <v>270</v>
      </c>
    </row>
    <row r="33" customFormat="false" ht="19.5" hidden="false" customHeight="true" outlineLevel="0" collapsed="false">
      <c r="A33" s="43" t="n">
        <v>26</v>
      </c>
      <c r="B33" s="44" t="n">
        <v>46228</v>
      </c>
      <c r="C33" s="43" t="s">
        <v>157</v>
      </c>
      <c r="D33" s="45" t="n">
        <v>12</v>
      </c>
      <c r="E33" s="33" t="s">
        <v>87</v>
      </c>
      <c r="F33" s="47" t="s">
        <v>8</v>
      </c>
      <c r="G33" s="48" t="s">
        <v>10</v>
      </c>
      <c r="H33" s="49" t="s">
        <v>12</v>
      </c>
      <c r="I33" s="50" t="s">
        <v>158</v>
      </c>
      <c r="J33" s="38" t="s">
        <v>92</v>
      </c>
      <c r="K33" s="39" t="s">
        <v>93</v>
      </c>
      <c r="L33" s="55" t="s">
        <v>271</v>
      </c>
      <c r="M33" s="48" t="s">
        <v>33</v>
      </c>
      <c r="N33" s="44" t="n">
        <v>46230</v>
      </c>
      <c r="O33" s="52" t="s">
        <v>272</v>
      </c>
      <c r="P33" s="53" t="s">
        <v>273</v>
      </c>
    </row>
    <row r="34" customFormat="false" ht="19.5" hidden="false" customHeight="true" outlineLevel="0" collapsed="false">
      <c r="A34" s="30" t="n">
        <v>27</v>
      </c>
      <c r="B34" s="31" t="n">
        <v>46228</v>
      </c>
      <c r="C34" s="30" t="s">
        <v>118</v>
      </c>
      <c r="D34" s="32" t="n">
        <v>5</v>
      </c>
      <c r="E34" s="33" t="s">
        <v>87</v>
      </c>
      <c r="F34" s="34" t="s">
        <v>274</v>
      </c>
      <c r="G34" s="35" t="s">
        <v>275</v>
      </c>
      <c r="H34" s="36" t="s">
        <v>276</v>
      </c>
      <c r="I34" s="37" t="s">
        <v>277</v>
      </c>
      <c r="J34" s="56" t="s">
        <v>123</v>
      </c>
      <c r="K34" s="39" t="s">
        <v>93</v>
      </c>
      <c r="L34" s="55" t="s">
        <v>271</v>
      </c>
      <c r="M34" s="35" t="s">
        <v>115</v>
      </c>
      <c r="N34" s="31" t="n">
        <v>46231</v>
      </c>
      <c r="O34" s="41" t="s">
        <v>278</v>
      </c>
      <c r="P34" s="42" t="s">
        <v>279</v>
      </c>
    </row>
    <row r="35" customFormat="false" ht="19.5" hidden="false" customHeight="true" outlineLevel="0" collapsed="false">
      <c r="A35" s="43" t="n">
        <v>28</v>
      </c>
      <c r="B35" s="44" t="n">
        <v>46228</v>
      </c>
      <c r="C35" s="43" t="s">
        <v>216</v>
      </c>
      <c r="D35" s="45" t="n">
        <v>30</v>
      </c>
      <c r="E35" s="46" t="s">
        <v>99</v>
      </c>
      <c r="F35" s="47" t="s">
        <v>280</v>
      </c>
      <c r="G35" s="48" t="s">
        <v>281</v>
      </c>
      <c r="H35" s="49" t="s">
        <v>282</v>
      </c>
      <c r="I35" s="50" t="s">
        <v>283</v>
      </c>
      <c r="J35" s="38" t="s">
        <v>104</v>
      </c>
      <c r="K35" s="51" t="s">
        <v>105</v>
      </c>
      <c r="L35" s="55" t="s">
        <v>271</v>
      </c>
      <c r="M35" s="48" t="s">
        <v>33</v>
      </c>
      <c r="N35" s="44" t="n">
        <v>46232</v>
      </c>
      <c r="O35" s="52" t="s">
        <v>284</v>
      </c>
      <c r="P35" s="53" t="s">
        <v>285</v>
      </c>
    </row>
    <row r="36" customFormat="false" ht="19.5" hidden="false" customHeight="true" outlineLevel="0" collapsed="false">
      <c r="A36" s="30" t="n">
        <v>29</v>
      </c>
      <c r="B36" s="31" t="n">
        <v>46228</v>
      </c>
      <c r="C36" s="30" t="s">
        <v>182</v>
      </c>
      <c r="D36" s="32" t="n">
        <v>8</v>
      </c>
      <c r="E36" s="33" t="s">
        <v>87</v>
      </c>
      <c r="F36" s="34" t="s">
        <v>286</v>
      </c>
      <c r="G36" s="35" t="s">
        <v>287</v>
      </c>
      <c r="H36" s="36" t="s">
        <v>288</v>
      </c>
      <c r="I36" s="37" t="s">
        <v>289</v>
      </c>
      <c r="J36" s="54" t="s">
        <v>113</v>
      </c>
      <c r="K36" s="55" t="s">
        <v>114</v>
      </c>
      <c r="L36" s="55" t="s">
        <v>271</v>
      </c>
      <c r="M36" s="35" t="s">
        <v>95</v>
      </c>
      <c r="N36" s="31" t="n">
        <v>46229</v>
      </c>
      <c r="O36" s="41" t="s">
        <v>290</v>
      </c>
      <c r="P36" s="42" t="s">
        <v>291</v>
      </c>
    </row>
    <row r="37" customFormat="false" ht="19.5" hidden="false" customHeight="true" outlineLevel="0" collapsed="false">
      <c r="A37" s="43" t="n">
        <v>30</v>
      </c>
      <c r="B37" s="44" t="n">
        <v>46228</v>
      </c>
      <c r="C37" s="43" t="s">
        <v>292</v>
      </c>
      <c r="D37" s="45" t="n">
        <v>4</v>
      </c>
      <c r="E37" s="46" t="s">
        <v>99</v>
      </c>
      <c r="F37" s="47" t="s">
        <v>293</v>
      </c>
      <c r="G37" s="48" t="s">
        <v>294</v>
      </c>
      <c r="H37" s="49" t="s">
        <v>295</v>
      </c>
      <c r="I37" s="50" t="s">
        <v>296</v>
      </c>
      <c r="J37" s="58" t="s">
        <v>139</v>
      </c>
      <c r="K37" s="39" t="s">
        <v>93</v>
      </c>
      <c r="L37" s="55" t="s">
        <v>271</v>
      </c>
      <c r="M37" s="48" t="s">
        <v>115</v>
      </c>
      <c r="N37" s="44" t="n">
        <v>46231</v>
      </c>
      <c r="O37" s="52" t="s">
        <v>297</v>
      </c>
      <c r="P37" s="53" t="s">
        <v>298</v>
      </c>
    </row>
  </sheetData>
  <mergeCells count="11">
    <mergeCell ref="A1:P1"/>
    <mergeCell ref="A2:P2"/>
    <mergeCell ref="A3:P3"/>
    <mergeCell ref="A4:D4"/>
    <mergeCell ref="A5:B5"/>
    <mergeCell ref="D5:E5"/>
    <mergeCell ref="G5:H5"/>
    <mergeCell ref="J5:K5"/>
    <mergeCell ref="M5:N5"/>
    <mergeCell ref="O5:P5"/>
    <mergeCell ref="A6:P6"/>
  </mergeCells>
  <conditionalFormatting sqref="L8:L37">
    <cfRule type="containsText" priority="2" operator="containsText" aboveAverage="0" equalAverage="0" bottom="0" percent="0" rank="0" text="Erledigt" dxfId="0">
      <formula>NOT(ISERROR(SEARCH("Erledigt",L8)))</formula>
    </cfRule>
    <cfRule type="containsText" priority="3" operator="containsText" aboveAverage="0" equalAverage="0" bottom="0" percent="0" rank="0" text="Offen" dxfId="1">
      <formula>NOT(ISERROR(SEARCH("Offen",L8)))</formula>
    </cfRule>
    <cfRule type="containsText" priority="4" operator="containsText" aboveAverage="0" equalAverage="0" bottom="0" percent="0" rank="0" text="In Bearbeit." dxfId="2">
      <formula>NOT(ISERROR(SEARCH("In Bearbeit.",L8)))</formula>
    </cfRule>
    <cfRule type="containsText" priority="5" operator="containsText" aboveAverage="0" equalAverage="0" bottom="0" percent="0" rank="0" text="Weitergel." dxfId="3">
      <formula>NOT(ISERROR(SEARCH("Weitergel.",L8)))</formula>
    </cfRule>
  </conditionalFormatting>
  <conditionalFormatting sqref="K8:K37">
    <cfRule type="containsText" priority="6" operator="containsText" aboveAverage="0" equalAverage="0" bottom="0" percent="0" rank="0" text="Dringend" dxfId="1">
      <formula>NOT(ISERROR(SEARCH("Dringend",K8)))</formula>
    </cfRule>
    <cfRule type="containsText" priority="7" operator="containsText" aboveAverage="0" equalAverage="0" bottom="0" percent="0" rank="0" text="Hoch" dxfId="2">
      <formula>NOT(ISERROR(SEARCH("Hoch",K8)))</formula>
    </cfRule>
  </conditionalFormatting>
  <dataValidations count="4">
    <dataValidation allowBlank="true" errorStyle="stop" operator="between" showDropDown="false" showErrorMessage="false" showInputMessage="false" sqref="E8:E37" type="list">
      <formula1>"Eingehend,Ausgehend"</formula1>
      <formula2>0</formula2>
    </dataValidation>
    <dataValidation allowBlank="true" errorStyle="stop" operator="between" showDropDown="false" showErrorMessage="false" showInputMessage="false" sqref="J8:J37" type="list">
      <formula1>"Anfrage,Angebot,Bestellung,Reklamation,Rückruf,Info,Termin,Sonstiges"</formula1>
      <formula2>0</formula2>
    </dataValidation>
    <dataValidation allowBlank="true" errorStyle="stop" operator="between" showDropDown="false" showErrorMessage="false" showInputMessage="false" sqref="K8:K37" type="list">
      <formula1>"Dringend,Hoch,Normal"</formula1>
      <formula2>0</formula2>
    </dataValidation>
    <dataValidation allowBlank="true" errorStyle="stop" operator="between" showDropDown="false" showErrorMessage="false" showInputMessage="false" sqref="L8:L37" type="list">
      <formula1>"Offen,In Bearbeit.,Erledigt,Weitergel."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FD935"/>
    <pageSetUpPr fitToPage="true"/>
  </sheetPr>
  <dimension ref="A1:H6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6" min="3" style="0" width="13"/>
    <col collapsed="false" customWidth="true" hidden="false" outlineLevel="0" max="7" min="7" style="0" width="28"/>
    <col collapsed="false" customWidth="true" hidden="false" outlineLevel="0" max="8" min="8" style="0" width="3"/>
  </cols>
  <sheetData>
    <row r="1" customFormat="false" ht="6" hidden="false" customHeight="true" outlineLevel="0" collapsed="false">
      <c r="A1" s="1"/>
      <c r="B1" s="1"/>
      <c r="C1" s="1"/>
      <c r="D1" s="1"/>
      <c r="E1" s="1"/>
      <c r="F1" s="1"/>
      <c r="G1" s="1"/>
      <c r="H1" s="1"/>
    </row>
    <row r="2" customFormat="false" ht="43.5" hidden="false" customHeight="true" outlineLevel="0" collapsed="false">
      <c r="A2" s="23" t="s">
        <v>299</v>
      </c>
      <c r="B2" s="23"/>
      <c r="C2" s="23"/>
      <c r="D2" s="23"/>
      <c r="E2" s="23"/>
      <c r="F2" s="23"/>
      <c r="G2" s="23"/>
      <c r="H2" s="23"/>
    </row>
    <row r="3" customFormat="false" ht="6" hidden="false" customHeight="true" outlineLevel="0" collapsed="false">
      <c r="A3" s="1"/>
      <c r="B3" s="1"/>
      <c r="C3" s="1"/>
      <c r="D3" s="1"/>
      <c r="E3" s="1"/>
      <c r="F3" s="1"/>
      <c r="G3" s="1"/>
      <c r="H3" s="1"/>
    </row>
    <row r="4" customFormat="false" ht="19.5" hidden="false" customHeight="true" outlineLevel="0" collapsed="false">
      <c r="A4" s="60" t="s">
        <v>300</v>
      </c>
      <c r="B4" s="60"/>
      <c r="C4" s="60"/>
      <c r="D4" s="60"/>
      <c r="E4" s="60"/>
      <c r="F4" s="60"/>
      <c r="G4" s="60"/>
      <c r="H4" s="60"/>
    </row>
    <row r="5" customFormat="false" ht="6" hidden="false" customHeight="true" outlineLevel="0" collapsed="false">
      <c r="A5" s="1"/>
      <c r="B5" s="1"/>
      <c r="C5" s="1"/>
      <c r="D5" s="1"/>
      <c r="E5" s="1"/>
      <c r="F5" s="1"/>
      <c r="G5" s="1"/>
      <c r="H5" s="1"/>
    </row>
    <row r="6" customFormat="false" ht="21.75" hidden="false" customHeight="true" outlineLevel="0" collapsed="false">
      <c r="A6" s="2"/>
      <c r="B6" s="61" t="s">
        <v>301</v>
      </c>
      <c r="C6" s="61"/>
      <c r="D6" s="61"/>
      <c r="E6" s="61"/>
      <c r="F6" s="61"/>
      <c r="G6" s="61"/>
      <c r="H6" s="2"/>
    </row>
    <row r="7" customFormat="false" ht="21.75" hidden="false" customHeight="true" outlineLevel="0" collapsed="false">
      <c r="A7" s="2"/>
      <c r="B7" s="62" t="s">
        <v>302</v>
      </c>
      <c r="C7" s="63" t="n">
        <f aca="false">COUNTA(Anrufprotokoll!A8:A37)</f>
        <v>30</v>
      </c>
      <c r="D7" s="64"/>
      <c r="E7" s="64"/>
      <c r="F7" s="64"/>
      <c r="G7" s="64"/>
      <c r="H7" s="2"/>
    </row>
    <row r="8" customFormat="false" ht="21.75" hidden="false" customHeight="true" outlineLevel="0" collapsed="false">
      <c r="A8" s="2"/>
      <c r="B8" s="62" t="s">
        <v>303</v>
      </c>
      <c r="C8" s="63" t="n">
        <f aca="false">COUNTIF(Anrufprotokoll!E8:E37,"Eingehend")</f>
        <v>20</v>
      </c>
      <c r="D8" s="64"/>
      <c r="E8" s="64"/>
      <c r="F8" s="64"/>
      <c r="G8" s="64"/>
      <c r="H8" s="2"/>
    </row>
    <row r="9" customFormat="false" ht="21.75" hidden="false" customHeight="true" outlineLevel="0" collapsed="false">
      <c r="A9" s="2"/>
      <c r="B9" s="62" t="s">
        <v>304</v>
      </c>
      <c r="C9" s="65" t="n">
        <f aca="false">COUNTIF(Anrufprotokoll!E8:E37,"Ausgehend")</f>
        <v>10</v>
      </c>
      <c r="D9" s="64"/>
      <c r="E9" s="64"/>
      <c r="F9" s="64"/>
      <c r="G9" s="64"/>
      <c r="H9" s="2"/>
    </row>
    <row r="10" customFormat="false" ht="21.75" hidden="false" customHeight="true" outlineLevel="0" collapsed="false">
      <c r="A10" s="2"/>
      <c r="B10" s="62" t="s">
        <v>305</v>
      </c>
      <c r="C10" s="66" t="n">
        <f aca="false">COUNTIF(Anrufprotokoll!L8:L37,"Offen")</f>
        <v>5</v>
      </c>
      <c r="D10" s="64"/>
      <c r="E10" s="64"/>
      <c r="F10" s="64"/>
      <c r="G10" s="64"/>
      <c r="H10" s="2"/>
    </row>
    <row r="11" customFormat="false" ht="21.75" hidden="false" customHeight="true" outlineLevel="0" collapsed="false">
      <c r="A11" s="2"/>
      <c r="B11" s="62" t="s">
        <v>94</v>
      </c>
      <c r="C11" s="63" t="n">
        <f aca="false">COUNTIF(Anrufprotokoll!L8:L37,"Erledigt")</f>
        <v>25</v>
      </c>
      <c r="D11" s="64"/>
      <c r="E11" s="64"/>
      <c r="F11" s="64"/>
      <c r="G11" s="64"/>
      <c r="H11" s="2"/>
    </row>
    <row r="12" customFormat="false" ht="21.75" hidden="false" customHeight="true" outlineLevel="0" collapsed="false">
      <c r="A12" s="2"/>
      <c r="B12" s="62" t="s">
        <v>306</v>
      </c>
      <c r="C12" s="67" t="n">
        <f aca="false">IFERROR(AVERAGE(Anrufprotokoll!D8:D37),0)</f>
        <v>14</v>
      </c>
      <c r="D12" s="64"/>
      <c r="E12" s="64"/>
      <c r="F12" s="64"/>
      <c r="G12" s="64"/>
      <c r="H12" s="2"/>
    </row>
    <row r="13" customFormat="false" ht="21.75" hidden="false" customHeight="true" outlineLevel="0" collapsed="false">
      <c r="A13" s="2"/>
      <c r="B13" s="62" t="s">
        <v>307</v>
      </c>
      <c r="C13" s="68" t="n">
        <f aca="false">IFERROR(MAX(Anrufprotokoll!D8:D37),0)</f>
        <v>32</v>
      </c>
      <c r="D13" s="64"/>
      <c r="E13" s="64"/>
      <c r="F13" s="64"/>
      <c r="G13" s="64"/>
      <c r="H13" s="2"/>
    </row>
    <row r="14" customFormat="false" ht="21.75" hidden="false" customHeight="true" outlineLevel="0" collapsed="false">
      <c r="A14" s="2"/>
      <c r="B14" s="62" t="s">
        <v>308</v>
      </c>
      <c r="C14" s="66" t="n">
        <f aca="false">COUNTIF(Anrufprotokoll!J8:J37,"Reklamation")</f>
        <v>4</v>
      </c>
      <c r="D14" s="64"/>
      <c r="E14" s="64"/>
      <c r="F14" s="64"/>
      <c r="G14" s="64"/>
      <c r="H14" s="2"/>
    </row>
    <row r="15" customFormat="false" ht="7.5" hidden="false" customHeight="true" outlineLevel="0" collapsed="false">
      <c r="A15" s="10"/>
      <c r="B15" s="10"/>
      <c r="C15" s="10"/>
      <c r="D15" s="10"/>
      <c r="E15" s="10"/>
      <c r="F15" s="10"/>
      <c r="G15" s="10"/>
      <c r="H15" s="10"/>
    </row>
    <row r="16" customFormat="false" ht="21.75" hidden="false" customHeight="true" outlineLevel="0" collapsed="false">
      <c r="A16" s="2"/>
      <c r="B16" s="61" t="s">
        <v>309</v>
      </c>
      <c r="C16" s="61"/>
      <c r="D16" s="61"/>
      <c r="E16" s="61"/>
      <c r="F16" s="61"/>
      <c r="G16" s="61"/>
      <c r="H16" s="2"/>
    </row>
    <row r="17" customFormat="false" ht="19.5" hidden="false" customHeight="true" outlineLevel="0" collapsed="false">
      <c r="A17" s="2"/>
      <c r="B17" s="69" t="s">
        <v>79</v>
      </c>
      <c r="C17" s="69" t="s">
        <v>310</v>
      </c>
      <c r="D17" s="69" t="s">
        <v>311</v>
      </c>
      <c r="E17" s="69" t="s">
        <v>312</v>
      </c>
      <c r="F17" s="69"/>
      <c r="G17" s="69"/>
      <c r="H17" s="2"/>
    </row>
    <row r="18" customFormat="false" ht="19.5" hidden="false" customHeight="true" outlineLevel="0" collapsed="false">
      <c r="A18" s="2"/>
      <c r="B18" s="70" t="s">
        <v>92</v>
      </c>
      <c r="C18" s="71" t="n">
        <f aca="false">COUNTIF(Anrufprotokoll!J8:J37,"Anfrage")</f>
        <v>6</v>
      </c>
      <c r="D18" s="72" t="n">
        <f aca="false">IFERROR(COUNTIF(Anrufprotokoll!J8:J37,"Anfrage")/30,0)</f>
        <v>0.2</v>
      </c>
      <c r="E18" s="73" t="str">
        <f aca="false">IFERROR(REPT("█",ROUND(IFERROR(COUNTIF(Anrufprotokoll!J8:J37,"Anfrage")/30,0)*30,0))&amp;" "&amp;TEXT(IFERROR(COUNTIF(Anrufprotokoll!J8:J37,"Anfrage")/30,0),"0%"),"")</f>
        <v>██████ 20%</v>
      </c>
      <c r="F18" s="73"/>
      <c r="G18" s="73"/>
      <c r="H18" s="2"/>
    </row>
    <row r="19" customFormat="false" ht="19.5" hidden="false" customHeight="true" outlineLevel="0" collapsed="false">
      <c r="A19" s="2"/>
      <c r="B19" s="74" t="s">
        <v>131</v>
      </c>
      <c r="C19" s="75" t="n">
        <f aca="false">COUNTIF(Anrufprotokoll!J8:J37,"Angebot")</f>
        <v>3</v>
      </c>
      <c r="D19" s="76" t="n">
        <f aca="false">IFERROR(COUNTIF(Anrufprotokoll!J8:J37,"Angebot")/30,0)</f>
        <v>0.1</v>
      </c>
      <c r="E19" s="77" t="str">
        <f aca="false">IFERROR(REPT("█",ROUND(IFERROR(COUNTIF(Anrufprotokoll!J8:J37,"Angebot")/30,0)*30,0))&amp;" "&amp;TEXT(IFERROR(COUNTIF(Anrufprotokoll!J8:J37,"Angebot")/30,0),"0%"),"")</f>
        <v>███ 10%</v>
      </c>
      <c r="F19" s="77"/>
      <c r="G19" s="77"/>
      <c r="H19" s="2"/>
    </row>
    <row r="20" customFormat="false" ht="19.5" hidden="false" customHeight="true" outlineLevel="0" collapsed="false">
      <c r="A20" s="2"/>
      <c r="B20" s="70" t="s">
        <v>154</v>
      </c>
      <c r="C20" s="71" t="n">
        <f aca="false">COUNTIF(Anrufprotokoll!J8:J37,"Bestellung")</f>
        <v>4</v>
      </c>
      <c r="D20" s="72" t="n">
        <f aca="false">IFERROR(COUNTIF(Anrufprotokoll!J8:J37,"Bestellung")/30,0)</f>
        <v>0.133333333333333</v>
      </c>
      <c r="E20" s="78" t="str">
        <f aca="false">IFERROR(REPT("█",ROUND(IFERROR(COUNTIF(Anrufprotokoll!J8:J37,"Bestellung")/30,0)*30,0))&amp;" "&amp;TEXT(IFERROR(COUNTIF(Anrufprotokoll!J8:J37,"Bestellung")/30,0),"0%"),"")</f>
        <v>████ 13%</v>
      </c>
      <c r="F20" s="78"/>
      <c r="G20" s="78"/>
      <c r="H20" s="2"/>
    </row>
    <row r="21" customFormat="false" ht="19.5" hidden="false" customHeight="true" outlineLevel="0" collapsed="false">
      <c r="A21" s="2"/>
      <c r="B21" s="74" t="s">
        <v>113</v>
      </c>
      <c r="C21" s="75" t="n">
        <f aca="false">COUNTIF(Anrufprotokoll!J8:J37,"Reklamation")</f>
        <v>4</v>
      </c>
      <c r="D21" s="76" t="n">
        <f aca="false">IFERROR(COUNTIF(Anrufprotokoll!J8:J37,"Reklamation")/30,0)</f>
        <v>0.133333333333333</v>
      </c>
      <c r="E21" s="79" t="str">
        <f aca="false">IFERROR(REPT("█",ROUND(IFERROR(COUNTIF(Anrufprotokoll!J8:J37,"Reklamation")/30,0)*30,0))&amp;" "&amp;TEXT(IFERROR(COUNTIF(Anrufprotokoll!J8:J37,"Reklamation")/30,0),"0%"),"")</f>
        <v>████ 13%</v>
      </c>
      <c r="F21" s="79"/>
      <c r="G21" s="79"/>
      <c r="H21" s="2"/>
    </row>
    <row r="22" customFormat="false" ht="19.5" hidden="false" customHeight="true" outlineLevel="0" collapsed="false">
      <c r="A22" s="2"/>
      <c r="B22" s="70" t="s">
        <v>139</v>
      </c>
      <c r="C22" s="71" t="n">
        <f aca="false">COUNTIF(Anrufprotokoll!J8:J37,"Rückruf")</f>
        <v>4</v>
      </c>
      <c r="D22" s="72" t="n">
        <f aca="false">IFERROR(COUNTIF(Anrufprotokoll!J8:J37,"Rückruf")/30,0)</f>
        <v>0.133333333333333</v>
      </c>
      <c r="E22" s="80" t="str">
        <f aca="false">IFERROR(REPT("█",ROUND(IFERROR(COUNTIF(Anrufprotokoll!J8:J37,"Rückruf")/30,0)*30,0))&amp;" "&amp;TEXT(IFERROR(COUNTIF(Anrufprotokoll!J8:J37,"Rückruf")/30,0),"0%"),"")</f>
        <v>████ 13%</v>
      </c>
      <c r="F22" s="80"/>
      <c r="G22" s="80"/>
      <c r="H22" s="2"/>
    </row>
    <row r="23" customFormat="false" ht="19.5" hidden="false" customHeight="true" outlineLevel="0" collapsed="false">
      <c r="A23" s="2"/>
      <c r="B23" s="74" t="s">
        <v>123</v>
      </c>
      <c r="C23" s="75" t="n">
        <f aca="false">COUNTIF(Anrufprotokoll!J8:J37,"Info")</f>
        <v>5</v>
      </c>
      <c r="D23" s="76" t="n">
        <f aca="false">IFERROR(COUNTIF(Anrufprotokoll!J8:J37,"Info")/30,0)</f>
        <v>0.166666666666667</v>
      </c>
      <c r="E23" s="81" t="str">
        <f aca="false">IFERROR(REPT("█",ROUND(IFERROR(COUNTIF(Anrufprotokoll!J8:J37,"Info")/30,0)*30,0))&amp;" "&amp;TEXT(IFERROR(COUNTIF(Anrufprotokoll!J8:J37,"Info")/30,0),"0%"),"")</f>
        <v>█████ 17%</v>
      </c>
      <c r="F23" s="81"/>
      <c r="G23" s="81"/>
      <c r="H23" s="2"/>
    </row>
    <row r="24" customFormat="false" ht="19.5" hidden="false" customHeight="true" outlineLevel="0" collapsed="false">
      <c r="A24" s="2"/>
      <c r="B24" s="70" t="s">
        <v>104</v>
      </c>
      <c r="C24" s="71" t="n">
        <f aca="false">COUNTIF(Anrufprotokoll!J8:J37,"Termin")</f>
        <v>4</v>
      </c>
      <c r="D24" s="72" t="n">
        <f aca="false">IFERROR(COUNTIF(Anrufprotokoll!J8:J37,"Termin")/30,0)</f>
        <v>0.133333333333333</v>
      </c>
      <c r="E24" s="73" t="str">
        <f aca="false">IFERROR(REPT("█",ROUND(IFERROR(COUNTIF(Anrufprotokoll!J8:J37,"Termin")/30,0)*30,0))&amp;" "&amp;TEXT(IFERROR(COUNTIF(Anrufprotokoll!J8:J37,"Termin")/30,0),"0%"),"")</f>
        <v>████ 13%</v>
      </c>
      <c r="F24" s="73"/>
      <c r="G24" s="73"/>
      <c r="H24" s="2"/>
    </row>
    <row r="25" customFormat="false" ht="19.5" hidden="false" customHeight="true" outlineLevel="0" collapsed="false">
      <c r="A25" s="2"/>
      <c r="B25" s="74" t="s">
        <v>313</v>
      </c>
      <c r="C25" s="75" t="n">
        <f aca="false">COUNTIF(Anrufprotokoll!J8:J37,"Sonstiges")</f>
        <v>0</v>
      </c>
      <c r="D25" s="76" t="n">
        <f aca="false">IFERROR(COUNTIF(Anrufprotokoll!J8:J37,"Sonstiges")/30,0)</f>
        <v>0</v>
      </c>
      <c r="E25" s="82" t="str">
        <f aca="false">IFERROR(REPT("█",ROUND(IFERROR(COUNTIF(Anrufprotokoll!J8:J37,"Sonstiges")/30,0)*30,0))&amp;" "&amp;TEXT(IFERROR(COUNTIF(Anrufprotokoll!J8:J37,"Sonstiges")/30,0),"0%"),"")</f>
        <v> 0%</v>
      </c>
      <c r="F25" s="82"/>
      <c r="G25" s="82"/>
      <c r="H25" s="2"/>
    </row>
    <row r="26" customFormat="false" ht="19.5" hidden="false" customHeight="true" outlineLevel="0" collapsed="false">
      <c r="A26" s="2"/>
      <c r="H26" s="2"/>
    </row>
    <row r="27" customFormat="false" ht="6" hidden="false" customHeight="true" outlineLevel="0" collapsed="false">
      <c r="A27" s="10"/>
      <c r="B27" s="10"/>
      <c r="C27" s="10"/>
      <c r="D27" s="10"/>
      <c r="E27" s="10"/>
      <c r="F27" s="10"/>
      <c r="G27" s="10"/>
      <c r="H27" s="10"/>
    </row>
    <row r="28" customFormat="false" ht="21.75" hidden="false" customHeight="true" outlineLevel="0" collapsed="false">
      <c r="A28" s="2"/>
      <c r="B28" s="61" t="s">
        <v>314</v>
      </c>
      <c r="C28" s="61"/>
      <c r="D28" s="61"/>
      <c r="E28" s="61"/>
      <c r="F28" s="61"/>
      <c r="G28" s="61"/>
      <c r="H28" s="2"/>
    </row>
    <row r="29" customFormat="false" ht="19.5" hidden="false" customHeight="true" outlineLevel="0" collapsed="false">
      <c r="A29" s="2"/>
      <c r="B29" s="74" t="s">
        <v>94</v>
      </c>
      <c r="C29" s="75" t="n">
        <f aca="false">COUNTIF(Anrufprotokoll!L8:L37,"Erledigt")</f>
        <v>25</v>
      </c>
      <c r="D29" s="76" t="n">
        <f aca="false">IFERROR(COUNTIF(Anrufprotokoll!L8:L37,"Erledigt")/30,0)</f>
        <v>0.833333333333333</v>
      </c>
      <c r="E29" s="77" t="str">
        <f aca="false">IFERROR(REPT("█",ROUND(IFERROR(COUNTIF(Anrufprotokoll!L8:L37,"Erledigt")/30,0)*30,0))&amp;" "&amp;TEXT(IFERROR(COUNTIF(Anrufprotokoll!L8:L37,"Erledigt")/30,0),"0%"),"")</f>
        <v>█████████████████████████ 83%</v>
      </c>
      <c r="F29" s="77"/>
      <c r="G29" s="77"/>
      <c r="H29" s="2"/>
    </row>
    <row r="30" customFormat="false" ht="19.5" hidden="false" customHeight="true" outlineLevel="0" collapsed="false">
      <c r="A30" s="2"/>
      <c r="B30" s="70" t="s">
        <v>271</v>
      </c>
      <c r="C30" s="71" t="n">
        <f aca="false">COUNTIF(Anrufprotokoll!L8:L37,"Offen")</f>
        <v>5</v>
      </c>
      <c r="D30" s="72" t="n">
        <f aca="false">IFERROR(COUNTIF(Anrufprotokoll!L8:L37,"Offen")/30,0)</f>
        <v>0.166666666666667</v>
      </c>
      <c r="E30" s="83" t="str">
        <f aca="false">IFERROR(REPT("█",ROUND(IFERROR(COUNTIF(Anrufprotokoll!L8:L37,"Offen")/30,0)*30,0))&amp;" "&amp;TEXT(IFERROR(COUNTIF(Anrufprotokoll!L8:L37,"Offen")/30,0),"0%"),"")</f>
        <v>█████ 17%</v>
      </c>
      <c r="F30" s="83"/>
      <c r="G30" s="83"/>
      <c r="H30" s="2"/>
    </row>
    <row r="31" customFormat="false" ht="19.5" hidden="false" customHeight="true" outlineLevel="0" collapsed="false">
      <c r="A31" s="2"/>
      <c r="B31" s="74" t="s">
        <v>315</v>
      </c>
      <c r="C31" s="75" t="n">
        <f aca="false">COUNTIF(Anrufprotokoll!L8:L37,"In Bearbeit.")</f>
        <v>0</v>
      </c>
      <c r="D31" s="76" t="n">
        <f aca="false">IFERROR(COUNTIF(Anrufprotokoll!L8:L37,"In Bearbeit.")/30,0)</f>
        <v>0</v>
      </c>
      <c r="E31" s="84" t="str">
        <f aca="false">IFERROR(REPT("█",ROUND(IFERROR(COUNTIF(Anrufprotokoll!L8:L37,"In Bearbeit.")/30,0)*30,0))&amp;" "&amp;TEXT(IFERROR(COUNTIF(Anrufprotokoll!L8:L37,"In Bearbeit.")/30,0),"0%"),"")</f>
        <v> 0%</v>
      </c>
      <c r="F31" s="84"/>
      <c r="G31" s="84"/>
      <c r="H31" s="2"/>
    </row>
    <row r="32" customFormat="false" ht="19.5" hidden="false" customHeight="true" outlineLevel="0" collapsed="false">
      <c r="A32" s="2"/>
      <c r="B32" s="70" t="s">
        <v>316</v>
      </c>
      <c r="C32" s="71" t="n">
        <f aca="false">COUNTIF(Anrufprotokoll!L8:L37,"Weitergel.")</f>
        <v>0</v>
      </c>
      <c r="D32" s="72" t="n">
        <f aca="false">IFERROR(COUNTIF(Anrufprotokoll!L8:L37,"Weitergel.")/30,0)</f>
        <v>0</v>
      </c>
      <c r="E32" s="73" t="str">
        <f aca="false">IFERROR(REPT("█",ROUND(IFERROR(COUNTIF(Anrufprotokoll!L8:L37,"Weitergel.")/30,0)*30,0))&amp;" "&amp;TEXT(IFERROR(COUNTIF(Anrufprotokoll!L8:L37,"Weitergel.")/30,0),"0%"),"")</f>
        <v> 0%</v>
      </c>
      <c r="F32" s="73"/>
      <c r="G32" s="73"/>
      <c r="H32" s="2"/>
    </row>
    <row r="33" customFormat="false" ht="19.5" hidden="false" customHeight="true" outlineLevel="0" collapsed="false">
      <c r="A33" s="2"/>
      <c r="H33" s="2"/>
    </row>
    <row r="34" customFormat="false" ht="6" hidden="false" customHeight="true" outlineLevel="0" collapsed="false">
      <c r="A34" s="10"/>
      <c r="B34" s="10"/>
      <c r="C34" s="10"/>
      <c r="D34" s="10"/>
      <c r="E34" s="10"/>
      <c r="F34" s="10"/>
      <c r="G34" s="10"/>
      <c r="H34" s="10"/>
    </row>
    <row r="35" customFormat="false" ht="21.75" hidden="false" customHeight="true" outlineLevel="0" collapsed="false">
      <c r="A35" s="2"/>
      <c r="B35" s="61" t="s">
        <v>317</v>
      </c>
      <c r="C35" s="61"/>
      <c r="D35" s="61"/>
      <c r="E35" s="61"/>
      <c r="F35" s="61"/>
      <c r="G35" s="61"/>
      <c r="H35" s="2"/>
    </row>
    <row r="36" customFormat="false" ht="19.5" hidden="false" customHeight="true" outlineLevel="0" collapsed="false">
      <c r="A36" s="2"/>
      <c r="B36" s="70" t="s">
        <v>318</v>
      </c>
      <c r="C36" s="71" t="n">
        <f aca="false">COUNTIFS(Anrufprotokoll!K8:K37,"Dringend",Anrufprotokoll!L8:L37,"Offen")</f>
        <v>1</v>
      </c>
      <c r="D36" s="72" t="n">
        <f aca="false">IFERROR(COUNTIFS(Anrufprotokoll!K8:K37,"Dringend",Anrufprotokoll!L8:L37,"Offen")/MAX(COUNTIF(Anrufprotokoll!L8:L37,"Offen"),1),0)</f>
        <v>0.2</v>
      </c>
      <c r="E36" s="83" t="str">
        <f aca="false">IFERROR(REPT("█",ROUND(IFERROR(COUNTIFS(Anrufprotokoll!K8:K37,"Dringend",Anrufprotokoll!L8:L37,"Offen")/MAX(COUNTIF(Anrufprotokoll!L8:L37,"Offen"),1),0)*30,0))&amp;" "&amp;TEXT(IFERROR(COUNTIFS(Anrufprotokoll!K8:K37,"Dringend",Anrufprotokoll!L8:L37,"Offen")/MAX(COUNTIF(Anrufprotokoll!L8:L37,"Offen"),1),0),"0%"),"")</f>
        <v>██████ 20%</v>
      </c>
      <c r="F36" s="83"/>
      <c r="G36" s="83"/>
      <c r="H36" s="2"/>
    </row>
    <row r="37" customFormat="false" ht="19.5" hidden="false" customHeight="true" outlineLevel="0" collapsed="false">
      <c r="A37" s="2"/>
      <c r="B37" s="74" t="s">
        <v>319</v>
      </c>
      <c r="C37" s="75" t="n">
        <f aca="false">COUNTIFS(Anrufprotokoll!K8:K37,"Hoch",Anrufprotokoll!L8:L37,"Offen")</f>
        <v>1</v>
      </c>
      <c r="D37" s="76" t="n">
        <f aca="false">IFERROR(COUNTIFS(Anrufprotokoll!K8:K37,"Hoch",Anrufprotokoll!L8:L37,"Offen")/MAX(COUNTIF(Anrufprotokoll!L8:L37,"Offen"),1),0)</f>
        <v>0.2</v>
      </c>
      <c r="E37" s="84" t="str">
        <f aca="false">IFERROR(REPT("█",ROUND(IFERROR(COUNTIFS(Anrufprotokoll!K8:K37,"Hoch",Anrufprotokoll!L8:L37,"Offen")/MAX(COUNTIF(Anrufprotokoll!L8:L37,"Offen"),1),0)*30,0))&amp;" "&amp;TEXT(IFERROR(COUNTIFS(Anrufprotokoll!K8:K37,"Hoch",Anrufprotokoll!L8:L37,"Offen")/MAX(COUNTIF(Anrufprotokoll!L8:L37,"Offen"),1),0),"0%"),"")</f>
        <v>██████ 20%</v>
      </c>
      <c r="F37" s="84"/>
      <c r="G37" s="84"/>
      <c r="H37" s="2"/>
    </row>
    <row r="38" customFormat="false" ht="19.5" hidden="false" customHeight="true" outlineLevel="0" collapsed="false">
      <c r="A38" s="2"/>
      <c r="B38" s="70" t="s">
        <v>320</v>
      </c>
      <c r="C38" s="71" t="n">
        <f aca="false">COUNTIFS(Anrufprotokoll!K8:K37,"Normal",Anrufprotokoll!L8:L37,"Offen")</f>
        <v>3</v>
      </c>
      <c r="D38" s="72" t="n">
        <f aca="false">IFERROR(COUNTIFS(Anrufprotokoll!K8:K37,"Normal",Anrufprotokoll!L8:L37,"Offen")/MAX(COUNTIF(Anrufprotokoll!L8:L37,"Offen"),1),0)</f>
        <v>0.6</v>
      </c>
      <c r="E38" s="12" t="str">
        <f aca="false">IFERROR(REPT("█",ROUND(IFERROR(COUNTIFS(Anrufprotokoll!K8:K37,"Normal",Anrufprotokoll!L8:L37,"Offen")/MAX(COUNTIF(Anrufprotokoll!L8:L37,"Offen"),1),0)*30,0))&amp;" "&amp;TEXT(IFERROR(COUNTIFS(Anrufprotokoll!K8:K37,"Normal",Anrufprotokoll!L8:L37,"Offen")/MAX(COUNTIF(Anrufprotokoll!L8:L37,"Offen"),1),0),"0%"),"")</f>
        <v>██████████████████ 60%</v>
      </c>
      <c r="F38" s="12"/>
      <c r="G38" s="12"/>
      <c r="H38" s="2"/>
    </row>
    <row r="39" customFormat="false" ht="19.5" hidden="false" customHeight="true" outlineLevel="0" collapsed="false">
      <c r="A39" s="2"/>
      <c r="H39" s="2"/>
    </row>
    <row r="40" customFormat="false" ht="6" hidden="false" customHeight="true" outlineLevel="0" collapsed="false">
      <c r="A40" s="10"/>
      <c r="B40" s="10"/>
      <c r="C40" s="10"/>
      <c r="D40" s="10"/>
      <c r="E40" s="10"/>
      <c r="F40" s="10"/>
      <c r="G40" s="10"/>
      <c r="H40" s="10"/>
    </row>
    <row r="41" customFormat="false" ht="21.75" hidden="false" customHeight="true" outlineLevel="0" collapsed="false">
      <c r="A41" s="2"/>
      <c r="B41" s="61" t="s">
        <v>321</v>
      </c>
      <c r="C41" s="61"/>
      <c r="D41" s="61"/>
      <c r="E41" s="61"/>
      <c r="F41" s="61"/>
      <c r="G41" s="61"/>
      <c r="H41" s="2"/>
    </row>
    <row r="42" customFormat="false" ht="19.5" hidden="false" customHeight="true" outlineLevel="0" collapsed="false">
      <c r="A42" s="2"/>
      <c r="B42" s="70" t="s">
        <v>33</v>
      </c>
      <c r="C42" s="71" t="n">
        <f aca="false">COUNTIF(Anrufprotokoll!M8:M37,"M. Bauer")</f>
        <v>11</v>
      </c>
      <c r="D42" s="72" t="n">
        <f aca="false">IFERROR(COUNTIF(Anrufprotokoll!M8:M37,"M. Bauer")/30,0)</f>
        <v>0.366666666666667</v>
      </c>
      <c r="E42" s="85" t="str">
        <f aca="false">IFERROR(REPT("█",ROUND(IFERROR(COUNTIF(Anrufprotokoll!M8:M37,"M. Bauer")/30,0)*30,0))&amp;" "&amp;TEXT(IFERROR(COUNTIF(Anrufprotokoll!M8:M37,"M. Bauer")/30,0),"0%"),"")</f>
        <v>███████████ 37%</v>
      </c>
      <c r="F42" s="85"/>
      <c r="G42" s="85"/>
      <c r="H42" s="2"/>
    </row>
    <row r="43" customFormat="false" ht="19.5" hidden="false" customHeight="true" outlineLevel="0" collapsed="false">
      <c r="A43" s="2"/>
      <c r="B43" s="74" t="s">
        <v>95</v>
      </c>
      <c r="C43" s="75" t="n">
        <f aca="false">COUNTIF(Anrufprotokoll!M8:M37,"S. Klein")</f>
        <v>10</v>
      </c>
      <c r="D43" s="76" t="n">
        <f aca="false">IFERROR(COUNTIF(Anrufprotokoll!M8:M37,"S. Klein")/30,0)</f>
        <v>0.333333333333333</v>
      </c>
      <c r="E43" s="77" t="str">
        <f aca="false">IFERROR(REPT("█",ROUND(IFERROR(COUNTIF(Anrufprotokoll!M8:M37,"S. Klein")/30,0)*30,0))&amp;" "&amp;TEXT(IFERROR(COUNTIF(Anrufprotokoll!M8:M37,"S. Klein")/30,0),"0%"),"")</f>
        <v>██████████ 33%</v>
      </c>
      <c r="F43" s="77"/>
      <c r="G43" s="77"/>
      <c r="H43" s="2"/>
    </row>
    <row r="44" customFormat="false" ht="19.5" hidden="false" customHeight="true" outlineLevel="0" collapsed="false">
      <c r="A44" s="2"/>
      <c r="B44" s="70" t="s">
        <v>115</v>
      </c>
      <c r="C44" s="71" t="n">
        <f aca="false">COUNTIF(Anrufprotokoll!M8:M37,"T. Richter")</f>
        <v>9</v>
      </c>
      <c r="D44" s="72" t="n">
        <f aca="false">IFERROR(COUNTIF(Anrufprotokoll!M8:M37,"T. Richter")/30,0)</f>
        <v>0.3</v>
      </c>
      <c r="E44" s="85" t="str">
        <f aca="false">IFERROR(REPT("█",ROUND(IFERROR(COUNTIF(Anrufprotokoll!M8:M37,"T. Richter")/30,0)*30,0))&amp;" "&amp;TEXT(IFERROR(COUNTIF(Anrufprotokoll!M8:M37,"T. Richter")/30,0),"0%"),"")</f>
        <v>█████████ 30%</v>
      </c>
      <c r="F44" s="85"/>
      <c r="G44" s="85"/>
      <c r="H44" s="2"/>
    </row>
    <row r="45" customFormat="false" ht="19.5" hidden="false" customHeight="true" outlineLevel="0" collapsed="false">
      <c r="A45" s="2"/>
      <c r="H45" s="2"/>
    </row>
    <row r="46" customFormat="false" ht="19.5" hidden="false" customHeight="true" outlineLevel="0" collapsed="false">
      <c r="A46" s="2"/>
      <c r="H46" s="2"/>
    </row>
    <row r="47" customFormat="false" ht="19.5" hidden="false" customHeight="true" outlineLevel="0" collapsed="false">
      <c r="A47" s="2"/>
      <c r="H47" s="2"/>
    </row>
    <row r="48" customFormat="false" ht="19.5" hidden="false" customHeight="true" outlineLevel="0" collapsed="false">
      <c r="A48" s="2"/>
      <c r="H48" s="2"/>
    </row>
    <row r="49" customFormat="false" ht="19.5" hidden="false" customHeight="true" outlineLevel="0" collapsed="false">
      <c r="A49" s="2"/>
      <c r="H49" s="2"/>
    </row>
    <row r="50" customFormat="false" ht="19.5" hidden="false" customHeight="true" outlineLevel="0" collapsed="false">
      <c r="A50" s="2"/>
      <c r="H50" s="2"/>
    </row>
    <row r="51" customFormat="false" ht="19.5" hidden="false" customHeight="true" outlineLevel="0" collapsed="false">
      <c r="A51" s="2"/>
      <c r="H51" s="2"/>
    </row>
    <row r="52" customFormat="false" ht="19.5" hidden="false" customHeight="true" outlineLevel="0" collapsed="false">
      <c r="A52" s="2"/>
      <c r="H52" s="2"/>
    </row>
    <row r="53" customFormat="false" ht="19.5" hidden="false" customHeight="true" outlineLevel="0" collapsed="false">
      <c r="A53" s="2"/>
      <c r="H53" s="2"/>
    </row>
    <row r="54" customFormat="false" ht="19.5" hidden="false" customHeight="true" outlineLevel="0" collapsed="false">
      <c r="A54" s="2"/>
      <c r="H54" s="2"/>
    </row>
    <row r="55" customFormat="false" ht="19.5" hidden="false" customHeight="true" outlineLevel="0" collapsed="false">
      <c r="A55" s="2"/>
      <c r="H55" s="2"/>
    </row>
    <row r="56" customFormat="false" ht="19.5" hidden="false" customHeight="true" outlineLevel="0" collapsed="false">
      <c r="A56" s="2"/>
      <c r="H56" s="2"/>
    </row>
    <row r="57" customFormat="false" ht="19.5" hidden="false" customHeight="true" outlineLevel="0" collapsed="false">
      <c r="A57" s="2"/>
      <c r="H57" s="2"/>
    </row>
    <row r="58" customFormat="false" ht="19.5" hidden="false" customHeight="true" outlineLevel="0" collapsed="false">
      <c r="A58" s="2"/>
      <c r="H58" s="2"/>
    </row>
    <row r="59" customFormat="false" ht="19.5" hidden="false" customHeight="true" outlineLevel="0" collapsed="false">
      <c r="A59" s="2"/>
      <c r="H59" s="2"/>
    </row>
    <row r="60" customFormat="false" ht="19.5" hidden="false" customHeight="true" outlineLevel="0" collapsed="false">
      <c r="A60" s="2"/>
      <c r="H60" s="2"/>
    </row>
    <row r="61" customFormat="false" ht="19.5" hidden="false" customHeight="true" outlineLevel="0" collapsed="false">
      <c r="A61" s="2"/>
      <c r="H61" s="2"/>
    </row>
    <row r="62" customFormat="false" ht="19.5" hidden="false" customHeight="true" outlineLevel="0" collapsed="false">
      <c r="A62" s="2"/>
      <c r="H62" s="2"/>
    </row>
    <row r="63" customFormat="false" ht="19.5" hidden="false" customHeight="true" outlineLevel="0" collapsed="false">
      <c r="A63" s="2"/>
      <c r="H63" s="2"/>
    </row>
    <row r="64" customFormat="false" ht="19.5" hidden="false" customHeight="true" outlineLevel="0" collapsed="false">
      <c r="A64" s="2"/>
      <c r="H64" s="2"/>
    </row>
    <row r="65" customFormat="false" ht="19.5" hidden="false" customHeight="true" outlineLevel="0" collapsed="false">
      <c r="A65" s="2"/>
      <c r="H65" s="2"/>
    </row>
    <row r="66" customFormat="false" ht="19.5" hidden="false" customHeight="true" outlineLevel="0" collapsed="false">
      <c r="A66" s="2"/>
      <c r="H66" s="2"/>
    </row>
    <row r="67" customFormat="false" ht="19.5" hidden="false" customHeight="true" outlineLevel="0" collapsed="false">
      <c r="A67" s="2"/>
      <c r="H67" s="2"/>
    </row>
    <row r="68" customFormat="false" ht="19.5" hidden="false" customHeight="true" outlineLevel="0" collapsed="false">
      <c r="A68" s="2"/>
      <c r="H68" s="2"/>
    </row>
    <row r="69" customFormat="false" ht="19.5" hidden="false" customHeight="true" outlineLevel="0" collapsed="false">
      <c r="A69" s="2"/>
      <c r="H69" s="2"/>
    </row>
  </sheetData>
  <mergeCells count="41">
    <mergeCell ref="A1:H1"/>
    <mergeCell ref="A2:H2"/>
    <mergeCell ref="A3:H3"/>
    <mergeCell ref="A4:H4"/>
    <mergeCell ref="A5:H5"/>
    <mergeCell ref="B6:G6"/>
    <mergeCell ref="D7:G7"/>
    <mergeCell ref="D8:G8"/>
    <mergeCell ref="D9:G9"/>
    <mergeCell ref="D10:G10"/>
    <mergeCell ref="D11:G11"/>
    <mergeCell ref="D12:G12"/>
    <mergeCell ref="D13:G13"/>
    <mergeCell ref="D14:G14"/>
    <mergeCell ref="A15:H15"/>
    <mergeCell ref="B16:G16"/>
    <mergeCell ref="E17:G17"/>
    <mergeCell ref="E18:G18"/>
    <mergeCell ref="E19:G19"/>
    <mergeCell ref="E20:G20"/>
    <mergeCell ref="E21:G21"/>
    <mergeCell ref="E22:G22"/>
    <mergeCell ref="E23:G23"/>
    <mergeCell ref="E24:G24"/>
    <mergeCell ref="E25:G25"/>
    <mergeCell ref="A27:H27"/>
    <mergeCell ref="B28:G28"/>
    <mergeCell ref="E29:G29"/>
    <mergeCell ref="E30:G30"/>
    <mergeCell ref="E31:G31"/>
    <mergeCell ref="E32:G32"/>
    <mergeCell ref="A34:H34"/>
    <mergeCell ref="B35:G35"/>
    <mergeCell ref="E36:G36"/>
    <mergeCell ref="E37:G37"/>
    <mergeCell ref="E38:G38"/>
    <mergeCell ref="A40:H40"/>
    <mergeCell ref="B41:G41"/>
    <mergeCell ref="E42:G42"/>
    <mergeCell ref="E43:G43"/>
    <mergeCell ref="E44:G4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2026-07-25T14:44:06Z</dcterms:created>
  <dc:creator>openpyxl</dc:creator>
  <dc:description/>
  <dc:language>en-US</dc:language>
  <cp:lastModifiedBy/>
  <dcterms:modified xsi:type="dcterms:W3CDTF">2026-07-25T14:44:06Z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